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3.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4.xml" ContentType="application/vnd.openxmlformats-officedocument.drawing+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paigemonetclaredotson/Library/Mobile Documents/com~apple~CloudDocs/Data Analytics/"/>
    </mc:Choice>
  </mc:AlternateContent>
  <xr:revisionPtr revIDLastSave="0" documentId="13_ncr:1_{161AB8F5-70EC-6E43-B07B-DECD923347F5}" xr6:coauthVersionLast="47" xr6:coauthVersionMax="47" xr10:uidLastSave="{00000000-0000-0000-0000-000000000000}"/>
  <bookViews>
    <workbookView xWindow="0" yWindow="500" windowWidth="28800" windowHeight="16340" activeTab="5" xr2:uid="{00000000-000D-0000-FFFF-FFFF00000000}"/>
  </bookViews>
  <sheets>
    <sheet name="Definitions" sheetId="1" r:id="rId1"/>
    <sheet name="Data Repository Table" sheetId="2" r:id="rId2"/>
    <sheet name="Water Trading Repository Table" sheetId="3" r:id="rId3"/>
    <sheet name="Economic Market Analysis" sheetId="4" r:id="rId4"/>
    <sheet name="Economic Cost Analysis" sheetId="5" r:id="rId5"/>
    <sheet name="What-If Analysis" sheetId="6" r:id="rId6"/>
    <sheet name="Variance Analysis" sheetId="7" state="hidden" r:id="rId7"/>
    <sheet name="Cost to Produce" sheetId="8" state="hidden" r:id="rId8"/>
    <sheet name="EBIT" sheetId="9" state="hidden"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13" roundtripDataSignature="AMtx7mhIv4kYlVXEauGa4LM/LNqh+Hq9Ag=="/>
    </ext>
  </extLst>
</workbook>
</file>

<file path=xl/calcChain.xml><?xml version="1.0" encoding="utf-8"?>
<calcChain xmlns="http://schemas.openxmlformats.org/spreadsheetml/2006/main">
  <c r="B227" i="5" l="1"/>
  <c r="L60" i="6"/>
  <c r="M60" i="6"/>
  <c r="N60" i="6"/>
  <c r="O61" i="6"/>
  <c r="P61" i="6"/>
  <c r="Q61" i="6"/>
  <c r="G62" i="6"/>
  <c r="H62" i="6"/>
  <c r="I63" i="6"/>
  <c r="J63" i="6"/>
  <c r="K63" i="6"/>
  <c r="F62" i="6"/>
  <c r="M52" i="6"/>
  <c r="N52" i="6"/>
  <c r="O52" i="6"/>
  <c r="P52" i="6"/>
  <c r="Q52" i="6"/>
  <c r="M53" i="6"/>
  <c r="M61" i="6" s="1"/>
  <c r="N53" i="6"/>
  <c r="N63" i="6" s="1"/>
  <c r="O53" i="6"/>
  <c r="O60" i="6" s="1"/>
  <c r="P53" i="6"/>
  <c r="P60" i="6" s="1"/>
  <c r="Q53" i="6"/>
  <c r="Q62" i="6" s="1"/>
  <c r="M54" i="6"/>
  <c r="N54" i="6"/>
  <c r="O54" i="6"/>
  <c r="P54" i="6"/>
  <c r="Q54" i="6"/>
  <c r="G52" i="6"/>
  <c r="H52" i="6"/>
  <c r="I52" i="6"/>
  <c r="J52" i="6"/>
  <c r="K52" i="6"/>
  <c r="L52" i="6"/>
  <c r="G53" i="6"/>
  <c r="G60" i="6" s="1"/>
  <c r="H53" i="6"/>
  <c r="H60" i="6" s="1"/>
  <c r="I53" i="6"/>
  <c r="I62" i="6" s="1"/>
  <c r="J53" i="6"/>
  <c r="J62" i="6" s="1"/>
  <c r="K53" i="6"/>
  <c r="K62" i="6" s="1"/>
  <c r="L53" i="6"/>
  <c r="L61" i="6" s="1"/>
  <c r="G54" i="6"/>
  <c r="H54" i="6"/>
  <c r="I54" i="6"/>
  <c r="J54" i="6"/>
  <c r="K54" i="6"/>
  <c r="L54" i="6"/>
  <c r="F53" i="6"/>
  <c r="F63" i="6" s="1"/>
  <c r="F54" i="6"/>
  <c r="F52" i="6"/>
  <c r="D44" i="6"/>
  <c r="D43" i="6"/>
  <c r="D42" i="6"/>
  <c r="D41" i="6"/>
  <c r="C44" i="6"/>
  <c r="C43" i="6"/>
  <c r="C42" i="6"/>
  <c r="C41" i="6"/>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1" i="3"/>
  <c r="I612" i="3"/>
  <c r="I613" i="3"/>
  <c r="I614" i="3"/>
  <c r="I615" i="3"/>
  <c r="I616" i="3"/>
  <c r="I617" i="3"/>
  <c r="I618" i="3"/>
  <c r="I619" i="3"/>
  <c r="I620" i="3"/>
  <c r="I621" i="3"/>
  <c r="I622" i="3"/>
  <c r="I623" i="3"/>
  <c r="I624" i="3"/>
  <c r="I625" i="3"/>
  <c r="I626" i="3"/>
  <c r="I627" i="3"/>
  <c r="I628" i="3"/>
  <c r="I629" i="3"/>
  <c r="I630" i="3"/>
  <c r="I631" i="3"/>
  <c r="I632" i="3"/>
  <c r="I633" i="3"/>
  <c r="I634" i="3"/>
  <c r="I635" i="3"/>
  <c r="I636" i="3"/>
  <c r="I637" i="3"/>
  <c r="I638" i="3"/>
  <c r="I639" i="3"/>
  <c r="I640" i="3"/>
  <c r="I641" i="3"/>
  <c r="I642" i="3"/>
  <c r="I643" i="3"/>
  <c r="I644" i="3"/>
  <c r="I645" i="3"/>
  <c r="I646" i="3"/>
  <c r="I647" i="3"/>
  <c r="I648" i="3"/>
  <c r="I649" i="3"/>
  <c r="I650" i="3"/>
  <c r="I651" i="3"/>
  <c r="I652" i="3"/>
  <c r="I653" i="3"/>
  <c r="I654" i="3"/>
  <c r="I655" i="3"/>
  <c r="I656" i="3"/>
  <c r="I657" i="3"/>
  <c r="I658" i="3"/>
  <c r="I659" i="3"/>
  <c r="I660" i="3"/>
  <c r="I661" i="3"/>
  <c r="I662" i="3"/>
  <c r="I663" i="3"/>
  <c r="I664" i="3"/>
  <c r="I665" i="3"/>
  <c r="I666" i="3"/>
  <c r="I667" i="3"/>
  <c r="I668" i="3"/>
  <c r="I669" i="3"/>
  <c r="I670" i="3"/>
  <c r="I671" i="3"/>
  <c r="I672" i="3"/>
  <c r="I673" i="3"/>
  <c r="I674" i="3"/>
  <c r="I675" i="3"/>
  <c r="I676" i="3"/>
  <c r="I677" i="3"/>
  <c r="I678" i="3"/>
  <c r="I679" i="3"/>
  <c r="I680" i="3"/>
  <c r="I681" i="3"/>
  <c r="I682" i="3"/>
  <c r="I683" i="3"/>
  <c r="I684" i="3"/>
  <c r="I685" i="3"/>
  <c r="I686" i="3"/>
  <c r="I687" i="3"/>
  <c r="I688" i="3"/>
  <c r="I689" i="3"/>
  <c r="I690" i="3"/>
  <c r="I691" i="3"/>
  <c r="I692" i="3"/>
  <c r="I693" i="3"/>
  <c r="I694" i="3"/>
  <c r="I695" i="3"/>
  <c r="I696" i="3"/>
  <c r="I697" i="3"/>
  <c r="I698" i="3"/>
  <c r="I699" i="3"/>
  <c r="I700" i="3"/>
  <c r="I701" i="3"/>
  <c r="I702" i="3"/>
  <c r="I703" i="3"/>
  <c r="I704" i="3"/>
  <c r="I705" i="3"/>
  <c r="I706" i="3"/>
  <c r="I707" i="3"/>
  <c r="I708" i="3"/>
  <c r="I709" i="3"/>
  <c r="I710" i="3"/>
  <c r="I711" i="3"/>
  <c r="I712" i="3"/>
  <c r="I713" i="3"/>
  <c r="I714" i="3"/>
  <c r="I715" i="3"/>
  <c r="I716" i="3"/>
  <c r="I717" i="3"/>
  <c r="I718" i="3"/>
  <c r="I719" i="3"/>
  <c r="I720" i="3"/>
  <c r="I721" i="3"/>
  <c r="I722" i="3"/>
  <c r="I723" i="3"/>
  <c r="I724" i="3"/>
  <c r="I725" i="3"/>
  <c r="I726" i="3"/>
  <c r="I727" i="3"/>
  <c r="I728" i="3"/>
  <c r="I729" i="3"/>
  <c r="I730" i="3"/>
  <c r="I731" i="3"/>
  <c r="I732" i="3"/>
  <c r="I733" i="3"/>
  <c r="I734" i="3"/>
  <c r="I735" i="3"/>
  <c r="I736" i="3"/>
  <c r="I737" i="3"/>
  <c r="I738" i="3"/>
  <c r="I739" i="3"/>
  <c r="I740" i="3"/>
  <c r="I741" i="3"/>
  <c r="I742" i="3"/>
  <c r="I743" i="3"/>
  <c r="I744" i="3"/>
  <c r="I745" i="3"/>
  <c r="I746" i="3"/>
  <c r="I747" i="3"/>
  <c r="I748" i="3"/>
  <c r="I749" i="3"/>
  <c r="I750" i="3"/>
  <c r="I751" i="3"/>
  <c r="I752" i="3"/>
  <c r="I753" i="3"/>
  <c r="I754" i="3"/>
  <c r="I755" i="3"/>
  <c r="I756" i="3"/>
  <c r="I757" i="3"/>
  <c r="I758" i="3"/>
  <c r="I759" i="3"/>
  <c r="I760" i="3"/>
  <c r="I761" i="3"/>
  <c r="I762" i="3"/>
  <c r="I763" i="3"/>
  <c r="I764" i="3"/>
  <c r="I765" i="3"/>
  <c r="I766" i="3"/>
  <c r="I767" i="3"/>
  <c r="I768" i="3"/>
  <c r="I769" i="3"/>
  <c r="I770" i="3"/>
  <c r="I771" i="3"/>
  <c r="I772" i="3"/>
  <c r="I773" i="3"/>
  <c r="I774" i="3"/>
  <c r="I775" i="3"/>
  <c r="I776" i="3"/>
  <c r="I777" i="3"/>
  <c r="I778" i="3"/>
  <c r="I779" i="3"/>
  <c r="I780" i="3"/>
  <c r="I781" i="3"/>
  <c r="I782" i="3"/>
  <c r="I783" i="3"/>
  <c r="I784" i="3"/>
  <c r="I785" i="3"/>
  <c r="I786" i="3"/>
  <c r="I787" i="3"/>
  <c r="I788" i="3"/>
  <c r="I789" i="3"/>
  <c r="I790" i="3"/>
  <c r="I791" i="3"/>
  <c r="I792" i="3"/>
  <c r="I793" i="3"/>
  <c r="I794" i="3"/>
  <c r="I795" i="3"/>
  <c r="I796" i="3"/>
  <c r="I797" i="3"/>
  <c r="I798" i="3"/>
  <c r="I799" i="3"/>
  <c r="I800" i="3"/>
  <c r="I801" i="3"/>
  <c r="I802" i="3"/>
  <c r="I803" i="3"/>
  <c r="I804" i="3"/>
  <c r="I805" i="3"/>
  <c r="I806" i="3"/>
  <c r="I807" i="3"/>
  <c r="I808" i="3"/>
  <c r="I809" i="3"/>
  <c r="I810" i="3"/>
  <c r="I811" i="3"/>
  <c r="I812" i="3"/>
  <c r="I813" i="3"/>
  <c r="I814" i="3"/>
  <c r="I815" i="3"/>
  <c r="I816" i="3"/>
  <c r="I817" i="3"/>
  <c r="I818" i="3"/>
  <c r="I819" i="3"/>
  <c r="I820" i="3"/>
  <c r="I821" i="3"/>
  <c r="I822" i="3"/>
  <c r="I823" i="3"/>
  <c r="I824" i="3"/>
  <c r="I825" i="3"/>
  <c r="I826" i="3"/>
  <c r="I827" i="3"/>
  <c r="I828" i="3"/>
  <c r="I829" i="3"/>
  <c r="I830" i="3"/>
  <c r="I831" i="3"/>
  <c r="I832" i="3"/>
  <c r="I833" i="3"/>
  <c r="I834" i="3"/>
  <c r="I835" i="3"/>
  <c r="I836" i="3"/>
  <c r="I837" i="3"/>
  <c r="I838" i="3"/>
  <c r="I839" i="3"/>
  <c r="I840" i="3"/>
  <c r="I841" i="3"/>
  <c r="I842" i="3"/>
  <c r="I843" i="3"/>
  <c r="I844" i="3"/>
  <c r="I845" i="3"/>
  <c r="I846" i="3"/>
  <c r="I847" i="3"/>
  <c r="I848" i="3"/>
  <c r="I849" i="3"/>
  <c r="I850" i="3"/>
  <c r="I851" i="3"/>
  <c r="I852" i="3"/>
  <c r="I853" i="3"/>
  <c r="I854" i="3"/>
  <c r="I855" i="3"/>
  <c r="I856" i="3"/>
  <c r="I857" i="3"/>
  <c r="I858" i="3"/>
  <c r="I859" i="3"/>
  <c r="I860" i="3"/>
  <c r="I861" i="3"/>
  <c r="I862" i="3"/>
  <c r="I863" i="3"/>
  <c r="I864" i="3"/>
  <c r="I865" i="3"/>
  <c r="I866" i="3"/>
  <c r="I867" i="3"/>
  <c r="I868" i="3"/>
  <c r="I869" i="3"/>
  <c r="I870" i="3"/>
  <c r="I871" i="3"/>
  <c r="I872" i="3"/>
  <c r="I873" i="3"/>
  <c r="I874" i="3"/>
  <c r="I875" i="3"/>
  <c r="I876" i="3"/>
  <c r="I877" i="3"/>
  <c r="I878" i="3"/>
  <c r="I879" i="3"/>
  <c r="I880" i="3"/>
  <c r="I881" i="3"/>
  <c r="I882" i="3"/>
  <c r="I883" i="3"/>
  <c r="I884" i="3"/>
  <c r="I885" i="3"/>
  <c r="I886" i="3"/>
  <c r="I887" i="3"/>
  <c r="I888" i="3"/>
  <c r="I889" i="3"/>
  <c r="I890" i="3"/>
  <c r="I891" i="3"/>
  <c r="I892" i="3"/>
  <c r="I893" i="3"/>
  <c r="I894" i="3"/>
  <c r="I895" i="3"/>
  <c r="I896" i="3"/>
  <c r="I897" i="3"/>
  <c r="I898" i="3"/>
  <c r="I899" i="3"/>
  <c r="I900" i="3"/>
  <c r="I901" i="3"/>
  <c r="I902" i="3"/>
  <c r="I903" i="3"/>
  <c r="I904" i="3"/>
  <c r="I905" i="3"/>
  <c r="I906" i="3"/>
  <c r="I907" i="3"/>
  <c r="I908" i="3"/>
  <c r="I909" i="3"/>
  <c r="I910" i="3"/>
  <c r="I911" i="3"/>
  <c r="I912" i="3"/>
  <c r="I913" i="3"/>
  <c r="I914" i="3"/>
  <c r="I915" i="3"/>
  <c r="I916" i="3"/>
  <c r="I917" i="3"/>
  <c r="I918" i="3"/>
  <c r="I919" i="3"/>
  <c r="I920" i="3"/>
  <c r="I921" i="3"/>
  <c r="I922" i="3"/>
  <c r="I923" i="3"/>
  <c r="I924" i="3"/>
  <c r="I925" i="3"/>
  <c r="I926" i="3"/>
  <c r="I927" i="3"/>
  <c r="I928" i="3"/>
  <c r="I929" i="3"/>
  <c r="I930" i="3"/>
  <c r="I931" i="3"/>
  <c r="I932" i="3"/>
  <c r="I933" i="3"/>
  <c r="I934" i="3"/>
  <c r="I935" i="3"/>
  <c r="I936" i="3"/>
  <c r="I937" i="3"/>
  <c r="I938" i="3"/>
  <c r="I939" i="3"/>
  <c r="I940" i="3"/>
  <c r="I941" i="3"/>
  <c r="I942" i="3"/>
  <c r="I943" i="3"/>
  <c r="I944" i="3"/>
  <c r="I945" i="3"/>
  <c r="I946" i="3"/>
  <c r="I947" i="3"/>
  <c r="I948" i="3"/>
  <c r="I949" i="3"/>
  <c r="I950" i="3"/>
  <c r="I951" i="3"/>
  <c r="I952" i="3"/>
  <c r="I953" i="3"/>
  <c r="I954" i="3"/>
  <c r="I955" i="3"/>
  <c r="I956" i="3"/>
  <c r="I957" i="3"/>
  <c r="I958" i="3"/>
  <c r="I959" i="3"/>
  <c r="I960" i="3"/>
  <c r="I961" i="3"/>
  <c r="I962" i="3"/>
  <c r="I963" i="3"/>
  <c r="I964" i="3"/>
  <c r="I965" i="3"/>
  <c r="I966" i="3"/>
  <c r="I967" i="3"/>
  <c r="I968" i="3"/>
  <c r="I969" i="3"/>
  <c r="I970" i="3"/>
  <c r="I971" i="3"/>
  <c r="I972" i="3"/>
  <c r="I973" i="3"/>
  <c r="I974" i="3"/>
  <c r="I975" i="3"/>
  <c r="I976" i="3"/>
  <c r="I977" i="3"/>
  <c r="I978" i="3"/>
  <c r="I979" i="3"/>
  <c r="I980" i="3"/>
  <c r="I981" i="3"/>
  <c r="I982" i="3"/>
  <c r="I983" i="3"/>
  <c r="I984" i="3"/>
  <c r="I985" i="3"/>
  <c r="I986" i="3"/>
  <c r="I987" i="3"/>
  <c r="I988" i="3"/>
  <c r="I989" i="3"/>
  <c r="I990" i="3"/>
  <c r="I991" i="3"/>
  <c r="I992" i="3"/>
  <c r="I993" i="3"/>
  <c r="I994" i="3"/>
  <c r="I995" i="3"/>
  <c r="I996" i="3"/>
  <c r="I997" i="3"/>
  <c r="I998" i="3"/>
  <c r="I999" i="3"/>
  <c r="I1000" i="3"/>
  <c r="I1001" i="3"/>
  <c r="I1002" i="3"/>
  <c r="I1003" i="3"/>
  <c r="I1004" i="3"/>
  <c r="I1005" i="3"/>
  <c r="I1006" i="3"/>
  <c r="I1007" i="3"/>
  <c r="I1008" i="3"/>
  <c r="I1009" i="3"/>
  <c r="I1010" i="3"/>
  <c r="I1011" i="3"/>
  <c r="I1012" i="3"/>
  <c r="I1013" i="3"/>
  <c r="I1014" i="3"/>
  <c r="I1015" i="3"/>
  <c r="I1016" i="3"/>
  <c r="I1017" i="3"/>
  <c r="I1018" i="3"/>
  <c r="I1019" i="3"/>
  <c r="I1020" i="3"/>
  <c r="I1021" i="3"/>
  <c r="I1022" i="3"/>
  <c r="I1023" i="3"/>
  <c r="I1024" i="3"/>
  <c r="I1025" i="3"/>
  <c r="I1026" i="3"/>
  <c r="I1027" i="3"/>
  <c r="I1028" i="3"/>
  <c r="I1029" i="3"/>
  <c r="I1030" i="3"/>
  <c r="I1031" i="3"/>
  <c r="I1032" i="3"/>
  <c r="I1033" i="3"/>
  <c r="I1034" i="3"/>
  <c r="I1035" i="3"/>
  <c r="I1036" i="3"/>
  <c r="I1037" i="3"/>
  <c r="I1038" i="3"/>
  <c r="I1039" i="3"/>
  <c r="I1040" i="3"/>
  <c r="I1041" i="3"/>
  <c r="I1042" i="3"/>
  <c r="I1043" i="3"/>
  <c r="I1044" i="3"/>
  <c r="I1045" i="3"/>
  <c r="I1046" i="3"/>
  <c r="I1047" i="3"/>
  <c r="I1048" i="3"/>
  <c r="I1049" i="3"/>
  <c r="I1050" i="3"/>
  <c r="I1051" i="3"/>
  <c r="I1052" i="3"/>
  <c r="I1053" i="3"/>
  <c r="I1054" i="3"/>
  <c r="I1055" i="3"/>
  <c r="I1056" i="3"/>
  <c r="I1057" i="3"/>
  <c r="I1058" i="3"/>
  <c r="I1059" i="3"/>
  <c r="I1060" i="3"/>
  <c r="I1061" i="3"/>
  <c r="I1062" i="3"/>
  <c r="I1063" i="3"/>
  <c r="I1064" i="3"/>
  <c r="I1065" i="3"/>
  <c r="I1066" i="3"/>
  <c r="I1067" i="3"/>
  <c r="I1068" i="3"/>
  <c r="I1069" i="3"/>
  <c r="I1070" i="3"/>
  <c r="I1071" i="3"/>
  <c r="I1072" i="3"/>
  <c r="I1073" i="3"/>
  <c r="I1074" i="3"/>
  <c r="I1075" i="3"/>
  <c r="I1076" i="3"/>
  <c r="I1077" i="3"/>
  <c r="I1078" i="3"/>
  <c r="I1079" i="3"/>
  <c r="I1080" i="3"/>
  <c r="I1081" i="3"/>
  <c r="I1082" i="3"/>
  <c r="I1083" i="3"/>
  <c r="I1084" i="3"/>
  <c r="I1085" i="3"/>
  <c r="I1086" i="3"/>
  <c r="I1087" i="3"/>
  <c r="I1088" i="3"/>
  <c r="I1089" i="3"/>
  <c r="I1090" i="3"/>
  <c r="I1091" i="3"/>
  <c r="I1092" i="3"/>
  <c r="I1093" i="3"/>
  <c r="I1094" i="3"/>
  <c r="I1095" i="3"/>
  <c r="I1096" i="3"/>
  <c r="I1097" i="3"/>
  <c r="I1098" i="3"/>
  <c r="I1099" i="3"/>
  <c r="I1100" i="3"/>
  <c r="I1101" i="3"/>
  <c r="I1102" i="3"/>
  <c r="I1103" i="3"/>
  <c r="I1104" i="3"/>
  <c r="I1105" i="3"/>
  <c r="I1106" i="3"/>
  <c r="I1107" i="3"/>
  <c r="I1108" i="3"/>
  <c r="I1109" i="3"/>
  <c r="I1110" i="3"/>
  <c r="I1111" i="3"/>
  <c r="I1112" i="3"/>
  <c r="I1113" i="3"/>
  <c r="I1114" i="3"/>
  <c r="I1115" i="3"/>
  <c r="I1116" i="3"/>
  <c r="I1117" i="3"/>
  <c r="I1118" i="3"/>
  <c r="I1119" i="3"/>
  <c r="I1120" i="3"/>
  <c r="I1121" i="3"/>
  <c r="I1122" i="3"/>
  <c r="I1123" i="3"/>
  <c r="I1124" i="3"/>
  <c r="I1125" i="3"/>
  <c r="I1126" i="3"/>
  <c r="I1127" i="3"/>
  <c r="I1128" i="3"/>
  <c r="I1129" i="3"/>
  <c r="I1130" i="3"/>
  <c r="I1131" i="3"/>
  <c r="I1132" i="3"/>
  <c r="I1133" i="3"/>
  <c r="I1134" i="3"/>
  <c r="I1135" i="3"/>
  <c r="I1136" i="3"/>
  <c r="I1137" i="3"/>
  <c r="I1138" i="3"/>
  <c r="I1139" i="3"/>
  <c r="I1140" i="3"/>
  <c r="I1141" i="3"/>
  <c r="I1142" i="3"/>
  <c r="I1143" i="3"/>
  <c r="I1144" i="3"/>
  <c r="I1145" i="3"/>
  <c r="I1146" i="3"/>
  <c r="I1147" i="3"/>
  <c r="I1148" i="3"/>
  <c r="I1149" i="3"/>
  <c r="I1150" i="3"/>
  <c r="I1151" i="3"/>
  <c r="I1152" i="3"/>
  <c r="I1153" i="3"/>
  <c r="I1154" i="3"/>
  <c r="I1155" i="3"/>
  <c r="I1156" i="3"/>
  <c r="I1157" i="3"/>
  <c r="I1158" i="3"/>
  <c r="I1159" i="3"/>
  <c r="I1160" i="3"/>
  <c r="I1161" i="3"/>
  <c r="I1162" i="3"/>
  <c r="I1163" i="3"/>
  <c r="I1164" i="3"/>
  <c r="I1165" i="3"/>
  <c r="I1166" i="3"/>
  <c r="I1167" i="3"/>
  <c r="I1168" i="3"/>
  <c r="I1169" i="3"/>
  <c r="I1170" i="3"/>
  <c r="I1171" i="3"/>
  <c r="I1172" i="3"/>
  <c r="I1173" i="3"/>
  <c r="I1174" i="3"/>
  <c r="I1175" i="3"/>
  <c r="I1176" i="3"/>
  <c r="I1177" i="3"/>
  <c r="I1178" i="3"/>
  <c r="I1179" i="3"/>
  <c r="I1180" i="3"/>
  <c r="I1181" i="3"/>
  <c r="I1182" i="3"/>
  <c r="I1183" i="3"/>
  <c r="I1184" i="3"/>
  <c r="I1185" i="3"/>
  <c r="I1186" i="3"/>
  <c r="I1187" i="3"/>
  <c r="I1188" i="3"/>
  <c r="I1189" i="3"/>
  <c r="I1190" i="3"/>
  <c r="I1191" i="3"/>
  <c r="I1192" i="3"/>
  <c r="I1193" i="3"/>
  <c r="I1194" i="3"/>
  <c r="I1195" i="3"/>
  <c r="I1196" i="3"/>
  <c r="I1197" i="3"/>
  <c r="I1198" i="3"/>
  <c r="I1199" i="3"/>
  <c r="I1200" i="3"/>
  <c r="I1201" i="3"/>
  <c r="I1202" i="3"/>
  <c r="I1203" i="3"/>
  <c r="I1204" i="3"/>
  <c r="I1205" i="3"/>
  <c r="I1206" i="3"/>
  <c r="I1207" i="3"/>
  <c r="I1208" i="3"/>
  <c r="I1209" i="3"/>
  <c r="I1210" i="3"/>
  <c r="I1211" i="3"/>
  <c r="I1212" i="3"/>
  <c r="I1213" i="3"/>
  <c r="I1214" i="3"/>
  <c r="I1215" i="3"/>
  <c r="I1216" i="3"/>
  <c r="I1217" i="3"/>
  <c r="I1218" i="3"/>
  <c r="I1219" i="3"/>
  <c r="I1220" i="3"/>
  <c r="I1221" i="3"/>
  <c r="I1222" i="3"/>
  <c r="I1223" i="3"/>
  <c r="I1224" i="3"/>
  <c r="I1225" i="3"/>
  <c r="I1226" i="3"/>
  <c r="I1227" i="3"/>
  <c r="I1228" i="3"/>
  <c r="I1229" i="3"/>
  <c r="I1230" i="3"/>
  <c r="I1231" i="3"/>
  <c r="I1232" i="3"/>
  <c r="I1233" i="3"/>
  <c r="I1234" i="3"/>
  <c r="I1235" i="3"/>
  <c r="I1236" i="3"/>
  <c r="I1237" i="3"/>
  <c r="I1238" i="3"/>
  <c r="I1239" i="3"/>
  <c r="I1240" i="3"/>
  <c r="I1241" i="3"/>
  <c r="I1242" i="3"/>
  <c r="I1243" i="3"/>
  <c r="I1244" i="3"/>
  <c r="I1245" i="3"/>
  <c r="I1246" i="3"/>
  <c r="I1247" i="3"/>
  <c r="I1248" i="3"/>
  <c r="I1249" i="3"/>
  <c r="I1250" i="3"/>
  <c r="I1251" i="3"/>
  <c r="I1252" i="3"/>
  <c r="I1253" i="3"/>
  <c r="I1254" i="3"/>
  <c r="I1255" i="3"/>
  <c r="I1256" i="3"/>
  <c r="I1257" i="3"/>
  <c r="I1258" i="3"/>
  <c r="I1259" i="3"/>
  <c r="I1260" i="3"/>
  <c r="I1261" i="3"/>
  <c r="I1262" i="3"/>
  <c r="I1263" i="3"/>
  <c r="I1264" i="3"/>
  <c r="I1265" i="3"/>
  <c r="I1266" i="3"/>
  <c r="I1267" i="3"/>
  <c r="I1268" i="3"/>
  <c r="I1269" i="3"/>
  <c r="I1270" i="3"/>
  <c r="I1271" i="3"/>
  <c r="I1272" i="3"/>
  <c r="I1273" i="3"/>
  <c r="I1274" i="3"/>
  <c r="I1275" i="3"/>
  <c r="I1276" i="3"/>
  <c r="I1277" i="3"/>
  <c r="I1278" i="3"/>
  <c r="I1279" i="3"/>
  <c r="I1280" i="3"/>
  <c r="I1281" i="3"/>
  <c r="I1282" i="3"/>
  <c r="I1283" i="3"/>
  <c r="I1284" i="3"/>
  <c r="I1285" i="3"/>
  <c r="I1286" i="3"/>
  <c r="I1287" i="3"/>
  <c r="I1288" i="3"/>
  <c r="I1289" i="3"/>
  <c r="I1290" i="3"/>
  <c r="I1291" i="3"/>
  <c r="I1292" i="3"/>
  <c r="I1293" i="3"/>
  <c r="I1294" i="3"/>
  <c r="I1295" i="3"/>
  <c r="I1296" i="3"/>
  <c r="I1297" i="3"/>
  <c r="I1298" i="3"/>
  <c r="I1299" i="3"/>
  <c r="I1300" i="3"/>
  <c r="I1301" i="3"/>
  <c r="I1302" i="3"/>
  <c r="I1303" i="3"/>
  <c r="I1304" i="3"/>
  <c r="I1305" i="3"/>
  <c r="I1306" i="3"/>
  <c r="I1307" i="3"/>
  <c r="I1308" i="3"/>
  <c r="I1309" i="3"/>
  <c r="I1310" i="3"/>
  <c r="I1311" i="3"/>
  <c r="I1312" i="3"/>
  <c r="I1313" i="3"/>
  <c r="I1314" i="3"/>
  <c r="I1315" i="3"/>
  <c r="I1316" i="3"/>
  <c r="I1317" i="3"/>
  <c r="I1318" i="3"/>
  <c r="I1319" i="3"/>
  <c r="I1320" i="3"/>
  <c r="I1321" i="3"/>
  <c r="I1322" i="3"/>
  <c r="I1323" i="3"/>
  <c r="I1324" i="3"/>
  <c r="I1325" i="3"/>
  <c r="I1326" i="3"/>
  <c r="I1327" i="3"/>
  <c r="I1328" i="3"/>
  <c r="I1329" i="3"/>
  <c r="I1330" i="3"/>
  <c r="I1331" i="3"/>
  <c r="I1332" i="3"/>
  <c r="I1333" i="3"/>
  <c r="I1334" i="3"/>
  <c r="I1335" i="3"/>
  <c r="I1336" i="3"/>
  <c r="I1337" i="3"/>
  <c r="I1338" i="3"/>
  <c r="I1339" i="3"/>
  <c r="I1340" i="3"/>
  <c r="I1341" i="3"/>
  <c r="I1342" i="3"/>
  <c r="I1343" i="3"/>
  <c r="I1344" i="3"/>
  <c r="I1345" i="3"/>
  <c r="I1346" i="3"/>
  <c r="I1347" i="3"/>
  <c r="I1348" i="3"/>
  <c r="I1349" i="3"/>
  <c r="I1350" i="3"/>
  <c r="I1351" i="3"/>
  <c r="I1352" i="3"/>
  <c r="I1353" i="3"/>
  <c r="I1354" i="3"/>
  <c r="I1355" i="3"/>
  <c r="I1356" i="3"/>
  <c r="I1357" i="3"/>
  <c r="I1358" i="3"/>
  <c r="I1359" i="3"/>
  <c r="I1360" i="3"/>
  <c r="I1361" i="3"/>
  <c r="I1362" i="3"/>
  <c r="I1363" i="3"/>
  <c r="I1364" i="3"/>
  <c r="I1365" i="3"/>
  <c r="I1366" i="3"/>
  <c r="I1367" i="3"/>
  <c r="I1368" i="3"/>
  <c r="I1369" i="3"/>
  <c r="I1370" i="3"/>
  <c r="I1371" i="3"/>
  <c r="I1372" i="3"/>
  <c r="I1373" i="3"/>
  <c r="I1374" i="3"/>
  <c r="I1375" i="3"/>
  <c r="I1376" i="3"/>
  <c r="I1377" i="3"/>
  <c r="I1378" i="3"/>
  <c r="I1379" i="3"/>
  <c r="I1380" i="3"/>
  <c r="I1381" i="3"/>
  <c r="I1382" i="3"/>
  <c r="I1383" i="3"/>
  <c r="I1384" i="3"/>
  <c r="I1385" i="3"/>
  <c r="I1386" i="3"/>
  <c r="I1387" i="3"/>
  <c r="I1388" i="3"/>
  <c r="I1389" i="3"/>
  <c r="I1390" i="3"/>
  <c r="I1391" i="3"/>
  <c r="I1392" i="3"/>
  <c r="I1393" i="3"/>
  <c r="I1394" i="3"/>
  <c r="I1395" i="3"/>
  <c r="I1396" i="3"/>
  <c r="I1397" i="3"/>
  <c r="I1398" i="3"/>
  <c r="I1399" i="3"/>
  <c r="I1400" i="3"/>
  <c r="I1401" i="3"/>
  <c r="I1402" i="3"/>
  <c r="I1403" i="3"/>
  <c r="I1404" i="3"/>
  <c r="I1405" i="3"/>
  <c r="I1406" i="3"/>
  <c r="I1407" i="3"/>
  <c r="I1408" i="3"/>
  <c r="I1409" i="3"/>
  <c r="I1410" i="3"/>
  <c r="I1411" i="3"/>
  <c r="I1412" i="3"/>
  <c r="I1413" i="3"/>
  <c r="I1414" i="3"/>
  <c r="I1415" i="3"/>
  <c r="I1416" i="3"/>
  <c r="I1417" i="3"/>
  <c r="I1418" i="3"/>
  <c r="I1419" i="3"/>
  <c r="I1420" i="3"/>
  <c r="I1421" i="3"/>
  <c r="I1422" i="3"/>
  <c r="I1423" i="3"/>
  <c r="I1424" i="3"/>
  <c r="I1425" i="3"/>
  <c r="I1426" i="3"/>
  <c r="I1427" i="3"/>
  <c r="I1428" i="3"/>
  <c r="I1429" i="3"/>
  <c r="I1430" i="3"/>
  <c r="I1431" i="3"/>
  <c r="I1432" i="3"/>
  <c r="I1433" i="3"/>
  <c r="I1434" i="3"/>
  <c r="I1435" i="3"/>
  <c r="I1436" i="3"/>
  <c r="I1437" i="3"/>
  <c r="I1438" i="3"/>
  <c r="I1439" i="3"/>
  <c r="I1440" i="3"/>
  <c r="I1441" i="3"/>
  <c r="I1442" i="3"/>
  <c r="I1443" i="3"/>
  <c r="I1444" i="3"/>
  <c r="I1445" i="3"/>
  <c r="I1446" i="3"/>
  <c r="I1447" i="3"/>
  <c r="I1448" i="3"/>
  <c r="I1449" i="3"/>
  <c r="I1450" i="3"/>
  <c r="I1451" i="3"/>
  <c r="I1452" i="3"/>
  <c r="I1453" i="3"/>
  <c r="I1454" i="3"/>
  <c r="I1455" i="3"/>
  <c r="I1456" i="3"/>
  <c r="I1457" i="3"/>
  <c r="I1458" i="3"/>
  <c r="I1459" i="3"/>
  <c r="I1460" i="3"/>
  <c r="I1461" i="3"/>
  <c r="I1462" i="3"/>
  <c r="I3" i="3"/>
  <c r="R152" i="5"/>
  <c r="Q152" i="5"/>
  <c r="P152" i="5"/>
  <c r="P217" i="5" s="1"/>
  <c r="O152" i="5"/>
  <c r="N152" i="5"/>
  <c r="N217" i="5" s="1"/>
  <c r="M152" i="5"/>
  <c r="L152" i="5"/>
  <c r="K152" i="5"/>
  <c r="J152" i="5"/>
  <c r="I152" i="5"/>
  <c r="H152" i="5"/>
  <c r="G152" i="5"/>
  <c r="G217" i="5" s="1"/>
  <c r="F152" i="5"/>
  <c r="F217" i="5" s="1"/>
  <c r="R139" i="5"/>
  <c r="Q139" i="5"/>
  <c r="P139" i="5"/>
  <c r="P203" i="5" s="1"/>
  <c r="O139" i="5"/>
  <c r="O203" i="5" s="1"/>
  <c r="N139" i="5"/>
  <c r="M139" i="5"/>
  <c r="M203" i="5" s="1"/>
  <c r="L139" i="5"/>
  <c r="K139" i="5"/>
  <c r="J139" i="5"/>
  <c r="I139" i="5"/>
  <c r="H139" i="5"/>
  <c r="G139" i="5"/>
  <c r="F139" i="5"/>
  <c r="F203" i="5" s="1"/>
  <c r="R126" i="5"/>
  <c r="Q126" i="5"/>
  <c r="P126" i="5"/>
  <c r="P189" i="5" s="1"/>
  <c r="O126" i="5"/>
  <c r="O189" i="5" s="1"/>
  <c r="N126" i="5"/>
  <c r="M126" i="5"/>
  <c r="L126" i="5"/>
  <c r="K126" i="5"/>
  <c r="J126" i="5"/>
  <c r="I126" i="5"/>
  <c r="H126" i="5"/>
  <c r="H189" i="5" s="1"/>
  <c r="G126" i="5"/>
  <c r="G189" i="5" s="1"/>
  <c r="F126" i="5"/>
  <c r="R113" i="5"/>
  <c r="Q113" i="5"/>
  <c r="P113" i="5"/>
  <c r="O113" i="5"/>
  <c r="O175" i="5" s="1"/>
  <c r="N113" i="5"/>
  <c r="N175" i="5" s="1"/>
  <c r="M113" i="5"/>
  <c r="M175" i="5" s="1"/>
  <c r="L113" i="5"/>
  <c r="K113" i="5"/>
  <c r="J113" i="5"/>
  <c r="I113" i="5"/>
  <c r="H113" i="5"/>
  <c r="G113" i="5"/>
  <c r="F113" i="5"/>
  <c r="P175" i="5"/>
  <c r="H60" i="5"/>
  <c r="I60" i="5"/>
  <c r="J60" i="5"/>
  <c r="I175" i="5" s="1"/>
  <c r="K60" i="5"/>
  <c r="L60" i="5"/>
  <c r="M60" i="5"/>
  <c r="N60" i="5"/>
  <c r="O60" i="5"/>
  <c r="P60" i="5"/>
  <c r="Q60" i="5"/>
  <c r="R60" i="5"/>
  <c r="Q175" i="5" s="1"/>
  <c r="S60" i="5"/>
  <c r="G60" i="5"/>
  <c r="H44" i="5"/>
  <c r="I44" i="5"/>
  <c r="J44" i="5"/>
  <c r="K44" i="5"/>
  <c r="J217" i="5" s="1"/>
  <c r="L44" i="5"/>
  <c r="M44" i="5"/>
  <c r="L217" i="5" s="1"/>
  <c r="N44" i="5"/>
  <c r="O44" i="5"/>
  <c r="P44" i="5"/>
  <c r="Q44" i="5"/>
  <c r="R44" i="5"/>
  <c r="S44" i="5"/>
  <c r="B229" i="5" s="1"/>
  <c r="G44" i="5"/>
  <c r="H33" i="5"/>
  <c r="I33" i="5"/>
  <c r="J33" i="5"/>
  <c r="I203" i="5" s="1"/>
  <c r="K33" i="5"/>
  <c r="J203" i="5" s="1"/>
  <c r="L33" i="5"/>
  <c r="M33" i="5"/>
  <c r="L203" i="5" s="1"/>
  <c r="N33" i="5"/>
  <c r="O33" i="5"/>
  <c r="P33" i="5"/>
  <c r="Q33" i="5"/>
  <c r="R33" i="5"/>
  <c r="Q203" i="5" s="1"/>
  <c r="S33" i="5"/>
  <c r="R203" i="5" s="1"/>
  <c r="G33" i="5"/>
  <c r="H22" i="5"/>
  <c r="I22" i="5"/>
  <c r="J22" i="5"/>
  <c r="I189" i="5" s="1"/>
  <c r="K22" i="5"/>
  <c r="J189" i="5" s="1"/>
  <c r="L22" i="5"/>
  <c r="M22" i="5"/>
  <c r="L189" i="5" s="1"/>
  <c r="N22" i="5"/>
  <c r="O22" i="5"/>
  <c r="P22" i="5"/>
  <c r="Q22" i="5"/>
  <c r="R22" i="5"/>
  <c r="Q189" i="5" s="1"/>
  <c r="S22" i="5"/>
  <c r="G22" i="5"/>
  <c r="G20" i="5"/>
  <c r="F187" i="5" s="1"/>
  <c r="B228" i="5"/>
  <c r="C229" i="5"/>
  <c r="C228" i="5"/>
  <c r="C227" i="5"/>
  <c r="H217" i="5"/>
  <c r="I217" i="5"/>
  <c r="M217" i="5"/>
  <c r="O217" i="5"/>
  <c r="Q217" i="5"/>
  <c r="R208" i="5"/>
  <c r="R209" i="5"/>
  <c r="R210" i="5"/>
  <c r="R211" i="5"/>
  <c r="R212" i="5"/>
  <c r="R213" i="5"/>
  <c r="R214" i="5"/>
  <c r="R215" i="5"/>
  <c r="R216" i="5"/>
  <c r="R194" i="5"/>
  <c r="R195" i="5"/>
  <c r="R196" i="5"/>
  <c r="R197" i="5"/>
  <c r="R198" i="5"/>
  <c r="R199" i="5"/>
  <c r="R200" i="5"/>
  <c r="R201" i="5"/>
  <c r="R202" i="5"/>
  <c r="G203" i="5"/>
  <c r="H203" i="5"/>
  <c r="R180" i="5"/>
  <c r="R181" i="5"/>
  <c r="R182" i="5"/>
  <c r="R183" i="5"/>
  <c r="R184" i="5"/>
  <c r="R185" i="5"/>
  <c r="R186" i="5"/>
  <c r="R188" i="5"/>
  <c r="Q167" i="5"/>
  <c r="R167" i="5"/>
  <c r="Q168" i="5"/>
  <c r="R168" i="5"/>
  <c r="Q169" i="5"/>
  <c r="R169" i="5"/>
  <c r="Q170" i="5"/>
  <c r="R170" i="5"/>
  <c r="Q171" i="5"/>
  <c r="R171" i="5"/>
  <c r="Q172" i="5"/>
  <c r="R172" i="5"/>
  <c r="Q173" i="5"/>
  <c r="Q174" i="5"/>
  <c r="R174" i="5"/>
  <c r="R166" i="5"/>
  <c r="G175" i="5"/>
  <c r="H175" i="5"/>
  <c r="G208" i="5"/>
  <c r="H208" i="5"/>
  <c r="I208" i="5"/>
  <c r="J208" i="5"/>
  <c r="K208" i="5"/>
  <c r="L208" i="5"/>
  <c r="M208" i="5"/>
  <c r="N208" i="5"/>
  <c r="O208" i="5"/>
  <c r="P208" i="5"/>
  <c r="Q208" i="5"/>
  <c r="G209" i="5"/>
  <c r="H209" i="5"/>
  <c r="I209" i="5"/>
  <c r="J209" i="5"/>
  <c r="K209" i="5"/>
  <c r="L209" i="5"/>
  <c r="M209" i="5"/>
  <c r="N209" i="5"/>
  <c r="O209" i="5"/>
  <c r="P209" i="5"/>
  <c r="Q209" i="5"/>
  <c r="G210" i="5"/>
  <c r="H210" i="5"/>
  <c r="I210" i="5"/>
  <c r="J210" i="5"/>
  <c r="K210" i="5"/>
  <c r="L210" i="5"/>
  <c r="M210" i="5"/>
  <c r="N210" i="5"/>
  <c r="O210" i="5"/>
  <c r="P210" i="5"/>
  <c r="Q210" i="5"/>
  <c r="G211" i="5"/>
  <c r="H211" i="5"/>
  <c r="I211" i="5"/>
  <c r="J211" i="5"/>
  <c r="K211" i="5"/>
  <c r="L211" i="5"/>
  <c r="M211" i="5"/>
  <c r="N211" i="5"/>
  <c r="O211" i="5"/>
  <c r="P211" i="5"/>
  <c r="Q211" i="5"/>
  <c r="G212" i="5"/>
  <c r="H212" i="5"/>
  <c r="I212" i="5"/>
  <c r="J212" i="5"/>
  <c r="K212" i="5"/>
  <c r="L212" i="5"/>
  <c r="M212" i="5"/>
  <c r="N212" i="5"/>
  <c r="O212" i="5"/>
  <c r="P212" i="5"/>
  <c r="Q212" i="5"/>
  <c r="G213" i="5"/>
  <c r="H213" i="5"/>
  <c r="I213" i="5"/>
  <c r="J213" i="5"/>
  <c r="K213" i="5"/>
  <c r="L213" i="5"/>
  <c r="M213" i="5"/>
  <c r="N213" i="5"/>
  <c r="O213" i="5"/>
  <c r="P213" i="5"/>
  <c r="Q213" i="5"/>
  <c r="G214" i="5"/>
  <c r="H214" i="5"/>
  <c r="I214" i="5"/>
  <c r="J214" i="5"/>
  <c r="K214" i="5"/>
  <c r="L214" i="5"/>
  <c r="M214" i="5"/>
  <c r="N214" i="5"/>
  <c r="O214" i="5"/>
  <c r="P214" i="5"/>
  <c r="Q214" i="5"/>
  <c r="G215" i="5"/>
  <c r="H215" i="5"/>
  <c r="I215" i="5"/>
  <c r="J215" i="5"/>
  <c r="K215" i="5"/>
  <c r="L215" i="5"/>
  <c r="M215" i="5"/>
  <c r="N215" i="5"/>
  <c r="O215" i="5"/>
  <c r="P215" i="5"/>
  <c r="Q215" i="5"/>
  <c r="G216" i="5"/>
  <c r="H216" i="5"/>
  <c r="I216" i="5"/>
  <c r="J216" i="5"/>
  <c r="K216" i="5"/>
  <c r="L216" i="5"/>
  <c r="M216" i="5"/>
  <c r="N216" i="5"/>
  <c r="O216" i="5"/>
  <c r="P216" i="5"/>
  <c r="Q216" i="5"/>
  <c r="F209" i="5"/>
  <c r="F210" i="5"/>
  <c r="F211" i="5"/>
  <c r="F212" i="5"/>
  <c r="F213" i="5"/>
  <c r="F214" i="5"/>
  <c r="F215" i="5"/>
  <c r="F216" i="5"/>
  <c r="F208" i="5"/>
  <c r="F202" i="5"/>
  <c r="G202" i="5"/>
  <c r="H202" i="5"/>
  <c r="I202" i="5"/>
  <c r="J202" i="5"/>
  <c r="K202" i="5"/>
  <c r="L202" i="5"/>
  <c r="M202" i="5"/>
  <c r="N202" i="5"/>
  <c r="O202" i="5"/>
  <c r="P202" i="5"/>
  <c r="Q202" i="5"/>
  <c r="G194" i="5"/>
  <c r="H194" i="5"/>
  <c r="I194" i="5"/>
  <c r="J194" i="5"/>
  <c r="K194" i="5"/>
  <c r="L194" i="5"/>
  <c r="M194" i="5"/>
  <c r="N194" i="5"/>
  <c r="O194" i="5"/>
  <c r="P194" i="5"/>
  <c r="Q194" i="5"/>
  <c r="G195" i="5"/>
  <c r="H195" i="5"/>
  <c r="I195" i="5"/>
  <c r="J195" i="5"/>
  <c r="K195" i="5"/>
  <c r="L195" i="5"/>
  <c r="M195" i="5"/>
  <c r="N195" i="5"/>
  <c r="O195" i="5"/>
  <c r="P195" i="5"/>
  <c r="Q195" i="5"/>
  <c r="G196" i="5"/>
  <c r="H196" i="5"/>
  <c r="I196" i="5"/>
  <c r="J196" i="5"/>
  <c r="K196" i="5"/>
  <c r="L196" i="5"/>
  <c r="M196" i="5"/>
  <c r="N196" i="5"/>
  <c r="O196" i="5"/>
  <c r="P196" i="5"/>
  <c r="Q196" i="5"/>
  <c r="G197" i="5"/>
  <c r="H197" i="5"/>
  <c r="I197" i="5"/>
  <c r="J197" i="5"/>
  <c r="K197" i="5"/>
  <c r="L197" i="5"/>
  <c r="M197" i="5"/>
  <c r="N197" i="5"/>
  <c r="O197" i="5"/>
  <c r="P197" i="5"/>
  <c r="Q197" i="5"/>
  <c r="G198" i="5"/>
  <c r="H198" i="5"/>
  <c r="I198" i="5"/>
  <c r="J198" i="5"/>
  <c r="K198" i="5"/>
  <c r="L198" i="5"/>
  <c r="M198" i="5"/>
  <c r="N198" i="5"/>
  <c r="O198" i="5"/>
  <c r="P198" i="5"/>
  <c r="Q198" i="5"/>
  <c r="G199" i="5"/>
  <c r="H199" i="5"/>
  <c r="I199" i="5"/>
  <c r="J199" i="5"/>
  <c r="K199" i="5"/>
  <c r="L199" i="5"/>
  <c r="M199" i="5"/>
  <c r="N199" i="5"/>
  <c r="O199" i="5"/>
  <c r="P199" i="5"/>
  <c r="Q199" i="5"/>
  <c r="G200" i="5"/>
  <c r="H200" i="5"/>
  <c r="I200" i="5"/>
  <c r="J200" i="5"/>
  <c r="K200" i="5"/>
  <c r="L200" i="5"/>
  <c r="M200" i="5"/>
  <c r="N200" i="5"/>
  <c r="O200" i="5"/>
  <c r="P200" i="5"/>
  <c r="Q200" i="5"/>
  <c r="G201" i="5"/>
  <c r="H201" i="5"/>
  <c r="I201" i="5"/>
  <c r="J201" i="5"/>
  <c r="K201" i="5"/>
  <c r="L201" i="5"/>
  <c r="M201" i="5"/>
  <c r="N201" i="5"/>
  <c r="O201" i="5"/>
  <c r="P201" i="5"/>
  <c r="Q201" i="5"/>
  <c r="F195" i="5"/>
  <c r="F196" i="5"/>
  <c r="F197" i="5"/>
  <c r="F198" i="5"/>
  <c r="F199" i="5"/>
  <c r="F200" i="5"/>
  <c r="F201" i="5"/>
  <c r="F194" i="5"/>
  <c r="G180" i="5"/>
  <c r="H180" i="5"/>
  <c r="I180" i="5"/>
  <c r="J180" i="5"/>
  <c r="K180" i="5"/>
  <c r="L180" i="5"/>
  <c r="M180" i="5"/>
  <c r="N180" i="5"/>
  <c r="O180" i="5"/>
  <c r="P180" i="5"/>
  <c r="Q180" i="5"/>
  <c r="G181" i="5"/>
  <c r="H181" i="5"/>
  <c r="I181" i="5"/>
  <c r="J181" i="5"/>
  <c r="K181" i="5"/>
  <c r="L181" i="5"/>
  <c r="M181" i="5"/>
  <c r="N181" i="5"/>
  <c r="O181" i="5"/>
  <c r="P181" i="5"/>
  <c r="Q181" i="5"/>
  <c r="G182" i="5"/>
  <c r="H182" i="5"/>
  <c r="I182" i="5"/>
  <c r="J182" i="5"/>
  <c r="K182" i="5"/>
  <c r="L182" i="5"/>
  <c r="M182" i="5"/>
  <c r="N182" i="5"/>
  <c r="O182" i="5"/>
  <c r="P182" i="5"/>
  <c r="Q182" i="5"/>
  <c r="G183" i="5"/>
  <c r="H183" i="5"/>
  <c r="I183" i="5"/>
  <c r="J183" i="5"/>
  <c r="K183" i="5"/>
  <c r="L183" i="5"/>
  <c r="M183" i="5"/>
  <c r="N183" i="5"/>
  <c r="O183" i="5"/>
  <c r="P183" i="5"/>
  <c r="Q183" i="5"/>
  <c r="G184" i="5"/>
  <c r="H184" i="5"/>
  <c r="I184" i="5"/>
  <c r="J184" i="5"/>
  <c r="K184" i="5"/>
  <c r="L184" i="5"/>
  <c r="M184" i="5"/>
  <c r="N184" i="5"/>
  <c r="O184" i="5"/>
  <c r="P184" i="5"/>
  <c r="Q184" i="5"/>
  <c r="G185" i="5"/>
  <c r="H185" i="5"/>
  <c r="I185" i="5"/>
  <c r="J185" i="5"/>
  <c r="K185" i="5"/>
  <c r="L185" i="5"/>
  <c r="M185" i="5"/>
  <c r="N185" i="5"/>
  <c r="O185" i="5"/>
  <c r="P185" i="5"/>
  <c r="Q185" i="5"/>
  <c r="G186" i="5"/>
  <c r="H186" i="5"/>
  <c r="I186" i="5"/>
  <c r="J186" i="5"/>
  <c r="K186" i="5"/>
  <c r="L186" i="5"/>
  <c r="M186" i="5"/>
  <c r="N186" i="5"/>
  <c r="O186" i="5"/>
  <c r="P186" i="5"/>
  <c r="Q186" i="5"/>
  <c r="G187" i="5"/>
  <c r="H187" i="5"/>
  <c r="I187" i="5"/>
  <c r="J187" i="5"/>
  <c r="K187" i="5"/>
  <c r="L187" i="5"/>
  <c r="M187" i="5"/>
  <c r="N187" i="5"/>
  <c r="O187" i="5"/>
  <c r="P187" i="5"/>
  <c r="Q187" i="5"/>
  <c r="G188" i="5"/>
  <c r="H188" i="5"/>
  <c r="I188" i="5"/>
  <c r="J188" i="5"/>
  <c r="K188" i="5"/>
  <c r="L188" i="5"/>
  <c r="M188" i="5"/>
  <c r="N188" i="5"/>
  <c r="O188" i="5"/>
  <c r="P188" i="5"/>
  <c r="Q188" i="5"/>
  <c r="F188" i="5"/>
  <c r="F181" i="5"/>
  <c r="F182" i="5"/>
  <c r="F183" i="5"/>
  <c r="F184" i="5"/>
  <c r="F185" i="5"/>
  <c r="F186" i="5"/>
  <c r="F180" i="5"/>
  <c r="F174" i="5"/>
  <c r="G174" i="5"/>
  <c r="H174" i="5"/>
  <c r="I174" i="5"/>
  <c r="J174" i="5"/>
  <c r="K174" i="5"/>
  <c r="L174" i="5"/>
  <c r="M174" i="5"/>
  <c r="N174" i="5"/>
  <c r="O174" i="5"/>
  <c r="P174" i="5"/>
  <c r="F167" i="5"/>
  <c r="G167" i="5"/>
  <c r="H167" i="5"/>
  <c r="I167" i="5"/>
  <c r="J167" i="5"/>
  <c r="K167" i="5"/>
  <c r="L167" i="5"/>
  <c r="M167" i="5"/>
  <c r="N167" i="5"/>
  <c r="O167" i="5"/>
  <c r="P167" i="5"/>
  <c r="F168" i="5"/>
  <c r="G168" i="5"/>
  <c r="H168" i="5"/>
  <c r="I168" i="5"/>
  <c r="J168" i="5"/>
  <c r="K168" i="5"/>
  <c r="L168" i="5"/>
  <c r="M168" i="5"/>
  <c r="N168" i="5"/>
  <c r="O168" i="5"/>
  <c r="P168" i="5"/>
  <c r="F169" i="5"/>
  <c r="G169" i="5"/>
  <c r="H169" i="5"/>
  <c r="I169" i="5"/>
  <c r="J169" i="5"/>
  <c r="K169" i="5"/>
  <c r="L169" i="5"/>
  <c r="M169" i="5"/>
  <c r="N169" i="5"/>
  <c r="O169" i="5"/>
  <c r="P169" i="5"/>
  <c r="F170" i="5"/>
  <c r="G170" i="5"/>
  <c r="H170" i="5"/>
  <c r="I170" i="5"/>
  <c r="J170" i="5"/>
  <c r="K170" i="5"/>
  <c r="L170" i="5"/>
  <c r="M170" i="5"/>
  <c r="N170" i="5"/>
  <c r="O170" i="5"/>
  <c r="P170" i="5"/>
  <c r="F171" i="5"/>
  <c r="G171" i="5"/>
  <c r="H171" i="5"/>
  <c r="I171" i="5"/>
  <c r="J171" i="5"/>
  <c r="K171" i="5"/>
  <c r="L171" i="5"/>
  <c r="M171" i="5"/>
  <c r="N171" i="5"/>
  <c r="O171" i="5"/>
  <c r="P171" i="5"/>
  <c r="F172" i="5"/>
  <c r="G172" i="5"/>
  <c r="H172" i="5"/>
  <c r="I172" i="5"/>
  <c r="J172" i="5"/>
  <c r="K172" i="5"/>
  <c r="L172" i="5"/>
  <c r="M172" i="5"/>
  <c r="N172" i="5"/>
  <c r="O172" i="5"/>
  <c r="P172" i="5"/>
  <c r="G173" i="5"/>
  <c r="H173" i="5"/>
  <c r="I173" i="5"/>
  <c r="J173" i="5"/>
  <c r="K173" i="5"/>
  <c r="L173" i="5"/>
  <c r="M173" i="5"/>
  <c r="N173" i="5"/>
  <c r="O173" i="5"/>
  <c r="P173" i="5"/>
  <c r="G166" i="5"/>
  <c r="H166" i="5"/>
  <c r="I166" i="5"/>
  <c r="J166" i="5"/>
  <c r="K166" i="5"/>
  <c r="L166" i="5"/>
  <c r="M166" i="5"/>
  <c r="N166" i="5"/>
  <c r="O166" i="5"/>
  <c r="P166" i="5"/>
  <c r="Q166" i="5"/>
  <c r="F166" i="5"/>
  <c r="R151" i="5"/>
  <c r="R138" i="5"/>
  <c r="R125" i="5"/>
  <c r="G151" i="5"/>
  <c r="H151" i="5"/>
  <c r="I151" i="5"/>
  <c r="J151" i="5"/>
  <c r="K151" i="5"/>
  <c r="L151" i="5"/>
  <c r="M151" i="5"/>
  <c r="N151" i="5"/>
  <c r="O151" i="5"/>
  <c r="P151" i="5"/>
  <c r="Q151" i="5"/>
  <c r="G138" i="5"/>
  <c r="H138" i="5"/>
  <c r="I138" i="5"/>
  <c r="J138" i="5"/>
  <c r="K138" i="5"/>
  <c r="L138" i="5"/>
  <c r="M138" i="5"/>
  <c r="N138" i="5"/>
  <c r="O138" i="5"/>
  <c r="P138" i="5"/>
  <c r="Q138" i="5"/>
  <c r="G125" i="5"/>
  <c r="H125" i="5"/>
  <c r="I125" i="5"/>
  <c r="J125" i="5"/>
  <c r="K125" i="5"/>
  <c r="L125" i="5"/>
  <c r="M125" i="5"/>
  <c r="N125" i="5"/>
  <c r="O125" i="5"/>
  <c r="P125" i="5"/>
  <c r="Q125" i="5"/>
  <c r="F151" i="5"/>
  <c r="F138" i="5"/>
  <c r="F125" i="5"/>
  <c r="R112" i="5"/>
  <c r="G112" i="5"/>
  <c r="H112" i="5"/>
  <c r="I112" i="5"/>
  <c r="J112" i="5"/>
  <c r="K112" i="5"/>
  <c r="L112" i="5"/>
  <c r="M112" i="5"/>
  <c r="N112" i="5"/>
  <c r="O112" i="5"/>
  <c r="P112" i="5"/>
  <c r="Q112" i="5"/>
  <c r="F112" i="5"/>
  <c r="G43" i="5"/>
  <c r="R150" i="5"/>
  <c r="R149" i="5"/>
  <c r="R148" i="5"/>
  <c r="R147" i="5"/>
  <c r="R146" i="5"/>
  <c r="R145" i="5"/>
  <c r="R144" i="5"/>
  <c r="R143" i="5"/>
  <c r="R131" i="5"/>
  <c r="R132" i="5"/>
  <c r="R133" i="5"/>
  <c r="R134" i="5"/>
  <c r="R135" i="5"/>
  <c r="R136" i="5"/>
  <c r="R137" i="5"/>
  <c r="R130" i="5"/>
  <c r="R118" i="5"/>
  <c r="R119" i="5"/>
  <c r="R120" i="5"/>
  <c r="R121" i="5"/>
  <c r="R122" i="5"/>
  <c r="R123" i="5"/>
  <c r="R124" i="5"/>
  <c r="R117" i="5"/>
  <c r="R105" i="5"/>
  <c r="R106" i="5"/>
  <c r="R107" i="5"/>
  <c r="R108" i="5"/>
  <c r="R109" i="5"/>
  <c r="R110" i="5"/>
  <c r="R111" i="5"/>
  <c r="R104" i="5"/>
  <c r="O143" i="5"/>
  <c r="P143" i="5"/>
  <c r="Q143" i="5"/>
  <c r="O144" i="5"/>
  <c r="P144" i="5"/>
  <c r="Q144" i="5"/>
  <c r="O145" i="5"/>
  <c r="P145" i="5"/>
  <c r="Q145" i="5"/>
  <c r="O146" i="5"/>
  <c r="P146" i="5"/>
  <c r="Q146" i="5"/>
  <c r="O147" i="5"/>
  <c r="P147" i="5"/>
  <c r="Q147" i="5"/>
  <c r="O148" i="5"/>
  <c r="P148" i="5"/>
  <c r="Q148" i="5"/>
  <c r="O149" i="5"/>
  <c r="P149" i="5"/>
  <c r="Q149" i="5"/>
  <c r="O150" i="5"/>
  <c r="P150" i="5"/>
  <c r="Q150" i="5"/>
  <c r="F144" i="5"/>
  <c r="G144" i="5"/>
  <c r="H144" i="5"/>
  <c r="I144" i="5"/>
  <c r="J144" i="5"/>
  <c r="K144" i="5"/>
  <c r="L144" i="5"/>
  <c r="M144" i="5"/>
  <c r="N144" i="5"/>
  <c r="F145" i="5"/>
  <c r="G145" i="5"/>
  <c r="H145" i="5"/>
  <c r="I145" i="5"/>
  <c r="J145" i="5"/>
  <c r="K145" i="5"/>
  <c r="L145" i="5"/>
  <c r="M145" i="5"/>
  <c r="N145" i="5"/>
  <c r="F146" i="5"/>
  <c r="G146" i="5"/>
  <c r="H146" i="5"/>
  <c r="I146" i="5"/>
  <c r="J146" i="5"/>
  <c r="K146" i="5"/>
  <c r="L146" i="5"/>
  <c r="M146" i="5"/>
  <c r="N146" i="5"/>
  <c r="F147" i="5"/>
  <c r="G147" i="5"/>
  <c r="H147" i="5"/>
  <c r="I147" i="5"/>
  <c r="J147" i="5"/>
  <c r="K147" i="5"/>
  <c r="L147" i="5"/>
  <c r="M147" i="5"/>
  <c r="N147" i="5"/>
  <c r="F148" i="5"/>
  <c r="G148" i="5"/>
  <c r="H148" i="5"/>
  <c r="I148" i="5"/>
  <c r="J148" i="5"/>
  <c r="K148" i="5"/>
  <c r="L148" i="5"/>
  <c r="M148" i="5"/>
  <c r="N148" i="5"/>
  <c r="F149" i="5"/>
  <c r="G149" i="5"/>
  <c r="H149" i="5"/>
  <c r="I149" i="5"/>
  <c r="J149" i="5"/>
  <c r="K149" i="5"/>
  <c r="L149" i="5"/>
  <c r="M149" i="5"/>
  <c r="N149" i="5"/>
  <c r="F150" i="5"/>
  <c r="G150" i="5"/>
  <c r="H150" i="5"/>
  <c r="I150" i="5"/>
  <c r="J150" i="5"/>
  <c r="K150" i="5"/>
  <c r="L150" i="5"/>
  <c r="M150" i="5"/>
  <c r="N150" i="5"/>
  <c r="G143" i="5"/>
  <c r="H143" i="5"/>
  <c r="I143" i="5"/>
  <c r="J143" i="5"/>
  <c r="K143" i="5"/>
  <c r="L143" i="5"/>
  <c r="M143" i="5"/>
  <c r="N143" i="5"/>
  <c r="F131" i="5"/>
  <c r="G131" i="5"/>
  <c r="H131" i="5"/>
  <c r="I131" i="5"/>
  <c r="J131" i="5"/>
  <c r="K131" i="5"/>
  <c r="L131" i="5"/>
  <c r="M131" i="5"/>
  <c r="N131" i="5"/>
  <c r="O131" i="5"/>
  <c r="P131" i="5"/>
  <c r="Q131" i="5"/>
  <c r="F132" i="5"/>
  <c r="G132" i="5"/>
  <c r="H132" i="5"/>
  <c r="I132" i="5"/>
  <c r="J132" i="5"/>
  <c r="K132" i="5"/>
  <c r="L132" i="5"/>
  <c r="M132" i="5"/>
  <c r="N132" i="5"/>
  <c r="O132" i="5"/>
  <c r="P132" i="5"/>
  <c r="Q132" i="5"/>
  <c r="F133" i="5"/>
  <c r="G133" i="5"/>
  <c r="H133" i="5"/>
  <c r="I133" i="5"/>
  <c r="J133" i="5"/>
  <c r="K133" i="5"/>
  <c r="L133" i="5"/>
  <c r="M133" i="5"/>
  <c r="N133" i="5"/>
  <c r="O133" i="5"/>
  <c r="P133" i="5"/>
  <c r="Q133" i="5"/>
  <c r="F134" i="5"/>
  <c r="G134" i="5"/>
  <c r="H134" i="5"/>
  <c r="I134" i="5"/>
  <c r="J134" i="5"/>
  <c r="K134" i="5"/>
  <c r="L134" i="5"/>
  <c r="M134" i="5"/>
  <c r="N134" i="5"/>
  <c r="O134" i="5"/>
  <c r="P134" i="5"/>
  <c r="Q134" i="5"/>
  <c r="F135" i="5"/>
  <c r="G135" i="5"/>
  <c r="H135" i="5"/>
  <c r="I135" i="5"/>
  <c r="J135" i="5"/>
  <c r="K135" i="5"/>
  <c r="L135" i="5"/>
  <c r="M135" i="5"/>
  <c r="N135" i="5"/>
  <c r="O135" i="5"/>
  <c r="P135" i="5"/>
  <c r="Q135" i="5"/>
  <c r="F136" i="5"/>
  <c r="G136" i="5"/>
  <c r="H136" i="5"/>
  <c r="I136" i="5"/>
  <c r="J136" i="5"/>
  <c r="K136" i="5"/>
  <c r="L136" i="5"/>
  <c r="M136" i="5"/>
  <c r="N136" i="5"/>
  <c r="O136" i="5"/>
  <c r="P136" i="5"/>
  <c r="Q136" i="5"/>
  <c r="F137" i="5"/>
  <c r="G137" i="5"/>
  <c r="H137" i="5"/>
  <c r="I137" i="5"/>
  <c r="J137" i="5"/>
  <c r="K137" i="5"/>
  <c r="L137" i="5"/>
  <c r="M137" i="5"/>
  <c r="N137" i="5"/>
  <c r="O137" i="5"/>
  <c r="P137" i="5"/>
  <c r="Q137" i="5"/>
  <c r="G130" i="5"/>
  <c r="H130" i="5"/>
  <c r="I130" i="5"/>
  <c r="J130" i="5"/>
  <c r="K130" i="5"/>
  <c r="L130" i="5"/>
  <c r="M130" i="5"/>
  <c r="N130" i="5"/>
  <c r="O130" i="5"/>
  <c r="P130" i="5"/>
  <c r="Q130" i="5"/>
  <c r="F143" i="5"/>
  <c r="F130" i="5"/>
  <c r="F118" i="5"/>
  <c r="G118" i="5"/>
  <c r="H118" i="5"/>
  <c r="I118" i="5"/>
  <c r="J118" i="5"/>
  <c r="K118" i="5"/>
  <c r="L118" i="5"/>
  <c r="M118" i="5"/>
  <c r="N118" i="5"/>
  <c r="O118" i="5"/>
  <c r="P118" i="5"/>
  <c r="Q118" i="5"/>
  <c r="F119" i="5"/>
  <c r="G119" i="5"/>
  <c r="H119" i="5"/>
  <c r="I119" i="5"/>
  <c r="J119" i="5"/>
  <c r="K119" i="5"/>
  <c r="L119" i="5"/>
  <c r="M119" i="5"/>
  <c r="N119" i="5"/>
  <c r="O119" i="5"/>
  <c r="P119" i="5"/>
  <c r="Q119" i="5"/>
  <c r="F120" i="5"/>
  <c r="G120" i="5"/>
  <c r="H120" i="5"/>
  <c r="I120" i="5"/>
  <c r="J120" i="5"/>
  <c r="K120" i="5"/>
  <c r="L120" i="5"/>
  <c r="M120" i="5"/>
  <c r="N120" i="5"/>
  <c r="O120" i="5"/>
  <c r="P120" i="5"/>
  <c r="Q120" i="5"/>
  <c r="F121" i="5"/>
  <c r="G121" i="5"/>
  <c r="H121" i="5"/>
  <c r="I121" i="5"/>
  <c r="J121" i="5"/>
  <c r="K121" i="5"/>
  <c r="L121" i="5"/>
  <c r="M121" i="5"/>
  <c r="N121" i="5"/>
  <c r="O121" i="5"/>
  <c r="P121" i="5"/>
  <c r="Q121" i="5"/>
  <c r="F122" i="5"/>
  <c r="G122" i="5"/>
  <c r="H122" i="5"/>
  <c r="I122" i="5"/>
  <c r="J122" i="5"/>
  <c r="K122" i="5"/>
  <c r="L122" i="5"/>
  <c r="M122" i="5"/>
  <c r="N122" i="5"/>
  <c r="O122" i="5"/>
  <c r="P122" i="5"/>
  <c r="Q122" i="5"/>
  <c r="F123" i="5"/>
  <c r="G123" i="5"/>
  <c r="H123" i="5"/>
  <c r="I123" i="5"/>
  <c r="J123" i="5"/>
  <c r="K123" i="5"/>
  <c r="L123" i="5"/>
  <c r="M123" i="5"/>
  <c r="N123" i="5"/>
  <c r="O123" i="5"/>
  <c r="P123" i="5"/>
  <c r="Q123" i="5"/>
  <c r="F124" i="5"/>
  <c r="G124" i="5"/>
  <c r="H124" i="5"/>
  <c r="I124" i="5"/>
  <c r="J124" i="5"/>
  <c r="K124" i="5"/>
  <c r="L124" i="5"/>
  <c r="M124" i="5"/>
  <c r="N124" i="5"/>
  <c r="O124" i="5"/>
  <c r="P124" i="5"/>
  <c r="Q124" i="5"/>
  <c r="Q117" i="5"/>
  <c r="P117" i="5"/>
  <c r="O117" i="5"/>
  <c r="N117" i="5"/>
  <c r="M117" i="5"/>
  <c r="L117" i="5"/>
  <c r="K117" i="5"/>
  <c r="J117" i="5"/>
  <c r="I117" i="5"/>
  <c r="H117" i="5"/>
  <c r="G117" i="5"/>
  <c r="F117" i="5"/>
  <c r="G104" i="5"/>
  <c r="H104" i="5"/>
  <c r="I104" i="5"/>
  <c r="J104" i="5"/>
  <c r="K104" i="5"/>
  <c r="L104" i="5"/>
  <c r="M104" i="5"/>
  <c r="N104" i="5"/>
  <c r="O104" i="5"/>
  <c r="P104" i="5"/>
  <c r="Q104" i="5"/>
  <c r="G105" i="5"/>
  <c r="H105" i="5"/>
  <c r="I105" i="5"/>
  <c r="J105" i="5"/>
  <c r="K105" i="5"/>
  <c r="L105" i="5"/>
  <c r="M105" i="5"/>
  <c r="N105" i="5"/>
  <c r="O105" i="5"/>
  <c r="P105" i="5"/>
  <c r="Q105" i="5"/>
  <c r="G106" i="5"/>
  <c r="H106" i="5"/>
  <c r="I106" i="5"/>
  <c r="J106" i="5"/>
  <c r="K106" i="5"/>
  <c r="L106" i="5"/>
  <c r="M106" i="5"/>
  <c r="N106" i="5"/>
  <c r="O106" i="5"/>
  <c r="P106" i="5"/>
  <c r="Q106" i="5"/>
  <c r="G107" i="5"/>
  <c r="H107" i="5"/>
  <c r="I107" i="5"/>
  <c r="J107" i="5"/>
  <c r="K107" i="5"/>
  <c r="L107" i="5"/>
  <c r="M107" i="5"/>
  <c r="N107" i="5"/>
  <c r="O107" i="5"/>
  <c r="P107" i="5"/>
  <c r="Q107" i="5"/>
  <c r="G108" i="5"/>
  <c r="H108" i="5"/>
  <c r="I108" i="5"/>
  <c r="J108" i="5"/>
  <c r="K108" i="5"/>
  <c r="L108" i="5"/>
  <c r="M108" i="5"/>
  <c r="N108" i="5"/>
  <c r="O108" i="5"/>
  <c r="P108" i="5"/>
  <c r="Q108" i="5"/>
  <c r="G109" i="5"/>
  <c r="H109" i="5"/>
  <c r="I109" i="5"/>
  <c r="J109" i="5"/>
  <c r="K109" i="5"/>
  <c r="L109" i="5"/>
  <c r="M109" i="5"/>
  <c r="N109" i="5"/>
  <c r="O109" i="5"/>
  <c r="P109" i="5"/>
  <c r="Q109" i="5"/>
  <c r="G110" i="5"/>
  <c r="H110" i="5"/>
  <c r="I110" i="5"/>
  <c r="J110" i="5"/>
  <c r="K110" i="5"/>
  <c r="L110" i="5"/>
  <c r="M110" i="5"/>
  <c r="N110" i="5"/>
  <c r="O110" i="5"/>
  <c r="P110" i="5"/>
  <c r="Q110" i="5"/>
  <c r="G111" i="5"/>
  <c r="H111" i="5"/>
  <c r="I111" i="5"/>
  <c r="J111" i="5"/>
  <c r="K111" i="5"/>
  <c r="L111" i="5"/>
  <c r="M111" i="5"/>
  <c r="N111" i="5"/>
  <c r="O111" i="5"/>
  <c r="P111" i="5"/>
  <c r="Q111" i="5"/>
  <c r="F105" i="5"/>
  <c r="F106" i="5"/>
  <c r="F107" i="5"/>
  <c r="F108" i="5"/>
  <c r="F109" i="5"/>
  <c r="F110" i="5"/>
  <c r="F111" i="5"/>
  <c r="F104" i="5"/>
  <c r="G35" i="5"/>
  <c r="F61" i="6" l="1"/>
  <c r="H61" i="6"/>
  <c r="M62" i="6"/>
  <c r="K60" i="6"/>
  <c r="F60" i="6"/>
  <c r="M63" i="6"/>
  <c r="P62" i="6"/>
  <c r="K61" i="6"/>
  <c r="L63" i="6"/>
  <c r="O62" i="6"/>
  <c r="J61" i="6"/>
  <c r="N62" i="6"/>
  <c r="I61" i="6"/>
  <c r="Q63" i="6"/>
  <c r="L62" i="6"/>
  <c r="G61" i="6"/>
  <c r="R61" i="6" s="1"/>
  <c r="J60" i="6"/>
  <c r="P63" i="6"/>
  <c r="H63" i="6"/>
  <c r="N61" i="6"/>
  <c r="Q60" i="6"/>
  <c r="I60" i="6"/>
  <c r="O63" i="6"/>
  <c r="G63" i="6"/>
  <c r="R63" i="6" s="1"/>
  <c r="T63" i="6" s="1"/>
  <c r="R54" i="6"/>
  <c r="R53" i="6"/>
  <c r="R52" i="6"/>
  <c r="K217" i="5"/>
  <c r="K203" i="5"/>
  <c r="N203" i="5"/>
  <c r="K189" i="5"/>
  <c r="N189" i="5"/>
  <c r="M189" i="5"/>
  <c r="J175" i="5"/>
  <c r="K175" i="5"/>
  <c r="L175" i="5"/>
  <c r="R217" i="5"/>
  <c r="F189" i="5"/>
  <c r="R32" i="5"/>
  <c r="Q32" i="5"/>
  <c r="P32" i="5"/>
  <c r="O32" i="5"/>
  <c r="N32" i="5"/>
  <c r="M32" i="5"/>
  <c r="L32" i="5"/>
  <c r="K32" i="5"/>
  <c r="J32" i="5"/>
  <c r="I32" i="5"/>
  <c r="H32" i="5"/>
  <c r="H43" i="5"/>
  <c r="I43" i="5"/>
  <c r="J43" i="5"/>
  <c r="J59" i="5" s="1"/>
  <c r="K43" i="5"/>
  <c r="L43" i="5"/>
  <c r="M43" i="5"/>
  <c r="N43" i="5"/>
  <c r="O43" i="5"/>
  <c r="P43" i="5"/>
  <c r="Q43" i="5"/>
  <c r="R43" i="5"/>
  <c r="R59" i="5" s="1"/>
  <c r="G32" i="5"/>
  <c r="S32" i="5" s="1"/>
  <c r="R21" i="5"/>
  <c r="Q21" i="5"/>
  <c r="P21" i="5"/>
  <c r="O21" i="5"/>
  <c r="N21" i="5"/>
  <c r="M21" i="5"/>
  <c r="L21" i="5"/>
  <c r="K21" i="5"/>
  <c r="J21" i="5"/>
  <c r="I21" i="5"/>
  <c r="H21" i="5"/>
  <c r="G21" i="5"/>
  <c r="H35" i="5"/>
  <c r="I35" i="5"/>
  <c r="J35" i="5"/>
  <c r="K35" i="5"/>
  <c r="L35" i="5"/>
  <c r="M35" i="5"/>
  <c r="N35" i="5"/>
  <c r="O35" i="5"/>
  <c r="P35" i="5"/>
  <c r="Q35" i="5"/>
  <c r="R35" i="5"/>
  <c r="H36" i="5"/>
  <c r="I36" i="5"/>
  <c r="J36" i="5"/>
  <c r="K36" i="5"/>
  <c r="L36" i="5"/>
  <c r="M36" i="5"/>
  <c r="N36" i="5"/>
  <c r="O36" i="5"/>
  <c r="P36" i="5"/>
  <c r="Q36" i="5"/>
  <c r="R36" i="5"/>
  <c r="H37" i="5"/>
  <c r="I37" i="5"/>
  <c r="J37" i="5"/>
  <c r="K37" i="5"/>
  <c r="L37" i="5"/>
  <c r="M37" i="5"/>
  <c r="N37" i="5"/>
  <c r="O37" i="5"/>
  <c r="P37" i="5"/>
  <c r="Q37" i="5"/>
  <c r="R37" i="5"/>
  <c r="H38" i="5"/>
  <c r="I38" i="5"/>
  <c r="J38" i="5"/>
  <c r="K38" i="5"/>
  <c r="L38" i="5"/>
  <c r="M38" i="5"/>
  <c r="N38" i="5"/>
  <c r="O38" i="5"/>
  <c r="P38" i="5"/>
  <c r="Q38" i="5"/>
  <c r="R38" i="5"/>
  <c r="H39" i="5"/>
  <c r="I39" i="5"/>
  <c r="J39" i="5"/>
  <c r="K39" i="5"/>
  <c r="L39" i="5"/>
  <c r="M39" i="5"/>
  <c r="N39" i="5"/>
  <c r="O39" i="5"/>
  <c r="P39" i="5"/>
  <c r="Q39" i="5"/>
  <c r="R39" i="5"/>
  <c r="H40" i="5"/>
  <c r="I40" i="5"/>
  <c r="J40" i="5"/>
  <c r="K40" i="5"/>
  <c r="L40" i="5"/>
  <c r="M40" i="5"/>
  <c r="N40" i="5"/>
  <c r="O40" i="5"/>
  <c r="P40" i="5"/>
  <c r="Q40" i="5"/>
  <c r="R40" i="5"/>
  <c r="H41" i="5"/>
  <c r="I41" i="5"/>
  <c r="J41" i="5"/>
  <c r="K41" i="5"/>
  <c r="L41" i="5"/>
  <c r="M41" i="5"/>
  <c r="N41" i="5"/>
  <c r="O41" i="5"/>
  <c r="P41" i="5"/>
  <c r="Q41" i="5"/>
  <c r="R41" i="5"/>
  <c r="H42" i="5"/>
  <c r="I42" i="5"/>
  <c r="J42" i="5"/>
  <c r="K42" i="5"/>
  <c r="L42" i="5"/>
  <c r="M42" i="5"/>
  <c r="N42" i="5"/>
  <c r="O42" i="5"/>
  <c r="P42" i="5"/>
  <c r="Q42" i="5"/>
  <c r="R42" i="5"/>
  <c r="G36" i="5"/>
  <c r="G37" i="5"/>
  <c r="G38" i="5"/>
  <c r="G39" i="5"/>
  <c r="G40" i="5"/>
  <c r="G41" i="5"/>
  <c r="G42" i="5"/>
  <c r="H24" i="5"/>
  <c r="I24" i="5"/>
  <c r="J24" i="5"/>
  <c r="K24" i="5"/>
  <c r="L24" i="5"/>
  <c r="M24" i="5"/>
  <c r="N24" i="5"/>
  <c r="O24" i="5"/>
  <c r="P24" i="5"/>
  <c r="Q24" i="5"/>
  <c r="R24" i="5"/>
  <c r="H25" i="5"/>
  <c r="I25" i="5"/>
  <c r="J25" i="5"/>
  <c r="K25" i="5"/>
  <c r="L25" i="5"/>
  <c r="M25" i="5"/>
  <c r="N25" i="5"/>
  <c r="O25" i="5"/>
  <c r="P25" i="5"/>
  <c r="Q25" i="5"/>
  <c r="R25" i="5"/>
  <c r="H26" i="5"/>
  <c r="I26" i="5"/>
  <c r="J26" i="5"/>
  <c r="K26" i="5"/>
  <c r="L26" i="5"/>
  <c r="M26" i="5"/>
  <c r="N26" i="5"/>
  <c r="O26" i="5"/>
  <c r="P26" i="5"/>
  <c r="Q26" i="5"/>
  <c r="R26" i="5"/>
  <c r="H27" i="5"/>
  <c r="I27" i="5"/>
  <c r="J27" i="5"/>
  <c r="K27" i="5"/>
  <c r="L27" i="5"/>
  <c r="M27" i="5"/>
  <c r="N27" i="5"/>
  <c r="O27" i="5"/>
  <c r="P27" i="5"/>
  <c r="Q27" i="5"/>
  <c r="R27" i="5"/>
  <c r="H28" i="5"/>
  <c r="I28" i="5"/>
  <c r="J28" i="5"/>
  <c r="K28" i="5"/>
  <c r="L28" i="5"/>
  <c r="M28" i="5"/>
  <c r="N28" i="5"/>
  <c r="O28" i="5"/>
  <c r="P28" i="5"/>
  <c r="Q28" i="5"/>
  <c r="R28" i="5"/>
  <c r="H29" i="5"/>
  <c r="I29" i="5"/>
  <c r="J29" i="5"/>
  <c r="K29" i="5"/>
  <c r="L29" i="5"/>
  <c r="M29" i="5"/>
  <c r="N29" i="5"/>
  <c r="O29" i="5"/>
  <c r="P29" i="5"/>
  <c r="Q29" i="5"/>
  <c r="R29" i="5"/>
  <c r="H30" i="5"/>
  <c r="I30" i="5"/>
  <c r="J30" i="5"/>
  <c r="K30" i="5"/>
  <c r="L30" i="5"/>
  <c r="M30" i="5"/>
  <c r="N30" i="5"/>
  <c r="O30" i="5"/>
  <c r="P30" i="5"/>
  <c r="Q30" i="5"/>
  <c r="R30" i="5"/>
  <c r="H31" i="5"/>
  <c r="I31" i="5"/>
  <c r="J31" i="5"/>
  <c r="K31" i="5"/>
  <c r="L31" i="5"/>
  <c r="M31" i="5"/>
  <c r="N31" i="5"/>
  <c r="O31" i="5"/>
  <c r="P31" i="5"/>
  <c r="Q31" i="5"/>
  <c r="R31" i="5"/>
  <c r="G25" i="5"/>
  <c r="G26" i="5"/>
  <c r="G27" i="5"/>
  <c r="G28" i="5"/>
  <c r="G29" i="5"/>
  <c r="G30" i="5"/>
  <c r="G31" i="5"/>
  <c r="G24" i="5"/>
  <c r="G13" i="5"/>
  <c r="H13" i="5"/>
  <c r="I13" i="5"/>
  <c r="I51" i="5" s="1"/>
  <c r="J13" i="5"/>
  <c r="K13" i="5"/>
  <c r="L13" i="5"/>
  <c r="M13" i="5"/>
  <c r="N13" i="5"/>
  <c r="O13" i="5"/>
  <c r="P13" i="5"/>
  <c r="Q13" i="5"/>
  <c r="Q51" i="5" s="1"/>
  <c r="R13" i="5"/>
  <c r="H14" i="5"/>
  <c r="I14" i="5"/>
  <c r="J14" i="5"/>
  <c r="K14" i="5"/>
  <c r="L14" i="5"/>
  <c r="M14" i="5"/>
  <c r="N14" i="5"/>
  <c r="N52" i="5" s="1"/>
  <c r="O14" i="5"/>
  <c r="P14" i="5"/>
  <c r="Q14" i="5"/>
  <c r="R14" i="5"/>
  <c r="R52" i="5" s="1"/>
  <c r="H15" i="5"/>
  <c r="I15" i="5"/>
  <c r="J15" i="5"/>
  <c r="K15" i="5"/>
  <c r="K53" i="5" s="1"/>
  <c r="L15" i="5"/>
  <c r="M15" i="5"/>
  <c r="N15" i="5"/>
  <c r="O15" i="5"/>
  <c r="P15" i="5"/>
  <c r="P53" i="5" s="1"/>
  <c r="Q15" i="5"/>
  <c r="Q53" i="5" s="1"/>
  <c r="R15" i="5"/>
  <c r="H16" i="5"/>
  <c r="H54" i="5" s="1"/>
  <c r="I16" i="5"/>
  <c r="J16" i="5"/>
  <c r="K16" i="5"/>
  <c r="L16" i="5"/>
  <c r="M16" i="5"/>
  <c r="N16" i="5"/>
  <c r="O16" i="5"/>
  <c r="P16" i="5"/>
  <c r="P54" i="5" s="1"/>
  <c r="Q16" i="5"/>
  <c r="R16" i="5"/>
  <c r="H17" i="5"/>
  <c r="I17" i="5"/>
  <c r="J17" i="5"/>
  <c r="K17" i="5"/>
  <c r="L17" i="5"/>
  <c r="M17" i="5"/>
  <c r="N17" i="5"/>
  <c r="O17" i="5"/>
  <c r="P17" i="5"/>
  <c r="Q17" i="5"/>
  <c r="Q55" i="5" s="1"/>
  <c r="R17" i="5"/>
  <c r="R55" i="5" s="1"/>
  <c r="H18" i="5"/>
  <c r="I18" i="5"/>
  <c r="J18" i="5"/>
  <c r="J56" i="5" s="1"/>
  <c r="K18" i="5"/>
  <c r="L18" i="5"/>
  <c r="M18" i="5"/>
  <c r="N18" i="5"/>
  <c r="O18" i="5"/>
  <c r="P18" i="5"/>
  <c r="P56" i="5" s="1"/>
  <c r="Q18" i="5"/>
  <c r="R18" i="5"/>
  <c r="R56" i="5" s="1"/>
  <c r="H19" i="5"/>
  <c r="I19" i="5"/>
  <c r="J19" i="5"/>
  <c r="K19" i="5"/>
  <c r="L19" i="5"/>
  <c r="M19" i="5"/>
  <c r="N19" i="5"/>
  <c r="O19" i="5"/>
  <c r="O57" i="5" s="1"/>
  <c r="P19" i="5"/>
  <c r="Q19" i="5"/>
  <c r="R19" i="5"/>
  <c r="H20" i="5"/>
  <c r="I20" i="5"/>
  <c r="J20" i="5"/>
  <c r="K20" i="5"/>
  <c r="L20" i="5"/>
  <c r="M20" i="5"/>
  <c r="N20" i="5"/>
  <c r="O20" i="5"/>
  <c r="P20" i="5"/>
  <c r="P58" i="5" s="1"/>
  <c r="Q20" i="5"/>
  <c r="Q58" i="5" s="1"/>
  <c r="R20" i="5"/>
  <c r="R58" i="5" s="1"/>
  <c r="G14" i="5"/>
  <c r="G15" i="5"/>
  <c r="G16" i="5"/>
  <c r="G17" i="5"/>
  <c r="G18" i="5"/>
  <c r="G19" i="5"/>
  <c r="H1462" i="3"/>
  <c r="H1461" i="3"/>
  <c r="H1460" i="3"/>
  <c r="H1459" i="3"/>
  <c r="H1458" i="3"/>
  <c r="H1457" i="3"/>
  <c r="H1456" i="3"/>
  <c r="H1455" i="3"/>
  <c r="H1454" i="3"/>
  <c r="H1453" i="3"/>
  <c r="H1452" i="3"/>
  <c r="H1451" i="3"/>
  <c r="H1450" i="3"/>
  <c r="H1449" i="3"/>
  <c r="H1448" i="3"/>
  <c r="H1447" i="3"/>
  <c r="H1446" i="3"/>
  <c r="H1445" i="3"/>
  <c r="H1444" i="3"/>
  <c r="H1443" i="3"/>
  <c r="H1442" i="3"/>
  <c r="H1441" i="3"/>
  <c r="H1440" i="3"/>
  <c r="H1439" i="3"/>
  <c r="H1438" i="3"/>
  <c r="H1437" i="3"/>
  <c r="H1436" i="3"/>
  <c r="H1435" i="3"/>
  <c r="H1434" i="3"/>
  <c r="H1433" i="3"/>
  <c r="H1432" i="3"/>
  <c r="H1431" i="3"/>
  <c r="H1430" i="3"/>
  <c r="H1429" i="3"/>
  <c r="H1428" i="3"/>
  <c r="H1427" i="3"/>
  <c r="H1426" i="3"/>
  <c r="H1425" i="3"/>
  <c r="H1424" i="3"/>
  <c r="H1423" i="3"/>
  <c r="H1422" i="3"/>
  <c r="H1421" i="3"/>
  <c r="H1420" i="3"/>
  <c r="H1419" i="3"/>
  <c r="H1418" i="3"/>
  <c r="H1417" i="3"/>
  <c r="H1416" i="3"/>
  <c r="H1415" i="3"/>
  <c r="H1414" i="3"/>
  <c r="H1413" i="3"/>
  <c r="H1412" i="3"/>
  <c r="H1411" i="3"/>
  <c r="H1410" i="3"/>
  <c r="H1409" i="3"/>
  <c r="H1408" i="3"/>
  <c r="H1407" i="3"/>
  <c r="H1406" i="3"/>
  <c r="H1405" i="3"/>
  <c r="H1404" i="3"/>
  <c r="H1403" i="3"/>
  <c r="H1402" i="3"/>
  <c r="H1401" i="3"/>
  <c r="H1400" i="3"/>
  <c r="H1399" i="3"/>
  <c r="H1398" i="3"/>
  <c r="H1397" i="3"/>
  <c r="H1396" i="3"/>
  <c r="H1395" i="3"/>
  <c r="H1394" i="3"/>
  <c r="H1393" i="3"/>
  <c r="H1392" i="3"/>
  <c r="H1391" i="3"/>
  <c r="H1390" i="3"/>
  <c r="H1389" i="3"/>
  <c r="H1388" i="3"/>
  <c r="H1387" i="3"/>
  <c r="H1386" i="3"/>
  <c r="H1385" i="3"/>
  <c r="H1384" i="3"/>
  <c r="H1383" i="3"/>
  <c r="H1382" i="3"/>
  <c r="H1381" i="3"/>
  <c r="H1380" i="3"/>
  <c r="H1379" i="3"/>
  <c r="H1378" i="3"/>
  <c r="H1377" i="3"/>
  <c r="H1376" i="3"/>
  <c r="H1375" i="3"/>
  <c r="H1374" i="3"/>
  <c r="H1373" i="3"/>
  <c r="H1372" i="3"/>
  <c r="H1371" i="3"/>
  <c r="H1370" i="3"/>
  <c r="H1369" i="3"/>
  <c r="H1368" i="3"/>
  <c r="H1367" i="3"/>
  <c r="H1366" i="3"/>
  <c r="H1365" i="3"/>
  <c r="H1364" i="3"/>
  <c r="H1363" i="3"/>
  <c r="H1362" i="3"/>
  <c r="H1361" i="3"/>
  <c r="H1360" i="3"/>
  <c r="H1359" i="3"/>
  <c r="H1358" i="3"/>
  <c r="H1357" i="3"/>
  <c r="H1356" i="3"/>
  <c r="H1355" i="3"/>
  <c r="H1354" i="3"/>
  <c r="H1353" i="3"/>
  <c r="H1352" i="3"/>
  <c r="H1351" i="3"/>
  <c r="H1350" i="3"/>
  <c r="H1349" i="3"/>
  <c r="H1348" i="3"/>
  <c r="H1347" i="3"/>
  <c r="H1346" i="3"/>
  <c r="H1345" i="3"/>
  <c r="H1344" i="3"/>
  <c r="H1343" i="3"/>
  <c r="H1342" i="3"/>
  <c r="H1341" i="3"/>
  <c r="H1340" i="3"/>
  <c r="H1339" i="3"/>
  <c r="H1338" i="3"/>
  <c r="H1337" i="3"/>
  <c r="H1336" i="3"/>
  <c r="H1335" i="3"/>
  <c r="H1334" i="3"/>
  <c r="H1333" i="3"/>
  <c r="H1332" i="3"/>
  <c r="H1331" i="3"/>
  <c r="H1330" i="3"/>
  <c r="H1329" i="3"/>
  <c r="H1328" i="3"/>
  <c r="H1327" i="3"/>
  <c r="H1326" i="3"/>
  <c r="H1325" i="3"/>
  <c r="H1324" i="3"/>
  <c r="H1323" i="3"/>
  <c r="H1322" i="3"/>
  <c r="H1321" i="3"/>
  <c r="H1320" i="3"/>
  <c r="H1319" i="3"/>
  <c r="H1318" i="3"/>
  <c r="H1317" i="3"/>
  <c r="H1316" i="3"/>
  <c r="H1315" i="3"/>
  <c r="H1314" i="3"/>
  <c r="H1313" i="3"/>
  <c r="H1312" i="3"/>
  <c r="H1311" i="3"/>
  <c r="H1310" i="3"/>
  <c r="H1309" i="3"/>
  <c r="H1308" i="3"/>
  <c r="H1307" i="3"/>
  <c r="H1306" i="3"/>
  <c r="H1305" i="3"/>
  <c r="H1304" i="3"/>
  <c r="H1303" i="3"/>
  <c r="H1302" i="3"/>
  <c r="H1301" i="3"/>
  <c r="H1300" i="3"/>
  <c r="H1299" i="3"/>
  <c r="H1298" i="3"/>
  <c r="H1297" i="3"/>
  <c r="H1296" i="3"/>
  <c r="H1295" i="3"/>
  <c r="H1294" i="3"/>
  <c r="H1293" i="3"/>
  <c r="H1292" i="3"/>
  <c r="H1291" i="3"/>
  <c r="H1290" i="3"/>
  <c r="H1289" i="3"/>
  <c r="H1288" i="3"/>
  <c r="H1287" i="3"/>
  <c r="H1286" i="3"/>
  <c r="H1285" i="3"/>
  <c r="H1284" i="3"/>
  <c r="H1283" i="3"/>
  <c r="H1282" i="3"/>
  <c r="H1281" i="3"/>
  <c r="H1280" i="3"/>
  <c r="H1279" i="3"/>
  <c r="H1278" i="3"/>
  <c r="H1277" i="3"/>
  <c r="H1276" i="3"/>
  <c r="H1275" i="3"/>
  <c r="H1274" i="3"/>
  <c r="H1273" i="3"/>
  <c r="H1272" i="3"/>
  <c r="H1271" i="3"/>
  <c r="H1270" i="3"/>
  <c r="H1269" i="3"/>
  <c r="H1268" i="3"/>
  <c r="H1267" i="3"/>
  <c r="H1266" i="3"/>
  <c r="H1265" i="3"/>
  <c r="H1264" i="3"/>
  <c r="H1263" i="3"/>
  <c r="H1262" i="3"/>
  <c r="H1261" i="3"/>
  <c r="H1260" i="3"/>
  <c r="H1259" i="3"/>
  <c r="H1258" i="3"/>
  <c r="H1257" i="3"/>
  <c r="H1256" i="3"/>
  <c r="H1255" i="3"/>
  <c r="H1254" i="3"/>
  <c r="H1253" i="3"/>
  <c r="H1252" i="3"/>
  <c r="H1251" i="3"/>
  <c r="H1250" i="3"/>
  <c r="H1249" i="3"/>
  <c r="H1248" i="3"/>
  <c r="H1247" i="3"/>
  <c r="H1246" i="3"/>
  <c r="H1245" i="3"/>
  <c r="H1244" i="3"/>
  <c r="H1243" i="3"/>
  <c r="H1242" i="3"/>
  <c r="H1241" i="3"/>
  <c r="H1240" i="3"/>
  <c r="H1239" i="3"/>
  <c r="H1238" i="3"/>
  <c r="H1237" i="3"/>
  <c r="H1236" i="3"/>
  <c r="H1235" i="3"/>
  <c r="H1234" i="3"/>
  <c r="H1233" i="3"/>
  <c r="H1232" i="3"/>
  <c r="H1231" i="3"/>
  <c r="H1230" i="3"/>
  <c r="H1229" i="3"/>
  <c r="H1228" i="3"/>
  <c r="H1227" i="3"/>
  <c r="H1226" i="3"/>
  <c r="H1225" i="3"/>
  <c r="H1224" i="3"/>
  <c r="H1223" i="3"/>
  <c r="H1222" i="3"/>
  <c r="H1221" i="3"/>
  <c r="H1220" i="3"/>
  <c r="H1219" i="3"/>
  <c r="H1218" i="3"/>
  <c r="H1217" i="3"/>
  <c r="H1216" i="3"/>
  <c r="H1215" i="3"/>
  <c r="H1214" i="3"/>
  <c r="H1213" i="3"/>
  <c r="H1212" i="3"/>
  <c r="H1211" i="3"/>
  <c r="H1210" i="3"/>
  <c r="H1209" i="3"/>
  <c r="H1208" i="3"/>
  <c r="H1207" i="3"/>
  <c r="H1206" i="3"/>
  <c r="H1205" i="3"/>
  <c r="H1204" i="3"/>
  <c r="H1203" i="3"/>
  <c r="H1202" i="3"/>
  <c r="H1201" i="3"/>
  <c r="H1200" i="3"/>
  <c r="H1199" i="3"/>
  <c r="H1198" i="3"/>
  <c r="H1197" i="3"/>
  <c r="H1196" i="3"/>
  <c r="H1195" i="3"/>
  <c r="H1194" i="3"/>
  <c r="H1193" i="3"/>
  <c r="H1192" i="3"/>
  <c r="H1191" i="3"/>
  <c r="H1190" i="3"/>
  <c r="H1189" i="3"/>
  <c r="H1188" i="3"/>
  <c r="H1187" i="3"/>
  <c r="H1186" i="3"/>
  <c r="H1185" i="3"/>
  <c r="H1184" i="3"/>
  <c r="H1183" i="3"/>
  <c r="H1182" i="3"/>
  <c r="H1181" i="3"/>
  <c r="H1180" i="3"/>
  <c r="H1179" i="3"/>
  <c r="H1178" i="3"/>
  <c r="H1177" i="3"/>
  <c r="H1176" i="3"/>
  <c r="H1175" i="3"/>
  <c r="H1174" i="3"/>
  <c r="H1173" i="3"/>
  <c r="H1172" i="3"/>
  <c r="H1171" i="3"/>
  <c r="H1170" i="3"/>
  <c r="H1169" i="3"/>
  <c r="H1168" i="3"/>
  <c r="H1167" i="3"/>
  <c r="H1166" i="3"/>
  <c r="H1165" i="3"/>
  <c r="H1164" i="3"/>
  <c r="H1163" i="3"/>
  <c r="H1162" i="3"/>
  <c r="H1161" i="3"/>
  <c r="H1160" i="3"/>
  <c r="H1159" i="3"/>
  <c r="H1158" i="3"/>
  <c r="H1157" i="3"/>
  <c r="H1156" i="3"/>
  <c r="H1155" i="3"/>
  <c r="H1154" i="3"/>
  <c r="H1153" i="3"/>
  <c r="H1152" i="3"/>
  <c r="H1151" i="3"/>
  <c r="H1150" i="3"/>
  <c r="H1149" i="3"/>
  <c r="H1148" i="3"/>
  <c r="H1147" i="3"/>
  <c r="H1146" i="3"/>
  <c r="H1145" i="3"/>
  <c r="H1144" i="3"/>
  <c r="H1143" i="3"/>
  <c r="H1142" i="3"/>
  <c r="H1141" i="3"/>
  <c r="H1140" i="3"/>
  <c r="H1139" i="3"/>
  <c r="H1138" i="3"/>
  <c r="H1137" i="3"/>
  <c r="H1136" i="3"/>
  <c r="H1135" i="3"/>
  <c r="H1134" i="3"/>
  <c r="H1133" i="3"/>
  <c r="H1132" i="3"/>
  <c r="H1131" i="3"/>
  <c r="H1130" i="3"/>
  <c r="H1129" i="3"/>
  <c r="H1128" i="3"/>
  <c r="H1127" i="3"/>
  <c r="H1126" i="3"/>
  <c r="H1125" i="3"/>
  <c r="H1124" i="3"/>
  <c r="H1123" i="3"/>
  <c r="H1122" i="3"/>
  <c r="H1121" i="3"/>
  <c r="H1120" i="3"/>
  <c r="H1119" i="3"/>
  <c r="H1118" i="3"/>
  <c r="H1117" i="3"/>
  <c r="H1116" i="3"/>
  <c r="H1115" i="3"/>
  <c r="H1114" i="3"/>
  <c r="H1113" i="3"/>
  <c r="H1112" i="3"/>
  <c r="H1111" i="3"/>
  <c r="H1110" i="3"/>
  <c r="H1109" i="3"/>
  <c r="H1108" i="3"/>
  <c r="H1107" i="3"/>
  <c r="H1106" i="3"/>
  <c r="H1105" i="3"/>
  <c r="H1104" i="3"/>
  <c r="H1103" i="3"/>
  <c r="H1102" i="3"/>
  <c r="H1101" i="3"/>
  <c r="H1100" i="3"/>
  <c r="H1099" i="3"/>
  <c r="H1098" i="3"/>
  <c r="H1097" i="3"/>
  <c r="H1096" i="3"/>
  <c r="H1095" i="3"/>
  <c r="H1094" i="3"/>
  <c r="H1093" i="3"/>
  <c r="H1092" i="3"/>
  <c r="H1091" i="3"/>
  <c r="H1090" i="3"/>
  <c r="H1089" i="3"/>
  <c r="H1088" i="3"/>
  <c r="H1087" i="3"/>
  <c r="H1086" i="3"/>
  <c r="H1085" i="3"/>
  <c r="H1084" i="3"/>
  <c r="H1083" i="3"/>
  <c r="H1082" i="3"/>
  <c r="H1081" i="3"/>
  <c r="H1080" i="3"/>
  <c r="H1079" i="3"/>
  <c r="H1078" i="3"/>
  <c r="H1077" i="3"/>
  <c r="H1076" i="3"/>
  <c r="H1075" i="3"/>
  <c r="H1074" i="3"/>
  <c r="H1073" i="3"/>
  <c r="H1072" i="3"/>
  <c r="H1071" i="3"/>
  <c r="H1070" i="3"/>
  <c r="H1069" i="3"/>
  <c r="H1068" i="3"/>
  <c r="H1067" i="3"/>
  <c r="H1066" i="3"/>
  <c r="H1065" i="3"/>
  <c r="H1064" i="3"/>
  <c r="H1063" i="3"/>
  <c r="H1062" i="3"/>
  <c r="H1061" i="3"/>
  <c r="H1060" i="3"/>
  <c r="H1059" i="3"/>
  <c r="H1058" i="3"/>
  <c r="H1057" i="3"/>
  <c r="H1056" i="3"/>
  <c r="H1055" i="3"/>
  <c r="H1054" i="3"/>
  <c r="H1053" i="3"/>
  <c r="H1052" i="3"/>
  <c r="H1051" i="3"/>
  <c r="H1050" i="3"/>
  <c r="H1049" i="3"/>
  <c r="H1048" i="3"/>
  <c r="H1047" i="3"/>
  <c r="H1046" i="3"/>
  <c r="H1045" i="3"/>
  <c r="H1044" i="3"/>
  <c r="H1043" i="3"/>
  <c r="H1042" i="3"/>
  <c r="H1041" i="3"/>
  <c r="H1040" i="3"/>
  <c r="H1039" i="3"/>
  <c r="H1038" i="3"/>
  <c r="H1037" i="3"/>
  <c r="H1036" i="3"/>
  <c r="H1035" i="3"/>
  <c r="H1034" i="3"/>
  <c r="H1033" i="3"/>
  <c r="H1032" i="3"/>
  <c r="H1031" i="3"/>
  <c r="H1030" i="3"/>
  <c r="H1029" i="3"/>
  <c r="H1028" i="3"/>
  <c r="H1027" i="3"/>
  <c r="H1026" i="3"/>
  <c r="H1025" i="3"/>
  <c r="H1024" i="3"/>
  <c r="H1023" i="3"/>
  <c r="H1022" i="3"/>
  <c r="H1021" i="3"/>
  <c r="H1020" i="3"/>
  <c r="H1019" i="3"/>
  <c r="H1018" i="3"/>
  <c r="H1017" i="3"/>
  <c r="H1016" i="3"/>
  <c r="H1015" i="3"/>
  <c r="H1014" i="3"/>
  <c r="H1013" i="3"/>
  <c r="H1012" i="3"/>
  <c r="H1011" i="3"/>
  <c r="H1010" i="3"/>
  <c r="H1009" i="3"/>
  <c r="H1008" i="3"/>
  <c r="H1007" i="3"/>
  <c r="H1006" i="3"/>
  <c r="H1005" i="3"/>
  <c r="H1004" i="3"/>
  <c r="H1003" i="3"/>
  <c r="H1002" i="3"/>
  <c r="H1001" i="3"/>
  <c r="H1000" i="3"/>
  <c r="H999" i="3"/>
  <c r="H998" i="3"/>
  <c r="H997" i="3"/>
  <c r="H996" i="3"/>
  <c r="H995" i="3"/>
  <c r="H994" i="3"/>
  <c r="H993" i="3"/>
  <c r="H992" i="3"/>
  <c r="H991" i="3"/>
  <c r="H990" i="3"/>
  <c r="H989" i="3"/>
  <c r="H988" i="3"/>
  <c r="H987" i="3"/>
  <c r="H986" i="3"/>
  <c r="H985" i="3"/>
  <c r="H984" i="3"/>
  <c r="H983" i="3"/>
  <c r="H982" i="3"/>
  <c r="H981" i="3"/>
  <c r="H980" i="3"/>
  <c r="H979" i="3"/>
  <c r="H978" i="3"/>
  <c r="H977" i="3"/>
  <c r="H976" i="3"/>
  <c r="H975" i="3"/>
  <c r="H974" i="3"/>
  <c r="H973" i="3"/>
  <c r="H972" i="3"/>
  <c r="H971" i="3"/>
  <c r="H970" i="3"/>
  <c r="H969" i="3"/>
  <c r="H968" i="3"/>
  <c r="H967" i="3"/>
  <c r="H966" i="3"/>
  <c r="H965" i="3"/>
  <c r="H964" i="3"/>
  <c r="H963" i="3"/>
  <c r="H962" i="3"/>
  <c r="H961" i="3"/>
  <c r="H960" i="3"/>
  <c r="H959" i="3"/>
  <c r="H958" i="3"/>
  <c r="H957" i="3"/>
  <c r="H956" i="3"/>
  <c r="H955" i="3"/>
  <c r="H954" i="3"/>
  <c r="H953" i="3"/>
  <c r="H952" i="3"/>
  <c r="H951" i="3"/>
  <c r="H950" i="3"/>
  <c r="H949" i="3"/>
  <c r="H948" i="3"/>
  <c r="H947" i="3"/>
  <c r="H946" i="3"/>
  <c r="H945" i="3"/>
  <c r="H944" i="3"/>
  <c r="H943" i="3"/>
  <c r="H942" i="3"/>
  <c r="H941" i="3"/>
  <c r="H940" i="3"/>
  <c r="H939" i="3"/>
  <c r="H938" i="3"/>
  <c r="H937" i="3"/>
  <c r="H936" i="3"/>
  <c r="H935" i="3"/>
  <c r="H934" i="3"/>
  <c r="H933" i="3"/>
  <c r="H932" i="3"/>
  <c r="H931" i="3"/>
  <c r="H930" i="3"/>
  <c r="H929" i="3"/>
  <c r="H928" i="3"/>
  <c r="H927" i="3"/>
  <c r="H926" i="3"/>
  <c r="H925" i="3"/>
  <c r="H924" i="3"/>
  <c r="H923" i="3"/>
  <c r="H922" i="3"/>
  <c r="H921" i="3"/>
  <c r="H920" i="3"/>
  <c r="H919" i="3"/>
  <c r="H918" i="3"/>
  <c r="H917" i="3"/>
  <c r="H916" i="3"/>
  <c r="H915" i="3"/>
  <c r="H914" i="3"/>
  <c r="H913" i="3"/>
  <c r="H912" i="3"/>
  <c r="H911" i="3"/>
  <c r="H910" i="3"/>
  <c r="H909" i="3"/>
  <c r="H908" i="3"/>
  <c r="H907" i="3"/>
  <c r="H906" i="3"/>
  <c r="H905" i="3"/>
  <c r="H904" i="3"/>
  <c r="H903" i="3"/>
  <c r="H902" i="3"/>
  <c r="H901" i="3"/>
  <c r="H900" i="3"/>
  <c r="H899" i="3"/>
  <c r="H898" i="3"/>
  <c r="H897" i="3"/>
  <c r="H896" i="3"/>
  <c r="H895" i="3"/>
  <c r="H894" i="3"/>
  <c r="H893" i="3"/>
  <c r="H892" i="3"/>
  <c r="H891" i="3"/>
  <c r="H890" i="3"/>
  <c r="H889" i="3"/>
  <c r="H888" i="3"/>
  <c r="H887" i="3"/>
  <c r="H886" i="3"/>
  <c r="H885" i="3"/>
  <c r="H884" i="3"/>
  <c r="H883" i="3"/>
  <c r="H882" i="3"/>
  <c r="H881" i="3"/>
  <c r="H880" i="3"/>
  <c r="H879" i="3"/>
  <c r="H878" i="3"/>
  <c r="H877" i="3"/>
  <c r="H876" i="3"/>
  <c r="H875" i="3"/>
  <c r="H874" i="3"/>
  <c r="H873" i="3"/>
  <c r="H872" i="3"/>
  <c r="H871" i="3"/>
  <c r="H870" i="3"/>
  <c r="H869" i="3"/>
  <c r="H868" i="3"/>
  <c r="H867" i="3"/>
  <c r="H866" i="3"/>
  <c r="H865" i="3"/>
  <c r="H864" i="3"/>
  <c r="H863" i="3"/>
  <c r="H862" i="3"/>
  <c r="H861" i="3"/>
  <c r="H860" i="3"/>
  <c r="H859" i="3"/>
  <c r="H858" i="3"/>
  <c r="H857" i="3"/>
  <c r="H856" i="3"/>
  <c r="H855" i="3"/>
  <c r="H854" i="3"/>
  <c r="H853" i="3"/>
  <c r="H852" i="3"/>
  <c r="H851" i="3"/>
  <c r="H850" i="3"/>
  <c r="H849" i="3"/>
  <c r="H848" i="3"/>
  <c r="H847" i="3"/>
  <c r="H846" i="3"/>
  <c r="H845" i="3"/>
  <c r="H844" i="3"/>
  <c r="H843" i="3"/>
  <c r="H842" i="3"/>
  <c r="H841" i="3"/>
  <c r="H840" i="3"/>
  <c r="H839" i="3"/>
  <c r="H838" i="3"/>
  <c r="H837" i="3"/>
  <c r="H836" i="3"/>
  <c r="H835" i="3"/>
  <c r="H834" i="3"/>
  <c r="H833" i="3"/>
  <c r="H832" i="3"/>
  <c r="H831" i="3"/>
  <c r="H830" i="3"/>
  <c r="H829" i="3"/>
  <c r="H828" i="3"/>
  <c r="H827" i="3"/>
  <c r="H826" i="3"/>
  <c r="H825" i="3"/>
  <c r="H824" i="3"/>
  <c r="H823" i="3"/>
  <c r="H822" i="3"/>
  <c r="H821" i="3"/>
  <c r="H820" i="3"/>
  <c r="H819" i="3"/>
  <c r="H818" i="3"/>
  <c r="H817" i="3"/>
  <c r="H816" i="3"/>
  <c r="H815" i="3"/>
  <c r="H814" i="3"/>
  <c r="H813" i="3"/>
  <c r="H812" i="3"/>
  <c r="H811" i="3"/>
  <c r="H810" i="3"/>
  <c r="H809" i="3"/>
  <c r="H808" i="3"/>
  <c r="H807" i="3"/>
  <c r="H806" i="3"/>
  <c r="H805" i="3"/>
  <c r="H804" i="3"/>
  <c r="H803" i="3"/>
  <c r="H802" i="3"/>
  <c r="H801" i="3"/>
  <c r="H800" i="3"/>
  <c r="H799" i="3"/>
  <c r="H798" i="3"/>
  <c r="H797" i="3"/>
  <c r="H796" i="3"/>
  <c r="H795" i="3"/>
  <c r="H794" i="3"/>
  <c r="H793" i="3"/>
  <c r="H792" i="3"/>
  <c r="H791" i="3"/>
  <c r="H790" i="3"/>
  <c r="H789" i="3"/>
  <c r="H788" i="3"/>
  <c r="H787" i="3"/>
  <c r="H786" i="3"/>
  <c r="H785" i="3"/>
  <c r="H784" i="3"/>
  <c r="H783" i="3"/>
  <c r="H782" i="3"/>
  <c r="H781" i="3"/>
  <c r="H780" i="3"/>
  <c r="H779" i="3"/>
  <c r="H778" i="3"/>
  <c r="H777" i="3"/>
  <c r="H776" i="3"/>
  <c r="H775" i="3"/>
  <c r="H774" i="3"/>
  <c r="H773" i="3"/>
  <c r="H772" i="3"/>
  <c r="H771" i="3"/>
  <c r="H770" i="3"/>
  <c r="H769" i="3"/>
  <c r="H768" i="3"/>
  <c r="H767" i="3"/>
  <c r="H766" i="3"/>
  <c r="H765" i="3"/>
  <c r="H764" i="3"/>
  <c r="H763" i="3"/>
  <c r="H762" i="3"/>
  <c r="H761" i="3"/>
  <c r="H760" i="3"/>
  <c r="H759" i="3"/>
  <c r="H758" i="3"/>
  <c r="H757" i="3"/>
  <c r="H756" i="3"/>
  <c r="H755" i="3"/>
  <c r="H754" i="3"/>
  <c r="H753" i="3"/>
  <c r="H752" i="3"/>
  <c r="H751" i="3"/>
  <c r="H750" i="3"/>
  <c r="H749" i="3"/>
  <c r="H748" i="3"/>
  <c r="H747" i="3"/>
  <c r="H746" i="3"/>
  <c r="H745" i="3"/>
  <c r="H744" i="3"/>
  <c r="H743" i="3"/>
  <c r="H742" i="3"/>
  <c r="H741" i="3"/>
  <c r="H740" i="3"/>
  <c r="H739" i="3"/>
  <c r="H738" i="3"/>
  <c r="H737" i="3"/>
  <c r="H736" i="3"/>
  <c r="H735" i="3"/>
  <c r="H734" i="3"/>
  <c r="H733" i="3"/>
  <c r="H732" i="3"/>
  <c r="H731" i="3"/>
  <c r="H730" i="3"/>
  <c r="H729" i="3"/>
  <c r="H728" i="3"/>
  <c r="H727" i="3"/>
  <c r="H726" i="3"/>
  <c r="H725" i="3"/>
  <c r="H724" i="3"/>
  <c r="H723" i="3"/>
  <c r="H722" i="3"/>
  <c r="H721" i="3"/>
  <c r="H720" i="3"/>
  <c r="H719" i="3"/>
  <c r="H718" i="3"/>
  <c r="H717" i="3"/>
  <c r="H716" i="3"/>
  <c r="H715" i="3"/>
  <c r="H714" i="3"/>
  <c r="H713" i="3"/>
  <c r="H712" i="3"/>
  <c r="H711" i="3"/>
  <c r="H710" i="3"/>
  <c r="H709" i="3"/>
  <c r="H708" i="3"/>
  <c r="H707" i="3"/>
  <c r="H706" i="3"/>
  <c r="H705" i="3"/>
  <c r="H704" i="3"/>
  <c r="H703" i="3"/>
  <c r="H702" i="3"/>
  <c r="H701" i="3"/>
  <c r="H700" i="3"/>
  <c r="H699" i="3"/>
  <c r="H698" i="3"/>
  <c r="H697" i="3"/>
  <c r="H696" i="3"/>
  <c r="H695" i="3"/>
  <c r="H694" i="3"/>
  <c r="H693" i="3"/>
  <c r="H692" i="3"/>
  <c r="H691" i="3"/>
  <c r="H690" i="3"/>
  <c r="H689" i="3"/>
  <c r="H688" i="3"/>
  <c r="H687" i="3"/>
  <c r="H686" i="3"/>
  <c r="H685" i="3"/>
  <c r="H684" i="3"/>
  <c r="H683" i="3"/>
  <c r="H682" i="3"/>
  <c r="H681" i="3"/>
  <c r="H680" i="3"/>
  <c r="H679" i="3"/>
  <c r="H678" i="3"/>
  <c r="H677" i="3"/>
  <c r="H676" i="3"/>
  <c r="H675" i="3"/>
  <c r="H674" i="3"/>
  <c r="H673" i="3"/>
  <c r="H672" i="3"/>
  <c r="H671" i="3"/>
  <c r="H670" i="3"/>
  <c r="H669" i="3"/>
  <c r="H668" i="3"/>
  <c r="H667" i="3"/>
  <c r="H666" i="3"/>
  <c r="H665" i="3"/>
  <c r="H664" i="3"/>
  <c r="H663" i="3"/>
  <c r="H662" i="3"/>
  <c r="H661" i="3"/>
  <c r="H660" i="3"/>
  <c r="H659" i="3"/>
  <c r="H658" i="3"/>
  <c r="H657" i="3"/>
  <c r="H656" i="3"/>
  <c r="H655" i="3"/>
  <c r="H654" i="3"/>
  <c r="H653" i="3"/>
  <c r="H652" i="3"/>
  <c r="H651" i="3"/>
  <c r="H650" i="3"/>
  <c r="H649" i="3"/>
  <c r="H648" i="3"/>
  <c r="H647" i="3"/>
  <c r="H646" i="3"/>
  <c r="H645" i="3"/>
  <c r="H644" i="3"/>
  <c r="H643" i="3"/>
  <c r="H642" i="3"/>
  <c r="H641" i="3"/>
  <c r="H640" i="3"/>
  <c r="H639" i="3"/>
  <c r="H638" i="3"/>
  <c r="H637" i="3"/>
  <c r="H636" i="3"/>
  <c r="H635" i="3"/>
  <c r="H634" i="3"/>
  <c r="H633" i="3"/>
  <c r="H632" i="3"/>
  <c r="H631" i="3"/>
  <c r="H630" i="3"/>
  <c r="H629" i="3"/>
  <c r="H628" i="3"/>
  <c r="H627" i="3"/>
  <c r="H626" i="3"/>
  <c r="H625" i="3"/>
  <c r="H624" i="3"/>
  <c r="H623" i="3"/>
  <c r="H622" i="3"/>
  <c r="H621" i="3"/>
  <c r="H620" i="3"/>
  <c r="H619" i="3"/>
  <c r="H618" i="3"/>
  <c r="H617" i="3"/>
  <c r="H616" i="3"/>
  <c r="H615" i="3"/>
  <c r="H614" i="3"/>
  <c r="H613" i="3"/>
  <c r="H612" i="3"/>
  <c r="H611" i="3"/>
  <c r="H610" i="3"/>
  <c r="H609" i="3"/>
  <c r="H608" i="3"/>
  <c r="H607" i="3"/>
  <c r="H606" i="3"/>
  <c r="H605" i="3"/>
  <c r="H604" i="3"/>
  <c r="H603" i="3"/>
  <c r="H602" i="3"/>
  <c r="H601" i="3"/>
  <c r="H600" i="3"/>
  <c r="H599" i="3"/>
  <c r="H598" i="3"/>
  <c r="H597" i="3"/>
  <c r="H596" i="3"/>
  <c r="H595" i="3"/>
  <c r="H594" i="3"/>
  <c r="H593" i="3"/>
  <c r="H592" i="3"/>
  <c r="H591" i="3"/>
  <c r="H590" i="3"/>
  <c r="H589" i="3"/>
  <c r="H588" i="3"/>
  <c r="H587" i="3"/>
  <c r="H586" i="3"/>
  <c r="H585" i="3"/>
  <c r="H584" i="3"/>
  <c r="H583" i="3"/>
  <c r="H582" i="3"/>
  <c r="H581" i="3"/>
  <c r="H580" i="3"/>
  <c r="H579" i="3"/>
  <c r="H578" i="3"/>
  <c r="H577" i="3"/>
  <c r="H576" i="3"/>
  <c r="H575" i="3"/>
  <c r="H574" i="3"/>
  <c r="H573" i="3"/>
  <c r="H572" i="3"/>
  <c r="H571" i="3"/>
  <c r="H570" i="3"/>
  <c r="H569" i="3"/>
  <c r="H568" i="3"/>
  <c r="H567" i="3"/>
  <c r="H566" i="3"/>
  <c r="H565" i="3"/>
  <c r="H564" i="3"/>
  <c r="H563" i="3"/>
  <c r="H562" i="3"/>
  <c r="H561" i="3"/>
  <c r="H560" i="3"/>
  <c r="H559" i="3"/>
  <c r="H558" i="3"/>
  <c r="H557" i="3"/>
  <c r="H556" i="3"/>
  <c r="H555" i="3"/>
  <c r="H554" i="3"/>
  <c r="H553" i="3"/>
  <c r="H552" i="3"/>
  <c r="H551" i="3"/>
  <c r="H550" i="3"/>
  <c r="H549" i="3"/>
  <c r="H548" i="3"/>
  <c r="H547" i="3"/>
  <c r="H546" i="3"/>
  <c r="H545" i="3"/>
  <c r="H544" i="3"/>
  <c r="H543" i="3"/>
  <c r="H542" i="3"/>
  <c r="H541" i="3"/>
  <c r="H540" i="3"/>
  <c r="H539" i="3"/>
  <c r="H538" i="3"/>
  <c r="H537" i="3"/>
  <c r="H536" i="3"/>
  <c r="H535" i="3"/>
  <c r="H534" i="3"/>
  <c r="H533" i="3"/>
  <c r="H532" i="3"/>
  <c r="H531" i="3"/>
  <c r="H530" i="3"/>
  <c r="H529" i="3"/>
  <c r="H528" i="3"/>
  <c r="H527" i="3"/>
  <c r="H526" i="3"/>
  <c r="H525" i="3"/>
  <c r="H524" i="3"/>
  <c r="H523" i="3"/>
  <c r="H522" i="3"/>
  <c r="H521" i="3"/>
  <c r="H520" i="3"/>
  <c r="H519" i="3"/>
  <c r="H518" i="3"/>
  <c r="H517" i="3"/>
  <c r="H516" i="3"/>
  <c r="H515" i="3"/>
  <c r="H514" i="3"/>
  <c r="H513" i="3"/>
  <c r="H512" i="3"/>
  <c r="H511" i="3"/>
  <c r="H510" i="3"/>
  <c r="H509" i="3"/>
  <c r="H508" i="3"/>
  <c r="H507" i="3"/>
  <c r="H506" i="3"/>
  <c r="H505" i="3"/>
  <c r="H504" i="3"/>
  <c r="H503" i="3"/>
  <c r="H502" i="3"/>
  <c r="H501" i="3"/>
  <c r="H500" i="3"/>
  <c r="H499" i="3"/>
  <c r="H498" i="3"/>
  <c r="H497" i="3"/>
  <c r="H496" i="3"/>
  <c r="H495" i="3"/>
  <c r="H494" i="3"/>
  <c r="H493" i="3"/>
  <c r="H492" i="3"/>
  <c r="H491" i="3"/>
  <c r="H490" i="3"/>
  <c r="H489" i="3"/>
  <c r="H488" i="3"/>
  <c r="H487" i="3"/>
  <c r="H486" i="3"/>
  <c r="H485" i="3"/>
  <c r="H484" i="3"/>
  <c r="H483" i="3"/>
  <c r="H482" i="3"/>
  <c r="H481" i="3"/>
  <c r="H480" i="3"/>
  <c r="H479" i="3"/>
  <c r="H478" i="3"/>
  <c r="H477" i="3"/>
  <c r="H476" i="3"/>
  <c r="H475" i="3"/>
  <c r="H474" i="3"/>
  <c r="H473" i="3"/>
  <c r="H472" i="3"/>
  <c r="H471" i="3"/>
  <c r="H470" i="3"/>
  <c r="H469" i="3"/>
  <c r="H468" i="3"/>
  <c r="H467" i="3"/>
  <c r="H466" i="3"/>
  <c r="H465" i="3"/>
  <c r="H464" i="3"/>
  <c r="H463" i="3"/>
  <c r="H462" i="3"/>
  <c r="H461" i="3"/>
  <c r="H460" i="3"/>
  <c r="H459" i="3"/>
  <c r="H458" i="3"/>
  <c r="H457" i="3"/>
  <c r="H456" i="3"/>
  <c r="H455" i="3"/>
  <c r="H454" i="3"/>
  <c r="H453" i="3"/>
  <c r="H452" i="3"/>
  <c r="H451" i="3"/>
  <c r="H450" i="3"/>
  <c r="H449" i="3"/>
  <c r="H448" i="3"/>
  <c r="H447" i="3"/>
  <c r="H446" i="3"/>
  <c r="H445" i="3"/>
  <c r="H444" i="3"/>
  <c r="H443" i="3"/>
  <c r="H442" i="3"/>
  <c r="H441" i="3"/>
  <c r="H440" i="3"/>
  <c r="H439" i="3"/>
  <c r="H438" i="3"/>
  <c r="H437" i="3"/>
  <c r="H436" i="3"/>
  <c r="H435" i="3"/>
  <c r="H434" i="3"/>
  <c r="H433" i="3"/>
  <c r="H432" i="3"/>
  <c r="H431" i="3"/>
  <c r="H430" i="3"/>
  <c r="H429" i="3"/>
  <c r="H428" i="3"/>
  <c r="H427" i="3"/>
  <c r="H426" i="3"/>
  <c r="H425" i="3"/>
  <c r="H424" i="3"/>
  <c r="H423" i="3"/>
  <c r="H422" i="3"/>
  <c r="H421" i="3"/>
  <c r="H420" i="3"/>
  <c r="H419" i="3"/>
  <c r="H418" i="3"/>
  <c r="H417" i="3"/>
  <c r="H416" i="3"/>
  <c r="H415" i="3"/>
  <c r="H414" i="3"/>
  <c r="H413" i="3"/>
  <c r="H412" i="3"/>
  <c r="H411" i="3"/>
  <c r="H410" i="3"/>
  <c r="H409" i="3"/>
  <c r="H408" i="3"/>
  <c r="H407" i="3"/>
  <c r="H406" i="3"/>
  <c r="H405" i="3"/>
  <c r="H404" i="3"/>
  <c r="H403" i="3"/>
  <c r="H402" i="3"/>
  <c r="H401" i="3"/>
  <c r="H400" i="3"/>
  <c r="H399" i="3"/>
  <c r="H398" i="3"/>
  <c r="H397" i="3"/>
  <c r="H396" i="3"/>
  <c r="H395" i="3"/>
  <c r="H394" i="3"/>
  <c r="H393" i="3"/>
  <c r="H392" i="3"/>
  <c r="H391" i="3"/>
  <c r="H390" i="3"/>
  <c r="H389" i="3"/>
  <c r="H388" i="3"/>
  <c r="H387" i="3"/>
  <c r="H386" i="3"/>
  <c r="H385" i="3"/>
  <c r="H384" i="3"/>
  <c r="H383" i="3"/>
  <c r="H382" i="3"/>
  <c r="H381" i="3"/>
  <c r="H380" i="3"/>
  <c r="H379" i="3"/>
  <c r="H378" i="3"/>
  <c r="H377" i="3"/>
  <c r="H376" i="3"/>
  <c r="H375" i="3"/>
  <c r="H374" i="3"/>
  <c r="H373" i="3"/>
  <c r="H372" i="3"/>
  <c r="H371" i="3"/>
  <c r="H370" i="3"/>
  <c r="H369" i="3"/>
  <c r="H368" i="3"/>
  <c r="H367" i="3"/>
  <c r="H366" i="3"/>
  <c r="H365" i="3"/>
  <c r="H364" i="3"/>
  <c r="H363" i="3"/>
  <c r="H362" i="3"/>
  <c r="H361" i="3"/>
  <c r="H360" i="3"/>
  <c r="H359" i="3"/>
  <c r="H358" i="3"/>
  <c r="H357" i="3"/>
  <c r="H356" i="3"/>
  <c r="H355" i="3"/>
  <c r="H354" i="3"/>
  <c r="H353" i="3"/>
  <c r="H352" i="3"/>
  <c r="H351" i="3"/>
  <c r="H350" i="3"/>
  <c r="H349" i="3"/>
  <c r="H348" i="3"/>
  <c r="H347" i="3"/>
  <c r="H346" i="3"/>
  <c r="H345" i="3"/>
  <c r="H344" i="3"/>
  <c r="H343" i="3"/>
  <c r="H342" i="3"/>
  <c r="H341" i="3"/>
  <c r="H340" i="3"/>
  <c r="H339" i="3"/>
  <c r="H338" i="3"/>
  <c r="H337" i="3"/>
  <c r="H336" i="3"/>
  <c r="H335" i="3"/>
  <c r="H334" i="3"/>
  <c r="H333" i="3"/>
  <c r="H332" i="3"/>
  <c r="H331" i="3"/>
  <c r="H330" i="3"/>
  <c r="H329" i="3"/>
  <c r="H328" i="3"/>
  <c r="H327" i="3"/>
  <c r="H326" i="3"/>
  <c r="H325" i="3"/>
  <c r="H324" i="3"/>
  <c r="H323" i="3"/>
  <c r="H322" i="3"/>
  <c r="H321" i="3"/>
  <c r="H320" i="3"/>
  <c r="H319" i="3"/>
  <c r="H318" i="3"/>
  <c r="H317" i="3"/>
  <c r="H316" i="3"/>
  <c r="H315" i="3"/>
  <c r="H314" i="3"/>
  <c r="H313" i="3"/>
  <c r="H312" i="3"/>
  <c r="H311" i="3"/>
  <c r="H310" i="3"/>
  <c r="H309" i="3"/>
  <c r="H308" i="3"/>
  <c r="H307" i="3"/>
  <c r="H306" i="3"/>
  <c r="H305" i="3"/>
  <c r="H304" i="3"/>
  <c r="H303" i="3"/>
  <c r="H302" i="3"/>
  <c r="H301" i="3"/>
  <c r="H300" i="3"/>
  <c r="H299" i="3"/>
  <c r="H298" i="3"/>
  <c r="H297" i="3"/>
  <c r="H296" i="3"/>
  <c r="H295" i="3"/>
  <c r="H294" i="3"/>
  <c r="H293" i="3"/>
  <c r="H292" i="3"/>
  <c r="H291" i="3"/>
  <c r="H290" i="3"/>
  <c r="H289" i="3"/>
  <c r="H288" i="3"/>
  <c r="H287" i="3"/>
  <c r="H286" i="3"/>
  <c r="H285" i="3"/>
  <c r="H284" i="3"/>
  <c r="H283" i="3"/>
  <c r="H282" i="3"/>
  <c r="H281" i="3"/>
  <c r="H280" i="3"/>
  <c r="H279" i="3"/>
  <c r="H278" i="3"/>
  <c r="H277" i="3"/>
  <c r="H276" i="3"/>
  <c r="H275" i="3"/>
  <c r="H274" i="3"/>
  <c r="H273" i="3"/>
  <c r="H272" i="3"/>
  <c r="H271" i="3"/>
  <c r="H270" i="3"/>
  <c r="H269" i="3"/>
  <c r="H268" i="3"/>
  <c r="H267" i="3"/>
  <c r="H266" i="3"/>
  <c r="H265" i="3"/>
  <c r="H264" i="3"/>
  <c r="H263" i="3"/>
  <c r="H262" i="3"/>
  <c r="H261" i="3"/>
  <c r="H260" i="3"/>
  <c r="H259" i="3"/>
  <c r="H258" i="3"/>
  <c r="H257" i="3"/>
  <c r="H256" i="3"/>
  <c r="H255" i="3"/>
  <c r="H254" i="3"/>
  <c r="H253" i="3"/>
  <c r="H252" i="3"/>
  <c r="H251" i="3"/>
  <c r="H250" i="3"/>
  <c r="H249" i="3"/>
  <c r="H248" i="3"/>
  <c r="H247" i="3"/>
  <c r="H246" i="3"/>
  <c r="H245" i="3"/>
  <c r="H244" i="3"/>
  <c r="H243" i="3"/>
  <c r="H242" i="3"/>
  <c r="H241" i="3"/>
  <c r="H240" i="3"/>
  <c r="H239" i="3"/>
  <c r="H238" i="3"/>
  <c r="H237" i="3"/>
  <c r="H236" i="3"/>
  <c r="H235" i="3"/>
  <c r="H234" i="3"/>
  <c r="H233" i="3"/>
  <c r="H232" i="3"/>
  <c r="H231" i="3"/>
  <c r="H230" i="3"/>
  <c r="H229" i="3"/>
  <c r="H228" i="3"/>
  <c r="H227" i="3"/>
  <c r="H226" i="3"/>
  <c r="H225" i="3"/>
  <c r="H224" i="3"/>
  <c r="H223" i="3"/>
  <c r="H222" i="3"/>
  <c r="H221" i="3"/>
  <c r="H220" i="3"/>
  <c r="H219" i="3"/>
  <c r="H218" i="3"/>
  <c r="H217" i="3"/>
  <c r="H216" i="3"/>
  <c r="H215" i="3"/>
  <c r="H214" i="3"/>
  <c r="H213" i="3"/>
  <c r="H212" i="3"/>
  <c r="H211" i="3"/>
  <c r="H210" i="3"/>
  <c r="H209" i="3"/>
  <c r="H208" i="3"/>
  <c r="H207" i="3"/>
  <c r="H206" i="3"/>
  <c r="H205" i="3"/>
  <c r="H204" i="3"/>
  <c r="H203" i="3"/>
  <c r="H202" i="3"/>
  <c r="H201" i="3"/>
  <c r="H200" i="3"/>
  <c r="H199" i="3"/>
  <c r="H198" i="3"/>
  <c r="H197" i="3"/>
  <c r="H196" i="3"/>
  <c r="H195" i="3"/>
  <c r="H194" i="3"/>
  <c r="H193" i="3"/>
  <c r="H192" i="3"/>
  <c r="H191" i="3"/>
  <c r="H190" i="3"/>
  <c r="H189" i="3"/>
  <c r="H188" i="3"/>
  <c r="H187" i="3"/>
  <c r="H186" i="3"/>
  <c r="H185" i="3"/>
  <c r="H184" i="3"/>
  <c r="H183" i="3"/>
  <c r="H182" i="3"/>
  <c r="H181" i="3"/>
  <c r="H180" i="3"/>
  <c r="H179" i="3"/>
  <c r="H178" i="3"/>
  <c r="H177" i="3"/>
  <c r="H176" i="3"/>
  <c r="H175" i="3"/>
  <c r="H174" i="3"/>
  <c r="H173" i="3"/>
  <c r="H172" i="3"/>
  <c r="H171" i="3"/>
  <c r="H170" i="3"/>
  <c r="H169" i="3"/>
  <c r="H168" i="3"/>
  <c r="H167" i="3"/>
  <c r="H166" i="3"/>
  <c r="H165" i="3"/>
  <c r="H164" i="3"/>
  <c r="H163" i="3"/>
  <c r="H162" i="3"/>
  <c r="H161" i="3"/>
  <c r="H160" i="3"/>
  <c r="H159" i="3"/>
  <c r="H158" i="3"/>
  <c r="H157" i="3"/>
  <c r="H156" i="3"/>
  <c r="H155" i="3"/>
  <c r="H154" i="3"/>
  <c r="H153" i="3"/>
  <c r="H152" i="3"/>
  <c r="H151" i="3"/>
  <c r="H150" i="3"/>
  <c r="H149" i="3"/>
  <c r="H148" i="3"/>
  <c r="H147" i="3"/>
  <c r="H146" i="3"/>
  <c r="H145" i="3"/>
  <c r="H144" i="3"/>
  <c r="H143" i="3"/>
  <c r="H142" i="3"/>
  <c r="H141" i="3"/>
  <c r="H140" i="3"/>
  <c r="H139" i="3"/>
  <c r="H138" i="3"/>
  <c r="H137" i="3"/>
  <c r="H136" i="3"/>
  <c r="H135" i="3"/>
  <c r="H134" i="3"/>
  <c r="H133" i="3"/>
  <c r="H132" i="3"/>
  <c r="H131" i="3"/>
  <c r="H130" i="3"/>
  <c r="H129" i="3"/>
  <c r="H128" i="3"/>
  <c r="H127" i="3"/>
  <c r="H126" i="3"/>
  <c r="H125" i="3"/>
  <c r="H124" i="3"/>
  <c r="H123" i="3"/>
  <c r="H122" i="3"/>
  <c r="H121" i="3"/>
  <c r="H120" i="3"/>
  <c r="H119" i="3"/>
  <c r="H118" i="3"/>
  <c r="H117" i="3"/>
  <c r="H116" i="3"/>
  <c r="H115" i="3"/>
  <c r="H114" i="3"/>
  <c r="H113" i="3"/>
  <c r="H112" i="3"/>
  <c r="H111" i="3"/>
  <c r="H110" i="3"/>
  <c r="H109" i="3"/>
  <c r="H108" i="3"/>
  <c r="H107" i="3"/>
  <c r="H106" i="3"/>
  <c r="H105" i="3"/>
  <c r="H104" i="3"/>
  <c r="H103" i="3"/>
  <c r="H102" i="3"/>
  <c r="H101" i="3"/>
  <c r="H100" i="3"/>
  <c r="H99" i="3"/>
  <c r="H98" i="3"/>
  <c r="H97" i="3"/>
  <c r="H96" i="3"/>
  <c r="H95" i="3"/>
  <c r="H94" i="3"/>
  <c r="H93" i="3"/>
  <c r="H92" i="3"/>
  <c r="H91" i="3"/>
  <c r="H90" i="3"/>
  <c r="H89" i="3"/>
  <c r="H88" i="3"/>
  <c r="H87" i="3"/>
  <c r="H86" i="3"/>
  <c r="H85" i="3"/>
  <c r="H84" i="3"/>
  <c r="H83" i="3"/>
  <c r="H82" i="3"/>
  <c r="H81" i="3"/>
  <c r="H80" i="3"/>
  <c r="H79" i="3"/>
  <c r="H78" i="3"/>
  <c r="H77" i="3"/>
  <c r="H76" i="3"/>
  <c r="H75" i="3"/>
  <c r="H74" i="3"/>
  <c r="H73" i="3"/>
  <c r="H72" i="3"/>
  <c r="H71" i="3"/>
  <c r="H70" i="3"/>
  <c r="H69" i="3"/>
  <c r="H68" i="3"/>
  <c r="H67" i="3"/>
  <c r="H66" i="3"/>
  <c r="H65" i="3"/>
  <c r="H64" i="3"/>
  <c r="H63" i="3"/>
  <c r="H62" i="3"/>
  <c r="H61" i="3"/>
  <c r="H60" i="3"/>
  <c r="H59" i="3"/>
  <c r="H58" i="3"/>
  <c r="H57" i="3"/>
  <c r="H56" i="3"/>
  <c r="H55" i="3"/>
  <c r="H54" i="3"/>
  <c r="H53" i="3"/>
  <c r="H52" i="3"/>
  <c r="H51" i="3"/>
  <c r="H50" i="3"/>
  <c r="H49" i="3"/>
  <c r="H48" i="3"/>
  <c r="H47" i="3"/>
  <c r="H46" i="3"/>
  <c r="H45" i="3"/>
  <c r="H44" i="3"/>
  <c r="H43" i="3"/>
  <c r="H42" i="3"/>
  <c r="H41" i="3"/>
  <c r="H40" i="3"/>
  <c r="H39" i="3"/>
  <c r="H38" i="3"/>
  <c r="H37" i="3"/>
  <c r="H36" i="3"/>
  <c r="H35" i="3"/>
  <c r="H34" i="3"/>
  <c r="H33" i="3"/>
  <c r="H32" i="3"/>
  <c r="H31" i="3"/>
  <c r="H30" i="3"/>
  <c r="H29" i="3"/>
  <c r="H28" i="3"/>
  <c r="H27" i="3"/>
  <c r="H26" i="3"/>
  <c r="H25" i="3"/>
  <c r="H24" i="3"/>
  <c r="H23" i="3"/>
  <c r="H22" i="3"/>
  <c r="H21" i="3"/>
  <c r="H20" i="3"/>
  <c r="H19" i="3"/>
  <c r="H18" i="3"/>
  <c r="H17" i="3"/>
  <c r="H16" i="3"/>
  <c r="H15" i="3"/>
  <c r="H14" i="3"/>
  <c r="H13" i="3"/>
  <c r="H12" i="3"/>
  <c r="H11" i="3"/>
  <c r="H10" i="3"/>
  <c r="H9" i="3"/>
  <c r="H8" i="3"/>
  <c r="H7" i="3"/>
  <c r="H6" i="3"/>
  <c r="H5" i="3"/>
  <c r="H4" i="3"/>
  <c r="H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256" i="3"/>
  <c r="J257" i="3"/>
  <c r="J258" i="3"/>
  <c r="J259" i="3"/>
  <c r="J260" i="3"/>
  <c r="J261" i="3"/>
  <c r="J262" i="3"/>
  <c r="J263" i="3"/>
  <c r="J264" i="3"/>
  <c r="J265" i="3"/>
  <c r="J266" i="3"/>
  <c r="J267" i="3"/>
  <c r="J268" i="3"/>
  <c r="J269" i="3"/>
  <c r="J270" i="3"/>
  <c r="J271" i="3"/>
  <c r="J272" i="3"/>
  <c r="J273" i="3"/>
  <c r="J274" i="3"/>
  <c r="J275" i="3"/>
  <c r="J276" i="3"/>
  <c r="J277" i="3"/>
  <c r="J278" i="3"/>
  <c r="J279" i="3"/>
  <c r="J280" i="3"/>
  <c r="J281" i="3"/>
  <c r="J282" i="3"/>
  <c r="J283" i="3"/>
  <c r="J284" i="3"/>
  <c r="J285" i="3"/>
  <c r="J286" i="3"/>
  <c r="J287" i="3"/>
  <c r="J288" i="3"/>
  <c r="J289" i="3"/>
  <c r="J290" i="3"/>
  <c r="J291" i="3"/>
  <c r="J292" i="3"/>
  <c r="J293" i="3"/>
  <c r="J294" i="3"/>
  <c r="J295" i="3"/>
  <c r="J296" i="3"/>
  <c r="J297" i="3"/>
  <c r="J298" i="3"/>
  <c r="J299" i="3"/>
  <c r="J300" i="3"/>
  <c r="J301" i="3"/>
  <c r="J302" i="3"/>
  <c r="J303" i="3"/>
  <c r="J304" i="3"/>
  <c r="J305" i="3"/>
  <c r="J306" i="3"/>
  <c r="J307" i="3"/>
  <c r="J308" i="3"/>
  <c r="J309" i="3"/>
  <c r="J310" i="3"/>
  <c r="J311" i="3"/>
  <c r="J312" i="3"/>
  <c r="J313" i="3"/>
  <c r="J314" i="3"/>
  <c r="J315" i="3"/>
  <c r="J316" i="3"/>
  <c r="J317" i="3"/>
  <c r="J318" i="3"/>
  <c r="J319" i="3"/>
  <c r="J320" i="3"/>
  <c r="J321" i="3"/>
  <c r="J322" i="3"/>
  <c r="J323" i="3"/>
  <c r="J324" i="3"/>
  <c r="J325" i="3"/>
  <c r="J326" i="3"/>
  <c r="J327" i="3"/>
  <c r="J328" i="3"/>
  <c r="J329" i="3"/>
  <c r="J330" i="3"/>
  <c r="J331" i="3"/>
  <c r="J332" i="3"/>
  <c r="J333" i="3"/>
  <c r="J334" i="3"/>
  <c r="J335" i="3"/>
  <c r="J336" i="3"/>
  <c r="J337" i="3"/>
  <c r="J338" i="3"/>
  <c r="J339" i="3"/>
  <c r="J340" i="3"/>
  <c r="J341" i="3"/>
  <c r="J342" i="3"/>
  <c r="J343" i="3"/>
  <c r="J344" i="3"/>
  <c r="J345" i="3"/>
  <c r="J346" i="3"/>
  <c r="J347" i="3"/>
  <c r="J348" i="3"/>
  <c r="J349" i="3"/>
  <c r="J350" i="3"/>
  <c r="J351" i="3"/>
  <c r="J352" i="3"/>
  <c r="J353" i="3"/>
  <c r="J354" i="3"/>
  <c r="J355" i="3"/>
  <c r="J356" i="3"/>
  <c r="J357" i="3"/>
  <c r="J358" i="3"/>
  <c r="J359" i="3"/>
  <c r="J360" i="3"/>
  <c r="J361" i="3"/>
  <c r="J362" i="3"/>
  <c r="J363" i="3"/>
  <c r="J364" i="3"/>
  <c r="J365" i="3"/>
  <c r="J366" i="3"/>
  <c r="J367" i="3"/>
  <c r="J368" i="3"/>
  <c r="J369" i="3"/>
  <c r="J370" i="3"/>
  <c r="J371" i="3"/>
  <c r="J372" i="3"/>
  <c r="J373" i="3"/>
  <c r="J374" i="3"/>
  <c r="J375" i="3"/>
  <c r="J376" i="3"/>
  <c r="J377" i="3"/>
  <c r="J378" i="3"/>
  <c r="J379" i="3"/>
  <c r="J380" i="3"/>
  <c r="J381" i="3"/>
  <c r="J382" i="3"/>
  <c r="J383" i="3"/>
  <c r="J384" i="3"/>
  <c r="J385" i="3"/>
  <c r="J386" i="3"/>
  <c r="J387" i="3"/>
  <c r="J388" i="3"/>
  <c r="J389" i="3"/>
  <c r="J390" i="3"/>
  <c r="J391" i="3"/>
  <c r="J392" i="3"/>
  <c r="J393" i="3"/>
  <c r="J394" i="3"/>
  <c r="J395" i="3"/>
  <c r="J396" i="3"/>
  <c r="J397" i="3"/>
  <c r="J398" i="3"/>
  <c r="J399" i="3"/>
  <c r="J400" i="3"/>
  <c r="J401" i="3"/>
  <c r="J402" i="3"/>
  <c r="J403" i="3"/>
  <c r="J404" i="3"/>
  <c r="J405" i="3"/>
  <c r="J406" i="3"/>
  <c r="J407" i="3"/>
  <c r="J408" i="3"/>
  <c r="J409" i="3"/>
  <c r="J410" i="3"/>
  <c r="J411" i="3"/>
  <c r="J412" i="3"/>
  <c r="J413" i="3"/>
  <c r="J414" i="3"/>
  <c r="J415" i="3"/>
  <c r="J416" i="3"/>
  <c r="J417" i="3"/>
  <c r="J418" i="3"/>
  <c r="J419" i="3"/>
  <c r="J420" i="3"/>
  <c r="J421" i="3"/>
  <c r="J422" i="3"/>
  <c r="J423" i="3"/>
  <c r="J424" i="3"/>
  <c r="J425" i="3"/>
  <c r="J426" i="3"/>
  <c r="J427" i="3"/>
  <c r="J428" i="3"/>
  <c r="J429" i="3"/>
  <c r="J430" i="3"/>
  <c r="J431" i="3"/>
  <c r="J432" i="3"/>
  <c r="J433" i="3"/>
  <c r="J434" i="3"/>
  <c r="J435" i="3"/>
  <c r="J436" i="3"/>
  <c r="J437" i="3"/>
  <c r="J438" i="3"/>
  <c r="J439" i="3"/>
  <c r="J440" i="3"/>
  <c r="J441" i="3"/>
  <c r="J442" i="3"/>
  <c r="J443" i="3"/>
  <c r="J444" i="3"/>
  <c r="J445" i="3"/>
  <c r="J446" i="3"/>
  <c r="J447" i="3"/>
  <c r="J448" i="3"/>
  <c r="J449" i="3"/>
  <c r="J450" i="3"/>
  <c r="J451" i="3"/>
  <c r="J452" i="3"/>
  <c r="J453" i="3"/>
  <c r="J454" i="3"/>
  <c r="J455" i="3"/>
  <c r="J456" i="3"/>
  <c r="J457" i="3"/>
  <c r="J458" i="3"/>
  <c r="J459" i="3"/>
  <c r="J460" i="3"/>
  <c r="J461" i="3"/>
  <c r="J462" i="3"/>
  <c r="J463" i="3"/>
  <c r="J464" i="3"/>
  <c r="J465" i="3"/>
  <c r="J466" i="3"/>
  <c r="J467" i="3"/>
  <c r="J468" i="3"/>
  <c r="J469" i="3"/>
  <c r="J470" i="3"/>
  <c r="J471" i="3"/>
  <c r="J472" i="3"/>
  <c r="J473" i="3"/>
  <c r="J474" i="3"/>
  <c r="J475" i="3"/>
  <c r="J476" i="3"/>
  <c r="J477" i="3"/>
  <c r="J478" i="3"/>
  <c r="J479" i="3"/>
  <c r="J480" i="3"/>
  <c r="J481" i="3"/>
  <c r="J482" i="3"/>
  <c r="J483" i="3"/>
  <c r="J484" i="3"/>
  <c r="J485" i="3"/>
  <c r="J486" i="3"/>
  <c r="J487" i="3"/>
  <c r="J488" i="3"/>
  <c r="J489" i="3"/>
  <c r="J490" i="3"/>
  <c r="J491" i="3"/>
  <c r="J492" i="3"/>
  <c r="J493" i="3"/>
  <c r="J494" i="3"/>
  <c r="J495" i="3"/>
  <c r="J496" i="3"/>
  <c r="J497" i="3"/>
  <c r="J498" i="3"/>
  <c r="J499" i="3"/>
  <c r="J500" i="3"/>
  <c r="J501" i="3"/>
  <c r="J502" i="3"/>
  <c r="J503" i="3"/>
  <c r="J504" i="3"/>
  <c r="J505" i="3"/>
  <c r="J506" i="3"/>
  <c r="J507" i="3"/>
  <c r="J508" i="3"/>
  <c r="J509" i="3"/>
  <c r="J510" i="3"/>
  <c r="J511" i="3"/>
  <c r="J512" i="3"/>
  <c r="J513" i="3"/>
  <c r="J514" i="3"/>
  <c r="J515" i="3"/>
  <c r="J516" i="3"/>
  <c r="J517" i="3"/>
  <c r="J518" i="3"/>
  <c r="J519" i="3"/>
  <c r="J520" i="3"/>
  <c r="J521" i="3"/>
  <c r="J522" i="3"/>
  <c r="J523" i="3"/>
  <c r="J524" i="3"/>
  <c r="J525" i="3"/>
  <c r="J526" i="3"/>
  <c r="J527" i="3"/>
  <c r="J528" i="3"/>
  <c r="J529" i="3"/>
  <c r="J530" i="3"/>
  <c r="J531" i="3"/>
  <c r="J532" i="3"/>
  <c r="J533" i="3"/>
  <c r="J534" i="3"/>
  <c r="J535" i="3"/>
  <c r="J536" i="3"/>
  <c r="J537" i="3"/>
  <c r="J538" i="3"/>
  <c r="J539" i="3"/>
  <c r="J540" i="3"/>
  <c r="J541" i="3"/>
  <c r="J542" i="3"/>
  <c r="J543" i="3"/>
  <c r="J544" i="3"/>
  <c r="J545" i="3"/>
  <c r="J546" i="3"/>
  <c r="J547" i="3"/>
  <c r="J548" i="3"/>
  <c r="J549" i="3"/>
  <c r="J550" i="3"/>
  <c r="J551" i="3"/>
  <c r="J552" i="3"/>
  <c r="J553" i="3"/>
  <c r="J554" i="3"/>
  <c r="J555" i="3"/>
  <c r="J556" i="3"/>
  <c r="J557" i="3"/>
  <c r="J558" i="3"/>
  <c r="J559" i="3"/>
  <c r="J560" i="3"/>
  <c r="J561" i="3"/>
  <c r="J562" i="3"/>
  <c r="J563" i="3"/>
  <c r="J564" i="3"/>
  <c r="J565" i="3"/>
  <c r="J566" i="3"/>
  <c r="J567" i="3"/>
  <c r="J568" i="3"/>
  <c r="J569" i="3"/>
  <c r="J570" i="3"/>
  <c r="J571" i="3"/>
  <c r="J572" i="3"/>
  <c r="J573" i="3"/>
  <c r="J574" i="3"/>
  <c r="J575" i="3"/>
  <c r="J576" i="3"/>
  <c r="J577" i="3"/>
  <c r="J578" i="3"/>
  <c r="J579" i="3"/>
  <c r="J580" i="3"/>
  <c r="J581" i="3"/>
  <c r="J582" i="3"/>
  <c r="J583" i="3"/>
  <c r="J584" i="3"/>
  <c r="J585" i="3"/>
  <c r="J586" i="3"/>
  <c r="J587" i="3"/>
  <c r="J588" i="3"/>
  <c r="J589" i="3"/>
  <c r="J590" i="3"/>
  <c r="J591" i="3"/>
  <c r="J592" i="3"/>
  <c r="J593" i="3"/>
  <c r="J594" i="3"/>
  <c r="J595" i="3"/>
  <c r="J596" i="3"/>
  <c r="J597" i="3"/>
  <c r="J598" i="3"/>
  <c r="J599" i="3"/>
  <c r="J600" i="3"/>
  <c r="J601" i="3"/>
  <c r="J602" i="3"/>
  <c r="J603" i="3"/>
  <c r="J604" i="3"/>
  <c r="J605" i="3"/>
  <c r="J606" i="3"/>
  <c r="J607" i="3"/>
  <c r="J608" i="3"/>
  <c r="J609" i="3"/>
  <c r="J610" i="3"/>
  <c r="J611" i="3"/>
  <c r="J612" i="3"/>
  <c r="J613" i="3"/>
  <c r="J614" i="3"/>
  <c r="J615" i="3"/>
  <c r="J616" i="3"/>
  <c r="J617" i="3"/>
  <c r="J618" i="3"/>
  <c r="J619" i="3"/>
  <c r="J620" i="3"/>
  <c r="J621" i="3"/>
  <c r="J622" i="3"/>
  <c r="J623" i="3"/>
  <c r="J624" i="3"/>
  <c r="J625" i="3"/>
  <c r="J626" i="3"/>
  <c r="J627" i="3"/>
  <c r="J628" i="3"/>
  <c r="J629" i="3"/>
  <c r="J630" i="3"/>
  <c r="J631" i="3"/>
  <c r="J632" i="3"/>
  <c r="J633" i="3"/>
  <c r="J634" i="3"/>
  <c r="J635" i="3"/>
  <c r="J636" i="3"/>
  <c r="J637" i="3"/>
  <c r="J638" i="3"/>
  <c r="J639" i="3"/>
  <c r="J640" i="3"/>
  <c r="J641" i="3"/>
  <c r="J642" i="3"/>
  <c r="J643" i="3"/>
  <c r="J644" i="3"/>
  <c r="J645" i="3"/>
  <c r="J646" i="3"/>
  <c r="J647" i="3"/>
  <c r="J648" i="3"/>
  <c r="J649" i="3"/>
  <c r="J650" i="3"/>
  <c r="J651" i="3"/>
  <c r="J652" i="3"/>
  <c r="J653" i="3"/>
  <c r="J654" i="3"/>
  <c r="J655" i="3"/>
  <c r="J656" i="3"/>
  <c r="J657" i="3"/>
  <c r="J658" i="3"/>
  <c r="J659" i="3"/>
  <c r="J660" i="3"/>
  <c r="J661" i="3"/>
  <c r="J662" i="3"/>
  <c r="J663" i="3"/>
  <c r="J664" i="3"/>
  <c r="J665" i="3"/>
  <c r="J666" i="3"/>
  <c r="J667" i="3"/>
  <c r="J668" i="3"/>
  <c r="J669" i="3"/>
  <c r="J670" i="3"/>
  <c r="J671" i="3"/>
  <c r="J672" i="3"/>
  <c r="J673" i="3"/>
  <c r="J674" i="3"/>
  <c r="J675" i="3"/>
  <c r="J676" i="3"/>
  <c r="J677" i="3"/>
  <c r="J678" i="3"/>
  <c r="J679" i="3"/>
  <c r="J680" i="3"/>
  <c r="J681" i="3"/>
  <c r="J682" i="3"/>
  <c r="J683" i="3"/>
  <c r="J684" i="3"/>
  <c r="J685" i="3"/>
  <c r="J686" i="3"/>
  <c r="J687" i="3"/>
  <c r="J688" i="3"/>
  <c r="J689" i="3"/>
  <c r="J690" i="3"/>
  <c r="J691" i="3"/>
  <c r="J692" i="3"/>
  <c r="J693" i="3"/>
  <c r="J694" i="3"/>
  <c r="J695" i="3"/>
  <c r="J696" i="3"/>
  <c r="J697" i="3"/>
  <c r="J698" i="3"/>
  <c r="J699" i="3"/>
  <c r="J700" i="3"/>
  <c r="J701" i="3"/>
  <c r="J702" i="3"/>
  <c r="J703" i="3"/>
  <c r="J704" i="3"/>
  <c r="J705" i="3"/>
  <c r="J706" i="3"/>
  <c r="J707" i="3"/>
  <c r="J708" i="3"/>
  <c r="J709" i="3"/>
  <c r="J710" i="3"/>
  <c r="J711" i="3"/>
  <c r="J712" i="3"/>
  <c r="J713" i="3"/>
  <c r="J714" i="3"/>
  <c r="J715" i="3"/>
  <c r="J716" i="3"/>
  <c r="J717" i="3"/>
  <c r="J718" i="3"/>
  <c r="J719" i="3"/>
  <c r="J720" i="3"/>
  <c r="J721" i="3"/>
  <c r="J722" i="3"/>
  <c r="J723" i="3"/>
  <c r="J724" i="3"/>
  <c r="J725" i="3"/>
  <c r="J726" i="3"/>
  <c r="J727" i="3"/>
  <c r="J728" i="3"/>
  <c r="J729" i="3"/>
  <c r="J730" i="3"/>
  <c r="J731" i="3"/>
  <c r="J732" i="3"/>
  <c r="J733" i="3"/>
  <c r="J734" i="3"/>
  <c r="J735" i="3"/>
  <c r="J736" i="3"/>
  <c r="J737" i="3"/>
  <c r="J738" i="3"/>
  <c r="J739" i="3"/>
  <c r="J740" i="3"/>
  <c r="J741" i="3"/>
  <c r="J742" i="3"/>
  <c r="J743" i="3"/>
  <c r="J744" i="3"/>
  <c r="J745" i="3"/>
  <c r="J746" i="3"/>
  <c r="J747" i="3"/>
  <c r="J748" i="3"/>
  <c r="J749" i="3"/>
  <c r="J750" i="3"/>
  <c r="J751" i="3"/>
  <c r="J752" i="3"/>
  <c r="J753" i="3"/>
  <c r="J754" i="3"/>
  <c r="J755" i="3"/>
  <c r="J756" i="3"/>
  <c r="J757" i="3"/>
  <c r="J758" i="3"/>
  <c r="J759" i="3"/>
  <c r="J760" i="3"/>
  <c r="J761" i="3"/>
  <c r="J762" i="3"/>
  <c r="J763" i="3"/>
  <c r="J764" i="3"/>
  <c r="J765" i="3"/>
  <c r="J766" i="3"/>
  <c r="J767" i="3"/>
  <c r="J768" i="3"/>
  <c r="J769" i="3"/>
  <c r="J770" i="3"/>
  <c r="J771" i="3"/>
  <c r="J772" i="3"/>
  <c r="J773" i="3"/>
  <c r="J774" i="3"/>
  <c r="J775" i="3"/>
  <c r="J776" i="3"/>
  <c r="J777" i="3"/>
  <c r="J778" i="3"/>
  <c r="J779" i="3"/>
  <c r="J780" i="3"/>
  <c r="J781" i="3"/>
  <c r="J782" i="3"/>
  <c r="J783" i="3"/>
  <c r="J784" i="3"/>
  <c r="J785" i="3"/>
  <c r="J786" i="3"/>
  <c r="J787" i="3"/>
  <c r="J788" i="3"/>
  <c r="J789" i="3"/>
  <c r="J790" i="3"/>
  <c r="J791" i="3"/>
  <c r="J792" i="3"/>
  <c r="J793" i="3"/>
  <c r="J794" i="3"/>
  <c r="J795" i="3"/>
  <c r="J796" i="3"/>
  <c r="J797" i="3"/>
  <c r="J798" i="3"/>
  <c r="J799" i="3"/>
  <c r="J800" i="3"/>
  <c r="J801" i="3"/>
  <c r="J802" i="3"/>
  <c r="J803" i="3"/>
  <c r="J804" i="3"/>
  <c r="J805" i="3"/>
  <c r="J806" i="3"/>
  <c r="J807" i="3"/>
  <c r="J808" i="3"/>
  <c r="J809" i="3"/>
  <c r="J810" i="3"/>
  <c r="J811" i="3"/>
  <c r="J812" i="3"/>
  <c r="J813" i="3"/>
  <c r="J814" i="3"/>
  <c r="J815" i="3"/>
  <c r="J816" i="3"/>
  <c r="J817" i="3"/>
  <c r="J818" i="3"/>
  <c r="J819" i="3"/>
  <c r="J820" i="3"/>
  <c r="J821" i="3"/>
  <c r="J822" i="3"/>
  <c r="J823" i="3"/>
  <c r="J824" i="3"/>
  <c r="J825" i="3"/>
  <c r="J826" i="3"/>
  <c r="J827" i="3"/>
  <c r="J828" i="3"/>
  <c r="J829" i="3"/>
  <c r="J830" i="3"/>
  <c r="J831" i="3"/>
  <c r="J832" i="3"/>
  <c r="J833" i="3"/>
  <c r="J834" i="3"/>
  <c r="J835" i="3"/>
  <c r="J836" i="3"/>
  <c r="J837" i="3"/>
  <c r="J838" i="3"/>
  <c r="J839" i="3"/>
  <c r="J840" i="3"/>
  <c r="J841" i="3"/>
  <c r="J842" i="3"/>
  <c r="J843" i="3"/>
  <c r="J844" i="3"/>
  <c r="J845" i="3"/>
  <c r="J846" i="3"/>
  <c r="J847" i="3"/>
  <c r="J848" i="3"/>
  <c r="J849" i="3"/>
  <c r="J850" i="3"/>
  <c r="J851" i="3"/>
  <c r="J852" i="3"/>
  <c r="J853" i="3"/>
  <c r="J854" i="3"/>
  <c r="J855" i="3"/>
  <c r="J856" i="3"/>
  <c r="J857" i="3"/>
  <c r="J858" i="3"/>
  <c r="J859" i="3"/>
  <c r="J860" i="3"/>
  <c r="J861" i="3"/>
  <c r="J862" i="3"/>
  <c r="J863" i="3"/>
  <c r="J864" i="3"/>
  <c r="J865" i="3"/>
  <c r="J866" i="3"/>
  <c r="J867" i="3"/>
  <c r="J868" i="3"/>
  <c r="J869" i="3"/>
  <c r="J870" i="3"/>
  <c r="J871" i="3"/>
  <c r="J872" i="3"/>
  <c r="J873" i="3"/>
  <c r="J874" i="3"/>
  <c r="J875" i="3"/>
  <c r="J876" i="3"/>
  <c r="J877" i="3"/>
  <c r="J878" i="3"/>
  <c r="J879" i="3"/>
  <c r="J880" i="3"/>
  <c r="J881" i="3"/>
  <c r="J882" i="3"/>
  <c r="J883" i="3"/>
  <c r="J884" i="3"/>
  <c r="J885" i="3"/>
  <c r="J886" i="3"/>
  <c r="J887" i="3"/>
  <c r="J888" i="3"/>
  <c r="J889" i="3"/>
  <c r="J890" i="3"/>
  <c r="J891" i="3"/>
  <c r="J892" i="3"/>
  <c r="J893" i="3"/>
  <c r="J894" i="3"/>
  <c r="J895" i="3"/>
  <c r="J896" i="3"/>
  <c r="J897" i="3"/>
  <c r="J898" i="3"/>
  <c r="J899" i="3"/>
  <c r="J900" i="3"/>
  <c r="J901" i="3"/>
  <c r="J902" i="3"/>
  <c r="J903" i="3"/>
  <c r="J904" i="3"/>
  <c r="J905" i="3"/>
  <c r="J906" i="3"/>
  <c r="J907" i="3"/>
  <c r="J908" i="3"/>
  <c r="J909" i="3"/>
  <c r="J910" i="3"/>
  <c r="J911" i="3"/>
  <c r="J912" i="3"/>
  <c r="J913" i="3"/>
  <c r="J914" i="3"/>
  <c r="J915" i="3"/>
  <c r="J916" i="3"/>
  <c r="J917" i="3"/>
  <c r="J918" i="3"/>
  <c r="J919" i="3"/>
  <c r="J920" i="3"/>
  <c r="J921" i="3"/>
  <c r="J922" i="3"/>
  <c r="J923" i="3"/>
  <c r="J924" i="3"/>
  <c r="J925" i="3"/>
  <c r="J926" i="3"/>
  <c r="J927" i="3"/>
  <c r="J928" i="3"/>
  <c r="J929" i="3"/>
  <c r="J930" i="3"/>
  <c r="J931" i="3"/>
  <c r="J932" i="3"/>
  <c r="J933" i="3"/>
  <c r="J934" i="3"/>
  <c r="J935" i="3"/>
  <c r="J936" i="3"/>
  <c r="J937" i="3"/>
  <c r="J938" i="3"/>
  <c r="J939" i="3"/>
  <c r="J940" i="3"/>
  <c r="J941" i="3"/>
  <c r="J942" i="3"/>
  <c r="J943" i="3"/>
  <c r="J944" i="3"/>
  <c r="J945" i="3"/>
  <c r="J946" i="3"/>
  <c r="J947" i="3"/>
  <c r="J948" i="3"/>
  <c r="J949" i="3"/>
  <c r="J950" i="3"/>
  <c r="J951" i="3"/>
  <c r="J952" i="3"/>
  <c r="J953" i="3"/>
  <c r="J954" i="3"/>
  <c r="J955" i="3"/>
  <c r="J956" i="3"/>
  <c r="J957" i="3"/>
  <c r="J958" i="3"/>
  <c r="J959" i="3"/>
  <c r="J960" i="3"/>
  <c r="J961" i="3"/>
  <c r="J962" i="3"/>
  <c r="J963" i="3"/>
  <c r="J964" i="3"/>
  <c r="J965" i="3"/>
  <c r="J966" i="3"/>
  <c r="J967" i="3"/>
  <c r="J968" i="3"/>
  <c r="J969" i="3"/>
  <c r="J970" i="3"/>
  <c r="J971" i="3"/>
  <c r="J972" i="3"/>
  <c r="J973" i="3"/>
  <c r="J974" i="3"/>
  <c r="J975" i="3"/>
  <c r="J976" i="3"/>
  <c r="J977" i="3"/>
  <c r="J978" i="3"/>
  <c r="J979" i="3"/>
  <c r="J980" i="3"/>
  <c r="J981" i="3"/>
  <c r="J982" i="3"/>
  <c r="J983" i="3"/>
  <c r="J984" i="3"/>
  <c r="J985" i="3"/>
  <c r="J986" i="3"/>
  <c r="J987" i="3"/>
  <c r="J988" i="3"/>
  <c r="J989" i="3"/>
  <c r="J990" i="3"/>
  <c r="J991" i="3"/>
  <c r="J992" i="3"/>
  <c r="J993" i="3"/>
  <c r="J994" i="3"/>
  <c r="J995" i="3"/>
  <c r="J996" i="3"/>
  <c r="J997" i="3"/>
  <c r="J998" i="3"/>
  <c r="J999" i="3"/>
  <c r="J1000" i="3"/>
  <c r="J1001" i="3"/>
  <c r="J1002" i="3"/>
  <c r="J1003" i="3"/>
  <c r="J1004" i="3"/>
  <c r="J1005" i="3"/>
  <c r="J1006" i="3"/>
  <c r="J1007" i="3"/>
  <c r="J1008" i="3"/>
  <c r="J1009" i="3"/>
  <c r="J1010" i="3"/>
  <c r="J1011" i="3"/>
  <c r="J1012" i="3"/>
  <c r="J1013" i="3"/>
  <c r="J1014" i="3"/>
  <c r="J1015" i="3"/>
  <c r="J1016" i="3"/>
  <c r="J1017" i="3"/>
  <c r="J1018" i="3"/>
  <c r="J1019" i="3"/>
  <c r="J1020" i="3"/>
  <c r="J1021" i="3"/>
  <c r="J1022" i="3"/>
  <c r="J1023" i="3"/>
  <c r="J1024" i="3"/>
  <c r="J1025" i="3"/>
  <c r="J1026" i="3"/>
  <c r="J1027" i="3"/>
  <c r="J1028" i="3"/>
  <c r="J1029" i="3"/>
  <c r="J1030" i="3"/>
  <c r="J1031" i="3"/>
  <c r="J1032" i="3"/>
  <c r="J1033" i="3"/>
  <c r="J1034" i="3"/>
  <c r="J1035" i="3"/>
  <c r="J1036" i="3"/>
  <c r="J1037" i="3"/>
  <c r="J1038" i="3"/>
  <c r="J1039" i="3"/>
  <c r="J1040" i="3"/>
  <c r="J1041" i="3"/>
  <c r="J1042" i="3"/>
  <c r="J1043" i="3"/>
  <c r="J1044" i="3"/>
  <c r="J1045" i="3"/>
  <c r="J1046" i="3"/>
  <c r="J1047" i="3"/>
  <c r="J1048" i="3"/>
  <c r="J1049" i="3"/>
  <c r="J1050" i="3"/>
  <c r="J1051" i="3"/>
  <c r="J1052" i="3"/>
  <c r="J1053" i="3"/>
  <c r="J1054" i="3"/>
  <c r="J1055" i="3"/>
  <c r="J1056" i="3"/>
  <c r="J1057" i="3"/>
  <c r="J1058" i="3"/>
  <c r="J1059" i="3"/>
  <c r="J1060" i="3"/>
  <c r="J1061" i="3"/>
  <c r="J1062" i="3"/>
  <c r="J1063" i="3"/>
  <c r="J1064" i="3"/>
  <c r="J1065" i="3"/>
  <c r="J1066" i="3"/>
  <c r="J1067" i="3"/>
  <c r="J1068" i="3"/>
  <c r="J1069" i="3"/>
  <c r="J1070" i="3"/>
  <c r="J1071" i="3"/>
  <c r="J1072" i="3"/>
  <c r="J1073" i="3"/>
  <c r="J1074" i="3"/>
  <c r="J1075" i="3"/>
  <c r="J1076" i="3"/>
  <c r="J1077" i="3"/>
  <c r="J1078" i="3"/>
  <c r="J1079" i="3"/>
  <c r="J1080" i="3"/>
  <c r="J1081" i="3"/>
  <c r="J1082" i="3"/>
  <c r="J1083" i="3"/>
  <c r="J1084" i="3"/>
  <c r="J1085" i="3"/>
  <c r="J1086" i="3"/>
  <c r="J1087" i="3"/>
  <c r="J1088" i="3"/>
  <c r="J1089" i="3"/>
  <c r="J1090" i="3"/>
  <c r="J1091" i="3"/>
  <c r="J1092" i="3"/>
  <c r="J1093" i="3"/>
  <c r="J1094" i="3"/>
  <c r="J1095" i="3"/>
  <c r="J1096" i="3"/>
  <c r="J1097" i="3"/>
  <c r="J1098" i="3"/>
  <c r="J1099" i="3"/>
  <c r="J1100" i="3"/>
  <c r="J1101" i="3"/>
  <c r="J1102" i="3"/>
  <c r="J1103" i="3"/>
  <c r="J1104" i="3"/>
  <c r="J1105" i="3"/>
  <c r="J1106" i="3"/>
  <c r="J1107" i="3"/>
  <c r="J1108" i="3"/>
  <c r="J1109" i="3"/>
  <c r="J1110" i="3"/>
  <c r="J1111" i="3"/>
  <c r="J1112" i="3"/>
  <c r="J1113" i="3"/>
  <c r="J1114" i="3"/>
  <c r="J1115" i="3"/>
  <c r="J1116" i="3"/>
  <c r="J1117" i="3"/>
  <c r="J1118" i="3"/>
  <c r="J1119" i="3"/>
  <c r="J1120" i="3"/>
  <c r="J1121" i="3"/>
  <c r="J1122" i="3"/>
  <c r="J1123" i="3"/>
  <c r="J1124" i="3"/>
  <c r="J1125" i="3"/>
  <c r="J1126" i="3"/>
  <c r="J1127" i="3"/>
  <c r="J1128" i="3"/>
  <c r="J1129" i="3"/>
  <c r="J1130" i="3"/>
  <c r="J1131" i="3"/>
  <c r="J1132" i="3"/>
  <c r="J1133" i="3"/>
  <c r="J1134" i="3"/>
  <c r="J1135" i="3"/>
  <c r="J1136" i="3"/>
  <c r="J1137" i="3"/>
  <c r="J1138" i="3"/>
  <c r="J1139" i="3"/>
  <c r="J1140" i="3"/>
  <c r="J1141" i="3"/>
  <c r="J1142" i="3"/>
  <c r="J1143" i="3"/>
  <c r="J1144" i="3"/>
  <c r="J1145" i="3"/>
  <c r="J1146" i="3"/>
  <c r="J1147" i="3"/>
  <c r="J1148" i="3"/>
  <c r="J1149" i="3"/>
  <c r="J1150" i="3"/>
  <c r="J1151" i="3"/>
  <c r="J1152" i="3"/>
  <c r="J1153" i="3"/>
  <c r="J1154" i="3"/>
  <c r="J1155" i="3"/>
  <c r="J1156" i="3"/>
  <c r="J1157" i="3"/>
  <c r="J1158" i="3"/>
  <c r="J1159" i="3"/>
  <c r="J1160" i="3"/>
  <c r="J1161" i="3"/>
  <c r="J1162" i="3"/>
  <c r="J1163" i="3"/>
  <c r="J1164" i="3"/>
  <c r="J1165" i="3"/>
  <c r="J1166" i="3"/>
  <c r="J1167" i="3"/>
  <c r="J1168" i="3"/>
  <c r="J1169" i="3"/>
  <c r="J1170" i="3"/>
  <c r="J1171" i="3"/>
  <c r="J1172" i="3"/>
  <c r="J1173" i="3"/>
  <c r="J1174" i="3"/>
  <c r="J1175" i="3"/>
  <c r="J1176" i="3"/>
  <c r="J1177" i="3"/>
  <c r="J1178" i="3"/>
  <c r="J1179" i="3"/>
  <c r="J1180" i="3"/>
  <c r="J1181" i="3"/>
  <c r="J1182" i="3"/>
  <c r="J1183" i="3"/>
  <c r="J1184" i="3"/>
  <c r="J1185" i="3"/>
  <c r="J1186" i="3"/>
  <c r="J1187" i="3"/>
  <c r="J1188" i="3"/>
  <c r="J1189" i="3"/>
  <c r="J1190" i="3"/>
  <c r="J1191" i="3"/>
  <c r="J1192" i="3"/>
  <c r="J1193" i="3"/>
  <c r="J1194" i="3"/>
  <c r="J1195" i="3"/>
  <c r="J1196" i="3"/>
  <c r="J1197" i="3"/>
  <c r="J1198" i="3"/>
  <c r="J1199" i="3"/>
  <c r="J1200" i="3"/>
  <c r="J1201" i="3"/>
  <c r="J1202" i="3"/>
  <c r="J1203" i="3"/>
  <c r="J1204" i="3"/>
  <c r="J1205" i="3"/>
  <c r="J1206" i="3"/>
  <c r="J1207" i="3"/>
  <c r="J1208" i="3"/>
  <c r="J1209" i="3"/>
  <c r="J1210" i="3"/>
  <c r="J1211" i="3"/>
  <c r="J1212" i="3"/>
  <c r="J1213" i="3"/>
  <c r="J1214" i="3"/>
  <c r="J1215" i="3"/>
  <c r="J1216" i="3"/>
  <c r="J1217" i="3"/>
  <c r="J1218" i="3"/>
  <c r="J1219" i="3"/>
  <c r="J1220" i="3"/>
  <c r="J1221" i="3"/>
  <c r="J1222" i="3"/>
  <c r="J1223" i="3"/>
  <c r="J1224" i="3"/>
  <c r="J1225" i="3"/>
  <c r="J1226" i="3"/>
  <c r="J1227" i="3"/>
  <c r="J1228" i="3"/>
  <c r="J1229" i="3"/>
  <c r="J1230" i="3"/>
  <c r="J1231" i="3"/>
  <c r="J1232" i="3"/>
  <c r="J1233" i="3"/>
  <c r="J1234" i="3"/>
  <c r="J1235" i="3"/>
  <c r="J1236" i="3"/>
  <c r="J1237" i="3"/>
  <c r="J1238" i="3"/>
  <c r="J1239" i="3"/>
  <c r="J1240" i="3"/>
  <c r="J1241" i="3"/>
  <c r="J1242" i="3"/>
  <c r="J1243" i="3"/>
  <c r="J1244" i="3"/>
  <c r="J1245" i="3"/>
  <c r="J1246" i="3"/>
  <c r="J1247" i="3"/>
  <c r="J1248" i="3"/>
  <c r="J1249" i="3"/>
  <c r="J1250" i="3"/>
  <c r="J1251" i="3"/>
  <c r="J1252" i="3"/>
  <c r="J1253" i="3"/>
  <c r="J1254" i="3"/>
  <c r="J1255" i="3"/>
  <c r="J1256" i="3"/>
  <c r="J1257" i="3"/>
  <c r="J1258" i="3"/>
  <c r="J1259" i="3"/>
  <c r="J1260" i="3"/>
  <c r="J1261" i="3"/>
  <c r="J1262" i="3"/>
  <c r="J1263" i="3"/>
  <c r="J1264" i="3"/>
  <c r="J1265" i="3"/>
  <c r="J1266" i="3"/>
  <c r="J1267" i="3"/>
  <c r="J1268" i="3"/>
  <c r="J1269" i="3"/>
  <c r="J1270" i="3"/>
  <c r="J1271" i="3"/>
  <c r="J1272" i="3"/>
  <c r="J1273" i="3"/>
  <c r="J1274" i="3"/>
  <c r="J1275" i="3"/>
  <c r="J1276" i="3"/>
  <c r="J1277" i="3"/>
  <c r="J1278" i="3"/>
  <c r="J1279" i="3"/>
  <c r="J1280" i="3"/>
  <c r="J1281" i="3"/>
  <c r="J1282" i="3"/>
  <c r="J1283" i="3"/>
  <c r="J1284" i="3"/>
  <c r="J1285" i="3"/>
  <c r="J1286" i="3"/>
  <c r="J1287" i="3"/>
  <c r="J1288" i="3"/>
  <c r="J1289" i="3"/>
  <c r="J1290" i="3"/>
  <c r="J1291" i="3"/>
  <c r="J1292" i="3"/>
  <c r="J1293" i="3"/>
  <c r="J1294" i="3"/>
  <c r="J1295" i="3"/>
  <c r="J1296" i="3"/>
  <c r="J1297" i="3"/>
  <c r="J1298" i="3"/>
  <c r="J1299" i="3"/>
  <c r="J1300" i="3"/>
  <c r="J1301" i="3"/>
  <c r="J1302" i="3"/>
  <c r="J1303" i="3"/>
  <c r="J1304" i="3"/>
  <c r="J1305" i="3"/>
  <c r="J1306" i="3"/>
  <c r="J1307" i="3"/>
  <c r="J1308" i="3"/>
  <c r="J1309" i="3"/>
  <c r="J1310" i="3"/>
  <c r="J1311" i="3"/>
  <c r="J1312" i="3"/>
  <c r="J1313" i="3"/>
  <c r="J1314" i="3"/>
  <c r="J1315" i="3"/>
  <c r="J1316" i="3"/>
  <c r="J1317" i="3"/>
  <c r="J1318" i="3"/>
  <c r="J1319" i="3"/>
  <c r="J1320" i="3"/>
  <c r="J1321" i="3"/>
  <c r="J1322" i="3"/>
  <c r="J1323" i="3"/>
  <c r="J1324" i="3"/>
  <c r="J1325" i="3"/>
  <c r="J1326" i="3"/>
  <c r="J1327" i="3"/>
  <c r="J1328" i="3"/>
  <c r="J1329" i="3"/>
  <c r="J1330" i="3"/>
  <c r="J1331" i="3"/>
  <c r="J1332" i="3"/>
  <c r="J1333" i="3"/>
  <c r="J1334" i="3"/>
  <c r="J1335" i="3"/>
  <c r="J1336" i="3"/>
  <c r="J1337" i="3"/>
  <c r="J1338" i="3"/>
  <c r="J1339" i="3"/>
  <c r="J1340" i="3"/>
  <c r="J1341" i="3"/>
  <c r="J1342" i="3"/>
  <c r="J1343" i="3"/>
  <c r="J1344" i="3"/>
  <c r="J1345" i="3"/>
  <c r="J1346" i="3"/>
  <c r="J1347" i="3"/>
  <c r="J1348" i="3"/>
  <c r="J1349" i="3"/>
  <c r="J1350" i="3"/>
  <c r="J1351" i="3"/>
  <c r="J1352" i="3"/>
  <c r="J1353" i="3"/>
  <c r="J1354" i="3"/>
  <c r="J1355" i="3"/>
  <c r="J1356" i="3"/>
  <c r="J1357" i="3"/>
  <c r="J1358" i="3"/>
  <c r="J1359" i="3"/>
  <c r="J1360" i="3"/>
  <c r="J1361" i="3"/>
  <c r="J1362" i="3"/>
  <c r="J1363" i="3"/>
  <c r="J1364" i="3"/>
  <c r="J1365" i="3"/>
  <c r="J1366" i="3"/>
  <c r="J1367" i="3"/>
  <c r="J1368" i="3"/>
  <c r="J1369" i="3"/>
  <c r="J1370" i="3"/>
  <c r="J1371" i="3"/>
  <c r="J1372" i="3"/>
  <c r="J1373" i="3"/>
  <c r="J1374" i="3"/>
  <c r="J1375" i="3"/>
  <c r="J1376" i="3"/>
  <c r="J1377" i="3"/>
  <c r="J1378" i="3"/>
  <c r="J1379" i="3"/>
  <c r="J1380" i="3"/>
  <c r="J1381" i="3"/>
  <c r="J1382" i="3"/>
  <c r="J1383" i="3"/>
  <c r="J1384" i="3"/>
  <c r="J1385" i="3"/>
  <c r="J1386" i="3"/>
  <c r="J1387" i="3"/>
  <c r="J1388" i="3"/>
  <c r="J1389" i="3"/>
  <c r="J1390" i="3"/>
  <c r="J1391" i="3"/>
  <c r="J1392" i="3"/>
  <c r="J1393" i="3"/>
  <c r="J1394" i="3"/>
  <c r="J1395" i="3"/>
  <c r="J1396" i="3"/>
  <c r="J1397" i="3"/>
  <c r="J1398" i="3"/>
  <c r="J1399" i="3"/>
  <c r="J1400" i="3"/>
  <c r="J1401" i="3"/>
  <c r="J1402" i="3"/>
  <c r="J1403" i="3"/>
  <c r="J1404" i="3"/>
  <c r="J1405" i="3"/>
  <c r="J1406" i="3"/>
  <c r="J1407" i="3"/>
  <c r="J1408" i="3"/>
  <c r="J1409" i="3"/>
  <c r="J1410" i="3"/>
  <c r="J1411" i="3"/>
  <c r="J1412" i="3"/>
  <c r="J1413" i="3"/>
  <c r="J1414" i="3"/>
  <c r="J1415" i="3"/>
  <c r="J1416" i="3"/>
  <c r="J1417" i="3"/>
  <c r="J1418" i="3"/>
  <c r="J1419" i="3"/>
  <c r="J1420" i="3"/>
  <c r="J1421" i="3"/>
  <c r="J1422" i="3"/>
  <c r="J1423" i="3"/>
  <c r="J1424" i="3"/>
  <c r="J1425" i="3"/>
  <c r="J1426" i="3"/>
  <c r="J1427" i="3"/>
  <c r="J1428" i="3"/>
  <c r="J1429" i="3"/>
  <c r="J1430" i="3"/>
  <c r="J1431" i="3"/>
  <c r="J1432" i="3"/>
  <c r="J1433" i="3"/>
  <c r="J1434" i="3"/>
  <c r="J1435" i="3"/>
  <c r="J1436" i="3"/>
  <c r="J1437" i="3"/>
  <c r="J1438" i="3"/>
  <c r="J1439" i="3"/>
  <c r="J1440" i="3"/>
  <c r="J1441" i="3"/>
  <c r="J1442" i="3"/>
  <c r="J1443" i="3"/>
  <c r="J1444" i="3"/>
  <c r="J1445" i="3"/>
  <c r="J1446" i="3"/>
  <c r="J1447" i="3"/>
  <c r="J1448" i="3"/>
  <c r="J1449" i="3"/>
  <c r="J1450" i="3"/>
  <c r="J1451" i="3"/>
  <c r="J1452" i="3"/>
  <c r="J1453" i="3"/>
  <c r="J1454" i="3"/>
  <c r="J1455" i="3"/>
  <c r="J1456" i="3"/>
  <c r="J1457" i="3"/>
  <c r="J1458" i="3"/>
  <c r="J1459" i="3"/>
  <c r="J1460" i="3"/>
  <c r="J1461" i="3"/>
  <c r="J1462" i="3"/>
  <c r="J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399" i="3"/>
  <c r="G400" i="3"/>
  <c r="G401" i="3"/>
  <c r="G402" i="3"/>
  <c r="G403" i="3"/>
  <c r="G404" i="3"/>
  <c r="G405" i="3"/>
  <c r="G406" i="3"/>
  <c r="G407" i="3"/>
  <c r="G408" i="3"/>
  <c r="G409" i="3"/>
  <c r="G410" i="3"/>
  <c r="G411" i="3"/>
  <c r="G412" i="3"/>
  <c r="G413" i="3"/>
  <c r="G414" i="3"/>
  <c r="G415" i="3"/>
  <c r="G416" i="3"/>
  <c r="G417" i="3"/>
  <c r="G418" i="3"/>
  <c r="G419" i="3"/>
  <c r="G420" i="3"/>
  <c r="G421" i="3"/>
  <c r="G422" i="3"/>
  <c r="G423" i="3"/>
  <c r="G424" i="3"/>
  <c r="G425" i="3"/>
  <c r="G426" i="3"/>
  <c r="G427" i="3"/>
  <c r="G428" i="3"/>
  <c r="G429" i="3"/>
  <c r="G430" i="3"/>
  <c r="G431" i="3"/>
  <c r="G432" i="3"/>
  <c r="G433" i="3"/>
  <c r="G434" i="3"/>
  <c r="G435" i="3"/>
  <c r="G436" i="3"/>
  <c r="G437" i="3"/>
  <c r="G438" i="3"/>
  <c r="G439" i="3"/>
  <c r="G440" i="3"/>
  <c r="G441" i="3"/>
  <c r="G442" i="3"/>
  <c r="G443" i="3"/>
  <c r="G444" i="3"/>
  <c r="G445" i="3"/>
  <c r="G446" i="3"/>
  <c r="G447" i="3"/>
  <c r="G448" i="3"/>
  <c r="G449" i="3"/>
  <c r="G450" i="3"/>
  <c r="G451" i="3"/>
  <c r="G452" i="3"/>
  <c r="G453" i="3"/>
  <c r="G454" i="3"/>
  <c r="G455" i="3"/>
  <c r="G456" i="3"/>
  <c r="G457" i="3"/>
  <c r="G458" i="3"/>
  <c r="G459" i="3"/>
  <c r="G460" i="3"/>
  <c r="G461" i="3"/>
  <c r="G462" i="3"/>
  <c r="G463" i="3"/>
  <c r="G464" i="3"/>
  <c r="G465" i="3"/>
  <c r="G466" i="3"/>
  <c r="G467" i="3"/>
  <c r="G468" i="3"/>
  <c r="G469" i="3"/>
  <c r="G470" i="3"/>
  <c r="G471" i="3"/>
  <c r="G472" i="3"/>
  <c r="G473" i="3"/>
  <c r="G474" i="3"/>
  <c r="G475" i="3"/>
  <c r="G476" i="3"/>
  <c r="G477" i="3"/>
  <c r="G478" i="3"/>
  <c r="G479" i="3"/>
  <c r="G480" i="3"/>
  <c r="G481" i="3"/>
  <c r="G482" i="3"/>
  <c r="G483" i="3"/>
  <c r="G484" i="3"/>
  <c r="G485" i="3"/>
  <c r="G486" i="3"/>
  <c r="G487" i="3"/>
  <c r="G488" i="3"/>
  <c r="G489" i="3"/>
  <c r="G490" i="3"/>
  <c r="G491" i="3"/>
  <c r="G492" i="3"/>
  <c r="G493" i="3"/>
  <c r="G494" i="3"/>
  <c r="G495" i="3"/>
  <c r="G496" i="3"/>
  <c r="G497" i="3"/>
  <c r="G498" i="3"/>
  <c r="G499" i="3"/>
  <c r="G500" i="3"/>
  <c r="G501" i="3"/>
  <c r="G502" i="3"/>
  <c r="G503" i="3"/>
  <c r="G504" i="3"/>
  <c r="G505" i="3"/>
  <c r="G506" i="3"/>
  <c r="G507" i="3"/>
  <c r="G508" i="3"/>
  <c r="G509" i="3"/>
  <c r="G510" i="3"/>
  <c r="G511" i="3"/>
  <c r="G512" i="3"/>
  <c r="G513" i="3"/>
  <c r="G514" i="3"/>
  <c r="G515" i="3"/>
  <c r="G516" i="3"/>
  <c r="G517" i="3"/>
  <c r="G518" i="3"/>
  <c r="G519" i="3"/>
  <c r="G520" i="3"/>
  <c r="G521" i="3"/>
  <c r="G522" i="3"/>
  <c r="G523" i="3"/>
  <c r="G524" i="3"/>
  <c r="G525" i="3"/>
  <c r="G526" i="3"/>
  <c r="G527" i="3"/>
  <c r="G528" i="3"/>
  <c r="G529" i="3"/>
  <c r="G530" i="3"/>
  <c r="G531" i="3"/>
  <c r="G532" i="3"/>
  <c r="G533" i="3"/>
  <c r="G534" i="3"/>
  <c r="G535" i="3"/>
  <c r="G536" i="3"/>
  <c r="G537" i="3"/>
  <c r="G538" i="3"/>
  <c r="G539" i="3"/>
  <c r="G540" i="3"/>
  <c r="G541" i="3"/>
  <c r="G542" i="3"/>
  <c r="G543" i="3"/>
  <c r="G544" i="3"/>
  <c r="G545" i="3"/>
  <c r="G546" i="3"/>
  <c r="G547" i="3"/>
  <c r="G548" i="3"/>
  <c r="G549" i="3"/>
  <c r="G550" i="3"/>
  <c r="G551" i="3"/>
  <c r="G552" i="3"/>
  <c r="G553" i="3"/>
  <c r="G554" i="3"/>
  <c r="G555" i="3"/>
  <c r="G556" i="3"/>
  <c r="G557" i="3"/>
  <c r="G558" i="3"/>
  <c r="G559" i="3"/>
  <c r="G560" i="3"/>
  <c r="G561" i="3"/>
  <c r="G562" i="3"/>
  <c r="G563" i="3"/>
  <c r="G564" i="3"/>
  <c r="G565" i="3"/>
  <c r="G566" i="3"/>
  <c r="G567" i="3"/>
  <c r="G568" i="3"/>
  <c r="G569" i="3"/>
  <c r="G570" i="3"/>
  <c r="G571" i="3"/>
  <c r="G572" i="3"/>
  <c r="G573" i="3"/>
  <c r="G574" i="3"/>
  <c r="G575" i="3"/>
  <c r="G576" i="3"/>
  <c r="G577" i="3"/>
  <c r="G578" i="3"/>
  <c r="G579" i="3"/>
  <c r="G580" i="3"/>
  <c r="G581" i="3"/>
  <c r="G582" i="3"/>
  <c r="G583" i="3"/>
  <c r="G584" i="3"/>
  <c r="G585" i="3"/>
  <c r="G586" i="3"/>
  <c r="G587" i="3"/>
  <c r="G588" i="3"/>
  <c r="G589" i="3"/>
  <c r="G590" i="3"/>
  <c r="G591" i="3"/>
  <c r="G592" i="3"/>
  <c r="G593" i="3"/>
  <c r="G594" i="3"/>
  <c r="G595" i="3"/>
  <c r="G596" i="3"/>
  <c r="G597" i="3"/>
  <c r="G598" i="3"/>
  <c r="G599" i="3"/>
  <c r="G600" i="3"/>
  <c r="G601" i="3"/>
  <c r="G602" i="3"/>
  <c r="G603" i="3"/>
  <c r="G604" i="3"/>
  <c r="G605" i="3"/>
  <c r="G606" i="3"/>
  <c r="G607" i="3"/>
  <c r="G608" i="3"/>
  <c r="G609" i="3"/>
  <c r="G610" i="3"/>
  <c r="G611" i="3"/>
  <c r="G612" i="3"/>
  <c r="G613" i="3"/>
  <c r="G614" i="3"/>
  <c r="G615" i="3"/>
  <c r="G616" i="3"/>
  <c r="G617" i="3"/>
  <c r="G618" i="3"/>
  <c r="G619" i="3"/>
  <c r="G620" i="3"/>
  <c r="G621" i="3"/>
  <c r="G622" i="3"/>
  <c r="G623" i="3"/>
  <c r="G624" i="3"/>
  <c r="G625" i="3"/>
  <c r="G626" i="3"/>
  <c r="G627" i="3"/>
  <c r="G628" i="3"/>
  <c r="G629" i="3"/>
  <c r="G630" i="3"/>
  <c r="G631" i="3"/>
  <c r="G632" i="3"/>
  <c r="G633" i="3"/>
  <c r="G634" i="3"/>
  <c r="G635" i="3"/>
  <c r="G636" i="3"/>
  <c r="G637" i="3"/>
  <c r="G638" i="3"/>
  <c r="G639" i="3"/>
  <c r="G640" i="3"/>
  <c r="G641" i="3"/>
  <c r="G642" i="3"/>
  <c r="G643" i="3"/>
  <c r="G644" i="3"/>
  <c r="G645" i="3"/>
  <c r="G646" i="3"/>
  <c r="G647" i="3"/>
  <c r="G648" i="3"/>
  <c r="G649" i="3"/>
  <c r="G650" i="3"/>
  <c r="G651" i="3"/>
  <c r="G652" i="3"/>
  <c r="G653" i="3"/>
  <c r="G654" i="3"/>
  <c r="G655" i="3"/>
  <c r="G656" i="3"/>
  <c r="G657" i="3"/>
  <c r="G658" i="3"/>
  <c r="G659" i="3"/>
  <c r="G660" i="3"/>
  <c r="G661" i="3"/>
  <c r="G662" i="3"/>
  <c r="G663" i="3"/>
  <c r="G664" i="3"/>
  <c r="G665" i="3"/>
  <c r="G666" i="3"/>
  <c r="G667" i="3"/>
  <c r="G668" i="3"/>
  <c r="G669" i="3"/>
  <c r="G670" i="3"/>
  <c r="G671" i="3"/>
  <c r="G672" i="3"/>
  <c r="G673" i="3"/>
  <c r="G674" i="3"/>
  <c r="G675" i="3"/>
  <c r="G676" i="3"/>
  <c r="G677" i="3"/>
  <c r="G678" i="3"/>
  <c r="G679" i="3"/>
  <c r="G680" i="3"/>
  <c r="G681" i="3"/>
  <c r="G682" i="3"/>
  <c r="G683" i="3"/>
  <c r="G684" i="3"/>
  <c r="G685" i="3"/>
  <c r="G686" i="3"/>
  <c r="G687" i="3"/>
  <c r="G688" i="3"/>
  <c r="G689" i="3"/>
  <c r="G690" i="3"/>
  <c r="G691" i="3"/>
  <c r="G692" i="3"/>
  <c r="G693" i="3"/>
  <c r="G694" i="3"/>
  <c r="G695" i="3"/>
  <c r="G696" i="3"/>
  <c r="G697" i="3"/>
  <c r="G698" i="3"/>
  <c r="G699" i="3"/>
  <c r="G700" i="3"/>
  <c r="G701" i="3"/>
  <c r="G702" i="3"/>
  <c r="G703" i="3"/>
  <c r="G704" i="3"/>
  <c r="G705" i="3"/>
  <c r="G706" i="3"/>
  <c r="G707" i="3"/>
  <c r="G708" i="3"/>
  <c r="G709" i="3"/>
  <c r="G710" i="3"/>
  <c r="G711" i="3"/>
  <c r="G712" i="3"/>
  <c r="G713" i="3"/>
  <c r="G714" i="3"/>
  <c r="G715" i="3"/>
  <c r="G716" i="3"/>
  <c r="G717" i="3"/>
  <c r="G718" i="3"/>
  <c r="G719" i="3"/>
  <c r="G720" i="3"/>
  <c r="G721" i="3"/>
  <c r="G722" i="3"/>
  <c r="G723" i="3"/>
  <c r="G724" i="3"/>
  <c r="G725" i="3"/>
  <c r="G726" i="3"/>
  <c r="G727" i="3"/>
  <c r="G728" i="3"/>
  <c r="G729" i="3"/>
  <c r="G730" i="3"/>
  <c r="G731" i="3"/>
  <c r="G732" i="3"/>
  <c r="G733" i="3"/>
  <c r="G734" i="3"/>
  <c r="G735" i="3"/>
  <c r="G736" i="3"/>
  <c r="G737" i="3"/>
  <c r="G738" i="3"/>
  <c r="G739" i="3"/>
  <c r="G740" i="3"/>
  <c r="G741" i="3"/>
  <c r="G742" i="3"/>
  <c r="G743" i="3"/>
  <c r="G744" i="3"/>
  <c r="G745" i="3"/>
  <c r="G746" i="3"/>
  <c r="G747" i="3"/>
  <c r="G748" i="3"/>
  <c r="G749" i="3"/>
  <c r="G750" i="3"/>
  <c r="G751" i="3"/>
  <c r="G752" i="3"/>
  <c r="G753" i="3"/>
  <c r="G754" i="3"/>
  <c r="G755" i="3"/>
  <c r="G756" i="3"/>
  <c r="G757" i="3"/>
  <c r="G758" i="3"/>
  <c r="G759" i="3"/>
  <c r="G760" i="3"/>
  <c r="G761" i="3"/>
  <c r="G762" i="3"/>
  <c r="G763" i="3"/>
  <c r="G764" i="3"/>
  <c r="G765" i="3"/>
  <c r="G766" i="3"/>
  <c r="G767" i="3"/>
  <c r="G768" i="3"/>
  <c r="G769" i="3"/>
  <c r="G770" i="3"/>
  <c r="G771" i="3"/>
  <c r="G772" i="3"/>
  <c r="G773" i="3"/>
  <c r="G774" i="3"/>
  <c r="G775" i="3"/>
  <c r="G776" i="3"/>
  <c r="G777" i="3"/>
  <c r="G778" i="3"/>
  <c r="G779" i="3"/>
  <c r="G780" i="3"/>
  <c r="G781" i="3"/>
  <c r="G782" i="3"/>
  <c r="G783" i="3"/>
  <c r="G784" i="3"/>
  <c r="G785" i="3"/>
  <c r="G786" i="3"/>
  <c r="G787" i="3"/>
  <c r="G788" i="3"/>
  <c r="G789" i="3"/>
  <c r="G790" i="3"/>
  <c r="G791" i="3"/>
  <c r="G792" i="3"/>
  <c r="G793" i="3"/>
  <c r="G794" i="3"/>
  <c r="G795" i="3"/>
  <c r="G796" i="3"/>
  <c r="G797" i="3"/>
  <c r="G798" i="3"/>
  <c r="G799" i="3"/>
  <c r="G800" i="3"/>
  <c r="G801" i="3"/>
  <c r="G802" i="3"/>
  <c r="G803" i="3"/>
  <c r="G804" i="3"/>
  <c r="G805" i="3"/>
  <c r="G806" i="3"/>
  <c r="G807" i="3"/>
  <c r="G808" i="3"/>
  <c r="G809" i="3"/>
  <c r="G810" i="3"/>
  <c r="G811" i="3"/>
  <c r="G812" i="3"/>
  <c r="G813" i="3"/>
  <c r="G814" i="3"/>
  <c r="G815" i="3"/>
  <c r="G816" i="3"/>
  <c r="G817" i="3"/>
  <c r="G818" i="3"/>
  <c r="G819" i="3"/>
  <c r="G820" i="3"/>
  <c r="G821" i="3"/>
  <c r="G822" i="3"/>
  <c r="G823" i="3"/>
  <c r="G824" i="3"/>
  <c r="G825" i="3"/>
  <c r="G826" i="3"/>
  <c r="G827" i="3"/>
  <c r="G828" i="3"/>
  <c r="G829" i="3"/>
  <c r="G830" i="3"/>
  <c r="G831" i="3"/>
  <c r="G832" i="3"/>
  <c r="G833" i="3"/>
  <c r="G834" i="3"/>
  <c r="G835" i="3"/>
  <c r="G836" i="3"/>
  <c r="G837" i="3"/>
  <c r="G838" i="3"/>
  <c r="G839" i="3"/>
  <c r="G840" i="3"/>
  <c r="G841" i="3"/>
  <c r="G842" i="3"/>
  <c r="G843" i="3"/>
  <c r="G844" i="3"/>
  <c r="G845" i="3"/>
  <c r="G846" i="3"/>
  <c r="G847" i="3"/>
  <c r="G848" i="3"/>
  <c r="G849" i="3"/>
  <c r="G850" i="3"/>
  <c r="G851" i="3"/>
  <c r="G852" i="3"/>
  <c r="G853" i="3"/>
  <c r="G854" i="3"/>
  <c r="G855" i="3"/>
  <c r="G856" i="3"/>
  <c r="G857" i="3"/>
  <c r="G858" i="3"/>
  <c r="G859" i="3"/>
  <c r="G860" i="3"/>
  <c r="G861" i="3"/>
  <c r="G862" i="3"/>
  <c r="G863" i="3"/>
  <c r="G864" i="3"/>
  <c r="G865" i="3"/>
  <c r="G866" i="3"/>
  <c r="G867" i="3"/>
  <c r="G868" i="3"/>
  <c r="G869" i="3"/>
  <c r="G870" i="3"/>
  <c r="G871" i="3"/>
  <c r="G872" i="3"/>
  <c r="G873" i="3"/>
  <c r="G874" i="3"/>
  <c r="G875" i="3"/>
  <c r="G876" i="3"/>
  <c r="G877" i="3"/>
  <c r="G878" i="3"/>
  <c r="G879" i="3"/>
  <c r="G880" i="3"/>
  <c r="G881" i="3"/>
  <c r="G882" i="3"/>
  <c r="G883" i="3"/>
  <c r="G884" i="3"/>
  <c r="G885" i="3"/>
  <c r="G886" i="3"/>
  <c r="G887" i="3"/>
  <c r="G888" i="3"/>
  <c r="G889" i="3"/>
  <c r="G890" i="3"/>
  <c r="G891" i="3"/>
  <c r="G892" i="3"/>
  <c r="G893" i="3"/>
  <c r="G894" i="3"/>
  <c r="G895" i="3"/>
  <c r="G896" i="3"/>
  <c r="G897" i="3"/>
  <c r="G898" i="3"/>
  <c r="G899" i="3"/>
  <c r="G900" i="3"/>
  <c r="G901" i="3"/>
  <c r="G902" i="3"/>
  <c r="G903" i="3"/>
  <c r="G904" i="3"/>
  <c r="G905" i="3"/>
  <c r="G906" i="3"/>
  <c r="G907" i="3"/>
  <c r="G908" i="3"/>
  <c r="G909" i="3"/>
  <c r="G910" i="3"/>
  <c r="G911" i="3"/>
  <c r="G912" i="3"/>
  <c r="G913" i="3"/>
  <c r="G914" i="3"/>
  <c r="G915" i="3"/>
  <c r="G916" i="3"/>
  <c r="G917" i="3"/>
  <c r="G918" i="3"/>
  <c r="G919" i="3"/>
  <c r="G920" i="3"/>
  <c r="G921" i="3"/>
  <c r="G922" i="3"/>
  <c r="G923" i="3"/>
  <c r="G924" i="3"/>
  <c r="G925" i="3"/>
  <c r="G926" i="3"/>
  <c r="G927" i="3"/>
  <c r="G928" i="3"/>
  <c r="G929" i="3"/>
  <c r="G930" i="3"/>
  <c r="G931" i="3"/>
  <c r="G932" i="3"/>
  <c r="G933" i="3"/>
  <c r="G934" i="3"/>
  <c r="G935" i="3"/>
  <c r="G936" i="3"/>
  <c r="G937" i="3"/>
  <c r="G938" i="3"/>
  <c r="G939" i="3"/>
  <c r="G940" i="3"/>
  <c r="G941" i="3"/>
  <c r="G942" i="3"/>
  <c r="G943" i="3"/>
  <c r="G944" i="3"/>
  <c r="G945" i="3"/>
  <c r="G946" i="3"/>
  <c r="G947" i="3"/>
  <c r="G948" i="3"/>
  <c r="G949" i="3"/>
  <c r="G950" i="3"/>
  <c r="G951" i="3"/>
  <c r="G952" i="3"/>
  <c r="G953" i="3"/>
  <c r="G954" i="3"/>
  <c r="G955" i="3"/>
  <c r="G956" i="3"/>
  <c r="G957" i="3"/>
  <c r="G958" i="3"/>
  <c r="G959" i="3"/>
  <c r="G960" i="3"/>
  <c r="G961" i="3"/>
  <c r="G962" i="3"/>
  <c r="G963" i="3"/>
  <c r="G964" i="3"/>
  <c r="G965" i="3"/>
  <c r="G966" i="3"/>
  <c r="G967" i="3"/>
  <c r="G968" i="3"/>
  <c r="G969" i="3"/>
  <c r="G970" i="3"/>
  <c r="G971" i="3"/>
  <c r="G972" i="3"/>
  <c r="G973" i="3"/>
  <c r="G974" i="3"/>
  <c r="G975" i="3"/>
  <c r="G976" i="3"/>
  <c r="G977" i="3"/>
  <c r="G978" i="3"/>
  <c r="G979" i="3"/>
  <c r="G980" i="3"/>
  <c r="G981" i="3"/>
  <c r="G982" i="3"/>
  <c r="G983" i="3"/>
  <c r="G984" i="3"/>
  <c r="G985" i="3"/>
  <c r="G986" i="3"/>
  <c r="G987" i="3"/>
  <c r="G988" i="3"/>
  <c r="G989" i="3"/>
  <c r="G990" i="3"/>
  <c r="G991" i="3"/>
  <c r="G992" i="3"/>
  <c r="G993" i="3"/>
  <c r="G994" i="3"/>
  <c r="G995" i="3"/>
  <c r="G996" i="3"/>
  <c r="G997" i="3"/>
  <c r="G998" i="3"/>
  <c r="G999" i="3"/>
  <c r="G1000" i="3"/>
  <c r="G1001" i="3"/>
  <c r="G1002" i="3"/>
  <c r="G1003" i="3"/>
  <c r="G1004" i="3"/>
  <c r="G1005" i="3"/>
  <c r="G1006" i="3"/>
  <c r="G1007" i="3"/>
  <c r="G1008" i="3"/>
  <c r="G1009" i="3"/>
  <c r="G1010" i="3"/>
  <c r="G1011" i="3"/>
  <c r="G1012" i="3"/>
  <c r="G1013" i="3"/>
  <c r="G1014" i="3"/>
  <c r="G1015" i="3"/>
  <c r="G1016" i="3"/>
  <c r="G1017" i="3"/>
  <c r="G1018" i="3"/>
  <c r="G1019" i="3"/>
  <c r="G1020" i="3"/>
  <c r="G1021" i="3"/>
  <c r="G1022" i="3"/>
  <c r="G1023" i="3"/>
  <c r="G1024" i="3"/>
  <c r="G1025" i="3"/>
  <c r="G1026" i="3"/>
  <c r="G1027" i="3"/>
  <c r="G1028" i="3"/>
  <c r="G1029" i="3"/>
  <c r="G1030" i="3"/>
  <c r="G1031" i="3"/>
  <c r="G1032" i="3"/>
  <c r="G1033" i="3"/>
  <c r="G1034" i="3"/>
  <c r="G1035" i="3"/>
  <c r="G1036" i="3"/>
  <c r="G1037" i="3"/>
  <c r="G1038" i="3"/>
  <c r="G1039" i="3"/>
  <c r="G1040" i="3"/>
  <c r="G1041" i="3"/>
  <c r="G1042" i="3"/>
  <c r="G1043" i="3"/>
  <c r="G1044" i="3"/>
  <c r="G1045" i="3"/>
  <c r="G1046" i="3"/>
  <c r="G1047" i="3"/>
  <c r="G1048" i="3"/>
  <c r="G1049" i="3"/>
  <c r="G1050" i="3"/>
  <c r="G1051" i="3"/>
  <c r="G1052" i="3"/>
  <c r="G1053" i="3"/>
  <c r="G1054" i="3"/>
  <c r="G1055" i="3"/>
  <c r="G1056" i="3"/>
  <c r="G1057" i="3"/>
  <c r="G1058" i="3"/>
  <c r="G1059" i="3"/>
  <c r="G1060" i="3"/>
  <c r="G1061" i="3"/>
  <c r="G1062" i="3"/>
  <c r="G1063" i="3"/>
  <c r="G1064" i="3"/>
  <c r="G1065" i="3"/>
  <c r="G1066" i="3"/>
  <c r="G1067" i="3"/>
  <c r="G1068" i="3"/>
  <c r="G1069" i="3"/>
  <c r="G1070" i="3"/>
  <c r="G1071" i="3"/>
  <c r="G1072" i="3"/>
  <c r="G1073" i="3"/>
  <c r="G1074" i="3"/>
  <c r="G1075" i="3"/>
  <c r="G1076" i="3"/>
  <c r="G1077" i="3"/>
  <c r="G1078" i="3"/>
  <c r="G1079" i="3"/>
  <c r="G1080" i="3"/>
  <c r="G1081" i="3"/>
  <c r="G1082" i="3"/>
  <c r="G1083" i="3"/>
  <c r="G1084" i="3"/>
  <c r="G1085" i="3"/>
  <c r="G1086" i="3"/>
  <c r="G1087" i="3"/>
  <c r="G1088" i="3"/>
  <c r="G1089" i="3"/>
  <c r="G1090" i="3"/>
  <c r="G1091" i="3"/>
  <c r="G1092" i="3"/>
  <c r="G1093" i="3"/>
  <c r="G1094" i="3"/>
  <c r="G1095" i="3"/>
  <c r="G1096" i="3"/>
  <c r="G1097" i="3"/>
  <c r="G1098" i="3"/>
  <c r="G1099" i="3"/>
  <c r="G1100" i="3"/>
  <c r="G1101" i="3"/>
  <c r="G1102" i="3"/>
  <c r="G1103" i="3"/>
  <c r="G1104" i="3"/>
  <c r="G1105" i="3"/>
  <c r="G1106" i="3"/>
  <c r="G1107" i="3"/>
  <c r="G1108" i="3"/>
  <c r="G1109" i="3"/>
  <c r="G1110" i="3"/>
  <c r="G1111" i="3"/>
  <c r="G1112" i="3"/>
  <c r="G1113" i="3"/>
  <c r="G1114" i="3"/>
  <c r="G1115" i="3"/>
  <c r="G1116" i="3"/>
  <c r="G1117" i="3"/>
  <c r="G1118" i="3"/>
  <c r="G1119" i="3"/>
  <c r="G1120" i="3"/>
  <c r="G1121" i="3"/>
  <c r="G1122" i="3"/>
  <c r="G1123" i="3"/>
  <c r="G1124" i="3"/>
  <c r="G1125" i="3"/>
  <c r="G1126" i="3"/>
  <c r="G1127" i="3"/>
  <c r="G1128" i="3"/>
  <c r="G1129" i="3"/>
  <c r="G1130" i="3"/>
  <c r="G1131" i="3"/>
  <c r="G1132" i="3"/>
  <c r="G1133" i="3"/>
  <c r="G1134" i="3"/>
  <c r="G1135" i="3"/>
  <c r="G1136" i="3"/>
  <c r="G1137" i="3"/>
  <c r="G1138" i="3"/>
  <c r="G1139" i="3"/>
  <c r="G1140" i="3"/>
  <c r="G1141" i="3"/>
  <c r="G1142" i="3"/>
  <c r="G1143" i="3"/>
  <c r="G1144" i="3"/>
  <c r="G1145" i="3"/>
  <c r="G1146" i="3"/>
  <c r="G1147" i="3"/>
  <c r="G1148" i="3"/>
  <c r="G1149" i="3"/>
  <c r="G1150" i="3"/>
  <c r="G1151" i="3"/>
  <c r="G1152" i="3"/>
  <c r="G1153" i="3"/>
  <c r="G1154" i="3"/>
  <c r="G1155" i="3"/>
  <c r="G1156" i="3"/>
  <c r="G1157" i="3"/>
  <c r="G1158" i="3"/>
  <c r="G1159" i="3"/>
  <c r="G1160" i="3"/>
  <c r="G1161" i="3"/>
  <c r="G1162" i="3"/>
  <c r="G1163" i="3"/>
  <c r="G1164" i="3"/>
  <c r="G1165" i="3"/>
  <c r="G1166" i="3"/>
  <c r="G1167" i="3"/>
  <c r="G1168" i="3"/>
  <c r="G1169" i="3"/>
  <c r="G1170" i="3"/>
  <c r="G1171" i="3"/>
  <c r="G1172" i="3"/>
  <c r="G1173" i="3"/>
  <c r="G1174" i="3"/>
  <c r="G1175" i="3"/>
  <c r="G1176" i="3"/>
  <c r="G1177" i="3"/>
  <c r="G1178" i="3"/>
  <c r="G1179" i="3"/>
  <c r="G1180" i="3"/>
  <c r="G1181" i="3"/>
  <c r="G1182" i="3"/>
  <c r="G1183" i="3"/>
  <c r="G1184" i="3"/>
  <c r="G1185" i="3"/>
  <c r="G1186" i="3"/>
  <c r="G1187" i="3"/>
  <c r="G1188" i="3"/>
  <c r="G1189" i="3"/>
  <c r="G1190" i="3"/>
  <c r="G1191" i="3"/>
  <c r="G1192" i="3"/>
  <c r="G1193" i="3"/>
  <c r="G1194" i="3"/>
  <c r="G1195" i="3"/>
  <c r="G1196" i="3"/>
  <c r="G1197" i="3"/>
  <c r="G1198" i="3"/>
  <c r="G1199" i="3"/>
  <c r="G1200" i="3"/>
  <c r="G1201" i="3"/>
  <c r="G1202" i="3"/>
  <c r="G1203" i="3"/>
  <c r="G1204" i="3"/>
  <c r="G1205" i="3"/>
  <c r="G1206" i="3"/>
  <c r="G1207" i="3"/>
  <c r="G1208" i="3"/>
  <c r="G1209" i="3"/>
  <c r="G1210" i="3"/>
  <c r="G1211" i="3"/>
  <c r="G1212" i="3"/>
  <c r="G1213" i="3"/>
  <c r="G1214" i="3"/>
  <c r="G1215" i="3"/>
  <c r="G1216" i="3"/>
  <c r="G1217" i="3"/>
  <c r="G1218" i="3"/>
  <c r="G1219" i="3"/>
  <c r="G1220" i="3"/>
  <c r="G1221" i="3"/>
  <c r="G1222" i="3"/>
  <c r="G1223" i="3"/>
  <c r="G1224" i="3"/>
  <c r="G1225" i="3"/>
  <c r="G1226" i="3"/>
  <c r="G1227" i="3"/>
  <c r="G1228" i="3"/>
  <c r="G1229" i="3"/>
  <c r="G1230" i="3"/>
  <c r="G1231" i="3"/>
  <c r="G1232" i="3"/>
  <c r="G1233" i="3"/>
  <c r="G1234" i="3"/>
  <c r="G1235" i="3"/>
  <c r="G1236" i="3"/>
  <c r="G1237" i="3"/>
  <c r="G1238" i="3"/>
  <c r="G1239" i="3"/>
  <c r="G1240" i="3"/>
  <c r="G1241" i="3"/>
  <c r="G1242" i="3"/>
  <c r="G1243" i="3"/>
  <c r="G1244" i="3"/>
  <c r="G1245" i="3"/>
  <c r="G1246" i="3"/>
  <c r="G1247" i="3"/>
  <c r="G1248" i="3"/>
  <c r="G1249" i="3"/>
  <c r="G1250" i="3"/>
  <c r="G1251" i="3"/>
  <c r="G1252" i="3"/>
  <c r="G1253" i="3"/>
  <c r="G1254" i="3"/>
  <c r="G1255" i="3"/>
  <c r="G1256" i="3"/>
  <c r="G1257" i="3"/>
  <c r="G1258" i="3"/>
  <c r="G1259" i="3"/>
  <c r="G1260" i="3"/>
  <c r="G1261" i="3"/>
  <c r="G1262" i="3"/>
  <c r="G1263" i="3"/>
  <c r="G1264" i="3"/>
  <c r="G1265" i="3"/>
  <c r="G1266" i="3"/>
  <c r="G1267" i="3"/>
  <c r="G1268" i="3"/>
  <c r="G1269" i="3"/>
  <c r="G1270" i="3"/>
  <c r="G1271" i="3"/>
  <c r="G1272" i="3"/>
  <c r="G1273" i="3"/>
  <c r="G1274" i="3"/>
  <c r="G1275" i="3"/>
  <c r="G1276" i="3"/>
  <c r="G1277" i="3"/>
  <c r="G1278" i="3"/>
  <c r="G1279" i="3"/>
  <c r="G1280" i="3"/>
  <c r="G1281" i="3"/>
  <c r="G1282" i="3"/>
  <c r="G1283" i="3"/>
  <c r="G1284" i="3"/>
  <c r="G1285" i="3"/>
  <c r="G1286" i="3"/>
  <c r="G1287" i="3"/>
  <c r="G1288" i="3"/>
  <c r="G1289" i="3"/>
  <c r="G1290" i="3"/>
  <c r="G1291" i="3"/>
  <c r="G1292" i="3"/>
  <c r="G1293" i="3"/>
  <c r="G1294" i="3"/>
  <c r="G1295" i="3"/>
  <c r="G1296" i="3"/>
  <c r="G1297" i="3"/>
  <c r="G1298" i="3"/>
  <c r="G1299" i="3"/>
  <c r="G1300" i="3"/>
  <c r="G1301" i="3"/>
  <c r="G1302" i="3"/>
  <c r="G1303" i="3"/>
  <c r="G1304" i="3"/>
  <c r="G1305" i="3"/>
  <c r="G1306" i="3"/>
  <c r="G1307" i="3"/>
  <c r="G1308" i="3"/>
  <c r="G1309" i="3"/>
  <c r="G1310" i="3"/>
  <c r="G1311" i="3"/>
  <c r="G1312" i="3"/>
  <c r="G1313" i="3"/>
  <c r="G1314" i="3"/>
  <c r="G1315" i="3"/>
  <c r="G1316" i="3"/>
  <c r="G1317" i="3"/>
  <c r="G1318" i="3"/>
  <c r="G1319" i="3"/>
  <c r="G1320" i="3"/>
  <c r="G1321" i="3"/>
  <c r="G1322" i="3"/>
  <c r="G1323" i="3"/>
  <c r="G1324" i="3"/>
  <c r="G1325" i="3"/>
  <c r="G1326" i="3"/>
  <c r="G1327" i="3"/>
  <c r="G1328" i="3"/>
  <c r="G1329" i="3"/>
  <c r="G1330" i="3"/>
  <c r="G1331" i="3"/>
  <c r="G1332" i="3"/>
  <c r="G1333" i="3"/>
  <c r="G1334" i="3"/>
  <c r="G1335" i="3"/>
  <c r="G1336" i="3"/>
  <c r="G1337" i="3"/>
  <c r="G1338" i="3"/>
  <c r="G1339" i="3"/>
  <c r="G1340" i="3"/>
  <c r="G1341" i="3"/>
  <c r="G1342" i="3"/>
  <c r="G1343" i="3"/>
  <c r="G1344" i="3"/>
  <c r="G1345" i="3"/>
  <c r="G1346" i="3"/>
  <c r="G1347" i="3"/>
  <c r="G1348" i="3"/>
  <c r="G1349" i="3"/>
  <c r="G1350" i="3"/>
  <c r="G1351" i="3"/>
  <c r="G1352" i="3"/>
  <c r="G1353" i="3"/>
  <c r="G1354" i="3"/>
  <c r="G1355" i="3"/>
  <c r="G1356" i="3"/>
  <c r="G1357" i="3"/>
  <c r="G1358" i="3"/>
  <c r="G1359" i="3"/>
  <c r="G1360" i="3"/>
  <c r="G1361" i="3"/>
  <c r="G1362" i="3"/>
  <c r="G1363" i="3"/>
  <c r="G1364" i="3"/>
  <c r="G1365" i="3"/>
  <c r="G1366" i="3"/>
  <c r="G1367" i="3"/>
  <c r="G1368" i="3"/>
  <c r="G1369" i="3"/>
  <c r="G1370" i="3"/>
  <c r="G1371" i="3"/>
  <c r="G1372" i="3"/>
  <c r="G1373" i="3"/>
  <c r="G1374" i="3"/>
  <c r="G1375" i="3"/>
  <c r="G1376" i="3"/>
  <c r="G1377" i="3"/>
  <c r="G1378" i="3"/>
  <c r="G1379" i="3"/>
  <c r="G1380" i="3"/>
  <c r="G1381" i="3"/>
  <c r="G1382" i="3"/>
  <c r="G1383" i="3"/>
  <c r="G1384" i="3"/>
  <c r="G1385" i="3"/>
  <c r="G1386" i="3"/>
  <c r="G1387" i="3"/>
  <c r="G1388" i="3"/>
  <c r="G1389" i="3"/>
  <c r="G1390" i="3"/>
  <c r="G1391" i="3"/>
  <c r="G1392" i="3"/>
  <c r="G1393" i="3"/>
  <c r="G1394" i="3"/>
  <c r="G1395" i="3"/>
  <c r="G1396" i="3"/>
  <c r="G1397" i="3"/>
  <c r="G1398" i="3"/>
  <c r="G1399" i="3"/>
  <c r="G1400" i="3"/>
  <c r="G1401" i="3"/>
  <c r="G1402" i="3"/>
  <c r="G1403" i="3"/>
  <c r="G1404" i="3"/>
  <c r="G1405" i="3"/>
  <c r="G1406" i="3"/>
  <c r="G1407" i="3"/>
  <c r="G1408" i="3"/>
  <c r="G1409" i="3"/>
  <c r="G1410" i="3"/>
  <c r="G1411" i="3"/>
  <c r="G1412" i="3"/>
  <c r="G1413" i="3"/>
  <c r="G1414" i="3"/>
  <c r="G1415" i="3"/>
  <c r="G1416" i="3"/>
  <c r="G1417" i="3"/>
  <c r="G1418" i="3"/>
  <c r="G1419" i="3"/>
  <c r="G1420" i="3"/>
  <c r="G1421" i="3"/>
  <c r="G1422" i="3"/>
  <c r="G1423" i="3"/>
  <c r="G1424" i="3"/>
  <c r="G1425" i="3"/>
  <c r="G1426" i="3"/>
  <c r="G1427" i="3"/>
  <c r="G1428" i="3"/>
  <c r="G1429" i="3"/>
  <c r="G1430" i="3"/>
  <c r="G1431" i="3"/>
  <c r="G1432" i="3"/>
  <c r="G1433" i="3"/>
  <c r="G1434" i="3"/>
  <c r="G1435" i="3"/>
  <c r="G1436" i="3"/>
  <c r="G1437" i="3"/>
  <c r="G1438" i="3"/>
  <c r="G1439" i="3"/>
  <c r="G1440" i="3"/>
  <c r="G1441" i="3"/>
  <c r="G1442" i="3"/>
  <c r="G1443" i="3"/>
  <c r="G1444" i="3"/>
  <c r="G1445" i="3"/>
  <c r="G1446" i="3"/>
  <c r="G1447" i="3"/>
  <c r="G1448" i="3"/>
  <c r="G1449" i="3"/>
  <c r="G1450" i="3"/>
  <c r="G1451" i="3"/>
  <c r="G1452" i="3"/>
  <c r="G1453" i="3"/>
  <c r="G1454" i="3"/>
  <c r="G1455" i="3"/>
  <c r="G1456" i="3"/>
  <c r="G1457" i="3"/>
  <c r="G1458" i="3"/>
  <c r="G1459" i="3"/>
  <c r="G1460" i="3"/>
  <c r="G1461" i="3"/>
  <c r="G1462" i="3"/>
  <c r="G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2" i="3"/>
  <c r="F423" i="3"/>
  <c r="F424" i="3"/>
  <c r="F425" i="3"/>
  <c r="F426" i="3"/>
  <c r="F427" i="3"/>
  <c r="F428" i="3"/>
  <c r="F429" i="3"/>
  <c r="F430" i="3"/>
  <c r="F431" i="3"/>
  <c r="F432" i="3"/>
  <c r="F433" i="3"/>
  <c r="F434" i="3"/>
  <c r="F435" i="3"/>
  <c r="F436" i="3"/>
  <c r="F437" i="3"/>
  <c r="F438" i="3"/>
  <c r="F439" i="3"/>
  <c r="F440" i="3"/>
  <c r="F441" i="3"/>
  <c r="F442" i="3"/>
  <c r="F443" i="3"/>
  <c r="F444" i="3"/>
  <c r="F445" i="3"/>
  <c r="F446" i="3"/>
  <c r="F447" i="3"/>
  <c r="F448" i="3"/>
  <c r="F449" i="3"/>
  <c r="F450" i="3"/>
  <c r="F451" i="3"/>
  <c r="F452" i="3"/>
  <c r="F453" i="3"/>
  <c r="F454" i="3"/>
  <c r="F455" i="3"/>
  <c r="F456" i="3"/>
  <c r="F457" i="3"/>
  <c r="F458" i="3"/>
  <c r="F459" i="3"/>
  <c r="F460" i="3"/>
  <c r="F461" i="3"/>
  <c r="F462" i="3"/>
  <c r="F463" i="3"/>
  <c r="F464" i="3"/>
  <c r="F465" i="3"/>
  <c r="F466" i="3"/>
  <c r="F467" i="3"/>
  <c r="F468" i="3"/>
  <c r="F469" i="3"/>
  <c r="F470" i="3"/>
  <c r="F471" i="3"/>
  <c r="F472" i="3"/>
  <c r="F473" i="3"/>
  <c r="F474" i="3"/>
  <c r="F475" i="3"/>
  <c r="F476" i="3"/>
  <c r="F477" i="3"/>
  <c r="F478" i="3"/>
  <c r="F479" i="3"/>
  <c r="F480" i="3"/>
  <c r="F481" i="3"/>
  <c r="F482" i="3"/>
  <c r="F483" i="3"/>
  <c r="F484" i="3"/>
  <c r="F485" i="3"/>
  <c r="F486" i="3"/>
  <c r="F487" i="3"/>
  <c r="F488" i="3"/>
  <c r="F489" i="3"/>
  <c r="F490" i="3"/>
  <c r="F491" i="3"/>
  <c r="F492" i="3"/>
  <c r="F493" i="3"/>
  <c r="F494" i="3"/>
  <c r="F495" i="3"/>
  <c r="F496" i="3"/>
  <c r="F497" i="3"/>
  <c r="F498" i="3"/>
  <c r="F499" i="3"/>
  <c r="F500" i="3"/>
  <c r="F501" i="3"/>
  <c r="F502" i="3"/>
  <c r="F503" i="3"/>
  <c r="F504" i="3"/>
  <c r="F505" i="3"/>
  <c r="F506" i="3"/>
  <c r="F507" i="3"/>
  <c r="F508" i="3"/>
  <c r="F509" i="3"/>
  <c r="F510" i="3"/>
  <c r="F511" i="3"/>
  <c r="F512" i="3"/>
  <c r="F513" i="3"/>
  <c r="F514" i="3"/>
  <c r="F515" i="3"/>
  <c r="F516" i="3"/>
  <c r="F517" i="3"/>
  <c r="F518" i="3"/>
  <c r="F519" i="3"/>
  <c r="F520" i="3"/>
  <c r="F521" i="3"/>
  <c r="F522" i="3"/>
  <c r="F523" i="3"/>
  <c r="F524" i="3"/>
  <c r="F525" i="3"/>
  <c r="F526" i="3"/>
  <c r="F527" i="3"/>
  <c r="F528" i="3"/>
  <c r="F529" i="3"/>
  <c r="F530" i="3"/>
  <c r="F531" i="3"/>
  <c r="F532" i="3"/>
  <c r="F533" i="3"/>
  <c r="F534" i="3"/>
  <c r="F535" i="3"/>
  <c r="F536" i="3"/>
  <c r="F537" i="3"/>
  <c r="F538" i="3"/>
  <c r="F539" i="3"/>
  <c r="F540" i="3"/>
  <c r="F541" i="3"/>
  <c r="F542" i="3"/>
  <c r="F543" i="3"/>
  <c r="F544" i="3"/>
  <c r="F545" i="3"/>
  <c r="F546" i="3"/>
  <c r="F547" i="3"/>
  <c r="F548" i="3"/>
  <c r="F549" i="3"/>
  <c r="F550" i="3"/>
  <c r="F551" i="3"/>
  <c r="F552" i="3"/>
  <c r="F553" i="3"/>
  <c r="F554" i="3"/>
  <c r="F555" i="3"/>
  <c r="F556" i="3"/>
  <c r="F557" i="3"/>
  <c r="F558" i="3"/>
  <c r="F559" i="3"/>
  <c r="F560" i="3"/>
  <c r="F561" i="3"/>
  <c r="F562" i="3"/>
  <c r="F563" i="3"/>
  <c r="F564" i="3"/>
  <c r="F565" i="3"/>
  <c r="F566" i="3"/>
  <c r="F567" i="3"/>
  <c r="F568" i="3"/>
  <c r="F569" i="3"/>
  <c r="F570" i="3"/>
  <c r="F571" i="3"/>
  <c r="F572" i="3"/>
  <c r="F573" i="3"/>
  <c r="F574" i="3"/>
  <c r="F575" i="3"/>
  <c r="F576" i="3"/>
  <c r="F577" i="3"/>
  <c r="F578" i="3"/>
  <c r="F579" i="3"/>
  <c r="F580" i="3"/>
  <c r="F581" i="3"/>
  <c r="F582" i="3"/>
  <c r="F583" i="3"/>
  <c r="F584" i="3"/>
  <c r="F585" i="3"/>
  <c r="F586" i="3"/>
  <c r="F587" i="3"/>
  <c r="F588" i="3"/>
  <c r="F589" i="3"/>
  <c r="F590" i="3"/>
  <c r="F591" i="3"/>
  <c r="F592" i="3"/>
  <c r="F593" i="3"/>
  <c r="F594" i="3"/>
  <c r="F595" i="3"/>
  <c r="F596" i="3"/>
  <c r="F597" i="3"/>
  <c r="F598" i="3"/>
  <c r="F599" i="3"/>
  <c r="F600" i="3"/>
  <c r="F601" i="3"/>
  <c r="F602" i="3"/>
  <c r="F603" i="3"/>
  <c r="F604" i="3"/>
  <c r="F605" i="3"/>
  <c r="F606" i="3"/>
  <c r="F607" i="3"/>
  <c r="F608" i="3"/>
  <c r="F609" i="3"/>
  <c r="F610" i="3"/>
  <c r="F611" i="3"/>
  <c r="F612" i="3"/>
  <c r="F613" i="3"/>
  <c r="F614" i="3"/>
  <c r="F615" i="3"/>
  <c r="F616" i="3"/>
  <c r="F617" i="3"/>
  <c r="F618" i="3"/>
  <c r="F619" i="3"/>
  <c r="F620" i="3"/>
  <c r="F621" i="3"/>
  <c r="F622" i="3"/>
  <c r="F623" i="3"/>
  <c r="F624" i="3"/>
  <c r="F625" i="3"/>
  <c r="F626" i="3"/>
  <c r="F627" i="3"/>
  <c r="F628" i="3"/>
  <c r="F629" i="3"/>
  <c r="F630" i="3"/>
  <c r="F631" i="3"/>
  <c r="F632" i="3"/>
  <c r="F633" i="3"/>
  <c r="F634" i="3"/>
  <c r="F635" i="3"/>
  <c r="F636" i="3"/>
  <c r="F637" i="3"/>
  <c r="F638" i="3"/>
  <c r="F639" i="3"/>
  <c r="F640" i="3"/>
  <c r="F641" i="3"/>
  <c r="F642" i="3"/>
  <c r="F643" i="3"/>
  <c r="F644" i="3"/>
  <c r="F645" i="3"/>
  <c r="F646" i="3"/>
  <c r="F647" i="3"/>
  <c r="F648" i="3"/>
  <c r="F649" i="3"/>
  <c r="F650" i="3"/>
  <c r="F651" i="3"/>
  <c r="F652" i="3"/>
  <c r="F653" i="3"/>
  <c r="F654" i="3"/>
  <c r="F655" i="3"/>
  <c r="F656" i="3"/>
  <c r="F657" i="3"/>
  <c r="F658" i="3"/>
  <c r="F659" i="3"/>
  <c r="F660" i="3"/>
  <c r="F661" i="3"/>
  <c r="F662" i="3"/>
  <c r="F663" i="3"/>
  <c r="F664" i="3"/>
  <c r="F665" i="3"/>
  <c r="F666" i="3"/>
  <c r="F667" i="3"/>
  <c r="F668" i="3"/>
  <c r="F669" i="3"/>
  <c r="F670" i="3"/>
  <c r="F671" i="3"/>
  <c r="F672" i="3"/>
  <c r="F673" i="3"/>
  <c r="F674" i="3"/>
  <c r="F675" i="3"/>
  <c r="F676" i="3"/>
  <c r="F677" i="3"/>
  <c r="F678" i="3"/>
  <c r="F679" i="3"/>
  <c r="F680" i="3"/>
  <c r="F681" i="3"/>
  <c r="F682" i="3"/>
  <c r="F683" i="3"/>
  <c r="F684" i="3"/>
  <c r="F685" i="3"/>
  <c r="F686" i="3"/>
  <c r="F687" i="3"/>
  <c r="F688" i="3"/>
  <c r="F689" i="3"/>
  <c r="F690" i="3"/>
  <c r="F691" i="3"/>
  <c r="F692" i="3"/>
  <c r="F693" i="3"/>
  <c r="F694" i="3"/>
  <c r="F695" i="3"/>
  <c r="F696" i="3"/>
  <c r="F697" i="3"/>
  <c r="F698" i="3"/>
  <c r="F699" i="3"/>
  <c r="F700" i="3"/>
  <c r="F701" i="3"/>
  <c r="F702" i="3"/>
  <c r="F703" i="3"/>
  <c r="F704" i="3"/>
  <c r="F705" i="3"/>
  <c r="F706" i="3"/>
  <c r="F707" i="3"/>
  <c r="F708" i="3"/>
  <c r="F709" i="3"/>
  <c r="F710" i="3"/>
  <c r="F711" i="3"/>
  <c r="F712" i="3"/>
  <c r="F713" i="3"/>
  <c r="F714" i="3"/>
  <c r="F715" i="3"/>
  <c r="F716" i="3"/>
  <c r="F717" i="3"/>
  <c r="F718" i="3"/>
  <c r="F719" i="3"/>
  <c r="F720" i="3"/>
  <c r="F721" i="3"/>
  <c r="F722" i="3"/>
  <c r="F723" i="3"/>
  <c r="F724" i="3"/>
  <c r="F725" i="3"/>
  <c r="F726" i="3"/>
  <c r="F727" i="3"/>
  <c r="F728" i="3"/>
  <c r="F729" i="3"/>
  <c r="F730" i="3"/>
  <c r="F731" i="3"/>
  <c r="F732" i="3"/>
  <c r="F733" i="3"/>
  <c r="F734" i="3"/>
  <c r="F735" i="3"/>
  <c r="F736" i="3"/>
  <c r="F737" i="3"/>
  <c r="F738" i="3"/>
  <c r="F739" i="3"/>
  <c r="F740" i="3"/>
  <c r="F741" i="3"/>
  <c r="F742" i="3"/>
  <c r="F743" i="3"/>
  <c r="F744" i="3"/>
  <c r="F745" i="3"/>
  <c r="F746" i="3"/>
  <c r="F747" i="3"/>
  <c r="F748" i="3"/>
  <c r="F749" i="3"/>
  <c r="F750" i="3"/>
  <c r="F751" i="3"/>
  <c r="F752" i="3"/>
  <c r="F753" i="3"/>
  <c r="F754" i="3"/>
  <c r="F755" i="3"/>
  <c r="F756" i="3"/>
  <c r="F757" i="3"/>
  <c r="F758" i="3"/>
  <c r="F759" i="3"/>
  <c r="F760" i="3"/>
  <c r="F761" i="3"/>
  <c r="F762" i="3"/>
  <c r="F763" i="3"/>
  <c r="F764" i="3"/>
  <c r="F765" i="3"/>
  <c r="F766" i="3"/>
  <c r="F767" i="3"/>
  <c r="F768" i="3"/>
  <c r="F769" i="3"/>
  <c r="F770" i="3"/>
  <c r="F771" i="3"/>
  <c r="F772" i="3"/>
  <c r="F773" i="3"/>
  <c r="F774" i="3"/>
  <c r="F775" i="3"/>
  <c r="F776" i="3"/>
  <c r="F777" i="3"/>
  <c r="F778" i="3"/>
  <c r="F779" i="3"/>
  <c r="F780" i="3"/>
  <c r="F781" i="3"/>
  <c r="F782" i="3"/>
  <c r="F783" i="3"/>
  <c r="F784" i="3"/>
  <c r="F785" i="3"/>
  <c r="F786" i="3"/>
  <c r="F787" i="3"/>
  <c r="F788" i="3"/>
  <c r="F789" i="3"/>
  <c r="F790" i="3"/>
  <c r="F791" i="3"/>
  <c r="F792" i="3"/>
  <c r="F793" i="3"/>
  <c r="F794" i="3"/>
  <c r="F795" i="3"/>
  <c r="F796" i="3"/>
  <c r="F797" i="3"/>
  <c r="F798" i="3"/>
  <c r="F799" i="3"/>
  <c r="F800" i="3"/>
  <c r="F801" i="3"/>
  <c r="F802" i="3"/>
  <c r="F803" i="3"/>
  <c r="F804" i="3"/>
  <c r="F805" i="3"/>
  <c r="F806" i="3"/>
  <c r="F807" i="3"/>
  <c r="F808" i="3"/>
  <c r="F809" i="3"/>
  <c r="F810" i="3"/>
  <c r="F811" i="3"/>
  <c r="F812" i="3"/>
  <c r="F813" i="3"/>
  <c r="F814" i="3"/>
  <c r="F815" i="3"/>
  <c r="F816" i="3"/>
  <c r="F817" i="3"/>
  <c r="F818" i="3"/>
  <c r="F819" i="3"/>
  <c r="F820" i="3"/>
  <c r="F821" i="3"/>
  <c r="F822" i="3"/>
  <c r="F823" i="3"/>
  <c r="F824" i="3"/>
  <c r="F825" i="3"/>
  <c r="F826" i="3"/>
  <c r="F827" i="3"/>
  <c r="F828" i="3"/>
  <c r="F829" i="3"/>
  <c r="F830" i="3"/>
  <c r="F831" i="3"/>
  <c r="F832" i="3"/>
  <c r="F833" i="3"/>
  <c r="F834" i="3"/>
  <c r="F835" i="3"/>
  <c r="F836" i="3"/>
  <c r="F837" i="3"/>
  <c r="F838" i="3"/>
  <c r="F839" i="3"/>
  <c r="F840" i="3"/>
  <c r="F841" i="3"/>
  <c r="F842" i="3"/>
  <c r="F843" i="3"/>
  <c r="F844" i="3"/>
  <c r="F845" i="3"/>
  <c r="F846" i="3"/>
  <c r="F847" i="3"/>
  <c r="F848" i="3"/>
  <c r="F849" i="3"/>
  <c r="F850" i="3"/>
  <c r="F851" i="3"/>
  <c r="F852" i="3"/>
  <c r="F853" i="3"/>
  <c r="F854" i="3"/>
  <c r="F855" i="3"/>
  <c r="F856" i="3"/>
  <c r="F857" i="3"/>
  <c r="F858" i="3"/>
  <c r="F859" i="3"/>
  <c r="F860" i="3"/>
  <c r="F861" i="3"/>
  <c r="F862" i="3"/>
  <c r="F863" i="3"/>
  <c r="F864" i="3"/>
  <c r="F865" i="3"/>
  <c r="F866" i="3"/>
  <c r="F867" i="3"/>
  <c r="F868" i="3"/>
  <c r="F869" i="3"/>
  <c r="F870" i="3"/>
  <c r="F871" i="3"/>
  <c r="F872" i="3"/>
  <c r="F873" i="3"/>
  <c r="F874" i="3"/>
  <c r="F875" i="3"/>
  <c r="F876" i="3"/>
  <c r="F877" i="3"/>
  <c r="F878" i="3"/>
  <c r="F879" i="3"/>
  <c r="F880" i="3"/>
  <c r="F881" i="3"/>
  <c r="F882" i="3"/>
  <c r="F883" i="3"/>
  <c r="F884" i="3"/>
  <c r="F885" i="3"/>
  <c r="F886" i="3"/>
  <c r="F887" i="3"/>
  <c r="F888" i="3"/>
  <c r="F889" i="3"/>
  <c r="F890" i="3"/>
  <c r="F891" i="3"/>
  <c r="F892" i="3"/>
  <c r="F893" i="3"/>
  <c r="F894" i="3"/>
  <c r="F895" i="3"/>
  <c r="F896" i="3"/>
  <c r="F897" i="3"/>
  <c r="F898" i="3"/>
  <c r="F899" i="3"/>
  <c r="F900" i="3"/>
  <c r="F901" i="3"/>
  <c r="F902" i="3"/>
  <c r="F903" i="3"/>
  <c r="F904" i="3"/>
  <c r="F905" i="3"/>
  <c r="F906" i="3"/>
  <c r="F907" i="3"/>
  <c r="F908" i="3"/>
  <c r="F909" i="3"/>
  <c r="F910" i="3"/>
  <c r="F911" i="3"/>
  <c r="F912" i="3"/>
  <c r="F913" i="3"/>
  <c r="F914" i="3"/>
  <c r="F915" i="3"/>
  <c r="F916" i="3"/>
  <c r="F917" i="3"/>
  <c r="F918" i="3"/>
  <c r="F919" i="3"/>
  <c r="F920" i="3"/>
  <c r="F921" i="3"/>
  <c r="F922" i="3"/>
  <c r="F923" i="3"/>
  <c r="F924" i="3"/>
  <c r="F925" i="3"/>
  <c r="F926" i="3"/>
  <c r="F927" i="3"/>
  <c r="F928" i="3"/>
  <c r="F929" i="3"/>
  <c r="F930" i="3"/>
  <c r="F931" i="3"/>
  <c r="F932" i="3"/>
  <c r="F933" i="3"/>
  <c r="F934" i="3"/>
  <c r="F935" i="3"/>
  <c r="F936" i="3"/>
  <c r="F937" i="3"/>
  <c r="F938" i="3"/>
  <c r="F939" i="3"/>
  <c r="F940" i="3"/>
  <c r="F941" i="3"/>
  <c r="F942" i="3"/>
  <c r="F943" i="3"/>
  <c r="F944" i="3"/>
  <c r="F945" i="3"/>
  <c r="F946" i="3"/>
  <c r="F947" i="3"/>
  <c r="F948" i="3"/>
  <c r="F949" i="3"/>
  <c r="F950" i="3"/>
  <c r="F951" i="3"/>
  <c r="F952" i="3"/>
  <c r="F953" i="3"/>
  <c r="F954" i="3"/>
  <c r="F955" i="3"/>
  <c r="F956" i="3"/>
  <c r="F957" i="3"/>
  <c r="F958" i="3"/>
  <c r="F959" i="3"/>
  <c r="F960" i="3"/>
  <c r="F961" i="3"/>
  <c r="F962" i="3"/>
  <c r="F963" i="3"/>
  <c r="F964" i="3"/>
  <c r="F965" i="3"/>
  <c r="F966" i="3"/>
  <c r="F967" i="3"/>
  <c r="F968" i="3"/>
  <c r="F969" i="3"/>
  <c r="F970" i="3"/>
  <c r="F971" i="3"/>
  <c r="F972" i="3"/>
  <c r="F973" i="3"/>
  <c r="F974" i="3"/>
  <c r="F975" i="3"/>
  <c r="F976" i="3"/>
  <c r="F977" i="3"/>
  <c r="F978" i="3"/>
  <c r="F979" i="3"/>
  <c r="F980" i="3"/>
  <c r="F981" i="3"/>
  <c r="F982" i="3"/>
  <c r="F983" i="3"/>
  <c r="F984" i="3"/>
  <c r="F985" i="3"/>
  <c r="F986" i="3"/>
  <c r="F987" i="3"/>
  <c r="F988" i="3"/>
  <c r="F989" i="3"/>
  <c r="F990" i="3"/>
  <c r="F991" i="3"/>
  <c r="F992" i="3"/>
  <c r="F993" i="3"/>
  <c r="F994" i="3"/>
  <c r="F995" i="3"/>
  <c r="F996" i="3"/>
  <c r="F997" i="3"/>
  <c r="F998" i="3"/>
  <c r="F999" i="3"/>
  <c r="F1000" i="3"/>
  <c r="F1001" i="3"/>
  <c r="F1002" i="3"/>
  <c r="F1003" i="3"/>
  <c r="F1004" i="3"/>
  <c r="F1005" i="3"/>
  <c r="F1006" i="3"/>
  <c r="F1007" i="3"/>
  <c r="F1008" i="3"/>
  <c r="F1009" i="3"/>
  <c r="F1010" i="3"/>
  <c r="F1011" i="3"/>
  <c r="F1012" i="3"/>
  <c r="F1013" i="3"/>
  <c r="F1014" i="3"/>
  <c r="F1015" i="3"/>
  <c r="F1016" i="3"/>
  <c r="F1017" i="3"/>
  <c r="F1018" i="3"/>
  <c r="F1019" i="3"/>
  <c r="F1020" i="3"/>
  <c r="F1021" i="3"/>
  <c r="F1022" i="3"/>
  <c r="F1023" i="3"/>
  <c r="F1024" i="3"/>
  <c r="F1025" i="3"/>
  <c r="F1026" i="3"/>
  <c r="F1027" i="3"/>
  <c r="F1028" i="3"/>
  <c r="F1029" i="3"/>
  <c r="F1030" i="3"/>
  <c r="F1031" i="3"/>
  <c r="F1032" i="3"/>
  <c r="F1033" i="3"/>
  <c r="F1034" i="3"/>
  <c r="F1035" i="3"/>
  <c r="F1036" i="3"/>
  <c r="F1037" i="3"/>
  <c r="F1038" i="3"/>
  <c r="F1039" i="3"/>
  <c r="F1040" i="3"/>
  <c r="F1041" i="3"/>
  <c r="F1042" i="3"/>
  <c r="F1043" i="3"/>
  <c r="F1044" i="3"/>
  <c r="F1045" i="3"/>
  <c r="F1046" i="3"/>
  <c r="F1047" i="3"/>
  <c r="F1048" i="3"/>
  <c r="F1049" i="3"/>
  <c r="F1050" i="3"/>
  <c r="F1051" i="3"/>
  <c r="F1052" i="3"/>
  <c r="F1053" i="3"/>
  <c r="F1054" i="3"/>
  <c r="F1055" i="3"/>
  <c r="F1056" i="3"/>
  <c r="F1057" i="3"/>
  <c r="F1058" i="3"/>
  <c r="F1059" i="3"/>
  <c r="F1060" i="3"/>
  <c r="F1061" i="3"/>
  <c r="F1062" i="3"/>
  <c r="F1063" i="3"/>
  <c r="F1064" i="3"/>
  <c r="F1065" i="3"/>
  <c r="F1066" i="3"/>
  <c r="F1067" i="3"/>
  <c r="F1068" i="3"/>
  <c r="F1069" i="3"/>
  <c r="F1070" i="3"/>
  <c r="F1071" i="3"/>
  <c r="F1072" i="3"/>
  <c r="F1073" i="3"/>
  <c r="F1074" i="3"/>
  <c r="F1075" i="3"/>
  <c r="F1076" i="3"/>
  <c r="F1077" i="3"/>
  <c r="F1078" i="3"/>
  <c r="F1079" i="3"/>
  <c r="F1080" i="3"/>
  <c r="F1081" i="3"/>
  <c r="F1082" i="3"/>
  <c r="F1083" i="3"/>
  <c r="F1084" i="3"/>
  <c r="F1085" i="3"/>
  <c r="F1086" i="3"/>
  <c r="F1087" i="3"/>
  <c r="F1088" i="3"/>
  <c r="F1089" i="3"/>
  <c r="F1090" i="3"/>
  <c r="F1091" i="3"/>
  <c r="F1092" i="3"/>
  <c r="F1093" i="3"/>
  <c r="F1094" i="3"/>
  <c r="F1095" i="3"/>
  <c r="F1096" i="3"/>
  <c r="F1097" i="3"/>
  <c r="F1098" i="3"/>
  <c r="F1099" i="3"/>
  <c r="F1100" i="3"/>
  <c r="F1101" i="3"/>
  <c r="F1102" i="3"/>
  <c r="F1103" i="3"/>
  <c r="F1104" i="3"/>
  <c r="F1105" i="3"/>
  <c r="F1106" i="3"/>
  <c r="F1107" i="3"/>
  <c r="F1108" i="3"/>
  <c r="F1109" i="3"/>
  <c r="F1110" i="3"/>
  <c r="F1111" i="3"/>
  <c r="F1112" i="3"/>
  <c r="F1113" i="3"/>
  <c r="F1114" i="3"/>
  <c r="F1115" i="3"/>
  <c r="F1116" i="3"/>
  <c r="F1117" i="3"/>
  <c r="F1118" i="3"/>
  <c r="F1119" i="3"/>
  <c r="F1120" i="3"/>
  <c r="F1121" i="3"/>
  <c r="F1122" i="3"/>
  <c r="F1123" i="3"/>
  <c r="F1124" i="3"/>
  <c r="F1125" i="3"/>
  <c r="F1126" i="3"/>
  <c r="F1127" i="3"/>
  <c r="F1128" i="3"/>
  <c r="F1129" i="3"/>
  <c r="F1130" i="3"/>
  <c r="F1131" i="3"/>
  <c r="F1132" i="3"/>
  <c r="F1133" i="3"/>
  <c r="F1134" i="3"/>
  <c r="F1135" i="3"/>
  <c r="F1136" i="3"/>
  <c r="F1137" i="3"/>
  <c r="F1138" i="3"/>
  <c r="F1139" i="3"/>
  <c r="F1140" i="3"/>
  <c r="F1141" i="3"/>
  <c r="F1142" i="3"/>
  <c r="F1143" i="3"/>
  <c r="F1144" i="3"/>
  <c r="F1145" i="3"/>
  <c r="F1146" i="3"/>
  <c r="F1147" i="3"/>
  <c r="F1148" i="3"/>
  <c r="F1149" i="3"/>
  <c r="F1150" i="3"/>
  <c r="F1151" i="3"/>
  <c r="F1152" i="3"/>
  <c r="F1153" i="3"/>
  <c r="F1154" i="3"/>
  <c r="F1155" i="3"/>
  <c r="F1156" i="3"/>
  <c r="F1157" i="3"/>
  <c r="F1158" i="3"/>
  <c r="F1159" i="3"/>
  <c r="F1160" i="3"/>
  <c r="F1161" i="3"/>
  <c r="F1162" i="3"/>
  <c r="F1163" i="3"/>
  <c r="F1164" i="3"/>
  <c r="F1165" i="3"/>
  <c r="F1166" i="3"/>
  <c r="F1167" i="3"/>
  <c r="F1168" i="3"/>
  <c r="F1169" i="3"/>
  <c r="F1170" i="3"/>
  <c r="F1171" i="3"/>
  <c r="F1172" i="3"/>
  <c r="F1173" i="3"/>
  <c r="F1174" i="3"/>
  <c r="F1175" i="3"/>
  <c r="F1176" i="3"/>
  <c r="F1177" i="3"/>
  <c r="F1178" i="3"/>
  <c r="F1179" i="3"/>
  <c r="F1180" i="3"/>
  <c r="F1181" i="3"/>
  <c r="F1182" i="3"/>
  <c r="F1183" i="3"/>
  <c r="F1184" i="3"/>
  <c r="F1185" i="3"/>
  <c r="F1186" i="3"/>
  <c r="F1187" i="3"/>
  <c r="F1188" i="3"/>
  <c r="F1189" i="3"/>
  <c r="F1190" i="3"/>
  <c r="F1191" i="3"/>
  <c r="F1192" i="3"/>
  <c r="F1193" i="3"/>
  <c r="F1194" i="3"/>
  <c r="F1195" i="3"/>
  <c r="F1196" i="3"/>
  <c r="F1197" i="3"/>
  <c r="F1198" i="3"/>
  <c r="F1199" i="3"/>
  <c r="F1200" i="3"/>
  <c r="F1201" i="3"/>
  <c r="F1202" i="3"/>
  <c r="F1203" i="3"/>
  <c r="F1204" i="3"/>
  <c r="F1205" i="3"/>
  <c r="F1206" i="3"/>
  <c r="F1207" i="3"/>
  <c r="F1208" i="3"/>
  <c r="F1209" i="3"/>
  <c r="F1210" i="3"/>
  <c r="F1211" i="3"/>
  <c r="F1212" i="3"/>
  <c r="F1213" i="3"/>
  <c r="F1214" i="3"/>
  <c r="F1215" i="3"/>
  <c r="F1216" i="3"/>
  <c r="F1217" i="3"/>
  <c r="F1218" i="3"/>
  <c r="F1219" i="3"/>
  <c r="F1220" i="3"/>
  <c r="F1221" i="3"/>
  <c r="F1222" i="3"/>
  <c r="F1223" i="3"/>
  <c r="F1224" i="3"/>
  <c r="F1225" i="3"/>
  <c r="F1226" i="3"/>
  <c r="F1227" i="3"/>
  <c r="F1228" i="3"/>
  <c r="F1229" i="3"/>
  <c r="F1230" i="3"/>
  <c r="F1231" i="3"/>
  <c r="F1232" i="3"/>
  <c r="F1233" i="3"/>
  <c r="F1234" i="3"/>
  <c r="F1235" i="3"/>
  <c r="F1236" i="3"/>
  <c r="F1237" i="3"/>
  <c r="F1238" i="3"/>
  <c r="F1239" i="3"/>
  <c r="F1240" i="3"/>
  <c r="F1241" i="3"/>
  <c r="F1242" i="3"/>
  <c r="F1243" i="3"/>
  <c r="F1244" i="3"/>
  <c r="F1245" i="3"/>
  <c r="F1246" i="3"/>
  <c r="F1247" i="3"/>
  <c r="F1248" i="3"/>
  <c r="F1249" i="3"/>
  <c r="F1250" i="3"/>
  <c r="F1251" i="3"/>
  <c r="F1252" i="3"/>
  <c r="F1253" i="3"/>
  <c r="F1254" i="3"/>
  <c r="F1255" i="3"/>
  <c r="F1256" i="3"/>
  <c r="F1257" i="3"/>
  <c r="F1258" i="3"/>
  <c r="F1259" i="3"/>
  <c r="F1260" i="3"/>
  <c r="F1261" i="3"/>
  <c r="F1262" i="3"/>
  <c r="F1263" i="3"/>
  <c r="F1264" i="3"/>
  <c r="F1265" i="3"/>
  <c r="F1266" i="3"/>
  <c r="F1267" i="3"/>
  <c r="F1268" i="3"/>
  <c r="F1269" i="3"/>
  <c r="F1270" i="3"/>
  <c r="F1271" i="3"/>
  <c r="F1272" i="3"/>
  <c r="F1273" i="3"/>
  <c r="F1274" i="3"/>
  <c r="F1275" i="3"/>
  <c r="F1276" i="3"/>
  <c r="F1277" i="3"/>
  <c r="F1278" i="3"/>
  <c r="F1279" i="3"/>
  <c r="F1280" i="3"/>
  <c r="F1281" i="3"/>
  <c r="F1282" i="3"/>
  <c r="F1283" i="3"/>
  <c r="F1284" i="3"/>
  <c r="F1285" i="3"/>
  <c r="F1286" i="3"/>
  <c r="F1287" i="3"/>
  <c r="F1288" i="3"/>
  <c r="F1289" i="3"/>
  <c r="F1290" i="3"/>
  <c r="F1291" i="3"/>
  <c r="F1292" i="3"/>
  <c r="F1293" i="3"/>
  <c r="F1294" i="3"/>
  <c r="F1295" i="3"/>
  <c r="F1296" i="3"/>
  <c r="F1297" i="3"/>
  <c r="F1298" i="3"/>
  <c r="F1299" i="3"/>
  <c r="F1300" i="3"/>
  <c r="F1301" i="3"/>
  <c r="F1302" i="3"/>
  <c r="F1303" i="3"/>
  <c r="F1304" i="3"/>
  <c r="F1305" i="3"/>
  <c r="F1306" i="3"/>
  <c r="F1307" i="3"/>
  <c r="F1308" i="3"/>
  <c r="F1309" i="3"/>
  <c r="F1310" i="3"/>
  <c r="F1311" i="3"/>
  <c r="F1312" i="3"/>
  <c r="F1313" i="3"/>
  <c r="F1314" i="3"/>
  <c r="F1315" i="3"/>
  <c r="F1316" i="3"/>
  <c r="F1317" i="3"/>
  <c r="F1318" i="3"/>
  <c r="F1319" i="3"/>
  <c r="F1320" i="3"/>
  <c r="F1321" i="3"/>
  <c r="F1322" i="3"/>
  <c r="F1323" i="3"/>
  <c r="F1324" i="3"/>
  <c r="F1325" i="3"/>
  <c r="F1326" i="3"/>
  <c r="F1327" i="3"/>
  <c r="F1328" i="3"/>
  <c r="F1329" i="3"/>
  <c r="F1330" i="3"/>
  <c r="F1331" i="3"/>
  <c r="F1332" i="3"/>
  <c r="F1333" i="3"/>
  <c r="F1334" i="3"/>
  <c r="F1335" i="3"/>
  <c r="F1336" i="3"/>
  <c r="F1337" i="3"/>
  <c r="F1338" i="3"/>
  <c r="F1339" i="3"/>
  <c r="F1340" i="3"/>
  <c r="F1341" i="3"/>
  <c r="F1342" i="3"/>
  <c r="F1343" i="3"/>
  <c r="F1344" i="3"/>
  <c r="F1345" i="3"/>
  <c r="F1346" i="3"/>
  <c r="F1347" i="3"/>
  <c r="F1348" i="3"/>
  <c r="F1349" i="3"/>
  <c r="F1350" i="3"/>
  <c r="F1351" i="3"/>
  <c r="F1352" i="3"/>
  <c r="F1353" i="3"/>
  <c r="F1354" i="3"/>
  <c r="F1355" i="3"/>
  <c r="F1356" i="3"/>
  <c r="F1357" i="3"/>
  <c r="F1358" i="3"/>
  <c r="F1359" i="3"/>
  <c r="F1360" i="3"/>
  <c r="F1361" i="3"/>
  <c r="F1362" i="3"/>
  <c r="F1363" i="3"/>
  <c r="F1364" i="3"/>
  <c r="F1365" i="3"/>
  <c r="F1366" i="3"/>
  <c r="F1367" i="3"/>
  <c r="F1368" i="3"/>
  <c r="F1369" i="3"/>
  <c r="F1370" i="3"/>
  <c r="F1371" i="3"/>
  <c r="F1372" i="3"/>
  <c r="F1373" i="3"/>
  <c r="F1374" i="3"/>
  <c r="F1375" i="3"/>
  <c r="F1376" i="3"/>
  <c r="F1377" i="3"/>
  <c r="F1378" i="3"/>
  <c r="F1379" i="3"/>
  <c r="F1380" i="3"/>
  <c r="F1381" i="3"/>
  <c r="F1382" i="3"/>
  <c r="F1383" i="3"/>
  <c r="F1384" i="3"/>
  <c r="F1385" i="3"/>
  <c r="F1386" i="3"/>
  <c r="F1387" i="3"/>
  <c r="F1388" i="3"/>
  <c r="F1389" i="3"/>
  <c r="F1390" i="3"/>
  <c r="F1391" i="3"/>
  <c r="F1392" i="3"/>
  <c r="F1393" i="3"/>
  <c r="F1394" i="3"/>
  <c r="F1395" i="3"/>
  <c r="F1396" i="3"/>
  <c r="F1397" i="3"/>
  <c r="F1398" i="3"/>
  <c r="F1399" i="3"/>
  <c r="F1400" i="3"/>
  <c r="F1401" i="3"/>
  <c r="F1402" i="3"/>
  <c r="F1403" i="3"/>
  <c r="F1404" i="3"/>
  <c r="F1405" i="3"/>
  <c r="F1406" i="3"/>
  <c r="F1407" i="3"/>
  <c r="F1408" i="3"/>
  <c r="F1409" i="3"/>
  <c r="F1410" i="3"/>
  <c r="F1411" i="3"/>
  <c r="F1412" i="3"/>
  <c r="F1413" i="3"/>
  <c r="F1414" i="3"/>
  <c r="F1415" i="3"/>
  <c r="F1416" i="3"/>
  <c r="F1417" i="3"/>
  <c r="F1418" i="3"/>
  <c r="F1419" i="3"/>
  <c r="F1420" i="3"/>
  <c r="F1421" i="3"/>
  <c r="F1422" i="3"/>
  <c r="F1423" i="3"/>
  <c r="F1424" i="3"/>
  <c r="F1425" i="3"/>
  <c r="F1426" i="3"/>
  <c r="F1427" i="3"/>
  <c r="F1428" i="3"/>
  <c r="F1429" i="3"/>
  <c r="F1430" i="3"/>
  <c r="F1431" i="3"/>
  <c r="F1432" i="3"/>
  <c r="F1433" i="3"/>
  <c r="F1434" i="3"/>
  <c r="F1435" i="3"/>
  <c r="F1436" i="3"/>
  <c r="F1437" i="3"/>
  <c r="F1438" i="3"/>
  <c r="F1439" i="3"/>
  <c r="F1440" i="3"/>
  <c r="F1441" i="3"/>
  <c r="F1442" i="3"/>
  <c r="F1443" i="3"/>
  <c r="F1444" i="3"/>
  <c r="F1445" i="3"/>
  <c r="F1446" i="3"/>
  <c r="F1447" i="3"/>
  <c r="F1448" i="3"/>
  <c r="F1449" i="3"/>
  <c r="F1450" i="3"/>
  <c r="F1451" i="3"/>
  <c r="F1452" i="3"/>
  <c r="F1453" i="3"/>
  <c r="F1454" i="3"/>
  <c r="F1455" i="3"/>
  <c r="F1456" i="3"/>
  <c r="F1457" i="3"/>
  <c r="F1458" i="3"/>
  <c r="F1459" i="3"/>
  <c r="F1460" i="3"/>
  <c r="F1461" i="3"/>
  <c r="F1462" i="3"/>
  <c r="F3" i="3"/>
  <c r="N71" i="8"/>
  <c r="M71" i="8"/>
  <c r="L71" i="8"/>
  <c r="K71" i="8"/>
  <c r="J71" i="8"/>
  <c r="I71" i="8"/>
  <c r="H71" i="8"/>
  <c r="G71" i="8"/>
  <c r="F71" i="8"/>
  <c r="E71" i="8"/>
  <c r="D71" i="8"/>
  <c r="C71" i="8"/>
  <c r="N70" i="8"/>
  <c r="M70" i="8"/>
  <c r="L70" i="8"/>
  <c r="K70" i="8"/>
  <c r="J70" i="8"/>
  <c r="I70" i="8"/>
  <c r="H70" i="8"/>
  <c r="G70" i="8"/>
  <c r="F70" i="8"/>
  <c r="E70" i="8"/>
  <c r="D70" i="8"/>
  <c r="C70" i="8"/>
  <c r="N69" i="8"/>
  <c r="M69" i="8"/>
  <c r="L69" i="8"/>
  <c r="K69" i="8"/>
  <c r="J69" i="8"/>
  <c r="I69" i="8"/>
  <c r="H69" i="8"/>
  <c r="G69" i="8"/>
  <c r="F69" i="8"/>
  <c r="E69" i="8"/>
  <c r="D69" i="8"/>
  <c r="C69" i="8"/>
  <c r="N61" i="8"/>
  <c r="M61" i="8"/>
  <c r="L61" i="8"/>
  <c r="K61" i="8"/>
  <c r="J61" i="8"/>
  <c r="I61" i="8"/>
  <c r="H61" i="8"/>
  <c r="G61" i="8"/>
  <c r="F61" i="8"/>
  <c r="E61" i="8"/>
  <c r="D61" i="8"/>
  <c r="C61" i="8"/>
  <c r="K59" i="8"/>
  <c r="C59" i="8"/>
  <c r="N58" i="8"/>
  <c r="N53" i="8"/>
  <c r="M53" i="8"/>
  <c r="L53" i="8"/>
  <c r="K53" i="8"/>
  <c r="J53" i="8"/>
  <c r="I53" i="8"/>
  <c r="H53" i="8"/>
  <c r="G53" i="8"/>
  <c r="F53" i="8"/>
  <c r="E53" i="8"/>
  <c r="D53" i="8"/>
  <c r="C53" i="8"/>
  <c r="F50" i="8"/>
  <c r="N45" i="8"/>
  <c r="M45" i="8"/>
  <c r="L45" i="8"/>
  <c r="K45" i="8"/>
  <c r="J45" i="8"/>
  <c r="I45" i="8"/>
  <c r="H45" i="8"/>
  <c r="G45" i="8"/>
  <c r="F45" i="8"/>
  <c r="E45" i="8"/>
  <c r="D45" i="8"/>
  <c r="C45" i="8"/>
  <c r="G44" i="8"/>
  <c r="K43" i="8"/>
  <c r="E43" i="8"/>
  <c r="C42" i="8"/>
  <c r="K46" i="8" s="1"/>
  <c r="N37" i="8"/>
  <c r="M37" i="8"/>
  <c r="L37" i="8"/>
  <c r="K37" i="8"/>
  <c r="J37" i="8"/>
  <c r="I37" i="8"/>
  <c r="H37" i="8"/>
  <c r="G37" i="8"/>
  <c r="F37" i="8"/>
  <c r="E37" i="8"/>
  <c r="D37" i="8"/>
  <c r="C37" i="8"/>
  <c r="N36" i="8"/>
  <c r="M36" i="8"/>
  <c r="L36" i="8"/>
  <c r="K36" i="8"/>
  <c r="J36" i="8"/>
  <c r="I36" i="8"/>
  <c r="H36" i="8"/>
  <c r="G36" i="8"/>
  <c r="F36" i="8"/>
  <c r="E36" i="8"/>
  <c r="D36" i="8"/>
  <c r="C36" i="8"/>
  <c r="N35" i="8"/>
  <c r="M35" i="8"/>
  <c r="L35" i="8"/>
  <c r="K35" i="8"/>
  <c r="J35" i="8"/>
  <c r="I35" i="8"/>
  <c r="H35" i="8"/>
  <c r="G35" i="8"/>
  <c r="F35" i="8"/>
  <c r="E35" i="8"/>
  <c r="D35" i="8"/>
  <c r="C35" i="8"/>
  <c r="N27" i="8"/>
  <c r="M27" i="8"/>
  <c r="L27" i="8"/>
  <c r="K27" i="8"/>
  <c r="J27" i="8"/>
  <c r="I27" i="8"/>
  <c r="H27" i="8"/>
  <c r="G27" i="8"/>
  <c r="F27" i="8"/>
  <c r="E27" i="8"/>
  <c r="D27" i="8"/>
  <c r="C27" i="8"/>
  <c r="N25" i="8"/>
  <c r="K25" i="8"/>
  <c r="N24" i="8"/>
  <c r="M24" i="8"/>
  <c r="N19" i="8"/>
  <c r="M19" i="8"/>
  <c r="L19" i="8"/>
  <c r="K19" i="8"/>
  <c r="J19" i="8"/>
  <c r="I19" i="8"/>
  <c r="H19" i="8"/>
  <c r="G19" i="8"/>
  <c r="F19" i="8"/>
  <c r="E19" i="8"/>
  <c r="D19" i="8"/>
  <c r="C19" i="8"/>
  <c r="J18" i="8"/>
  <c r="I18" i="8"/>
  <c r="F17" i="8"/>
  <c r="E17" i="8"/>
  <c r="F16" i="8"/>
  <c r="C16" i="8"/>
  <c r="N11" i="8"/>
  <c r="M11" i="8"/>
  <c r="L11" i="8"/>
  <c r="K11" i="8"/>
  <c r="J11" i="8"/>
  <c r="I11" i="8"/>
  <c r="H11" i="8"/>
  <c r="G11" i="8"/>
  <c r="F11" i="8"/>
  <c r="E11" i="8"/>
  <c r="D11" i="8"/>
  <c r="C11" i="8"/>
  <c r="M12" i="8" s="1"/>
  <c r="G10" i="8"/>
  <c r="F10" i="8"/>
  <c r="F9" i="8"/>
  <c r="C9" i="8"/>
  <c r="N8" i="8"/>
  <c r="F8" i="8"/>
  <c r="E8" i="8"/>
  <c r="C8" i="8"/>
  <c r="J12" i="8" s="1"/>
  <c r="J122" i="7"/>
  <c r="F79" i="7"/>
  <c r="C79" i="7"/>
  <c r="N77" i="7"/>
  <c r="F77" i="7"/>
  <c r="K62" i="7"/>
  <c r="K83" i="7" s="1"/>
  <c r="F62" i="7"/>
  <c r="F83" i="7" s="1"/>
  <c r="J61" i="7"/>
  <c r="J82" i="7" s="1"/>
  <c r="I61" i="7"/>
  <c r="I82" i="7" s="1"/>
  <c r="G61" i="7"/>
  <c r="G82" i="7" s="1"/>
  <c r="F60" i="7"/>
  <c r="F81" i="7" s="1"/>
  <c r="E60" i="7"/>
  <c r="E81" i="7" s="1"/>
  <c r="I59" i="7"/>
  <c r="I80" i="7" s="1"/>
  <c r="G59" i="7"/>
  <c r="G80" i="7" s="1"/>
  <c r="F58" i="7"/>
  <c r="E58" i="7"/>
  <c r="E79" i="7" s="1"/>
  <c r="C58" i="7"/>
  <c r="G57" i="7"/>
  <c r="G78" i="7" s="1"/>
  <c r="N56" i="7"/>
  <c r="F56" i="7"/>
  <c r="E56" i="7"/>
  <c r="E77" i="7" s="1"/>
  <c r="C56" i="7"/>
  <c r="C77" i="7" s="1"/>
  <c r="E44" i="7"/>
  <c r="C44" i="7"/>
  <c r="G43" i="7"/>
  <c r="N41" i="7"/>
  <c r="N21" i="9" s="1"/>
  <c r="M41" i="7"/>
  <c r="M21" i="9" s="1"/>
  <c r="L41" i="7"/>
  <c r="K41" i="7"/>
  <c r="J41" i="7"/>
  <c r="J21" i="9" s="1"/>
  <c r="I41" i="7"/>
  <c r="H41" i="7"/>
  <c r="G41" i="7"/>
  <c r="F41" i="7"/>
  <c r="F21" i="9" s="1"/>
  <c r="E41" i="7"/>
  <c r="E21" i="9" s="1"/>
  <c r="D41" i="7"/>
  <c r="C41" i="7"/>
  <c r="N40" i="7"/>
  <c r="N23" i="9" s="1"/>
  <c r="M40" i="7"/>
  <c r="L40" i="7"/>
  <c r="K40" i="7"/>
  <c r="J40" i="7"/>
  <c r="J23" i="9" s="1"/>
  <c r="I40" i="7"/>
  <c r="H40" i="7"/>
  <c r="G40" i="7"/>
  <c r="G23" i="9" s="1"/>
  <c r="F40" i="7"/>
  <c r="F23" i="9" s="1"/>
  <c r="E40" i="7"/>
  <c r="D40" i="7"/>
  <c r="C40" i="7"/>
  <c r="N39" i="7"/>
  <c r="N22" i="9" s="1"/>
  <c r="M39" i="7"/>
  <c r="M60" i="7" s="1"/>
  <c r="M81" i="7" s="1"/>
  <c r="L39" i="7"/>
  <c r="K39" i="7"/>
  <c r="K22" i="9" s="1"/>
  <c r="J39" i="7"/>
  <c r="J22" i="9" s="1"/>
  <c r="I39" i="7"/>
  <c r="H39" i="7"/>
  <c r="G39" i="7"/>
  <c r="F39" i="7"/>
  <c r="F22" i="9" s="1"/>
  <c r="E39" i="7"/>
  <c r="D39" i="7"/>
  <c r="C39" i="7"/>
  <c r="C22" i="9" s="1"/>
  <c r="N38" i="7"/>
  <c r="N24" i="9" s="1"/>
  <c r="N25" i="9" s="1"/>
  <c r="M38" i="7"/>
  <c r="L38" i="7"/>
  <c r="K38" i="7"/>
  <c r="J38" i="7"/>
  <c r="J24" i="9" s="1"/>
  <c r="I38" i="7"/>
  <c r="I24" i="9" s="1"/>
  <c r="H38" i="7"/>
  <c r="G38" i="7"/>
  <c r="G24" i="9" s="1"/>
  <c r="F38" i="7"/>
  <c r="F24" i="9" s="1"/>
  <c r="F25" i="9" s="1"/>
  <c r="E38" i="7"/>
  <c r="D38" i="7"/>
  <c r="C38" i="7"/>
  <c r="C24" i="9" s="1"/>
  <c r="N37" i="7"/>
  <c r="N14" i="9" s="1"/>
  <c r="M37" i="7"/>
  <c r="L37" i="7"/>
  <c r="K37" i="7"/>
  <c r="K14" i="9" s="1"/>
  <c r="J37" i="7"/>
  <c r="J14" i="9" s="1"/>
  <c r="I37" i="7"/>
  <c r="H37" i="7"/>
  <c r="G37" i="7"/>
  <c r="F37" i="7"/>
  <c r="F14" i="9" s="1"/>
  <c r="E37" i="7"/>
  <c r="D37" i="7"/>
  <c r="C37" i="7"/>
  <c r="C14" i="9" s="1"/>
  <c r="N36" i="7"/>
  <c r="N16" i="9" s="1"/>
  <c r="M36" i="7"/>
  <c r="L36" i="7"/>
  <c r="K36" i="7"/>
  <c r="J36" i="7"/>
  <c r="J16" i="9" s="1"/>
  <c r="I36" i="7"/>
  <c r="I16" i="9" s="1"/>
  <c r="H36" i="7"/>
  <c r="G36" i="7"/>
  <c r="F36" i="7"/>
  <c r="F16" i="9" s="1"/>
  <c r="E36" i="7"/>
  <c r="D36" i="7"/>
  <c r="C36" i="7"/>
  <c r="N35" i="7"/>
  <c r="N15" i="9" s="1"/>
  <c r="M35" i="7"/>
  <c r="M15" i="9" s="1"/>
  <c r="L35" i="7"/>
  <c r="K35" i="7"/>
  <c r="J35" i="7"/>
  <c r="J15" i="9" s="1"/>
  <c r="I35" i="7"/>
  <c r="H35" i="7"/>
  <c r="G35" i="7"/>
  <c r="G17" i="8" s="1"/>
  <c r="F35" i="7"/>
  <c r="F15" i="9" s="1"/>
  <c r="E35" i="7"/>
  <c r="E15" i="9" s="1"/>
  <c r="D35" i="7"/>
  <c r="C35" i="7"/>
  <c r="N34" i="7"/>
  <c r="N17" i="9" s="1"/>
  <c r="N18" i="9" s="1"/>
  <c r="M34" i="7"/>
  <c r="L34" i="7"/>
  <c r="K34" i="7"/>
  <c r="J34" i="7"/>
  <c r="J17" i="9" s="1"/>
  <c r="I34" i="7"/>
  <c r="I17" i="9" s="1"/>
  <c r="H34" i="7"/>
  <c r="G34" i="7"/>
  <c r="G17" i="9" s="1"/>
  <c r="F34" i="7"/>
  <c r="F17" i="9" s="1"/>
  <c r="F18" i="9" s="1"/>
  <c r="E34" i="7"/>
  <c r="E17" i="9" s="1"/>
  <c r="D34" i="7"/>
  <c r="C34" i="7"/>
  <c r="C17" i="9" s="1"/>
  <c r="C18" i="9" s="1"/>
  <c r="N33" i="7"/>
  <c r="N7" i="9" s="1"/>
  <c r="M33" i="7"/>
  <c r="M7" i="9" s="1"/>
  <c r="L33" i="7"/>
  <c r="K33" i="7"/>
  <c r="K7" i="9" s="1"/>
  <c r="J33" i="7"/>
  <c r="J7" i="9" s="1"/>
  <c r="I33" i="7"/>
  <c r="H33" i="7"/>
  <c r="G33" i="7"/>
  <c r="F33" i="7"/>
  <c r="F7" i="9" s="1"/>
  <c r="E33" i="7"/>
  <c r="E7" i="9" s="1"/>
  <c r="D33" i="7"/>
  <c r="C33" i="7"/>
  <c r="C7" i="9" s="1"/>
  <c r="B121" i="7" s="1"/>
  <c r="N32" i="7"/>
  <c r="N9" i="9" s="1"/>
  <c r="M32" i="7"/>
  <c r="M44" i="7" s="1"/>
  <c r="L32" i="7"/>
  <c r="K32" i="7"/>
  <c r="J32" i="7"/>
  <c r="J9" i="9" s="1"/>
  <c r="I32" i="7"/>
  <c r="H32" i="7"/>
  <c r="G32" i="7"/>
  <c r="G9" i="9" s="1"/>
  <c r="F123" i="7" s="1"/>
  <c r="F32" i="7"/>
  <c r="F9" i="9" s="1"/>
  <c r="E32" i="7"/>
  <c r="D32" i="7"/>
  <c r="C32" i="7"/>
  <c r="N31" i="7"/>
  <c r="N8" i="9" s="1"/>
  <c r="M31" i="7"/>
  <c r="L31" i="7"/>
  <c r="K31" i="7"/>
  <c r="K8" i="9" s="1"/>
  <c r="J31" i="7"/>
  <c r="J8" i="9" s="1"/>
  <c r="I31" i="7"/>
  <c r="I52" i="7" s="1"/>
  <c r="I73" i="7" s="1"/>
  <c r="H31" i="7"/>
  <c r="G31" i="7"/>
  <c r="G52" i="7" s="1"/>
  <c r="G73" i="7" s="1"/>
  <c r="F31" i="7"/>
  <c r="F8" i="9" s="1"/>
  <c r="E31" i="7"/>
  <c r="D31" i="7"/>
  <c r="C31" i="7"/>
  <c r="C8" i="9" s="1"/>
  <c r="N30" i="7"/>
  <c r="N10" i="9" s="1"/>
  <c r="N11" i="9" s="1"/>
  <c r="M30" i="7"/>
  <c r="M10" i="9" s="1"/>
  <c r="M11" i="9" s="1"/>
  <c r="L30" i="7"/>
  <c r="K30" i="7"/>
  <c r="K10" i="9" s="1"/>
  <c r="K11" i="9" s="1"/>
  <c r="J30" i="7"/>
  <c r="J10" i="9" s="1"/>
  <c r="I30" i="7"/>
  <c r="I10" i="9" s="1"/>
  <c r="H30" i="7"/>
  <c r="H10" i="9" s="1"/>
  <c r="G30" i="7"/>
  <c r="G10" i="9" s="1"/>
  <c r="F30" i="7"/>
  <c r="F10" i="9" s="1"/>
  <c r="F11" i="9" s="1"/>
  <c r="E30" i="7"/>
  <c r="E10" i="9" s="1"/>
  <c r="E11" i="9" s="1"/>
  <c r="D30" i="7"/>
  <c r="C30" i="7"/>
  <c r="C10" i="9" s="1"/>
  <c r="C11" i="9" s="1"/>
  <c r="H24" i="7"/>
  <c r="M23" i="7"/>
  <c r="D23" i="7"/>
  <c r="J22" i="7"/>
  <c r="H22" i="7"/>
  <c r="N20" i="7"/>
  <c r="N52" i="9" s="1"/>
  <c r="M20" i="7"/>
  <c r="L20" i="7"/>
  <c r="K20" i="7"/>
  <c r="J20" i="7"/>
  <c r="I20" i="7"/>
  <c r="H20" i="7"/>
  <c r="G20" i="7"/>
  <c r="F20" i="7"/>
  <c r="E20" i="7"/>
  <c r="D20" i="7"/>
  <c r="C20" i="7"/>
  <c r="N19" i="7"/>
  <c r="M19" i="7"/>
  <c r="L19" i="7"/>
  <c r="K19" i="7"/>
  <c r="J19" i="7"/>
  <c r="I19" i="7"/>
  <c r="H19" i="7"/>
  <c r="G19" i="7"/>
  <c r="G54" i="9" s="1"/>
  <c r="F19" i="7"/>
  <c r="E19" i="7"/>
  <c r="D19" i="7"/>
  <c r="C19" i="7"/>
  <c r="N18" i="7"/>
  <c r="M18" i="7"/>
  <c r="L18" i="7"/>
  <c r="K18" i="7"/>
  <c r="K53" i="9" s="1"/>
  <c r="J18" i="7"/>
  <c r="I18" i="7"/>
  <c r="H18" i="7"/>
  <c r="G18" i="7"/>
  <c r="F18" i="7"/>
  <c r="E18" i="7"/>
  <c r="D18" i="7"/>
  <c r="C18" i="7"/>
  <c r="C53" i="9" s="1"/>
  <c r="N17" i="7"/>
  <c r="N55" i="9" s="1"/>
  <c r="N56" i="9" s="1"/>
  <c r="M17" i="7"/>
  <c r="M55" i="9" s="1"/>
  <c r="L17" i="7"/>
  <c r="L55" i="9" s="1"/>
  <c r="K17" i="7"/>
  <c r="K55" i="9" s="1"/>
  <c r="J17" i="7"/>
  <c r="J55" i="9" s="1"/>
  <c r="I17" i="7"/>
  <c r="I55" i="9" s="1"/>
  <c r="H17" i="7"/>
  <c r="H55" i="9" s="1"/>
  <c r="G17" i="7"/>
  <c r="G55" i="9" s="1"/>
  <c r="F17" i="7"/>
  <c r="F55" i="9" s="1"/>
  <c r="E17" i="7"/>
  <c r="E55" i="9" s="1"/>
  <c r="D17" i="7"/>
  <c r="D55" i="9" s="1"/>
  <c r="C17" i="7"/>
  <c r="C55" i="9" s="1"/>
  <c r="N16" i="7"/>
  <c r="M16" i="7"/>
  <c r="L16" i="7"/>
  <c r="K16" i="7"/>
  <c r="J16" i="7"/>
  <c r="I16" i="7"/>
  <c r="H16" i="7"/>
  <c r="G16" i="7"/>
  <c r="F16" i="7"/>
  <c r="F44" i="9" s="1"/>
  <c r="E16" i="7"/>
  <c r="D16" i="7"/>
  <c r="C16" i="7"/>
  <c r="N15" i="7"/>
  <c r="M15" i="7"/>
  <c r="L15" i="7"/>
  <c r="K15" i="7"/>
  <c r="J15" i="7"/>
  <c r="I15" i="7"/>
  <c r="H15" i="7"/>
  <c r="G15" i="7"/>
  <c r="G46" i="9" s="1"/>
  <c r="F15" i="7"/>
  <c r="E15" i="7"/>
  <c r="D15" i="7"/>
  <c r="C15" i="7"/>
  <c r="N14" i="7"/>
  <c r="M14" i="7"/>
  <c r="L14" i="7"/>
  <c r="K14" i="7"/>
  <c r="K45" i="9" s="1"/>
  <c r="J14" i="7"/>
  <c r="I14" i="7"/>
  <c r="H14" i="7"/>
  <c r="G14" i="7"/>
  <c r="F14" i="7"/>
  <c r="E14" i="7"/>
  <c r="D14" i="7"/>
  <c r="C14" i="7"/>
  <c r="C45" i="9" s="1"/>
  <c r="N13" i="7"/>
  <c r="N47" i="9" s="1"/>
  <c r="M13" i="7"/>
  <c r="M47" i="9" s="1"/>
  <c r="L13" i="7"/>
  <c r="L47" i="9" s="1"/>
  <c r="K13" i="7"/>
  <c r="K47" i="9" s="1"/>
  <c r="J13" i="7"/>
  <c r="J47" i="9" s="1"/>
  <c r="I13" i="7"/>
  <c r="I47" i="9" s="1"/>
  <c r="H13" i="7"/>
  <c r="H47" i="9" s="1"/>
  <c r="G13" i="7"/>
  <c r="G47" i="9" s="1"/>
  <c r="F13" i="7"/>
  <c r="F47" i="9" s="1"/>
  <c r="F48" i="9" s="1"/>
  <c r="E13" i="7"/>
  <c r="E47" i="9" s="1"/>
  <c r="D13" i="7"/>
  <c r="D47" i="9" s="1"/>
  <c r="C13" i="7"/>
  <c r="C47" i="9" s="1"/>
  <c r="N12" i="7"/>
  <c r="M12" i="7"/>
  <c r="L12" i="7"/>
  <c r="L36" i="9" s="1"/>
  <c r="K12" i="7"/>
  <c r="J12" i="7"/>
  <c r="I12" i="7"/>
  <c r="I24" i="7" s="1"/>
  <c r="H12" i="7"/>
  <c r="G12" i="7"/>
  <c r="F12" i="7"/>
  <c r="E12" i="7"/>
  <c r="D12" i="7"/>
  <c r="C12" i="7"/>
  <c r="C36" i="9" s="1"/>
  <c r="N11" i="7"/>
  <c r="M11" i="7"/>
  <c r="L11" i="7"/>
  <c r="K11" i="7"/>
  <c r="J11" i="7"/>
  <c r="I11" i="7"/>
  <c r="H11" i="7"/>
  <c r="G11" i="7"/>
  <c r="G38" i="9" s="1"/>
  <c r="F11" i="7"/>
  <c r="E11" i="7"/>
  <c r="E23" i="7" s="1"/>
  <c r="D11" i="7"/>
  <c r="C11" i="7"/>
  <c r="N10" i="7"/>
  <c r="M10" i="7"/>
  <c r="L10" i="7"/>
  <c r="K10" i="7"/>
  <c r="K37" i="9" s="1"/>
  <c r="J10" i="7"/>
  <c r="I10" i="7"/>
  <c r="I22" i="7" s="1"/>
  <c r="H10" i="7"/>
  <c r="G10" i="7"/>
  <c r="F10" i="7"/>
  <c r="E10" i="7"/>
  <c r="E37" i="9" s="1"/>
  <c r="D10" i="7"/>
  <c r="D37" i="9" s="1"/>
  <c r="C10" i="7"/>
  <c r="N9" i="7"/>
  <c r="M9" i="7"/>
  <c r="M39" i="9" s="1"/>
  <c r="L9" i="7"/>
  <c r="L39" i="9" s="1"/>
  <c r="K9" i="7"/>
  <c r="K39" i="9" s="1"/>
  <c r="J9" i="7"/>
  <c r="J39" i="9" s="1"/>
  <c r="I9" i="7"/>
  <c r="I39" i="9" s="1"/>
  <c r="H9" i="7"/>
  <c r="H39" i="9" s="1"/>
  <c r="G9" i="7"/>
  <c r="G39" i="9" s="1"/>
  <c r="F9" i="7"/>
  <c r="F39" i="9" s="1"/>
  <c r="E9" i="7"/>
  <c r="E39" i="9" s="1"/>
  <c r="D9" i="7"/>
  <c r="D39" i="9" s="1"/>
  <c r="C9" i="7"/>
  <c r="C39" i="9" s="1"/>
  <c r="C40" i="9" s="1"/>
  <c r="B125" i="7" s="1"/>
  <c r="Q14" i="6"/>
  <c r="P14" i="6"/>
  <c r="O14" i="6"/>
  <c r="N14" i="6"/>
  <c r="M14" i="6"/>
  <c r="L14" i="6"/>
  <c r="K14" i="6"/>
  <c r="J14" i="6"/>
  <c r="I14" i="6"/>
  <c r="H14" i="6"/>
  <c r="G14" i="6"/>
  <c r="F14" i="6"/>
  <c r="D732" i="3"/>
  <c r="D731" i="3"/>
  <c r="D730" i="3"/>
  <c r="D729" i="3"/>
  <c r="D728" i="3"/>
  <c r="D727" i="3"/>
  <c r="D726" i="3"/>
  <c r="D725" i="3"/>
  <c r="D724" i="3"/>
  <c r="D723" i="3"/>
  <c r="D722" i="3"/>
  <c r="D721" i="3"/>
  <c r="D720" i="3"/>
  <c r="D719" i="3"/>
  <c r="D718" i="3"/>
  <c r="D717" i="3"/>
  <c r="D716" i="3"/>
  <c r="D715" i="3"/>
  <c r="D714" i="3"/>
  <c r="D713" i="3"/>
  <c r="D712" i="3"/>
  <c r="D711" i="3"/>
  <c r="D710" i="3"/>
  <c r="D709" i="3"/>
  <c r="D708" i="3"/>
  <c r="D707" i="3"/>
  <c r="D706" i="3"/>
  <c r="D705" i="3"/>
  <c r="D704" i="3"/>
  <c r="D703" i="3"/>
  <c r="D702" i="3"/>
  <c r="D701" i="3"/>
  <c r="D700" i="3"/>
  <c r="D699" i="3"/>
  <c r="D698" i="3"/>
  <c r="D697" i="3"/>
  <c r="D696" i="3"/>
  <c r="D695" i="3"/>
  <c r="D694" i="3"/>
  <c r="D693" i="3"/>
  <c r="D692" i="3"/>
  <c r="D691" i="3"/>
  <c r="D690" i="3"/>
  <c r="D689" i="3"/>
  <c r="D688" i="3"/>
  <c r="D687" i="3"/>
  <c r="D686" i="3"/>
  <c r="D685" i="3"/>
  <c r="D684" i="3"/>
  <c r="D683" i="3"/>
  <c r="D682" i="3"/>
  <c r="D681" i="3"/>
  <c r="D680" i="3"/>
  <c r="D679" i="3"/>
  <c r="D678" i="3"/>
  <c r="D677" i="3"/>
  <c r="D676" i="3"/>
  <c r="D675" i="3"/>
  <c r="D674" i="3"/>
  <c r="D673" i="3"/>
  <c r="D672" i="3"/>
  <c r="D671" i="3"/>
  <c r="D670" i="3"/>
  <c r="D669" i="3"/>
  <c r="D668" i="3"/>
  <c r="D667" i="3"/>
  <c r="D666" i="3"/>
  <c r="D665" i="3"/>
  <c r="D664" i="3"/>
  <c r="D663" i="3"/>
  <c r="D662" i="3"/>
  <c r="D661" i="3"/>
  <c r="D660" i="3"/>
  <c r="D659" i="3"/>
  <c r="D658" i="3"/>
  <c r="D657" i="3"/>
  <c r="D656" i="3"/>
  <c r="D655" i="3"/>
  <c r="D654" i="3"/>
  <c r="D653" i="3"/>
  <c r="D652" i="3"/>
  <c r="D651" i="3"/>
  <c r="D650" i="3"/>
  <c r="D649" i="3"/>
  <c r="D648" i="3"/>
  <c r="D647" i="3"/>
  <c r="D646" i="3"/>
  <c r="D645" i="3"/>
  <c r="D644" i="3"/>
  <c r="D643" i="3"/>
  <c r="D642" i="3"/>
  <c r="D641" i="3"/>
  <c r="D640" i="3"/>
  <c r="D639" i="3"/>
  <c r="D638" i="3"/>
  <c r="D637" i="3"/>
  <c r="D636" i="3"/>
  <c r="D635" i="3"/>
  <c r="D634" i="3"/>
  <c r="D633" i="3"/>
  <c r="D632" i="3"/>
  <c r="D631" i="3"/>
  <c r="D630" i="3"/>
  <c r="D629" i="3"/>
  <c r="D628" i="3"/>
  <c r="D627" i="3"/>
  <c r="D626" i="3"/>
  <c r="D625" i="3"/>
  <c r="D624" i="3"/>
  <c r="D623" i="3"/>
  <c r="D622" i="3"/>
  <c r="D621" i="3"/>
  <c r="D620" i="3"/>
  <c r="D619" i="3"/>
  <c r="D618" i="3"/>
  <c r="D617" i="3"/>
  <c r="D616" i="3"/>
  <c r="D615" i="3"/>
  <c r="D614" i="3"/>
  <c r="D613" i="3"/>
  <c r="D612" i="3"/>
  <c r="D611" i="3"/>
  <c r="D610" i="3"/>
  <c r="D609" i="3"/>
  <c r="D608" i="3"/>
  <c r="D607" i="3"/>
  <c r="D606" i="3"/>
  <c r="D605" i="3"/>
  <c r="D604" i="3"/>
  <c r="D603" i="3"/>
  <c r="D602" i="3"/>
  <c r="D601" i="3"/>
  <c r="D600" i="3"/>
  <c r="D599" i="3"/>
  <c r="D598" i="3"/>
  <c r="D597" i="3"/>
  <c r="D596" i="3"/>
  <c r="D595" i="3"/>
  <c r="D594" i="3"/>
  <c r="D593" i="3"/>
  <c r="D592" i="3"/>
  <c r="D591" i="3"/>
  <c r="D590" i="3"/>
  <c r="D589" i="3"/>
  <c r="D588" i="3"/>
  <c r="D587" i="3"/>
  <c r="D586" i="3"/>
  <c r="D585" i="3"/>
  <c r="D584" i="3"/>
  <c r="D583" i="3"/>
  <c r="D582" i="3"/>
  <c r="D581" i="3"/>
  <c r="D580" i="3"/>
  <c r="D579" i="3"/>
  <c r="D578" i="3"/>
  <c r="D577" i="3"/>
  <c r="D576" i="3"/>
  <c r="D575" i="3"/>
  <c r="D574" i="3"/>
  <c r="D573" i="3"/>
  <c r="D572" i="3"/>
  <c r="D571" i="3"/>
  <c r="D570" i="3"/>
  <c r="D569" i="3"/>
  <c r="D568" i="3"/>
  <c r="D567" i="3"/>
  <c r="D566" i="3"/>
  <c r="D565" i="3"/>
  <c r="D564" i="3"/>
  <c r="D563" i="3"/>
  <c r="D562" i="3"/>
  <c r="D561" i="3"/>
  <c r="D560" i="3"/>
  <c r="D559" i="3"/>
  <c r="D558" i="3"/>
  <c r="D557" i="3"/>
  <c r="D556" i="3"/>
  <c r="D555" i="3"/>
  <c r="D554" i="3"/>
  <c r="D553" i="3"/>
  <c r="D552" i="3"/>
  <c r="D551" i="3"/>
  <c r="D550" i="3"/>
  <c r="D549" i="3"/>
  <c r="D548" i="3"/>
  <c r="D547" i="3"/>
  <c r="D546" i="3"/>
  <c r="D545" i="3"/>
  <c r="D544" i="3"/>
  <c r="D543" i="3"/>
  <c r="D542" i="3"/>
  <c r="D541" i="3"/>
  <c r="D540" i="3"/>
  <c r="D539" i="3"/>
  <c r="D538" i="3"/>
  <c r="D537" i="3"/>
  <c r="D536" i="3"/>
  <c r="D535" i="3"/>
  <c r="D534" i="3"/>
  <c r="D533" i="3"/>
  <c r="D532" i="3"/>
  <c r="D531" i="3"/>
  <c r="D530" i="3"/>
  <c r="D529" i="3"/>
  <c r="D528" i="3"/>
  <c r="D527" i="3"/>
  <c r="D526" i="3"/>
  <c r="D525" i="3"/>
  <c r="D524" i="3"/>
  <c r="D523" i="3"/>
  <c r="D522" i="3"/>
  <c r="D521" i="3"/>
  <c r="D520" i="3"/>
  <c r="D519" i="3"/>
  <c r="D518" i="3"/>
  <c r="D517" i="3"/>
  <c r="D516" i="3"/>
  <c r="D515" i="3"/>
  <c r="D514" i="3"/>
  <c r="D513" i="3"/>
  <c r="D512" i="3"/>
  <c r="D511" i="3"/>
  <c r="D510" i="3"/>
  <c r="D509" i="3"/>
  <c r="D508" i="3"/>
  <c r="D507" i="3"/>
  <c r="D506" i="3"/>
  <c r="D505" i="3"/>
  <c r="D504" i="3"/>
  <c r="D503" i="3"/>
  <c r="D502" i="3"/>
  <c r="D501" i="3"/>
  <c r="D500" i="3"/>
  <c r="D499" i="3"/>
  <c r="D498" i="3"/>
  <c r="D497" i="3"/>
  <c r="D496" i="3"/>
  <c r="D495" i="3"/>
  <c r="D494" i="3"/>
  <c r="D493" i="3"/>
  <c r="D492" i="3"/>
  <c r="D491" i="3"/>
  <c r="D490" i="3"/>
  <c r="D489" i="3"/>
  <c r="D488" i="3"/>
  <c r="D487" i="3"/>
  <c r="D486" i="3"/>
  <c r="D485" i="3"/>
  <c r="D484" i="3"/>
  <c r="D483" i="3"/>
  <c r="D482" i="3"/>
  <c r="D481" i="3"/>
  <c r="D480" i="3"/>
  <c r="D479" i="3"/>
  <c r="D478" i="3"/>
  <c r="D477" i="3"/>
  <c r="D476" i="3"/>
  <c r="D475" i="3"/>
  <c r="D474" i="3"/>
  <c r="D473" i="3"/>
  <c r="D472" i="3"/>
  <c r="D471" i="3"/>
  <c r="D470" i="3"/>
  <c r="D469" i="3"/>
  <c r="D468" i="3"/>
  <c r="D467" i="3"/>
  <c r="D466" i="3"/>
  <c r="D465" i="3"/>
  <c r="D464" i="3"/>
  <c r="D463" i="3"/>
  <c r="D462" i="3"/>
  <c r="D461" i="3"/>
  <c r="D460" i="3"/>
  <c r="D459" i="3"/>
  <c r="D458" i="3"/>
  <c r="D457" i="3"/>
  <c r="D456" i="3"/>
  <c r="D455" i="3"/>
  <c r="D454" i="3"/>
  <c r="D453" i="3"/>
  <c r="D452" i="3"/>
  <c r="D451" i="3"/>
  <c r="D450" i="3"/>
  <c r="D449" i="3"/>
  <c r="D448" i="3"/>
  <c r="D447" i="3"/>
  <c r="D446" i="3"/>
  <c r="D445" i="3"/>
  <c r="D444" i="3"/>
  <c r="D443" i="3"/>
  <c r="D442" i="3"/>
  <c r="D441" i="3"/>
  <c r="D440" i="3"/>
  <c r="D439" i="3"/>
  <c r="D438" i="3"/>
  <c r="D437" i="3"/>
  <c r="D436" i="3"/>
  <c r="D435" i="3"/>
  <c r="D434" i="3"/>
  <c r="D433" i="3"/>
  <c r="D432" i="3"/>
  <c r="D431" i="3"/>
  <c r="D430" i="3"/>
  <c r="D429" i="3"/>
  <c r="D428" i="3"/>
  <c r="D427" i="3"/>
  <c r="D426" i="3"/>
  <c r="D425" i="3"/>
  <c r="D424" i="3"/>
  <c r="D423" i="3"/>
  <c r="D422" i="3"/>
  <c r="D421" i="3"/>
  <c r="D420" i="3"/>
  <c r="D419" i="3"/>
  <c r="D418" i="3"/>
  <c r="D417" i="3"/>
  <c r="D416" i="3"/>
  <c r="D415" i="3"/>
  <c r="D414" i="3"/>
  <c r="D413" i="3"/>
  <c r="D412" i="3"/>
  <c r="D411" i="3"/>
  <c r="D410" i="3"/>
  <c r="D409" i="3"/>
  <c r="D408" i="3"/>
  <c r="D407" i="3"/>
  <c r="D406" i="3"/>
  <c r="D405" i="3"/>
  <c r="D404" i="3"/>
  <c r="D403" i="3"/>
  <c r="D402" i="3"/>
  <c r="D401" i="3"/>
  <c r="D400" i="3"/>
  <c r="D399" i="3"/>
  <c r="D398" i="3"/>
  <c r="D397" i="3"/>
  <c r="D396" i="3"/>
  <c r="D395" i="3"/>
  <c r="D394" i="3"/>
  <c r="D393" i="3"/>
  <c r="D392" i="3"/>
  <c r="D391" i="3"/>
  <c r="D390" i="3"/>
  <c r="D389" i="3"/>
  <c r="D388" i="3"/>
  <c r="D387" i="3"/>
  <c r="D386" i="3"/>
  <c r="D385" i="3"/>
  <c r="D384" i="3"/>
  <c r="D383" i="3"/>
  <c r="D382" i="3"/>
  <c r="D381" i="3"/>
  <c r="D380" i="3"/>
  <c r="D379" i="3"/>
  <c r="D378" i="3"/>
  <c r="D377" i="3"/>
  <c r="D376" i="3"/>
  <c r="D375" i="3"/>
  <c r="D374" i="3"/>
  <c r="D373" i="3"/>
  <c r="D372" i="3"/>
  <c r="D371" i="3"/>
  <c r="D370" i="3"/>
  <c r="D369" i="3"/>
  <c r="D368" i="3"/>
  <c r="D367" i="3"/>
  <c r="D366" i="3"/>
  <c r="D365" i="3"/>
  <c r="D364" i="3"/>
  <c r="D363" i="3"/>
  <c r="D362" i="3"/>
  <c r="D361" i="3"/>
  <c r="D360" i="3"/>
  <c r="D359" i="3"/>
  <c r="D358" i="3"/>
  <c r="D357" i="3"/>
  <c r="D356" i="3"/>
  <c r="D355" i="3"/>
  <c r="D354" i="3"/>
  <c r="D353" i="3"/>
  <c r="D352" i="3"/>
  <c r="D351" i="3"/>
  <c r="D350" i="3"/>
  <c r="D349" i="3"/>
  <c r="D348" i="3"/>
  <c r="D347" i="3"/>
  <c r="D346" i="3"/>
  <c r="D345" i="3"/>
  <c r="D344" i="3"/>
  <c r="D343" i="3"/>
  <c r="D342" i="3"/>
  <c r="D341" i="3"/>
  <c r="D340" i="3"/>
  <c r="D339" i="3"/>
  <c r="D338" i="3"/>
  <c r="D337" i="3"/>
  <c r="D336" i="3"/>
  <c r="D335" i="3"/>
  <c r="D334" i="3"/>
  <c r="D333" i="3"/>
  <c r="D332" i="3"/>
  <c r="D331" i="3"/>
  <c r="D330" i="3"/>
  <c r="D329" i="3"/>
  <c r="D328" i="3"/>
  <c r="D327" i="3"/>
  <c r="D326" i="3"/>
  <c r="D325" i="3"/>
  <c r="D324" i="3"/>
  <c r="D323" i="3"/>
  <c r="D322" i="3"/>
  <c r="D321" i="3"/>
  <c r="D320" i="3"/>
  <c r="D319" i="3"/>
  <c r="D318" i="3"/>
  <c r="D317" i="3"/>
  <c r="D316" i="3"/>
  <c r="D315" i="3"/>
  <c r="D314" i="3"/>
  <c r="D313" i="3"/>
  <c r="D312" i="3"/>
  <c r="D311" i="3"/>
  <c r="D310" i="3"/>
  <c r="D309" i="3"/>
  <c r="D308" i="3"/>
  <c r="D307" i="3"/>
  <c r="D306" i="3"/>
  <c r="D305" i="3"/>
  <c r="D304" i="3"/>
  <c r="D303" i="3"/>
  <c r="D302" i="3"/>
  <c r="D301" i="3"/>
  <c r="D300" i="3"/>
  <c r="D299" i="3"/>
  <c r="D298" i="3"/>
  <c r="D297" i="3"/>
  <c r="D296" i="3"/>
  <c r="D295" i="3"/>
  <c r="D294" i="3"/>
  <c r="D293" i="3"/>
  <c r="D292" i="3"/>
  <c r="D291" i="3"/>
  <c r="D290" i="3"/>
  <c r="D289" i="3"/>
  <c r="D288" i="3"/>
  <c r="D287" i="3"/>
  <c r="D286" i="3"/>
  <c r="D285" i="3"/>
  <c r="D284" i="3"/>
  <c r="D283" i="3"/>
  <c r="D282" i="3"/>
  <c r="D281" i="3"/>
  <c r="D280" i="3"/>
  <c r="D279" i="3"/>
  <c r="D278" i="3"/>
  <c r="D277" i="3"/>
  <c r="D276" i="3"/>
  <c r="D275" i="3"/>
  <c r="D274" i="3"/>
  <c r="D273" i="3"/>
  <c r="D272" i="3"/>
  <c r="D271" i="3"/>
  <c r="D270" i="3"/>
  <c r="D269" i="3"/>
  <c r="D268" i="3"/>
  <c r="D267" i="3"/>
  <c r="D266" i="3"/>
  <c r="D265" i="3"/>
  <c r="D264" i="3"/>
  <c r="D263" i="3"/>
  <c r="D262" i="3"/>
  <c r="D261" i="3"/>
  <c r="D260" i="3"/>
  <c r="D259" i="3"/>
  <c r="D258" i="3"/>
  <c r="D257" i="3"/>
  <c r="D256" i="3"/>
  <c r="D255" i="3"/>
  <c r="D254" i="3"/>
  <c r="D253" i="3"/>
  <c r="D252" i="3"/>
  <c r="D251" i="3"/>
  <c r="D250" i="3"/>
  <c r="D249" i="3"/>
  <c r="D248" i="3"/>
  <c r="D247" i="3"/>
  <c r="D246" i="3"/>
  <c r="D245" i="3"/>
  <c r="D244" i="3"/>
  <c r="D243" i="3"/>
  <c r="D242" i="3"/>
  <c r="D241" i="3"/>
  <c r="D240" i="3"/>
  <c r="D239" i="3"/>
  <c r="D238" i="3"/>
  <c r="D237" i="3"/>
  <c r="D236" i="3"/>
  <c r="D235" i="3"/>
  <c r="D234" i="3"/>
  <c r="D233" i="3"/>
  <c r="D232" i="3"/>
  <c r="D231" i="3"/>
  <c r="D230" i="3"/>
  <c r="D229" i="3"/>
  <c r="D228" i="3"/>
  <c r="D227" i="3"/>
  <c r="D226" i="3"/>
  <c r="D225" i="3"/>
  <c r="D224" i="3"/>
  <c r="D223" i="3"/>
  <c r="D222" i="3"/>
  <c r="D221" i="3"/>
  <c r="D220" i="3"/>
  <c r="D219" i="3"/>
  <c r="D218" i="3"/>
  <c r="D217" i="3"/>
  <c r="D216" i="3"/>
  <c r="D215" i="3"/>
  <c r="D214" i="3"/>
  <c r="D213" i="3"/>
  <c r="D212" i="3"/>
  <c r="D211" i="3"/>
  <c r="D210" i="3"/>
  <c r="D209" i="3"/>
  <c r="D208" i="3"/>
  <c r="D207" i="3"/>
  <c r="D206" i="3"/>
  <c r="D205" i="3"/>
  <c r="D204" i="3"/>
  <c r="D203" i="3"/>
  <c r="D202" i="3"/>
  <c r="D201" i="3"/>
  <c r="D200" i="3"/>
  <c r="D199" i="3"/>
  <c r="D198" i="3"/>
  <c r="D197" i="3"/>
  <c r="D196" i="3"/>
  <c r="D195" i="3"/>
  <c r="D194" i="3"/>
  <c r="D193" i="3"/>
  <c r="D192" i="3"/>
  <c r="D191" i="3"/>
  <c r="D190" i="3"/>
  <c r="D189" i="3"/>
  <c r="D188" i="3"/>
  <c r="D187" i="3"/>
  <c r="D186" i="3"/>
  <c r="D185" i="3"/>
  <c r="D184" i="3"/>
  <c r="D183" i="3"/>
  <c r="D182" i="3"/>
  <c r="D181" i="3"/>
  <c r="D180" i="3"/>
  <c r="D179" i="3"/>
  <c r="D178" i="3"/>
  <c r="D177" i="3"/>
  <c r="D176" i="3"/>
  <c r="D175" i="3"/>
  <c r="D174" i="3"/>
  <c r="D173" i="3"/>
  <c r="D172" i="3"/>
  <c r="D171" i="3"/>
  <c r="D170" i="3"/>
  <c r="D169" i="3"/>
  <c r="D168" i="3"/>
  <c r="D167" i="3"/>
  <c r="D166" i="3"/>
  <c r="D165" i="3"/>
  <c r="D164" i="3"/>
  <c r="D163" i="3"/>
  <c r="D162" i="3"/>
  <c r="D161" i="3"/>
  <c r="D160" i="3"/>
  <c r="D159" i="3"/>
  <c r="D158" i="3"/>
  <c r="D157" i="3"/>
  <c r="D156" i="3"/>
  <c r="D155" i="3"/>
  <c r="D154" i="3"/>
  <c r="D153" i="3"/>
  <c r="D152" i="3"/>
  <c r="D151" i="3"/>
  <c r="D150" i="3"/>
  <c r="D149" i="3"/>
  <c r="D148" i="3"/>
  <c r="D147" i="3"/>
  <c r="D146" i="3"/>
  <c r="D145" i="3"/>
  <c r="D144" i="3"/>
  <c r="D143" i="3"/>
  <c r="D142" i="3"/>
  <c r="D141" i="3"/>
  <c r="D140" i="3"/>
  <c r="D139" i="3"/>
  <c r="D138" i="3"/>
  <c r="D137" i="3"/>
  <c r="D136" i="3"/>
  <c r="D135" i="3"/>
  <c r="D134" i="3"/>
  <c r="D133" i="3"/>
  <c r="D132" i="3"/>
  <c r="D131" i="3"/>
  <c r="D130" i="3"/>
  <c r="D129" i="3"/>
  <c r="D128" i="3"/>
  <c r="D127" i="3"/>
  <c r="D126" i="3"/>
  <c r="D125" i="3"/>
  <c r="D124" i="3"/>
  <c r="D123" i="3"/>
  <c r="D122" i="3"/>
  <c r="D121" i="3"/>
  <c r="D120" i="3"/>
  <c r="D119" i="3"/>
  <c r="D118" i="3"/>
  <c r="D117" i="3"/>
  <c r="D116" i="3"/>
  <c r="D115" i="3"/>
  <c r="D114" i="3"/>
  <c r="D113" i="3"/>
  <c r="D112" i="3"/>
  <c r="D111" i="3"/>
  <c r="D110" i="3"/>
  <c r="D109" i="3"/>
  <c r="D108" i="3"/>
  <c r="D107" i="3"/>
  <c r="D106" i="3"/>
  <c r="D105" i="3"/>
  <c r="D104" i="3"/>
  <c r="D103" i="3"/>
  <c r="D102" i="3"/>
  <c r="D101" i="3"/>
  <c r="D100" i="3"/>
  <c r="D99" i="3"/>
  <c r="D98" i="3"/>
  <c r="D97" i="3"/>
  <c r="D96" i="3"/>
  <c r="D95" i="3"/>
  <c r="D94" i="3"/>
  <c r="D93" i="3"/>
  <c r="D92" i="3"/>
  <c r="D91" i="3"/>
  <c r="D90" i="3"/>
  <c r="D89" i="3"/>
  <c r="D88" i="3"/>
  <c r="D87" i="3"/>
  <c r="D86" i="3"/>
  <c r="D85" i="3"/>
  <c r="D84" i="3"/>
  <c r="D83" i="3"/>
  <c r="D82" i="3"/>
  <c r="D81" i="3"/>
  <c r="D80" i="3"/>
  <c r="D79" i="3"/>
  <c r="D78" i="3"/>
  <c r="D77" i="3"/>
  <c r="D76" i="3"/>
  <c r="D75" i="3"/>
  <c r="D74" i="3"/>
  <c r="D73" i="3"/>
  <c r="D72" i="3"/>
  <c r="D71" i="3"/>
  <c r="D70" i="3"/>
  <c r="D69" i="3"/>
  <c r="D68" i="3"/>
  <c r="D67" i="3"/>
  <c r="D66" i="3"/>
  <c r="D65" i="3"/>
  <c r="D64" i="3"/>
  <c r="D63" i="3"/>
  <c r="D62" i="3"/>
  <c r="D61" i="3"/>
  <c r="D60" i="3"/>
  <c r="D59" i="3"/>
  <c r="D58" i="3"/>
  <c r="D57" i="3"/>
  <c r="D56" i="3"/>
  <c r="D55" i="3"/>
  <c r="D54" i="3"/>
  <c r="D53" i="3"/>
  <c r="D52" i="3"/>
  <c r="D51" i="3"/>
  <c r="D50" i="3"/>
  <c r="D49" i="3"/>
  <c r="D48" i="3"/>
  <c r="D47" i="3"/>
  <c r="D46" i="3"/>
  <c r="D45" i="3"/>
  <c r="D44" i="3"/>
  <c r="D43" i="3"/>
  <c r="D42" i="3"/>
  <c r="D41" i="3"/>
  <c r="D40" i="3"/>
  <c r="D39" i="3"/>
  <c r="D38" i="3"/>
  <c r="D37" i="3"/>
  <c r="D36" i="3"/>
  <c r="D35" i="3"/>
  <c r="D34" i="3"/>
  <c r="D33" i="3"/>
  <c r="D32" i="3"/>
  <c r="D31" i="3"/>
  <c r="D30" i="3"/>
  <c r="D29" i="3"/>
  <c r="D28" i="3"/>
  <c r="D27" i="3"/>
  <c r="D26" i="3"/>
  <c r="D25" i="3"/>
  <c r="D24" i="3"/>
  <c r="D23" i="3"/>
  <c r="D22" i="3"/>
  <c r="D21" i="3"/>
  <c r="D20" i="3"/>
  <c r="D19" i="3"/>
  <c r="D18" i="3"/>
  <c r="D17" i="3"/>
  <c r="D16" i="3"/>
  <c r="D15" i="3"/>
  <c r="D14" i="3"/>
  <c r="D13" i="3"/>
  <c r="D12" i="3"/>
  <c r="D11" i="3"/>
  <c r="D10" i="3"/>
  <c r="D9" i="3"/>
  <c r="D8" i="3"/>
  <c r="D7" i="3"/>
  <c r="D6" i="3"/>
  <c r="D5" i="3"/>
  <c r="D4" i="3"/>
  <c r="D3" i="3"/>
  <c r="E842" i="2"/>
  <c r="E841" i="2"/>
  <c r="E840" i="2"/>
  <c r="E839" i="2"/>
  <c r="E838" i="2"/>
  <c r="E837" i="2"/>
  <c r="E836" i="2"/>
  <c r="E835" i="2"/>
  <c r="E834" i="2"/>
  <c r="E833" i="2"/>
  <c r="E832" i="2"/>
  <c r="E831" i="2"/>
  <c r="E830" i="2"/>
  <c r="E829" i="2"/>
  <c r="E828" i="2"/>
  <c r="E827" i="2"/>
  <c r="E826" i="2"/>
  <c r="E825" i="2"/>
  <c r="E824" i="2"/>
  <c r="E823" i="2"/>
  <c r="E822" i="2"/>
  <c r="E821" i="2"/>
  <c r="E820" i="2"/>
  <c r="E819" i="2"/>
  <c r="E818" i="2"/>
  <c r="E817" i="2"/>
  <c r="E816" i="2"/>
  <c r="E815" i="2"/>
  <c r="E814" i="2"/>
  <c r="E813" i="2"/>
  <c r="E812" i="2"/>
  <c r="E811" i="2"/>
  <c r="E810" i="2"/>
  <c r="E809" i="2"/>
  <c r="E808" i="2"/>
  <c r="E807" i="2"/>
  <c r="E806" i="2"/>
  <c r="E805" i="2"/>
  <c r="E804" i="2"/>
  <c r="E803" i="2"/>
  <c r="E802" i="2"/>
  <c r="E801" i="2"/>
  <c r="E800" i="2"/>
  <c r="E799" i="2"/>
  <c r="E798" i="2"/>
  <c r="E797" i="2"/>
  <c r="E796" i="2"/>
  <c r="E795" i="2"/>
  <c r="E794" i="2"/>
  <c r="E793" i="2"/>
  <c r="E792" i="2"/>
  <c r="E791" i="2"/>
  <c r="E790" i="2"/>
  <c r="E789" i="2"/>
  <c r="E788" i="2"/>
  <c r="E787" i="2"/>
  <c r="E786" i="2"/>
  <c r="E785" i="2"/>
  <c r="E784" i="2"/>
  <c r="E783" i="2"/>
  <c r="E782" i="2"/>
  <c r="E781" i="2"/>
  <c r="E780" i="2"/>
  <c r="E779" i="2"/>
  <c r="E778" i="2"/>
  <c r="E777" i="2"/>
  <c r="E776" i="2"/>
  <c r="E775" i="2"/>
  <c r="E774" i="2"/>
  <c r="E773" i="2"/>
  <c r="E772" i="2"/>
  <c r="E771" i="2"/>
  <c r="E770" i="2"/>
  <c r="E769" i="2"/>
  <c r="E768" i="2"/>
  <c r="E767" i="2"/>
  <c r="E766" i="2"/>
  <c r="E765" i="2"/>
  <c r="E764" i="2"/>
  <c r="E763" i="2"/>
  <c r="E762" i="2"/>
  <c r="E761" i="2"/>
  <c r="E760" i="2"/>
  <c r="E759" i="2"/>
  <c r="E758" i="2"/>
  <c r="E757" i="2"/>
  <c r="E756" i="2"/>
  <c r="E755" i="2"/>
  <c r="E754" i="2"/>
  <c r="E753" i="2"/>
  <c r="E752" i="2"/>
  <c r="E751" i="2"/>
  <c r="E750" i="2"/>
  <c r="E749" i="2"/>
  <c r="E748" i="2"/>
  <c r="E747" i="2"/>
  <c r="E746" i="2"/>
  <c r="E745" i="2"/>
  <c r="E744" i="2"/>
  <c r="E743" i="2"/>
  <c r="E742" i="2"/>
  <c r="E741" i="2"/>
  <c r="E740" i="2"/>
  <c r="E739" i="2"/>
  <c r="E738" i="2"/>
  <c r="E737" i="2"/>
  <c r="E736" i="2"/>
  <c r="E735" i="2"/>
  <c r="E734" i="2"/>
  <c r="E733" i="2"/>
  <c r="E732" i="2"/>
  <c r="E731" i="2"/>
  <c r="E730" i="2"/>
  <c r="E729" i="2"/>
  <c r="E728" i="2"/>
  <c r="E727" i="2"/>
  <c r="E726" i="2"/>
  <c r="E725" i="2"/>
  <c r="E724" i="2"/>
  <c r="E723" i="2"/>
  <c r="E722" i="2"/>
  <c r="E721" i="2"/>
  <c r="E720" i="2"/>
  <c r="E719" i="2"/>
  <c r="E718" i="2"/>
  <c r="E717" i="2"/>
  <c r="E716" i="2"/>
  <c r="E715" i="2"/>
  <c r="E714" i="2"/>
  <c r="E713" i="2"/>
  <c r="E712" i="2"/>
  <c r="E711" i="2"/>
  <c r="E710" i="2"/>
  <c r="E709" i="2"/>
  <c r="E708" i="2"/>
  <c r="E707" i="2"/>
  <c r="E706" i="2"/>
  <c r="E705" i="2"/>
  <c r="E704" i="2"/>
  <c r="E703" i="2"/>
  <c r="E702" i="2"/>
  <c r="E701" i="2"/>
  <c r="E700" i="2"/>
  <c r="E699" i="2"/>
  <c r="E698" i="2"/>
  <c r="E697" i="2"/>
  <c r="E696" i="2"/>
  <c r="E695" i="2"/>
  <c r="E694" i="2"/>
  <c r="E693" i="2"/>
  <c r="E692" i="2"/>
  <c r="E691" i="2"/>
  <c r="E690" i="2"/>
  <c r="E689" i="2"/>
  <c r="E688" i="2"/>
  <c r="E687" i="2"/>
  <c r="E686" i="2"/>
  <c r="E685" i="2"/>
  <c r="E684" i="2"/>
  <c r="E683" i="2"/>
  <c r="E682" i="2"/>
  <c r="E681" i="2"/>
  <c r="E680" i="2"/>
  <c r="E679" i="2"/>
  <c r="E678" i="2"/>
  <c r="E677" i="2"/>
  <c r="E676" i="2"/>
  <c r="E675" i="2"/>
  <c r="E674" i="2"/>
  <c r="E673" i="2"/>
  <c r="E672" i="2"/>
  <c r="E671" i="2"/>
  <c r="E670" i="2"/>
  <c r="E669" i="2"/>
  <c r="E668" i="2"/>
  <c r="E667" i="2"/>
  <c r="E666" i="2"/>
  <c r="E665" i="2"/>
  <c r="E664" i="2"/>
  <c r="E663" i="2"/>
  <c r="E662" i="2"/>
  <c r="E661" i="2"/>
  <c r="E660" i="2"/>
  <c r="E659" i="2"/>
  <c r="E658" i="2"/>
  <c r="E657" i="2"/>
  <c r="E656" i="2"/>
  <c r="E655" i="2"/>
  <c r="E654" i="2"/>
  <c r="E653" i="2"/>
  <c r="E652" i="2"/>
  <c r="E651" i="2"/>
  <c r="E650" i="2"/>
  <c r="E649" i="2"/>
  <c r="E648" i="2"/>
  <c r="E647" i="2"/>
  <c r="E646" i="2"/>
  <c r="E645" i="2"/>
  <c r="E644" i="2"/>
  <c r="E643" i="2"/>
  <c r="E642" i="2"/>
  <c r="E641" i="2"/>
  <c r="E640" i="2"/>
  <c r="E639" i="2"/>
  <c r="E638" i="2"/>
  <c r="E637" i="2"/>
  <c r="E636" i="2"/>
  <c r="E635" i="2"/>
  <c r="E634" i="2"/>
  <c r="E633" i="2"/>
  <c r="E632" i="2"/>
  <c r="E631" i="2"/>
  <c r="E630" i="2"/>
  <c r="E629" i="2"/>
  <c r="E628" i="2"/>
  <c r="E627" i="2"/>
  <c r="E626" i="2"/>
  <c r="E625" i="2"/>
  <c r="E624" i="2"/>
  <c r="E623" i="2"/>
  <c r="E622" i="2"/>
  <c r="E621" i="2"/>
  <c r="E620" i="2"/>
  <c r="E619" i="2"/>
  <c r="E618" i="2"/>
  <c r="E617" i="2"/>
  <c r="E616" i="2"/>
  <c r="E615" i="2"/>
  <c r="E614" i="2"/>
  <c r="E613" i="2"/>
  <c r="E612" i="2"/>
  <c r="E611" i="2"/>
  <c r="E610" i="2"/>
  <c r="E609" i="2"/>
  <c r="E608" i="2"/>
  <c r="E607" i="2"/>
  <c r="E606" i="2"/>
  <c r="E605" i="2"/>
  <c r="E604" i="2"/>
  <c r="E603" i="2"/>
  <c r="E602" i="2"/>
  <c r="E601" i="2"/>
  <c r="E600" i="2"/>
  <c r="E599" i="2"/>
  <c r="E598" i="2"/>
  <c r="E597" i="2"/>
  <c r="E596" i="2"/>
  <c r="E595" i="2"/>
  <c r="E594" i="2"/>
  <c r="E593" i="2"/>
  <c r="E592" i="2"/>
  <c r="E591" i="2"/>
  <c r="E590" i="2"/>
  <c r="E589" i="2"/>
  <c r="E588" i="2"/>
  <c r="E587" i="2"/>
  <c r="E586" i="2"/>
  <c r="E585" i="2"/>
  <c r="E584" i="2"/>
  <c r="E583" i="2"/>
  <c r="E582" i="2"/>
  <c r="E581" i="2"/>
  <c r="E580" i="2"/>
  <c r="E579" i="2"/>
  <c r="E578" i="2"/>
  <c r="E577" i="2"/>
  <c r="E576" i="2"/>
  <c r="E575" i="2"/>
  <c r="E574" i="2"/>
  <c r="E573" i="2"/>
  <c r="E572" i="2"/>
  <c r="E571" i="2"/>
  <c r="E570" i="2"/>
  <c r="E569" i="2"/>
  <c r="E568" i="2"/>
  <c r="E567" i="2"/>
  <c r="E566" i="2"/>
  <c r="E565" i="2"/>
  <c r="E564" i="2"/>
  <c r="E563" i="2"/>
  <c r="E562" i="2"/>
  <c r="E561" i="2"/>
  <c r="E560" i="2"/>
  <c r="E559" i="2"/>
  <c r="E558" i="2"/>
  <c r="E557" i="2"/>
  <c r="E556" i="2"/>
  <c r="E555" i="2"/>
  <c r="E554" i="2"/>
  <c r="E553" i="2"/>
  <c r="E552" i="2"/>
  <c r="E551" i="2"/>
  <c r="E550" i="2"/>
  <c r="E549" i="2"/>
  <c r="E548" i="2"/>
  <c r="E547" i="2"/>
  <c r="E546" i="2"/>
  <c r="E545" i="2"/>
  <c r="E544" i="2"/>
  <c r="E543" i="2"/>
  <c r="E542" i="2"/>
  <c r="E541" i="2"/>
  <c r="E540" i="2"/>
  <c r="E539" i="2"/>
  <c r="E538" i="2"/>
  <c r="E537" i="2"/>
  <c r="E536" i="2"/>
  <c r="E535" i="2"/>
  <c r="E534" i="2"/>
  <c r="E533" i="2"/>
  <c r="E532" i="2"/>
  <c r="E531" i="2"/>
  <c r="E530" i="2"/>
  <c r="E529" i="2"/>
  <c r="E528" i="2"/>
  <c r="E527" i="2"/>
  <c r="E526" i="2"/>
  <c r="E525" i="2"/>
  <c r="E524" i="2"/>
  <c r="E523" i="2"/>
  <c r="E522" i="2"/>
  <c r="E521" i="2"/>
  <c r="E520" i="2"/>
  <c r="E519" i="2"/>
  <c r="E518" i="2"/>
  <c r="E517" i="2"/>
  <c r="E516" i="2"/>
  <c r="E515" i="2"/>
  <c r="E514" i="2"/>
  <c r="E513" i="2"/>
  <c r="E512" i="2"/>
  <c r="E511" i="2"/>
  <c r="E510" i="2"/>
  <c r="E509" i="2"/>
  <c r="E508" i="2"/>
  <c r="E507" i="2"/>
  <c r="E506" i="2"/>
  <c r="E505" i="2"/>
  <c r="E504" i="2"/>
  <c r="E503" i="2"/>
  <c r="E502" i="2"/>
  <c r="E501" i="2"/>
  <c r="E500" i="2"/>
  <c r="E499" i="2"/>
  <c r="E498" i="2"/>
  <c r="E497" i="2"/>
  <c r="E496" i="2"/>
  <c r="E495" i="2"/>
  <c r="E494" i="2"/>
  <c r="E493" i="2"/>
  <c r="E492" i="2"/>
  <c r="E491" i="2"/>
  <c r="E490" i="2"/>
  <c r="E489" i="2"/>
  <c r="E488" i="2"/>
  <c r="E487" i="2"/>
  <c r="E486" i="2"/>
  <c r="E485" i="2"/>
  <c r="E484" i="2"/>
  <c r="E483" i="2"/>
  <c r="E482" i="2"/>
  <c r="E481" i="2"/>
  <c r="E480" i="2"/>
  <c r="E479" i="2"/>
  <c r="E478" i="2"/>
  <c r="E477" i="2"/>
  <c r="E476" i="2"/>
  <c r="E475" i="2"/>
  <c r="E474" i="2"/>
  <c r="E473" i="2"/>
  <c r="E472" i="2"/>
  <c r="E471" i="2"/>
  <c r="E374" i="2"/>
  <c r="E373" i="2"/>
  <c r="E372" i="2"/>
  <c r="E371" i="2"/>
  <c r="E370" i="2"/>
  <c r="E369" i="2"/>
  <c r="E368" i="2"/>
  <c r="E367" i="2"/>
  <c r="E366" i="2"/>
  <c r="E365" i="2"/>
  <c r="E364" i="2"/>
  <c r="E363" i="2"/>
  <c r="E362" i="2"/>
  <c r="E361" i="2"/>
  <c r="E360" i="2"/>
  <c r="E359" i="2"/>
  <c r="E358" i="2"/>
  <c r="E357" i="2"/>
  <c r="E356" i="2"/>
  <c r="E355" i="2"/>
  <c r="E354" i="2"/>
  <c r="E353" i="2"/>
  <c r="E352" i="2"/>
  <c r="E351" i="2"/>
  <c r="E350" i="2"/>
  <c r="E349" i="2"/>
  <c r="E348" i="2"/>
  <c r="E347" i="2"/>
  <c r="E346" i="2"/>
  <c r="E345" i="2"/>
  <c r="E344" i="2"/>
  <c r="E343" i="2"/>
  <c r="E342" i="2"/>
  <c r="E341" i="2"/>
  <c r="E340" i="2"/>
  <c r="E339" i="2"/>
  <c r="E338" i="2"/>
  <c r="E337" i="2"/>
  <c r="E336" i="2"/>
  <c r="E335" i="2"/>
  <c r="E334" i="2"/>
  <c r="E333" i="2"/>
  <c r="E332" i="2"/>
  <c r="E331" i="2"/>
  <c r="E330" i="2"/>
  <c r="E329" i="2"/>
  <c r="E328" i="2"/>
  <c r="E327" i="2"/>
  <c r="E326" i="2"/>
  <c r="E325" i="2"/>
  <c r="E324" i="2"/>
  <c r="E323" i="2"/>
  <c r="E322" i="2"/>
  <c r="E321" i="2"/>
  <c r="E320" i="2"/>
  <c r="E319" i="2"/>
  <c r="E318" i="2"/>
  <c r="E317" i="2"/>
  <c r="E316" i="2"/>
  <c r="E315" i="2"/>
  <c r="E314" i="2"/>
  <c r="E313" i="2"/>
  <c r="E312" i="2"/>
  <c r="E311" i="2"/>
  <c r="E310" i="2"/>
  <c r="E309" i="2"/>
  <c r="E308" i="2"/>
  <c r="E307" i="2"/>
  <c r="E306" i="2"/>
  <c r="E305" i="2"/>
  <c r="E304" i="2"/>
  <c r="E303" i="2"/>
  <c r="E302" i="2"/>
  <c r="E301" i="2"/>
  <c r="E300" i="2"/>
  <c r="E299" i="2"/>
  <c r="E298" i="2"/>
  <c r="E297" i="2"/>
  <c r="E296" i="2"/>
  <c r="E295" i="2"/>
  <c r="E294" i="2"/>
  <c r="E293" i="2"/>
  <c r="E292" i="2"/>
  <c r="E291" i="2"/>
  <c r="E290" i="2"/>
  <c r="E289" i="2"/>
  <c r="E288" i="2"/>
  <c r="E287" i="2"/>
  <c r="E286" i="2"/>
  <c r="E285" i="2"/>
  <c r="E284" i="2"/>
  <c r="E283" i="2"/>
  <c r="E282" i="2"/>
  <c r="E281" i="2"/>
  <c r="E280" i="2"/>
  <c r="E279" i="2"/>
  <c r="E278" i="2"/>
  <c r="E277" i="2"/>
  <c r="E276" i="2"/>
  <c r="E275" i="2"/>
  <c r="E274" i="2"/>
  <c r="E273" i="2"/>
  <c r="E272" i="2"/>
  <c r="E271" i="2"/>
  <c r="E270" i="2"/>
  <c r="E269" i="2"/>
  <c r="E268" i="2"/>
  <c r="E267" i="2"/>
  <c r="E266" i="2"/>
  <c r="E265" i="2"/>
  <c r="E264" i="2"/>
  <c r="E263" i="2"/>
  <c r="E262" i="2"/>
  <c r="E261" i="2"/>
  <c r="E260" i="2"/>
  <c r="E259" i="2"/>
  <c r="E258" i="2"/>
  <c r="E257" i="2"/>
  <c r="E256" i="2"/>
  <c r="E255" i="2"/>
  <c r="E254" i="2"/>
  <c r="E253" i="2"/>
  <c r="E252" i="2"/>
  <c r="E251" i="2"/>
  <c r="E250" i="2"/>
  <c r="E249" i="2"/>
  <c r="E248" i="2"/>
  <c r="E247" i="2"/>
  <c r="E246" i="2"/>
  <c r="E245" i="2"/>
  <c r="E244" i="2"/>
  <c r="E243" i="2"/>
  <c r="E242" i="2"/>
  <c r="E241" i="2"/>
  <c r="E240" i="2"/>
  <c r="E239" i="2"/>
  <c r="E238" i="2"/>
  <c r="E237" i="2"/>
  <c r="E236" i="2"/>
  <c r="E235" i="2"/>
  <c r="E234" i="2"/>
  <c r="E233" i="2"/>
  <c r="E232" i="2"/>
  <c r="E231" i="2"/>
  <c r="E230" i="2"/>
  <c r="E229" i="2"/>
  <c r="E228" i="2"/>
  <c r="E227" i="2"/>
  <c r="E226" i="2"/>
  <c r="E225" i="2"/>
  <c r="E224" i="2"/>
  <c r="E223" i="2"/>
  <c r="E222" i="2"/>
  <c r="E221" i="2"/>
  <c r="E220" i="2"/>
  <c r="E219" i="2"/>
  <c r="E218" i="2"/>
  <c r="E217" i="2"/>
  <c r="E216" i="2"/>
  <c r="E215" i="2"/>
  <c r="E214" i="2"/>
  <c r="E213" i="2"/>
  <c r="E212" i="2"/>
  <c r="E211" i="2"/>
  <c r="E210" i="2"/>
  <c r="E209" i="2"/>
  <c r="E208" i="2"/>
  <c r="E207" i="2"/>
  <c r="E206" i="2"/>
  <c r="E205" i="2"/>
  <c r="E204" i="2"/>
  <c r="E203" i="2"/>
  <c r="E202" i="2"/>
  <c r="E201" i="2"/>
  <c r="E200" i="2"/>
  <c r="E199" i="2"/>
  <c r="E198" i="2"/>
  <c r="E197" i="2"/>
  <c r="E196" i="2"/>
  <c r="E195" i="2"/>
  <c r="E194" i="2"/>
  <c r="E193" i="2"/>
  <c r="E192" i="2"/>
  <c r="E191" i="2"/>
  <c r="E190" i="2"/>
  <c r="E189" i="2"/>
  <c r="E188" i="2"/>
  <c r="E187" i="2"/>
  <c r="E186" i="2"/>
  <c r="E185" i="2"/>
  <c r="E184" i="2"/>
  <c r="E183" i="2"/>
  <c r="E182" i="2"/>
  <c r="E181" i="2"/>
  <c r="E180" i="2"/>
  <c r="E179" i="2"/>
  <c r="E178" i="2"/>
  <c r="E177" i="2"/>
  <c r="E176" i="2"/>
  <c r="E175" i="2"/>
  <c r="E174" i="2"/>
  <c r="E173" i="2"/>
  <c r="E172" i="2"/>
  <c r="E171" i="2"/>
  <c r="E170" i="2"/>
  <c r="E169" i="2"/>
  <c r="E168" i="2"/>
  <c r="E167" i="2"/>
  <c r="E166" i="2"/>
  <c r="E165" i="2"/>
  <c r="E164" i="2"/>
  <c r="E163" i="2"/>
  <c r="E162" i="2"/>
  <c r="E161" i="2"/>
  <c r="E160" i="2"/>
  <c r="E159" i="2"/>
  <c r="E158" i="2"/>
  <c r="E157" i="2"/>
  <c r="E156" i="2"/>
  <c r="E155" i="2"/>
  <c r="E154" i="2"/>
  <c r="E153" i="2"/>
  <c r="E152" i="2"/>
  <c r="E151" i="2"/>
  <c r="E150" i="2"/>
  <c r="E149" i="2"/>
  <c r="E148" i="2"/>
  <c r="E147" i="2"/>
  <c r="E146" i="2"/>
  <c r="E145" i="2"/>
  <c r="E144" i="2"/>
  <c r="E143" i="2"/>
  <c r="E142" i="2"/>
  <c r="E141" i="2"/>
  <c r="E140" i="2"/>
  <c r="E139" i="2"/>
  <c r="E138" i="2"/>
  <c r="E137" i="2"/>
  <c r="E136" i="2"/>
  <c r="E135" i="2"/>
  <c r="E134" i="2"/>
  <c r="E133" i="2"/>
  <c r="E132" i="2"/>
  <c r="E131" i="2"/>
  <c r="E130" i="2"/>
  <c r="E129" i="2"/>
  <c r="E128" i="2"/>
  <c r="E127" i="2"/>
  <c r="E126" i="2"/>
  <c r="E125" i="2"/>
  <c r="E124" i="2"/>
  <c r="E123" i="2"/>
  <c r="E122" i="2"/>
  <c r="E121" i="2"/>
  <c r="E120" i="2"/>
  <c r="E119" i="2"/>
  <c r="E118" i="2"/>
  <c r="E117" i="2"/>
  <c r="E116" i="2"/>
  <c r="E115" i="2"/>
  <c r="E114" i="2"/>
  <c r="E113" i="2"/>
  <c r="E112" i="2"/>
  <c r="E111" i="2"/>
  <c r="E110" i="2"/>
  <c r="E109" i="2"/>
  <c r="E108" i="2"/>
  <c r="E107" i="2"/>
  <c r="E106" i="2"/>
  <c r="E105" i="2"/>
  <c r="E104" i="2"/>
  <c r="E103" i="2"/>
  <c r="E102" i="2"/>
  <c r="E101" i="2"/>
  <c r="E100" i="2"/>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E9" i="2"/>
  <c r="E8" i="2"/>
  <c r="E7" i="2"/>
  <c r="E6" i="2"/>
  <c r="E5" i="2"/>
  <c r="E4" i="2"/>
  <c r="E3" i="2"/>
  <c r="S60" i="6" l="1"/>
  <c r="S61" i="6"/>
  <c r="U61" i="6" s="1"/>
  <c r="S62" i="6"/>
  <c r="S63" i="6"/>
  <c r="U63" i="6" s="1"/>
  <c r="R62" i="6"/>
  <c r="T62" i="6" s="1"/>
  <c r="T61" i="6"/>
  <c r="R60" i="6"/>
  <c r="T60" i="6" s="1"/>
  <c r="L16" i="6"/>
  <c r="M16" i="6"/>
  <c r="O15" i="6"/>
  <c r="G15" i="6"/>
  <c r="O16" i="6"/>
  <c r="P16" i="6"/>
  <c r="Q16" i="6"/>
  <c r="I15" i="6"/>
  <c r="P15" i="6"/>
  <c r="N16" i="6"/>
  <c r="N15" i="6"/>
  <c r="F15" i="6"/>
  <c r="M15" i="6"/>
  <c r="L15" i="6"/>
  <c r="K15" i="6"/>
  <c r="G16" i="6"/>
  <c r="H16" i="6"/>
  <c r="I16" i="6"/>
  <c r="J16" i="6"/>
  <c r="F16" i="6"/>
  <c r="J15" i="6"/>
  <c r="Q15" i="6"/>
  <c r="H15" i="6"/>
  <c r="K16" i="6"/>
  <c r="P57" i="5"/>
  <c r="Q54" i="5"/>
  <c r="R51" i="5"/>
  <c r="Q57" i="5"/>
  <c r="R54" i="5"/>
  <c r="P52" i="5"/>
  <c r="L59" i="5"/>
  <c r="N59" i="5"/>
  <c r="G59" i="5"/>
  <c r="K59" i="5"/>
  <c r="Q56" i="5"/>
  <c r="R53" i="5"/>
  <c r="P51" i="5"/>
  <c r="Q59" i="5"/>
  <c r="I59" i="5"/>
  <c r="P59" i="5"/>
  <c r="H59" i="5"/>
  <c r="O59" i="5"/>
  <c r="R57" i="5"/>
  <c r="P55" i="5"/>
  <c r="Q52" i="5"/>
  <c r="M59" i="5"/>
  <c r="S43" i="5"/>
  <c r="H51" i="5"/>
  <c r="S21" i="5"/>
  <c r="G55" i="5"/>
  <c r="N58" i="5"/>
  <c r="I57" i="5"/>
  <c r="L56" i="5"/>
  <c r="O55" i="5"/>
  <c r="M53" i="5"/>
  <c r="H52" i="5"/>
  <c r="K51" i="5"/>
  <c r="G52" i="5"/>
  <c r="K58" i="5"/>
  <c r="N57" i="5"/>
  <c r="L55" i="5"/>
  <c r="O54" i="5"/>
  <c r="J53" i="5"/>
  <c r="M52" i="5"/>
  <c r="G57" i="5"/>
  <c r="H58" i="5"/>
  <c r="I55" i="5"/>
  <c r="L54" i="5"/>
  <c r="O53" i="5"/>
  <c r="J52" i="5"/>
  <c r="M51" i="5"/>
  <c r="M58" i="5"/>
  <c r="H57" i="5"/>
  <c r="K56" i="5"/>
  <c r="N55" i="5"/>
  <c r="I54" i="5"/>
  <c r="L53" i="5"/>
  <c r="O52" i="5"/>
  <c r="J51" i="5"/>
  <c r="I58" i="5"/>
  <c r="L57" i="5"/>
  <c r="O56" i="5"/>
  <c r="J55" i="5"/>
  <c r="M54" i="5"/>
  <c r="K52" i="5"/>
  <c r="N51" i="5"/>
  <c r="S35" i="5"/>
  <c r="G56" i="5"/>
  <c r="O58" i="5"/>
  <c r="J57" i="5"/>
  <c r="M56" i="5"/>
  <c r="H55" i="5"/>
  <c r="K54" i="5"/>
  <c r="N53" i="5"/>
  <c r="I52" i="5"/>
  <c r="L51" i="5"/>
  <c r="S16" i="5"/>
  <c r="S28" i="5"/>
  <c r="S39" i="5"/>
  <c r="J58" i="5"/>
  <c r="M57" i="5"/>
  <c r="H56" i="5"/>
  <c r="K55" i="5"/>
  <c r="N54" i="5"/>
  <c r="I53" i="5"/>
  <c r="L52" i="5"/>
  <c r="O51" i="5"/>
  <c r="S15" i="5"/>
  <c r="S20" i="5"/>
  <c r="S24" i="5"/>
  <c r="S18" i="5"/>
  <c r="S31" i="5"/>
  <c r="S42" i="5"/>
  <c r="S30" i="5"/>
  <c r="S41" i="5"/>
  <c r="S29" i="5"/>
  <c r="S40" i="5"/>
  <c r="S27" i="5"/>
  <c r="S38" i="5"/>
  <c r="S26" i="5"/>
  <c r="S37" i="5"/>
  <c r="S25" i="5"/>
  <c r="S36" i="5"/>
  <c r="S14" i="5"/>
  <c r="S13" i="5"/>
  <c r="G58" i="5"/>
  <c r="K57" i="5"/>
  <c r="G54" i="5"/>
  <c r="N56" i="5"/>
  <c r="G51" i="5"/>
  <c r="S19" i="5"/>
  <c r="L58" i="5"/>
  <c r="H53" i="5"/>
  <c r="S17" i="5"/>
  <c r="G53" i="5"/>
  <c r="J54" i="5"/>
  <c r="I56" i="5"/>
  <c r="M55" i="5"/>
  <c r="N22" i="4"/>
  <c r="N21" i="4"/>
  <c r="C15" i="4"/>
  <c r="C16" i="4"/>
  <c r="G18" i="4"/>
  <c r="C19" i="4"/>
  <c r="K19" i="4"/>
  <c r="K15" i="4"/>
  <c r="G16" i="4"/>
  <c r="C18" i="4"/>
  <c r="K18" i="4"/>
  <c r="G19" i="4"/>
  <c r="C21" i="4"/>
  <c r="J21" i="4"/>
  <c r="G22" i="4"/>
  <c r="D15" i="4"/>
  <c r="L15" i="4"/>
  <c r="H16" i="4"/>
  <c r="D18" i="4"/>
  <c r="L18" i="4"/>
  <c r="H19" i="4"/>
  <c r="C22" i="4"/>
  <c r="K21" i="4"/>
  <c r="H22" i="4"/>
  <c r="F21" i="4"/>
  <c r="E15" i="4"/>
  <c r="M15" i="4"/>
  <c r="I16" i="4"/>
  <c r="E18" i="4"/>
  <c r="M18" i="4"/>
  <c r="I19" i="4"/>
  <c r="D21" i="4"/>
  <c r="L21" i="4"/>
  <c r="I22" i="4"/>
  <c r="K16" i="4"/>
  <c r="F15" i="4"/>
  <c r="N15" i="4"/>
  <c r="J16" i="4"/>
  <c r="F18" i="4"/>
  <c r="N18" i="4"/>
  <c r="J19" i="4"/>
  <c r="E21" i="4"/>
  <c r="M21" i="4"/>
  <c r="J22" i="4"/>
  <c r="G15" i="4"/>
  <c r="K22" i="4"/>
  <c r="H15" i="4"/>
  <c r="D16" i="4"/>
  <c r="L16" i="4"/>
  <c r="H18" i="4"/>
  <c r="D19" i="4"/>
  <c r="L19" i="4"/>
  <c r="G21" i="4"/>
  <c r="D22" i="4"/>
  <c r="L22" i="4"/>
  <c r="I15" i="4"/>
  <c r="E16" i="4"/>
  <c r="M16" i="4"/>
  <c r="I18" i="4"/>
  <c r="E19" i="4"/>
  <c r="M19" i="4"/>
  <c r="H21" i="4"/>
  <c r="E22" i="4"/>
  <c r="M22" i="4"/>
  <c r="J15" i="4"/>
  <c r="F16" i="4"/>
  <c r="N16" i="4"/>
  <c r="J18" i="4"/>
  <c r="F19" i="4"/>
  <c r="N19" i="4"/>
  <c r="I21" i="4"/>
  <c r="F22" i="4"/>
  <c r="I60" i="9"/>
  <c r="I67" i="8"/>
  <c r="E61" i="9"/>
  <c r="E68" i="8"/>
  <c r="I59" i="9"/>
  <c r="I66" i="8"/>
  <c r="M30" i="9"/>
  <c r="M34" i="8"/>
  <c r="M65" i="7"/>
  <c r="M86" i="7" s="1"/>
  <c r="J124" i="7"/>
  <c r="G37" i="9"/>
  <c r="G43" i="8"/>
  <c r="C38" i="9"/>
  <c r="C44" i="8"/>
  <c r="K38" i="9"/>
  <c r="K44" i="8"/>
  <c r="G36" i="9"/>
  <c r="G42" i="8"/>
  <c r="C48" i="9"/>
  <c r="K48" i="9"/>
  <c r="G45" i="9"/>
  <c r="G51" i="8"/>
  <c r="C46" i="9"/>
  <c r="C52" i="8"/>
  <c r="K46" i="9"/>
  <c r="K52" i="8"/>
  <c r="G44" i="9"/>
  <c r="G48" i="9" s="1"/>
  <c r="G50" i="8"/>
  <c r="G53" i="9"/>
  <c r="G59" i="8"/>
  <c r="C54" i="9"/>
  <c r="C60" i="8"/>
  <c r="K54" i="9"/>
  <c r="K60" i="8"/>
  <c r="G52" i="9"/>
  <c r="G58" i="8"/>
  <c r="C21" i="7"/>
  <c r="C62" i="9" s="1"/>
  <c r="H60" i="9"/>
  <c r="H67" i="8"/>
  <c r="M61" i="9"/>
  <c r="M68" i="8"/>
  <c r="G29" i="9"/>
  <c r="G33" i="8"/>
  <c r="C51" i="7"/>
  <c r="C72" i="7" s="1"/>
  <c r="K53" i="7"/>
  <c r="K74" i="7" s="1"/>
  <c r="C59" i="7"/>
  <c r="C80" i="7" s="1"/>
  <c r="L40" i="9"/>
  <c r="K124" i="7"/>
  <c r="H37" i="9"/>
  <c r="H43" i="8"/>
  <c r="D38" i="9"/>
  <c r="D44" i="8"/>
  <c r="L38" i="9"/>
  <c r="L44" i="8"/>
  <c r="H36" i="9"/>
  <c r="H40" i="9" s="1"/>
  <c r="H42" i="8"/>
  <c r="H45" i="9"/>
  <c r="H51" i="8"/>
  <c r="D46" i="9"/>
  <c r="D52" i="8"/>
  <c r="L46" i="9"/>
  <c r="L52" i="8"/>
  <c r="H44" i="9"/>
  <c r="H48" i="9" s="1"/>
  <c r="H50" i="8"/>
  <c r="H53" i="9"/>
  <c r="H59" i="8"/>
  <c r="D54" i="9"/>
  <c r="D60" i="8"/>
  <c r="L54" i="9"/>
  <c r="L60" i="8"/>
  <c r="H52" i="9"/>
  <c r="H58" i="8"/>
  <c r="D21" i="7"/>
  <c r="D62" i="9" s="1"/>
  <c r="G24" i="7"/>
  <c r="I43" i="7"/>
  <c r="E51" i="7"/>
  <c r="E72" i="7" s="1"/>
  <c r="M53" i="7"/>
  <c r="M74" i="7" s="1"/>
  <c r="B124" i="7"/>
  <c r="G20" i="8"/>
  <c r="M20" i="8"/>
  <c r="E20" i="8"/>
  <c r="L20" i="8"/>
  <c r="D20" i="8"/>
  <c r="H20" i="8"/>
  <c r="N20" i="8"/>
  <c r="K20" i="8"/>
  <c r="J20" i="8"/>
  <c r="I20" i="8"/>
  <c r="F20" i="8"/>
  <c r="C20" i="8"/>
  <c r="I45" i="9"/>
  <c r="I51" i="8"/>
  <c r="I52" i="9"/>
  <c r="I58" i="8"/>
  <c r="C30" i="9"/>
  <c r="C34" i="8"/>
  <c r="C65" i="7"/>
  <c r="C86" i="7" s="1"/>
  <c r="G54" i="7"/>
  <c r="G75" i="7" s="1"/>
  <c r="L124" i="7"/>
  <c r="I53" i="9"/>
  <c r="I59" i="8"/>
  <c r="K51" i="7"/>
  <c r="K72" i="7" s="1"/>
  <c r="I37" i="9"/>
  <c r="I43" i="8"/>
  <c r="M38" i="9"/>
  <c r="M44" i="8"/>
  <c r="M56" i="9"/>
  <c r="E21" i="7"/>
  <c r="E62" i="9" s="1"/>
  <c r="E124" i="7"/>
  <c r="F38" i="9"/>
  <c r="F23" i="7"/>
  <c r="F44" i="8"/>
  <c r="N48" i="9"/>
  <c r="J45" i="9"/>
  <c r="J51" i="8"/>
  <c r="F46" i="9"/>
  <c r="F52" i="8"/>
  <c r="N46" i="9"/>
  <c r="N52" i="8"/>
  <c r="J44" i="9"/>
  <c r="J48" i="9" s="1"/>
  <c r="J50" i="8"/>
  <c r="J53" i="9"/>
  <c r="J59" i="8"/>
  <c r="J52" i="9"/>
  <c r="J58" i="8"/>
  <c r="F57" i="7"/>
  <c r="F78" i="7" s="1"/>
  <c r="C9" i="9"/>
  <c r="B123" i="7" s="1"/>
  <c r="C10" i="8"/>
  <c r="K9" i="9"/>
  <c r="J123" i="7" s="1"/>
  <c r="K10" i="8"/>
  <c r="G7" i="9"/>
  <c r="F121" i="7" s="1"/>
  <c r="G8" i="8"/>
  <c r="K17" i="9"/>
  <c r="K18" i="9" s="1"/>
  <c r="K55" i="7"/>
  <c r="K76" i="7" s="1"/>
  <c r="C16" i="9"/>
  <c r="C18" i="8"/>
  <c r="C57" i="7"/>
  <c r="C78" i="7" s="1"/>
  <c r="G14" i="9"/>
  <c r="G16" i="8"/>
  <c r="G58" i="7"/>
  <c r="G79" i="7" s="1"/>
  <c r="K24" i="9"/>
  <c r="K25" i="9" s="1"/>
  <c r="K59" i="7"/>
  <c r="K80" i="7" s="1"/>
  <c r="G22" i="9"/>
  <c r="G25" i="8"/>
  <c r="C23" i="9"/>
  <c r="C26" i="8"/>
  <c r="C61" i="7"/>
  <c r="C82" i="7" s="1"/>
  <c r="K23" i="9"/>
  <c r="K26" i="8"/>
  <c r="K61" i="7"/>
  <c r="K82" i="7" s="1"/>
  <c r="G21" i="9"/>
  <c r="G25" i="9" s="1"/>
  <c r="G62" i="7"/>
  <c r="G83" i="7" s="1"/>
  <c r="G24" i="8"/>
  <c r="C42" i="7"/>
  <c r="K44" i="7"/>
  <c r="C55" i="7"/>
  <c r="C76" i="7" s="1"/>
  <c r="L21" i="7"/>
  <c r="L62" i="9" s="1"/>
  <c r="D10" i="9"/>
  <c r="D11" i="9" s="1"/>
  <c r="D51" i="7"/>
  <c r="D72" i="7" s="1"/>
  <c r="D42" i="7"/>
  <c r="L10" i="9"/>
  <c r="L51" i="7"/>
  <c r="L72" i="7" s="1"/>
  <c r="L42" i="7"/>
  <c r="H8" i="9"/>
  <c r="H9" i="8"/>
  <c r="H52" i="7"/>
  <c r="H73" i="7" s="1"/>
  <c r="H43" i="7"/>
  <c r="D9" i="9"/>
  <c r="C123" i="7" s="1"/>
  <c r="D10" i="8"/>
  <c r="D53" i="7"/>
  <c r="D74" i="7" s="1"/>
  <c r="D44" i="7"/>
  <c r="L9" i="9"/>
  <c r="K123" i="7" s="1"/>
  <c r="L10" i="8"/>
  <c r="L53" i="7"/>
  <c r="L74" i="7" s="1"/>
  <c r="L44" i="7"/>
  <c r="H7" i="9"/>
  <c r="G121" i="7" s="1"/>
  <c r="H8" i="8"/>
  <c r="H54" i="7"/>
  <c r="H75" i="7" s="1"/>
  <c r="H45" i="7"/>
  <c r="D17" i="9"/>
  <c r="D55" i="7"/>
  <c r="D76" i="7" s="1"/>
  <c r="L17" i="9"/>
  <c r="L55" i="7"/>
  <c r="L76" i="7" s="1"/>
  <c r="H15" i="9"/>
  <c r="H17" i="8"/>
  <c r="H56" i="7"/>
  <c r="H77" i="7" s="1"/>
  <c r="D16" i="9"/>
  <c r="D18" i="8"/>
  <c r="D57" i="7"/>
  <c r="D78" i="7" s="1"/>
  <c r="L16" i="9"/>
  <c r="L18" i="8"/>
  <c r="L57" i="7"/>
  <c r="L78" i="7" s="1"/>
  <c r="E42" i="7"/>
  <c r="E55" i="7"/>
  <c r="E76" i="7" s="1"/>
  <c r="G60" i="7"/>
  <c r="G81" i="7" s="1"/>
  <c r="D124" i="7"/>
  <c r="E38" i="9"/>
  <c r="E44" i="8"/>
  <c r="I36" i="9"/>
  <c r="I42" i="8"/>
  <c r="E54" i="9"/>
  <c r="E60" i="8"/>
  <c r="J60" i="9"/>
  <c r="J67" i="8"/>
  <c r="N39" i="9"/>
  <c r="N21" i="7"/>
  <c r="N62" i="9" s="1"/>
  <c r="J37" i="9"/>
  <c r="J43" i="8"/>
  <c r="N38" i="9"/>
  <c r="N44" i="8"/>
  <c r="N23" i="7"/>
  <c r="J36" i="9"/>
  <c r="I121" i="7" s="1"/>
  <c r="J42" i="8"/>
  <c r="J24" i="7"/>
  <c r="F54" i="9"/>
  <c r="F60" i="8"/>
  <c r="F21" i="7"/>
  <c r="F62" i="9" s="1"/>
  <c r="E30" i="9"/>
  <c r="E34" i="8"/>
  <c r="E65" i="7"/>
  <c r="E86" i="7" s="1"/>
  <c r="I54" i="7"/>
  <c r="I75" i="7" s="1"/>
  <c r="K21" i="7"/>
  <c r="K62" i="9" s="1"/>
  <c r="D61" i="9"/>
  <c r="D68" i="8"/>
  <c r="G8" i="9"/>
  <c r="G9" i="8"/>
  <c r="G15" i="9"/>
  <c r="G56" i="7"/>
  <c r="G77" i="7" s="1"/>
  <c r="I15" i="9"/>
  <c r="I17" i="8"/>
  <c r="I56" i="7"/>
  <c r="I77" i="7" s="1"/>
  <c r="M16" i="9"/>
  <c r="M18" i="8"/>
  <c r="M57" i="7"/>
  <c r="M78" i="7" s="1"/>
  <c r="M24" i="9"/>
  <c r="M25" i="9" s="1"/>
  <c r="M59" i="7"/>
  <c r="M80" i="7" s="1"/>
  <c r="E23" i="9"/>
  <c r="E61" i="7"/>
  <c r="E82" i="7" s="1"/>
  <c r="E26" i="8"/>
  <c r="G45" i="7"/>
  <c r="N55" i="7"/>
  <c r="N76" i="7" s="1"/>
  <c r="M48" i="9"/>
  <c r="E46" i="9"/>
  <c r="E52" i="8"/>
  <c r="M46" i="9"/>
  <c r="M52" i="8"/>
  <c r="I44" i="9"/>
  <c r="I50" i="8"/>
  <c r="M54" i="9"/>
  <c r="M60" i="8"/>
  <c r="H59" i="9"/>
  <c r="H66" i="8"/>
  <c r="N54" i="9"/>
  <c r="N60" i="8"/>
  <c r="C23" i="7"/>
  <c r="E122" i="7"/>
  <c r="M51" i="7"/>
  <c r="M72" i="7" s="1"/>
  <c r="J62" i="7"/>
  <c r="J83" i="7" s="1"/>
  <c r="K16" i="9"/>
  <c r="K57" i="7"/>
  <c r="K78" i="7" s="1"/>
  <c r="K18" i="8"/>
  <c r="M21" i="7"/>
  <c r="M62" i="9" s="1"/>
  <c r="K23" i="7"/>
  <c r="I8" i="9"/>
  <c r="H122" i="7" s="1"/>
  <c r="I9" i="8"/>
  <c r="E9" i="9"/>
  <c r="E10" i="8"/>
  <c r="M9" i="9"/>
  <c r="M10" i="8"/>
  <c r="I7" i="9"/>
  <c r="I8" i="8"/>
  <c r="M17" i="9"/>
  <c r="M18" i="9" s="1"/>
  <c r="M55" i="7"/>
  <c r="M76" i="7" s="1"/>
  <c r="E16" i="9"/>
  <c r="E18" i="8"/>
  <c r="E57" i="7"/>
  <c r="E78" i="7" s="1"/>
  <c r="I14" i="9"/>
  <c r="I58" i="7"/>
  <c r="I79" i="7" s="1"/>
  <c r="I16" i="8"/>
  <c r="E24" i="9"/>
  <c r="E25" i="9" s="1"/>
  <c r="E59" i="7"/>
  <c r="E80" i="7" s="1"/>
  <c r="I22" i="9"/>
  <c r="I60" i="7"/>
  <c r="I81" i="7" s="1"/>
  <c r="I25" i="8"/>
  <c r="M23" i="9"/>
  <c r="M61" i="7"/>
  <c r="M82" i="7" s="1"/>
  <c r="M26" i="8"/>
  <c r="I21" i="9"/>
  <c r="I25" i="9" s="1"/>
  <c r="I24" i="8"/>
  <c r="I62" i="7"/>
  <c r="I83" i="7" s="1"/>
  <c r="K42" i="7"/>
  <c r="C53" i="7"/>
  <c r="C74" i="7" s="1"/>
  <c r="F61" i="7"/>
  <c r="F82" i="7" s="1"/>
  <c r="G22" i="7"/>
  <c r="L23" i="7"/>
  <c r="I122" i="7"/>
  <c r="E123" i="7"/>
  <c r="M123" i="7"/>
  <c r="M42" i="7"/>
  <c r="I45" i="7"/>
  <c r="E53" i="7"/>
  <c r="E74" i="7" s="1"/>
  <c r="G64" i="7"/>
  <c r="G85" i="7" s="1"/>
  <c r="N44" i="7"/>
  <c r="F53" i="7"/>
  <c r="F74" i="7" s="1"/>
  <c r="F37" i="9"/>
  <c r="F43" i="8"/>
  <c r="N37" i="9"/>
  <c r="M122" i="7" s="1"/>
  <c r="N43" i="8"/>
  <c r="J38" i="9"/>
  <c r="I123" i="7" s="1"/>
  <c r="J44" i="8"/>
  <c r="F36" i="9"/>
  <c r="E121" i="7" s="1"/>
  <c r="F42" i="8"/>
  <c r="N36" i="9"/>
  <c r="M121" i="7" s="1"/>
  <c r="N42" i="8"/>
  <c r="F45" i="9"/>
  <c r="F51" i="8"/>
  <c r="N45" i="9"/>
  <c r="N51" i="8"/>
  <c r="J46" i="9"/>
  <c r="J52" i="8"/>
  <c r="N44" i="9"/>
  <c r="N50" i="8"/>
  <c r="J56" i="9"/>
  <c r="F53" i="9"/>
  <c r="F59" i="8"/>
  <c r="N53" i="9"/>
  <c r="N59" i="8"/>
  <c r="J54" i="9"/>
  <c r="J60" i="8"/>
  <c r="F52" i="9"/>
  <c r="F56" i="9" s="1"/>
  <c r="F58" i="8"/>
  <c r="J21" i="7"/>
  <c r="J62" i="9" s="1"/>
  <c r="F22" i="7"/>
  <c r="N22" i="7"/>
  <c r="J23" i="7"/>
  <c r="F24" i="7"/>
  <c r="N24" i="7"/>
  <c r="J11" i="9"/>
  <c r="J18" i="9"/>
  <c r="J25" i="9"/>
  <c r="J42" i="7"/>
  <c r="F43" i="7"/>
  <c r="N43" i="7"/>
  <c r="J44" i="7"/>
  <c r="F45" i="7"/>
  <c r="N45" i="7"/>
  <c r="J51" i="7"/>
  <c r="J72" i="7" s="1"/>
  <c r="F52" i="7"/>
  <c r="F73" i="7" s="1"/>
  <c r="N52" i="7"/>
  <c r="N73" i="7" s="1"/>
  <c r="J53" i="7"/>
  <c r="J74" i="7" s="1"/>
  <c r="F54" i="7"/>
  <c r="F75" i="7" s="1"/>
  <c r="N54" i="7"/>
  <c r="N75" i="7" s="1"/>
  <c r="M56" i="7"/>
  <c r="M77" i="7" s="1"/>
  <c r="N57" i="7"/>
  <c r="N78" i="7" s="1"/>
  <c r="N58" i="7"/>
  <c r="N79" i="7" s="1"/>
  <c r="C60" i="7"/>
  <c r="C81" i="7" s="1"/>
  <c r="E62" i="7"/>
  <c r="E83" i="7" s="1"/>
  <c r="M8" i="8"/>
  <c r="N9" i="8"/>
  <c r="N10" i="8"/>
  <c r="N16" i="8"/>
  <c r="F18" i="8"/>
  <c r="F24" i="8"/>
  <c r="J25" i="8"/>
  <c r="N26" i="8"/>
  <c r="D43" i="8"/>
  <c r="G52" i="8"/>
  <c r="C46" i="8"/>
  <c r="H14" i="9"/>
  <c r="H58" i="7"/>
  <c r="H79" i="7" s="1"/>
  <c r="H16" i="8"/>
  <c r="D24" i="9"/>
  <c r="D25" i="9" s="1"/>
  <c r="D59" i="7"/>
  <c r="D80" i="7" s="1"/>
  <c r="L24" i="9"/>
  <c r="L59" i="7"/>
  <c r="L80" i="7" s="1"/>
  <c r="H22" i="9"/>
  <c r="H60" i="7"/>
  <c r="H81" i="7" s="1"/>
  <c r="H25" i="8"/>
  <c r="D23" i="9"/>
  <c r="D61" i="7"/>
  <c r="D82" i="7" s="1"/>
  <c r="D26" i="8"/>
  <c r="L23" i="9"/>
  <c r="L61" i="7"/>
  <c r="L82" i="7" s="1"/>
  <c r="L26" i="8"/>
  <c r="H21" i="9"/>
  <c r="H24" i="8"/>
  <c r="H62" i="7"/>
  <c r="H83" i="7" s="1"/>
  <c r="F59" i="7"/>
  <c r="F80" i="7" s="1"/>
  <c r="K12" i="8"/>
  <c r="C12" i="8"/>
  <c r="I12" i="8"/>
  <c r="H12" i="8"/>
  <c r="L12" i="8"/>
  <c r="D12" i="8"/>
  <c r="N12" i="8"/>
  <c r="J24" i="8"/>
  <c r="F44" i="7"/>
  <c r="J52" i="7"/>
  <c r="J73" i="7" s="1"/>
  <c r="F55" i="7"/>
  <c r="F76" i="7" s="1"/>
  <c r="J60" i="7"/>
  <c r="J81" i="7" s="1"/>
  <c r="J17" i="8"/>
  <c r="N18" i="8"/>
  <c r="F26" i="8"/>
  <c r="I46" i="8"/>
  <c r="H46" i="8"/>
  <c r="M46" i="8"/>
  <c r="E46" i="8"/>
  <c r="L46" i="8"/>
  <c r="D46" i="8"/>
  <c r="N46" i="8"/>
  <c r="J46" i="8"/>
  <c r="G46" i="8"/>
  <c r="F46" i="8"/>
  <c r="J43" i="7"/>
  <c r="N51" i="7"/>
  <c r="N72" i="7" s="1"/>
  <c r="G40" i="9"/>
  <c r="C37" i="9"/>
  <c r="B122" i="7" s="1"/>
  <c r="C43" i="8"/>
  <c r="K36" i="9"/>
  <c r="J121" i="7" s="1"/>
  <c r="K42" i="8"/>
  <c r="C44" i="9"/>
  <c r="C50" i="8"/>
  <c r="K44" i="9"/>
  <c r="K50" i="8"/>
  <c r="G56" i="9"/>
  <c r="C52" i="9"/>
  <c r="C56" i="9" s="1"/>
  <c r="C58" i="8"/>
  <c r="K52" i="9"/>
  <c r="K56" i="9" s="1"/>
  <c r="K58" i="8"/>
  <c r="G21" i="7"/>
  <c r="G62" i="9" s="1"/>
  <c r="C22" i="7"/>
  <c r="K22" i="7"/>
  <c r="G23" i="7"/>
  <c r="C24" i="7"/>
  <c r="K24" i="7"/>
  <c r="G11" i="9"/>
  <c r="F125" i="7" s="1"/>
  <c r="G18" i="9"/>
  <c r="C15" i="9"/>
  <c r="C17" i="8"/>
  <c r="K15" i="9"/>
  <c r="K17" i="8"/>
  <c r="G16" i="9"/>
  <c r="G18" i="8"/>
  <c r="C21" i="9"/>
  <c r="C25" i="9" s="1"/>
  <c r="C24" i="8"/>
  <c r="K21" i="9"/>
  <c r="K24" i="8"/>
  <c r="G42" i="7"/>
  <c r="C43" i="7"/>
  <c r="K43" i="7"/>
  <c r="G44" i="7"/>
  <c r="C45" i="7"/>
  <c r="K45" i="7"/>
  <c r="G51" i="7"/>
  <c r="G72" i="7" s="1"/>
  <c r="C52" i="7"/>
  <c r="C73" i="7" s="1"/>
  <c r="K52" i="7"/>
  <c r="K73" i="7" s="1"/>
  <c r="G53" i="7"/>
  <c r="G74" i="7" s="1"/>
  <c r="C54" i="7"/>
  <c r="C75" i="7" s="1"/>
  <c r="K54" i="7"/>
  <c r="K75" i="7" s="1"/>
  <c r="G55" i="7"/>
  <c r="G76" i="7" s="1"/>
  <c r="I57" i="7"/>
  <c r="I78" i="7" s="1"/>
  <c r="J58" i="7"/>
  <c r="J79" i="7" s="1"/>
  <c r="J59" i="7"/>
  <c r="J80" i="7" s="1"/>
  <c r="K60" i="7"/>
  <c r="K81" i="7" s="1"/>
  <c r="M62" i="7"/>
  <c r="M83" i="7" s="1"/>
  <c r="J10" i="8"/>
  <c r="E12" i="8"/>
  <c r="M17" i="8"/>
  <c r="C25" i="8"/>
  <c r="G26" i="8"/>
  <c r="C51" i="8"/>
  <c r="N42" i="7"/>
  <c r="F51" i="7"/>
  <c r="F72" i="7" s="1"/>
  <c r="J54" i="7"/>
  <c r="J75" i="7" s="1"/>
  <c r="G124" i="7"/>
  <c r="L37" i="9"/>
  <c r="L43" i="8"/>
  <c r="H38" i="9"/>
  <c r="H44" i="8"/>
  <c r="D36" i="9"/>
  <c r="D40" i="9" s="1"/>
  <c r="D42" i="8"/>
  <c r="D45" i="9"/>
  <c r="D51" i="8"/>
  <c r="L45" i="9"/>
  <c r="L51" i="8"/>
  <c r="H46" i="9"/>
  <c r="H52" i="8"/>
  <c r="D44" i="9"/>
  <c r="D48" i="9" s="1"/>
  <c r="D50" i="8"/>
  <c r="L44" i="9"/>
  <c r="L48" i="9" s="1"/>
  <c r="L50" i="8"/>
  <c r="H56" i="9"/>
  <c r="D53" i="9"/>
  <c r="D59" i="8"/>
  <c r="L53" i="9"/>
  <c r="L59" i="8"/>
  <c r="H54" i="9"/>
  <c r="H60" i="8"/>
  <c r="D52" i="9"/>
  <c r="D56" i="9" s="1"/>
  <c r="D58" i="8"/>
  <c r="L52" i="9"/>
  <c r="L56" i="9" s="1"/>
  <c r="L58" i="8"/>
  <c r="H21" i="7"/>
  <c r="H62" i="9" s="1"/>
  <c r="D22" i="7"/>
  <c r="L22" i="7"/>
  <c r="H23" i="7"/>
  <c r="D24" i="7"/>
  <c r="L24" i="7"/>
  <c r="D8" i="9"/>
  <c r="C122" i="7" s="1"/>
  <c r="D9" i="8"/>
  <c r="L8" i="9"/>
  <c r="K122" i="7" s="1"/>
  <c r="L9" i="8"/>
  <c r="H9" i="9"/>
  <c r="H10" i="8"/>
  <c r="D7" i="9"/>
  <c r="D8" i="8"/>
  <c r="L7" i="9"/>
  <c r="K121" i="7" s="1"/>
  <c r="L8" i="8"/>
  <c r="H17" i="9"/>
  <c r="H18" i="9" s="1"/>
  <c r="H55" i="7"/>
  <c r="H76" i="7" s="1"/>
  <c r="D15" i="9"/>
  <c r="D17" i="8"/>
  <c r="D56" i="7"/>
  <c r="D77" i="7" s="1"/>
  <c r="L15" i="9"/>
  <c r="L17" i="8"/>
  <c r="L56" i="7"/>
  <c r="L77" i="7" s="1"/>
  <c r="H16" i="9"/>
  <c r="H18" i="8"/>
  <c r="H57" i="7"/>
  <c r="H78" i="7" s="1"/>
  <c r="D14" i="9"/>
  <c r="D16" i="8"/>
  <c r="D58" i="7"/>
  <c r="D79" i="7" s="1"/>
  <c r="L14" i="9"/>
  <c r="L16" i="8"/>
  <c r="L58" i="7"/>
  <c r="L79" i="7" s="1"/>
  <c r="H24" i="9"/>
  <c r="H59" i="7"/>
  <c r="H80" i="7" s="1"/>
  <c r="D22" i="9"/>
  <c r="D25" i="8"/>
  <c r="D60" i="7"/>
  <c r="D81" i="7" s="1"/>
  <c r="L22" i="9"/>
  <c r="L25" i="8"/>
  <c r="L60" i="7"/>
  <c r="L81" i="7" s="1"/>
  <c r="H23" i="9"/>
  <c r="H26" i="8"/>
  <c r="H61" i="7"/>
  <c r="H82" i="7" s="1"/>
  <c r="D21" i="9"/>
  <c r="D24" i="8"/>
  <c r="D62" i="7"/>
  <c r="D83" i="7" s="1"/>
  <c r="L21" i="9"/>
  <c r="L24" i="8"/>
  <c r="L62" i="7"/>
  <c r="L83" i="7" s="1"/>
  <c r="H42" i="7"/>
  <c r="D43" i="7"/>
  <c r="L43" i="7"/>
  <c r="H44" i="7"/>
  <c r="D45" i="7"/>
  <c r="L45" i="7"/>
  <c r="H51" i="7"/>
  <c r="H72" i="7" s="1"/>
  <c r="D52" i="7"/>
  <c r="D73" i="7" s="1"/>
  <c r="L52" i="7"/>
  <c r="L73" i="7" s="1"/>
  <c r="H53" i="7"/>
  <c r="H74" i="7" s="1"/>
  <c r="D54" i="7"/>
  <c r="D75" i="7" s="1"/>
  <c r="L54" i="7"/>
  <c r="L75" i="7" s="1"/>
  <c r="I55" i="7"/>
  <c r="I76" i="7" s="1"/>
  <c r="J56" i="7"/>
  <c r="J77" i="7" s="1"/>
  <c r="J57" i="7"/>
  <c r="J78" i="7" s="1"/>
  <c r="K58" i="7"/>
  <c r="K79" i="7" s="1"/>
  <c r="N61" i="7"/>
  <c r="N82" i="7" s="1"/>
  <c r="N62" i="7"/>
  <c r="N83" i="7" s="1"/>
  <c r="F124" i="7"/>
  <c r="J8" i="8"/>
  <c r="J9" i="8"/>
  <c r="F12" i="8"/>
  <c r="J16" i="8"/>
  <c r="N17" i="8"/>
  <c r="F25" i="8"/>
  <c r="J26" i="8"/>
  <c r="G60" i="8"/>
  <c r="F42" i="7"/>
  <c r="J45" i="7"/>
  <c r="N53" i="7"/>
  <c r="N74" i="7" s="1"/>
  <c r="I40" i="9"/>
  <c r="H124" i="7"/>
  <c r="M37" i="9"/>
  <c r="M43" i="8"/>
  <c r="I38" i="9"/>
  <c r="I44" i="8"/>
  <c r="E36" i="9"/>
  <c r="E40" i="9" s="1"/>
  <c r="D125" i="7" s="1"/>
  <c r="E42" i="8"/>
  <c r="M36" i="9"/>
  <c r="M40" i="9" s="1"/>
  <c r="L125" i="7" s="1"/>
  <c r="M42" i="8"/>
  <c r="I48" i="9"/>
  <c r="E45" i="9"/>
  <c r="E51" i="8"/>
  <c r="M45" i="9"/>
  <c r="M51" i="8"/>
  <c r="I46" i="9"/>
  <c r="I52" i="8"/>
  <c r="E44" i="9"/>
  <c r="E48" i="9" s="1"/>
  <c r="E50" i="8"/>
  <c r="M44" i="9"/>
  <c r="M50" i="8"/>
  <c r="I56" i="9"/>
  <c r="E53" i="9"/>
  <c r="E59" i="8"/>
  <c r="M53" i="9"/>
  <c r="M59" i="8"/>
  <c r="I54" i="9"/>
  <c r="I60" i="8"/>
  <c r="E52" i="9"/>
  <c r="E56" i="9" s="1"/>
  <c r="E58" i="8"/>
  <c r="M52" i="9"/>
  <c r="M58" i="8"/>
  <c r="I21" i="7"/>
  <c r="I62" i="9" s="1"/>
  <c r="I63" i="9" s="1"/>
  <c r="E22" i="7"/>
  <c r="M22" i="7"/>
  <c r="I23" i="7"/>
  <c r="E24" i="7"/>
  <c r="M24" i="7"/>
  <c r="I11" i="9"/>
  <c r="E8" i="9"/>
  <c r="D122" i="7" s="1"/>
  <c r="E9" i="8"/>
  <c r="M8" i="9"/>
  <c r="M9" i="8"/>
  <c r="I9" i="9"/>
  <c r="I10" i="8"/>
  <c r="I18" i="9"/>
  <c r="E14" i="9"/>
  <c r="E18" i="9" s="1"/>
  <c r="E16" i="8"/>
  <c r="M14" i="9"/>
  <c r="M16" i="8"/>
  <c r="E22" i="9"/>
  <c r="E25" i="8"/>
  <c r="M22" i="9"/>
  <c r="M25" i="8"/>
  <c r="I23" i="9"/>
  <c r="I26" i="8"/>
  <c r="I42" i="7"/>
  <c r="E43" i="7"/>
  <c r="M43" i="7"/>
  <c r="I44" i="7"/>
  <c r="E45" i="7"/>
  <c r="M45" i="7"/>
  <c r="I51" i="7"/>
  <c r="I72" i="7" s="1"/>
  <c r="E52" i="7"/>
  <c r="E73" i="7" s="1"/>
  <c r="M52" i="7"/>
  <c r="M73" i="7" s="1"/>
  <c r="I53" i="7"/>
  <c r="I74" i="7" s="1"/>
  <c r="E54" i="7"/>
  <c r="E75" i="7" s="1"/>
  <c r="M54" i="7"/>
  <c r="M75" i="7" s="1"/>
  <c r="J55" i="7"/>
  <c r="J76" i="7" s="1"/>
  <c r="K56" i="7"/>
  <c r="K77" i="7" s="1"/>
  <c r="M58" i="7"/>
  <c r="M79" i="7" s="1"/>
  <c r="N59" i="7"/>
  <c r="N80" i="7" s="1"/>
  <c r="N60" i="7"/>
  <c r="N81" i="7" s="1"/>
  <c r="C62" i="7"/>
  <c r="C83" i="7" s="1"/>
  <c r="I124" i="7"/>
  <c r="K8" i="8"/>
  <c r="K9" i="8"/>
  <c r="G12" i="8"/>
  <c r="K16" i="8"/>
  <c r="E24" i="8"/>
  <c r="L42" i="8"/>
  <c r="K51" i="8"/>
  <c r="U62" i="6" l="1"/>
  <c r="U60" i="6"/>
  <c r="R16" i="6"/>
  <c r="R15" i="6"/>
  <c r="R187" i="5"/>
  <c r="F175" i="5"/>
  <c r="F173" i="5"/>
  <c r="S59" i="5"/>
  <c r="S54" i="5"/>
  <c r="S51" i="5"/>
  <c r="S57" i="5"/>
  <c r="S58" i="5"/>
  <c r="S52" i="5"/>
  <c r="S56" i="5"/>
  <c r="S55" i="5"/>
  <c r="S53" i="5"/>
  <c r="F60" i="9"/>
  <c r="F67" i="8"/>
  <c r="N30" i="9"/>
  <c r="N34" i="8"/>
  <c r="N65" i="7"/>
  <c r="N86" i="7" s="1"/>
  <c r="C59" i="9"/>
  <c r="C66" i="8"/>
  <c r="J63" i="9"/>
  <c r="J28" i="9"/>
  <c r="J32" i="8"/>
  <c r="J66" i="7"/>
  <c r="J87" i="7" s="1"/>
  <c r="N31" i="9"/>
  <c r="N32" i="9" s="1"/>
  <c r="N63" i="7"/>
  <c r="N84" i="7" s="1"/>
  <c r="G31" i="9"/>
  <c r="G32" i="9" s="1"/>
  <c r="G63" i="7"/>
  <c r="G84" i="7" s="1"/>
  <c r="M60" i="9"/>
  <c r="M67" i="8"/>
  <c r="H31" i="9"/>
  <c r="H63" i="7"/>
  <c r="H84" i="7" s="1"/>
  <c r="G123" i="7"/>
  <c r="H61" i="9"/>
  <c r="H68" i="8"/>
  <c r="C28" i="9"/>
  <c r="C66" i="7"/>
  <c r="C87" i="7" s="1"/>
  <c r="C32" i="8"/>
  <c r="J29" i="9"/>
  <c r="J33" i="8"/>
  <c r="J64" i="7"/>
  <c r="J85" i="7" s="1"/>
  <c r="L25" i="9"/>
  <c r="N29" i="9"/>
  <c r="N33" i="8"/>
  <c r="N64" i="7"/>
  <c r="N85" i="7" s="1"/>
  <c r="J61" i="9"/>
  <c r="J68" i="8"/>
  <c r="J40" i="9"/>
  <c r="D123" i="7"/>
  <c r="C31" i="9"/>
  <c r="C63" i="7"/>
  <c r="C84" i="7" s="1"/>
  <c r="F40" i="9"/>
  <c r="E125" i="7" s="1"/>
  <c r="C63" i="9"/>
  <c r="J59" i="9"/>
  <c r="J66" i="8"/>
  <c r="E28" i="9"/>
  <c r="E32" i="8"/>
  <c r="E66" i="7"/>
  <c r="E87" i="7" s="1"/>
  <c r="L28" i="9"/>
  <c r="L32" i="8"/>
  <c r="L66" i="7"/>
  <c r="L87" i="7" s="1"/>
  <c r="C29" i="9"/>
  <c r="C33" i="8"/>
  <c r="C64" i="7"/>
  <c r="C85" i="7" s="1"/>
  <c r="N40" i="9"/>
  <c r="M125" i="7" s="1"/>
  <c r="M124" i="7"/>
  <c r="H125" i="7"/>
  <c r="D28" i="9"/>
  <c r="D32" i="8"/>
  <c r="D66" i="7"/>
  <c r="D87" i="7" s="1"/>
  <c r="G61" i="9"/>
  <c r="G68" i="8"/>
  <c r="H121" i="7"/>
  <c r="I29" i="9"/>
  <c r="I33" i="8"/>
  <c r="I64" i="7"/>
  <c r="I85" i="7" s="1"/>
  <c r="D121" i="7"/>
  <c r="H30" i="9"/>
  <c r="H34" i="8"/>
  <c r="H65" i="7"/>
  <c r="H86" i="7" s="1"/>
  <c r="H11" i="9"/>
  <c r="G125" i="7" s="1"/>
  <c r="K60" i="9"/>
  <c r="K67" i="8"/>
  <c r="L122" i="7"/>
  <c r="E60" i="9"/>
  <c r="E67" i="8"/>
  <c r="H25" i="9"/>
  <c r="L60" i="9"/>
  <c r="L67" i="8"/>
  <c r="G30" i="9"/>
  <c r="G34" i="8"/>
  <c r="G65" i="7"/>
  <c r="G86" i="7" s="1"/>
  <c r="F30" i="9"/>
  <c r="F65" i="7"/>
  <c r="F86" i="7" s="1"/>
  <c r="F34" i="8"/>
  <c r="F29" i="9"/>
  <c r="F33" i="8"/>
  <c r="F64" i="7"/>
  <c r="F85" i="7" s="1"/>
  <c r="N60" i="9"/>
  <c r="N67" i="8"/>
  <c r="K63" i="9"/>
  <c r="E31" i="9"/>
  <c r="E32" i="9" s="1"/>
  <c r="E63" i="7"/>
  <c r="E84" i="7" s="1"/>
  <c r="L11" i="9"/>
  <c r="K125" i="7" s="1"/>
  <c r="D31" i="9"/>
  <c r="D63" i="7"/>
  <c r="D84" i="7" s="1"/>
  <c r="K29" i="9"/>
  <c r="K33" i="8"/>
  <c r="K64" i="7"/>
  <c r="K85" i="7" s="1"/>
  <c r="H29" i="9"/>
  <c r="H33" i="8"/>
  <c r="H64" i="7"/>
  <c r="H85" i="7" s="1"/>
  <c r="G59" i="9"/>
  <c r="G66" i="8"/>
  <c r="C124" i="7"/>
  <c r="D60" i="9"/>
  <c r="D67" i="8"/>
  <c r="K59" i="9"/>
  <c r="K66" i="8"/>
  <c r="J31" i="9"/>
  <c r="J32" i="9" s="1"/>
  <c r="J63" i="7"/>
  <c r="J84" i="7" s="1"/>
  <c r="L61" i="9"/>
  <c r="L68" i="8"/>
  <c r="L30" i="9"/>
  <c r="L34" i="8"/>
  <c r="L65" i="7"/>
  <c r="L86" i="7" s="1"/>
  <c r="I30" i="9"/>
  <c r="I34" i="8"/>
  <c r="I65" i="7"/>
  <c r="I86" i="7" s="1"/>
  <c r="L121" i="7"/>
  <c r="L18" i="9"/>
  <c r="M29" i="9"/>
  <c r="M33" i="8"/>
  <c r="M64" i="7"/>
  <c r="M85" i="7" s="1"/>
  <c r="G28" i="9"/>
  <c r="G32" i="8"/>
  <c r="G66" i="7"/>
  <c r="G87" i="7" s="1"/>
  <c r="F61" i="9"/>
  <c r="F68" i="8"/>
  <c r="E29" i="9"/>
  <c r="E64" i="7"/>
  <c r="E85" i="7" s="1"/>
  <c r="E33" i="8"/>
  <c r="L29" i="9"/>
  <c r="L33" i="8"/>
  <c r="L64" i="7"/>
  <c r="L85" i="7" s="1"/>
  <c r="C121" i="7"/>
  <c r="L59" i="9"/>
  <c r="L66" i="8"/>
  <c r="C60" i="9"/>
  <c r="C67" i="8"/>
  <c r="F28" i="9"/>
  <c r="F66" i="7"/>
  <c r="F87" i="7" s="1"/>
  <c r="F32" i="8"/>
  <c r="N59" i="9"/>
  <c r="N63" i="9" s="1"/>
  <c r="N66" i="8"/>
  <c r="M31" i="9"/>
  <c r="M32" i="9" s="1"/>
  <c r="M63" i="7"/>
  <c r="M84" i="7" s="1"/>
  <c r="L123" i="7"/>
  <c r="C61" i="9"/>
  <c r="C68" i="8"/>
  <c r="F122" i="7"/>
  <c r="F63" i="9"/>
  <c r="D18" i="9"/>
  <c r="G122" i="7"/>
  <c r="K40" i="9"/>
  <c r="J125" i="7" s="1"/>
  <c r="M28" i="9"/>
  <c r="M32" i="8"/>
  <c r="M66" i="7"/>
  <c r="M87" i="7" s="1"/>
  <c r="I62" i="8"/>
  <c r="H62" i="8"/>
  <c r="M62" i="8"/>
  <c r="E62" i="8"/>
  <c r="L62" i="8"/>
  <c r="D62" i="8"/>
  <c r="N62" i="8"/>
  <c r="J62" i="8"/>
  <c r="G62" i="8"/>
  <c r="F62" i="8"/>
  <c r="K62" i="8"/>
  <c r="C62" i="8"/>
  <c r="H63" i="9"/>
  <c r="G60" i="9"/>
  <c r="G67" i="8"/>
  <c r="K61" i="9"/>
  <c r="K68" i="8"/>
  <c r="C125" i="7"/>
  <c r="M59" i="9"/>
  <c r="M66" i="8"/>
  <c r="F31" i="9"/>
  <c r="F32" i="9" s="1"/>
  <c r="F63" i="7"/>
  <c r="F84" i="7" s="1"/>
  <c r="N28" i="9"/>
  <c r="N66" i="7"/>
  <c r="N87" i="7" s="1"/>
  <c r="N32" i="8"/>
  <c r="I125" i="7"/>
  <c r="I28" i="9"/>
  <c r="I66" i="7"/>
  <c r="I87" i="7" s="1"/>
  <c r="I32" i="8"/>
  <c r="M63" i="9"/>
  <c r="N61" i="9"/>
  <c r="N68" i="8"/>
  <c r="L63" i="9"/>
  <c r="E59" i="9"/>
  <c r="E63" i="9" s="1"/>
  <c r="E66" i="8"/>
  <c r="I31" i="9"/>
  <c r="I32" i="9" s="1"/>
  <c r="I63" i="7"/>
  <c r="I84" i="7" s="1"/>
  <c r="H123" i="7"/>
  <c r="I61" i="9"/>
  <c r="I68" i="8"/>
  <c r="D29" i="9"/>
  <c r="D33" i="8"/>
  <c r="D64" i="7"/>
  <c r="D85" i="7" s="1"/>
  <c r="D59" i="9"/>
  <c r="D63" i="9" s="1"/>
  <c r="D66" i="8"/>
  <c r="K28" i="9"/>
  <c r="K32" i="8"/>
  <c r="K66" i="7"/>
  <c r="K87" i="7" s="1"/>
  <c r="K28" i="8"/>
  <c r="I28" i="8"/>
  <c r="H28" i="8"/>
  <c r="L28" i="8"/>
  <c r="D28" i="8"/>
  <c r="G28" i="8"/>
  <c r="F28" i="8"/>
  <c r="E28" i="8"/>
  <c r="N28" i="8"/>
  <c r="M28" i="8"/>
  <c r="J28" i="8"/>
  <c r="G63" i="9"/>
  <c r="M54" i="8"/>
  <c r="E54" i="8"/>
  <c r="L54" i="8"/>
  <c r="D54" i="8"/>
  <c r="I54" i="8"/>
  <c r="H54" i="8"/>
  <c r="F54" i="8"/>
  <c r="N54" i="8"/>
  <c r="G54" i="8"/>
  <c r="J54" i="8"/>
  <c r="C54" i="8"/>
  <c r="K54" i="8"/>
  <c r="C28" i="8"/>
  <c r="J30" i="9"/>
  <c r="J34" i="8"/>
  <c r="J65" i="7"/>
  <c r="J86" i="7" s="1"/>
  <c r="F59" i="9"/>
  <c r="F66" i="8"/>
  <c r="K31" i="9"/>
  <c r="K32" i="9" s="1"/>
  <c r="K63" i="7"/>
  <c r="K84" i="7" s="1"/>
  <c r="H28" i="9"/>
  <c r="H66" i="7"/>
  <c r="H87" i="7" s="1"/>
  <c r="H32" i="8"/>
  <c r="D30" i="9"/>
  <c r="D34" i="8"/>
  <c r="D65" i="7"/>
  <c r="D86" i="7" s="1"/>
  <c r="L31" i="9"/>
  <c r="L63" i="7"/>
  <c r="L84" i="7" s="1"/>
  <c r="K30" i="9"/>
  <c r="K34" i="8"/>
  <c r="K65" i="7"/>
  <c r="K86" i="7" s="1"/>
  <c r="R175" i="5" l="1"/>
  <c r="R173" i="5"/>
  <c r="R189" i="5"/>
  <c r="D32" i="9"/>
  <c r="C32" i="9"/>
  <c r="N72" i="8"/>
  <c r="M72" i="8"/>
  <c r="E72" i="8"/>
  <c r="L72" i="8"/>
  <c r="D72" i="8"/>
  <c r="K72" i="8"/>
  <c r="J72" i="8"/>
  <c r="I72" i="8"/>
  <c r="H72" i="8"/>
  <c r="G72" i="8"/>
  <c r="F72" i="8"/>
  <c r="C72" i="8"/>
  <c r="H32" i="9"/>
  <c r="L32" i="9"/>
  <c r="I38" i="8"/>
  <c r="G38" i="8"/>
  <c r="N38" i="8"/>
  <c r="E38" i="8"/>
  <c r="M38" i="8"/>
  <c r="D38" i="8"/>
  <c r="L38" i="8"/>
  <c r="C38" i="8"/>
  <c r="H38" i="8"/>
  <c r="K38" i="8"/>
  <c r="J38" i="8"/>
  <c r="F38" i="8"/>
</calcChain>
</file>

<file path=xl/sharedStrings.xml><?xml version="1.0" encoding="utf-8"?>
<sst xmlns="http://schemas.openxmlformats.org/spreadsheetml/2006/main" count="9924" uniqueCount="263">
  <si>
    <t>Definitions</t>
  </si>
  <si>
    <t>In the table below, we've listed what information all the columns contain so you will be aware of how to use this information in your analysis.</t>
  </si>
  <si>
    <t>Account Type</t>
  </si>
  <si>
    <r>
      <t xml:space="preserve">This column provides information on whether the dataset is referencing </t>
    </r>
    <r>
      <rPr>
        <b/>
        <sz val="10"/>
        <color theme="1"/>
        <rFont val="Arial"/>
        <family val="2"/>
      </rPr>
      <t>Financial Actuals, Financial Budgets, Water Production Actuals or Water Production Budget.</t>
    </r>
  </si>
  <si>
    <t>Value Drivers</t>
  </si>
  <si>
    <t>For the exercises in 5.4, 5.6 and 5.8 - you will need to create Value Driver Trees. This Column let's you know whether the Value Driver belongs to Revenue or Expenses so you are aware of which cost centres / profit centres you need to pay attention towards.</t>
  </si>
  <si>
    <t>Unit</t>
  </si>
  <si>
    <t>In the Southern Water Corp. Case Study, there are 3 Units. These are Kootha, Surjek or Jutik. The Unit column indicates, for that row of data, which Unit it applies towards.</t>
  </si>
  <si>
    <t>Month</t>
  </si>
  <si>
    <t>This represents the month that data was calculated for.</t>
  </si>
  <si>
    <t>Month (Number)</t>
  </si>
  <si>
    <t>This represents the month in numerical form.</t>
  </si>
  <si>
    <t>Centre Type</t>
  </si>
  <si>
    <t>Costs / Profits either fall into a Cost Centre or Profit Centre. This column provides the individual with an understanding as to whether the cost centre is a Cost Centre or a Profit Centre.</t>
  </si>
  <si>
    <t>Cost Centre /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</si>
  <si>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</si>
  <si>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Cost Centre / Profit Centre Elements</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</si>
  <si>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</si>
  <si>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</si>
  <si>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</si>
  <si>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Row Data</t>
  </si>
  <si>
    <t>This is the unique value that is stored for every row entry.</t>
  </si>
  <si>
    <t>Trading Interval</t>
  </si>
  <si>
    <t>The time-stamp where Water has been traded on the Open Water Market exchange database.</t>
  </si>
  <si>
    <t>Market Water Demand (Giga-Litres)</t>
  </si>
  <si>
    <t>The amount of water demanded by the Market for that respective time-stamp period.</t>
  </si>
  <si>
    <t>Water Balancing Price ($/ML)</t>
  </si>
  <si>
    <r>
      <t xml:space="preserve">The Water Market Balancing Price that is </t>
    </r>
    <r>
      <rPr>
        <b/>
        <sz val="10"/>
        <color rgb="FF000000"/>
        <rFont val="Arial"/>
        <family val="2"/>
      </rPr>
      <t xml:space="preserve">settled </t>
    </r>
    <r>
      <rPr>
        <sz val="10"/>
        <color rgb="FF000000"/>
        <rFont val="Arial"/>
        <family val="2"/>
      </rPr>
      <t>by the Open Water Market exchange.</t>
    </r>
  </si>
  <si>
    <t>The month that the Water Transaction belongs to.</t>
  </si>
  <si>
    <t>Water Type</t>
  </si>
  <si>
    <t>What type of Water Product is being traded (i.e. Hard Water or Soft Water)</t>
  </si>
  <si>
    <t>Data Source Reference</t>
  </si>
  <si>
    <t>Financial Actual</t>
  </si>
  <si>
    <t>Revenues</t>
  </si>
  <si>
    <t>Kootha</t>
  </si>
  <si>
    <t>Profit Centre</t>
  </si>
  <si>
    <t>001 Private Water Hedge Sales</t>
  </si>
  <si>
    <t>W-Transact (0211) - Soft</t>
  </si>
  <si>
    <t>$</t>
  </si>
  <si>
    <t>W-Transact (0212) - Hard</t>
  </si>
  <si>
    <t>002 Public Sales</t>
  </si>
  <si>
    <t>003 Residential Sales</t>
  </si>
  <si>
    <t>Surjek</t>
  </si>
  <si>
    <t>Jutik</t>
  </si>
  <si>
    <t>Expenses</t>
  </si>
  <si>
    <t>Cost Centre</t>
  </si>
  <si>
    <t>Chemical Costs</t>
  </si>
  <si>
    <t>Chem-Exp (001)</t>
  </si>
  <si>
    <t>Facility Costs</t>
  </si>
  <si>
    <t>Utility-Exp (002) - Heating</t>
  </si>
  <si>
    <t>Utility-Exp (002) - Electricity</t>
  </si>
  <si>
    <t>Operational Maintenance Costs</t>
  </si>
  <si>
    <t>Plant Maintenance (001)</t>
  </si>
  <si>
    <t>Plant Outages (002)</t>
  </si>
  <si>
    <t>Plant Op. Costs (003)</t>
  </si>
  <si>
    <t>Plant Admin Costs (004)</t>
  </si>
  <si>
    <t>Labour Costs</t>
  </si>
  <si>
    <t>Labour-Costs (001)</t>
  </si>
  <si>
    <t>Financial Budget</t>
  </si>
  <si>
    <t>Water Production Actuals</t>
  </si>
  <si>
    <t>None</t>
  </si>
  <si>
    <t>Giga-Litre</t>
  </si>
  <si>
    <t>Water Production Budget</t>
  </si>
  <si>
    <t>Soft Water Demand</t>
  </si>
  <si>
    <t>Soft Water Price</t>
  </si>
  <si>
    <t>Hard Water Demand</t>
  </si>
  <si>
    <t>Hard Water Price</t>
  </si>
  <si>
    <t>Soft</t>
  </si>
  <si>
    <t>Hard</t>
  </si>
  <si>
    <t>Economic Analysis - Part I</t>
  </si>
  <si>
    <t>In Unit 7.2, we've introduced you to the concept of Elasticity and Inelasticity and the relation this has to Products.</t>
  </si>
  <si>
    <r>
      <t xml:space="preserve">Now this is a very important concept for data analysis in the actual world; our insights will have repercussions on the business and its important we understand </t>
    </r>
    <r>
      <rPr>
        <b/>
        <sz val="10"/>
        <color rgb="FF000000"/>
        <rFont val="Arial"/>
        <family val="2"/>
      </rPr>
      <t>how</t>
    </r>
    <r>
      <rPr>
        <sz val="10"/>
        <color rgb="FF000000"/>
        <rFont val="Arial"/>
        <family val="2"/>
      </rPr>
      <t xml:space="preserve"> these insights tie into the business.</t>
    </r>
  </si>
  <si>
    <t>Say for example, if we suddenly had our Netflix account fees raise to $100 per month - a number of us might reconsider whether we still want this subscription. The insight here is that the product is elastic (i.e. If we increase the price too sharply, people will leave and go to other streaming platforms.)</t>
  </si>
  <si>
    <t xml:space="preserve">This is tied to the concept of Elasticity (i.e. When the price is low enough, demand is high. Inversely, when the price is high - demand reduces). </t>
  </si>
  <si>
    <r>
      <t>Now, there are situations that</t>
    </r>
    <r>
      <rPr>
        <u/>
        <sz val="10"/>
        <color rgb="FF000000"/>
        <rFont val="Arial"/>
        <family val="2"/>
      </rPr>
      <t xml:space="preserve"> </t>
    </r>
    <r>
      <rPr>
        <b/>
        <u/>
        <sz val="10"/>
        <color rgb="FF000000"/>
        <rFont val="Arial"/>
        <family val="2"/>
      </rPr>
      <t>even IF the price rises, we will still purchase the same quantity of goods</t>
    </r>
    <r>
      <rPr>
        <sz val="10"/>
        <color rgb="FF000000"/>
        <rFont val="Arial"/>
        <family val="2"/>
      </rPr>
      <t xml:space="preserve">. 
</t>
    </r>
  </si>
  <si>
    <t>Take for example, a particular drug for a pre-existing medical condition. If the price was to rise from its current amount to 10% higher than usual - the amount demanded won't decrease as the product is still required.</t>
  </si>
  <si>
    <t>When this occurs, the product is known as an INELASTIC PRODUCT. (i.e. Regardless of whether the demand increases or decreases, the price will not change in any substantial manner).</t>
  </si>
  <si>
    <t>With what you've learned, let's take a look at Southern Water Corps Economic Data and see what trends we can identify from an Elasticity and Inelasticity Perspective. Let's be objective and ask ourselves - what does the data tell us?</t>
  </si>
  <si>
    <t>Let's get started!</t>
  </si>
  <si>
    <r>
      <t xml:space="preserve">Q1. Please calculate the Average Water Balancing Market Price (WBMP) and Average Quantities of Water Demanded for </t>
    </r>
    <r>
      <rPr>
        <sz val="11"/>
        <color rgb="FFC00000"/>
        <rFont val="Calibri"/>
        <family val="2"/>
      </rPr>
      <t>1) Hard and Soft Water Combined</t>
    </r>
    <r>
      <rPr>
        <sz val="11"/>
        <color rgb="FFC00000"/>
        <rFont val="Calibri"/>
        <family val="2"/>
      </rPr>
      <t xml:space="preserve">, 2) </t>
    </r>
    <r>
      <rPr>
        <sz val="11"/>
        <color rgb="FFC00000"/>
        <rFont val="Calibri"/>
        <family val="2"/>
      </rPr>
      <t>Hard Water Only and 3) Soft Water Only</t>
    </r>
    <r>
      <rPr>
        <sz val="11"/>
        <color rgb="FF000000"/>
        <rFont val="Calibri"/>
        <family val="2"/>
      </rPr>
      <t xml:space="preserve"> across Jan-14 to Dec-14.</t>
    </r>
  </si>
  <si>
    <r>
      <t xml:space="preserve">Do you notice any trends when comparing the Price and Quantity Per Product? </t>
    </r>
    <r>
      <rPr>
        <b/>
        <sz val="11"/>
        <color rgb="FFC00000"/>
        <rFont val="Arial"/>
        <family val="2"/>
      </rPr>
      <t>(Pay particular attention to the Pricing and the Quantities and put this in the yellow box we've highlighted below</t>
    </r>
    <r>
      <rPr>
        <sz val="11"/>
        <color rgb="FFC00000"/>
        <rFont val="Arial"/>
        <family val="2"/>
      </rPr>
      <t>)</t>
    </r>
  </si>
  <si>
    <t>Hard + Soft Water Table</t>
  </si>
  <si>
    <t>Month #</t>
  </si>
  <si>
    <t>Avg. Water Market Balancing Price (WMBP)</t>
  </si>
  <si>
    <t>Avg. Quantity of Soft + Hard Water</t>
  </si>
  <si>
    <t>Hard Water Table</t>
  </si>
  <si>
    <t>Avg. Quantity of Hard Water</t>
  </si>
  <si>
    <t>Soft Water Table</t>
  </si>
  <si>
    <t>Avg. Quantity of Soft Water</t>
  </si>
  <si>
    <t xml:space="preserve">The trends I notice immediately is that hard water and soft water are different from each other in that their average market price and quantity of water relate to each other differently. For example, the hard water demand does not seem to be impacted by price, which is evident by the largest water usage relating to the highest average market balancing price. </t>
  </si>
  <si>
    <t>We've now taken a look at the data and we can see that there may exist some type of relationship between Quantity of Water Procured and the Overall Price. 
However, it would be easiest to visually consume this information at both a monthly and daily level. We'll do this first at a macro and then micro level.
Q2. Using a Scatter Plot and the data you've calculated above, with the Y-Axis set to Avg. Quantity of Water and X-Axis set to Avg. WMBP, create three (3) separate charts showing the Overall (Hard Water + Soft Water) Scatter Plot, Hard Water Scatter Plot and Soft Water Scatter Plot.
Note down below whether the relationship appears to be Elastic or Inelastic alongside your reason as to why this is the case.</t>
  </si>
  <si>
    <t>Macro Scatter Plots</t>
  </si>
  <si>
    <t>Overall Scatter Plot (Hard + Soft)</t>
  </si>
  <si>
    <t>Hard Water Scattter Plot</t>
  </si>
  <si>
    <t>Soft Water Scatter Plot</t>
  </si>
  <si>
    <t>Does the chart show elastic or inelastic properties? If yes, why? If No, why?</t>
  </si>
  <si>
    <t xml:space="preserve">This chart shows elastic demand because the quantity demanded is very dependent on the price such that if the price were to increase, the quantity demanded would diminish. </t>
  </si>
  <si>
    <t>This chart shows inelastic propoerties because as the price changes, the quanity demanded stays the same.</t>
  </si>
  <si>
    <r>
      <t>We've now taken plotted three (3) scatter plots and identified whether or not the trend looks elastic or inelastic.
This is the macro view of our analysis. 
As Data Analysts, it is equally important that we take a micro oriented view</t>
    </r>
    <r>
      <rPr>
        <sz val="11"/>
        <color rgb="FF000000"/>
        <rFont val="Arial"/>
        <family val="2"/>
      </rPr>
      <t xml:space="preserve"> </t>
    </r>
    <r>
      <rPr>
        <b/>
        <sz val="11"/>
        <color rgb="FF000000"/>
        <rFont val="Arial"/>
        <family val="2"/>
      </rPr>
      <t>of the data</t>
    </r>
    <r>
      <rPr>
        <sz val="11"/>
        <color rgb="FF000000"/>
        <rFont val="Arial"/>
        <family val="2"/>
      </rPr>
      <t xml:space="preserve">.
</t>
    </r>
    <r>
      <rPr>
        <b/>
        <sz val="11"/>
        <color rgb="FF000000"/>
        <rFont val="Arial"/>
        <family val="2"/>
      </rPr>
      <t xml:space="preserve">Often looking at the data from a 'macro' perspective, gives us an indication of where we might look and a 'micro' view provides a clearer approach as to whether or not our macro trend is actually legitimate or not. 
Q3. Using a Scatter Plot and the data in the Water Trading Repository Table, create three (3) separate charts showing the Overall (Hard Water + Soft Water) Scatter Plot, Hard Water Scatter Plot and Soft Water Scatter Plots. (Note: Please set the X-axis to the Price and the Y-Axis, Quantity of Water)
Note down below whether the relationship appears to be Elastic or Inelastic alongside your reason as to why this is the case.
</t>
    </r>
    <r>
      <rPr>
        <b/>
        <sz val="11"/>
        <color rgb="FFFF0000"/>
        <rFont val="Arial"/>
        <family val="2"/>
      </rPr>
      <t xml:space="preserve">Remember, this is the </t>
    </r>
    <r>
      <rPr>
        <b/>
        <u/>
        <sz val="11"/>
        <color rgb="FFFF0000"/>
        <rFont val="Arial"/>
        <family val="2"/>
      </rPr>
      <t xml:space="preserve">micro </t>
    </r>
    <r>
      <rPr>
        <b/>
        <sz val="11"/>
        <color rgb="FFFF0000"/>
        <rFont val="Arial"/>
        <family val="2"/>
      </rPr>
      <t>analysis so we are now using the Raw Data Entries (individual data points in the Water Trading Repository Table) as opposed to the aggregated averages.</t>
    </r>
  </si>
  <si>
    <t>Micro Scatter Plots</t>
  </si>
  <si>
    <t xml:space="preserve">This chart shows overall elastic demand because the quantity demanded is dependent on the price such that if the price were to increase, the quantity demanded would diminish. However, it is important to note that as the quantity demanded gets higher, there seems to be different demand behavior, which is more evident when hard and soft water demand is analyzed separately. </t>
  </si>
  <si>
    <t>Economic Cost Analysis - Part II</t>
  </si>
  <si>
    <t>In Economic Data Analysis, we seek to make use of as much data as possible to help us better understand and extract key business insights.</t>
  </si>
  <si>
    <t>In the previous section (7.2), we've tackled the concepts of elastic and inelastic products. This helps us understand which products are more suspectible to price swings, and which ones are less suspectible.</t>
  </si>
  <si>
    <t>Now a common phrase in economic data analysis is, "We need to compare things in an apples-for-apples like methodology". With Southern Water Corp, we have a bunch of economic and financial data. We're going to use the tools of Economic Data Analysis to create insights from this and identify which of our three desalination plants are most cost effective.</t>
  </si>
  <si>
    <r>
      <t xml:space="preserve">Previously we've calculated the proportion of revenues that are generated, the expenses and the associated amount of water production.
Using economics - we are now going to </t>
    </r>
    <r>
      <rPr>
        <b/>
        <sz val="10"/>
        <color rgb="FF000000"/>
        <rFont val="Arial"/>
        <family val="2"/>
      </rPr>
      <t>combine all this information together and create an economic metric to evaluate each plants performance to create our own 'apples-to-apples' comparison.</t>
    </r>
  </si>
  <si>
    <r>
      <t xml:space="preserve">For each of the three Southern Water Corp. Desalination Plants, we have an econometric measure called the Desalinated Plant Cost to Produce, or Cost to Produce for short.
The Cost to Produce ties together the different costs for each Plant and enables us to create a metric to evaluate how cost-effective the plant is.
Q4. Please calculate the Cost to Produce for each of the three (3) desalination plants below using the following formula per plant:
</t>
    </r>
    <r>
      <rPr>
        <b/>
        <sz val="10"/>
        <color rgb="FFFF0000"/>
        <rFont val="Arial"/>
        <family val="2"/>
      </rPr>
      <t>Plant Cost to Produce = ( Chemical Costs + Facility Costs + Operational Maintenance Costs + Labour Costs ) / Total Volume of Water Produced for the Month (GL) * 1,000 (To Convert to Mega-Litres from Giga Litres)</t>
    </r>
    <r>
      <rPr>
        <b/>
        <sz val="10"/>
        <color rgb="FF000000"/>
        <rFont val="Arial"/>
        <family val="2"/>
      </rPr>
      <t xml:space="preserve">
What trends are you able to pick up from completing the table below? Fill this out in the yellow box below!</t>
    </r>
  </si>
  <si>
    <t>Note: If you have difficulty understanding how to calculate the Cost to Produce, it may be helpful to create a Value Driver Tree to showcase how all the drivers are connected.</t>
  </si>
  <si>
    <t>Value Driver</t>
  </si>
  <si>
    <t>Cost Centre Element</t>
  </si>
  <si>
    <t>Total</t>
  </si>
  <si>
    <t>Desalination Cost to Produce ($/ML)</t>
  </si>
  <si>
    <t>You've now calculated the Desalinated Cost to Produce for each of the three desalination plants (Kootha, Surjek and Jutik).
This has given you a micro-view of the trends, but let's take a look at the macro-view of the situation and look at how the aggregated cost to produce (Kootha + Surjek + Jutik) look.</t>
  </si>
  <si>
    <r>
      <t>Q5) Aggregate the Cost Centre(s) for each Plant (i.e.Chemical Costs, Facility Costs, Operational Maintenance Costs, Labour Costs) in the table below.
Subsequently,</t>
    </r>
    <r>
      <rPr>
        <b/>
        <u/>
        <sz val="11"/>
        <color rgb="FF000000"/>
        <rFont val="Arial"/>
        <family val="2"/>
      </rPr>
      <t xml:space="preserve"> in one chart</t>
    </r>
    <r>
      <rPr>
        <b/>
        <sz val="11"/>
        <color rgb="FF000000"/>
        <rFont val="Arial"/>
        <family val="2"/>
      </rPr>
      <t>, plot out the Overall Cost to Produce, as well as the Cost to Produce for Kootha, Surjek and Jutik for comparison.</t>
    </r>
    <r>
      <rPr>
        <b/>
        <u/>
        <sz val="11"/>
        <color rgb="FF000000"/>
        <rFont val="Arial"/>
        <family val="2"/>
      </rPr>
      <t xml:space="preserve">
What trends do you note when looking at the data in this way? </t>
    </r>
  </si>
  <si>
    <t>All</t>
  </si>
  <si>
    <t>We've included an example of what your chart may look like.</t>
  </si>
  <si>
    <r>
      <t xml:space="preserve">In Economics, we care about our overall Cost to Produce Desalinated Water as it gives us an indication of how cost-effective our plants are.
It's important in our Economic Data Analysis to also interpret this price-point with respect to the volume of water that is produced.
This touches upon a concept known as </t>
    </r>
    <r>
      <rPr>
        <b/>
        <u/>
        <sz val="11"/>
        <color rgb="FF000000"/>
        <rFont val="Arial"/>
        <family val="2"/>
      </rPr>
      <t>economies of scale</t>
    </r>
    <r>
      <rPr>
        <u/>
        <sz val="11"/>
        <color rgb="FF000000"/>
        <rFont val="Arial"/>
        <family val="2"/>
      </rPr>
      <t xml:space="preserve">. 
</t>
    </r>
    <r>
      <rPr>
        <b/>
        <u/>
        <sz val="11"/>
        <color rgb="FF000000"/>
        <rFont val="Arial"/>
        <family val="2"/>
      </rPr>
      <t xml:space="preserve">Essentially, the more water we produce - the cheaper we should see our production costs.
On the other hand, the less water we produce, the more our Cost to Produce will increase on scaled basis. </t>
    </r>
    <r>
      <rPr>
        <b/>
        <sz val="11"/>
        <color rgb="FF000000"/>
        <rFont val="Arial"/>
        <family val="2"/>
      </rPr>
      <t xml:space="preserve">
Q6) Using the Monthly Cost to Produce you've calculated for each Plant (Kootha, Surjek and Jutik), create a scatter-plot which shows the Cost to Produce (Y-Axis) against the Total Volume of Water produced. 
You will end up with three Scatter Plots that will let you see whether a relationship exists between Cost to Produce and the Volume of Water produced. 
Does there appear to be a relationship between Cost to Produce and Volume of Water Produced? If yes, why do you believe this is the case? If no, why do you believe this is the case?</t>
    </r>
  </si>
  <si>
    <t xml:space="preserve">We've now analysed our Cost to Produce and we can clearly see the following trends emerge:
A) There are differences in cost effectiveness between plants which are largely influenced by the costs and the volume of water produced
B) We can pick up a relationship between the Cost to Produce and Quantity of Water being produced.
This brings us to our last questions for the Economic Cost Analysis.
1. How are our desalination plants performing according to our budget at a macro level?
2. What is driving this variance, or difference, between the Actuals and Budget?
3. Are there any Units which are not cost effective with respect to the Water Balancing Market Price?
Let's answer these questions by first calculating the Budgeted Desalinated Cost to Produce and then calculate our respective variances to understand what costs are driving these respective negative variances (if any). </t>
  </si>
  <si>
    <t xml:space="preserve">Q7A) Utilising the Financial Budget Information contained in the Data Repository Tab, complete the 4 tables below for all the Desalination Plants combined (Kootha + Surjek + Jutik), and then individually for each Desalination Plant. </t>
  </si>
  <si>
    <t>Desalination Cost to Produce ($/ML) Budget</t>
  </si>
  <si>
    <t>Now we've populated the Financial Budget - it's time for us to calculate the Financial Variance between the Actuals you've calculated in Q4 and the budget you've just completed.</t>
  </si>
  <si>
    <t>Financial Variance is the difference between the Budget and the Actuals that have been incurred. (This is not to be confused with statistical variance which measures the level of dispersion between data)</t>
  </si>
  <si>
    <t>Say for example, you're interested in understanding whether you've spent all the money you said you would for this month - or whether you were able to spend less.</t>
  </si>
  <si>
    <t>We use Financial Variance to better inform us of any discrepencies between our Budget and Actuals. If we spend far more than we expected, then we've got a problem.</t>
  </si>
  <si>
    <t>Using the formula, Budget - Actuals, complete the table below.</t>
  </si>
  <si>
    <t>Whilst we won't be formally reporting the results of this back to management - it's important that you understand how Financial Variance works.</t>
  </si>
  <si>
    <t>Q7B) Using the formula Budget - Actuals, complete the Financial Variance Calculation for each of the tables below.</t>
  </si>
  <si>
    <t>What trends do you notice when analysing the Financial Variance?</t>
  </si>
  <si>
    <t>Variance Analysis (All Desalination Plants)</t>
  </si>
  <si>
    <t>Desalination Cost to Produce ($/ML) Variance</t>
  </si>
  <si>
    <t>Variance Analysis (Kootha)</t>
  </si>
  <si>
    <t>Variance Analysis (Surjek)</t>
  </si>
  <si>
    <t>Variance Analysis (Jutik)</t>
  </si>
  <si>
    <t>And now we're finally at the last question for the Economic Cost Analysis Assignment!</t>
  </si>
  <si>
    <t>We've understood how supply and demand factors influence the pricing of our products.</t>
  </si>
  <si>
    <t>We've also understood how an economic metric (Cost to Produce for Desalinated Water) provides us a view as to how cost-effective our plants are and compared this to the budget.</t>
  </si>
  <si>
    <t>Now we'll close off the Economic Cost Analysis with an understanding of comparing the Market Price against the $/Mega-Litre of our individual desalination plants. 
Q8. Completing the table below, create a combo-chart (e.g. Column Chart to represent Overall Desalination Cost to Produce $/ML &amp; Line Chart showing the Overall Average WBMP Market Price) that clearly illustrates the Overall Desalination Cost to Produce and the Overall Average WBMP Market Price. 
What do you note from this?</t>
  </si>
  <si>
    <r>
      <t xml:space="preserve">Note: We've included an example of how the chart </t>
    </r>
    <r>
      <rPr>
        <b/>
        <i/>
        <sz val="10"/>
        <color rgb="FFC00000"/>
        <rFont val="Arial"/>
        <family val="2"/>
      </rPr>
      <t>might</t>
    </r>
    <r>
      <rPr>
        <b/>
        <sz val="10"/>
        <color rgb="FFC00000"/>
        <rFont val="Arial"/>
        <family val="2"/>
      </rPr>
      <t xml:space="preserve"> look once you've completed this!</t>
    </r>
  </si>
  <si>
    <t>Overall Desalination Cost to Produce ($/ML)</t>
  </si>
  <si>
    <t>Overall Average WBMP Market Price</t>
  </si>
  <si>
    <t>What IF Analysis - Part III.</t>
  </si>
  <si>
    <t>In the previous sections (7.2 / 7.4 ) we've examined the Elasticies and Inelasticies of Products. We've also gone ahead with calculating our first economic metric, Cost to Produce Desalinated Water.</t>
  </si>
  <si>
    <r>
      <t>We're now at the</t>
    </r>
    <r>
      <rPr>
        <b/>
        <sz val="10"/>
        <rFont val="Calibri"/>
        <family val="2"/>
      </rPr>
      <t xml:space="preserve"> final stage</t>
    </r>
    <r>
      <rPr>
        <sz val="10"/>
        <rFont val="Calibri"/>
        <family val="2"/>
      </rPr>
      <t xml:space="preserve"> of this economic case study and it will be much shorter than the previous two Assignments (Hooray!)</t>
    </r>
  </si>
  <si>
    <t xml:space="preserve">Economic Data Analysis, as you know by now, is focused on understanding the drivers which impact supply and demand and translating these into actionable business insights.
It is also used for better understanding when certain decisions should be made (e.g. Should we look at selling this product now or in a few months time for improved earnings?)
</t>
  </si>
  <si>
    <t xml:space="preserve">Now we're aware that Southern Water Corp. has been considering to perform a major maintenance activity for one of its major desalination plants, Surjek.
The business hypotheses is that it is best for us to perform the maintenance for Surjek in the first quarter of the year going forward (January-15 to March-15).
</t>
  </si>
  <si>
    <t>However, we don't have data going all the way to January-15 to March-15. 
What we do have however, is data from July 2013 - June 2014.
We also have pricing data from January 2014 - December 2014.</t>
  </si>
  <si>
    <t>We can't use what we don't have - so let's use what we do have. In other words, we'll be making use of the data in the Water Trading Repository Tables to forecast what the demand profile may look like for the future.</t>
  </si>
  <si>
    <t>We're now going to address this question by show-casing a What-IF Analysis. This means we're going to create a forward-looking trajectory and evaluate when is the best period for us to perform a maintenance event for Surjek using our historical economic data.</t>
  </si>
  <si>
    <r>
      <t xml:space="preserve">Q9. Complete the table below with the Average Monthly Water Balancing Market Price (WBMP)  and Average Market Water Demand using data from the Water Trading Repository Table. 
What trends are you able to pick up when comparing the Water Balancing Market Price and the Average Water Market Demand? Does having a maintenance event in Q1 look like a good idea?
</t>
    </r>
    <r>
      <rPr>
        <b/>
        <sz val="10"/>
        <color rgb="FFC00000"/>
        <rFont val="Arial"/>
        <family val="2"/>
      </rPr>
      <t>Note:</t>
    </r>
    <r>
      <rPr>
        <b/>
        <sz val="10"/>
        <color rgb="FF000000"/>
        <rFont val="Arial"/>
        <family val="2"/>
      </rPr>
      <t xml:space="preserve"> </t>
    </r>
    <r>
      <rPr>
        <b/>
        <sz val="10"/>
        <color rgb="FFC00000"/>
        <rFont val="Arial"/>
        <family val="2"/>
      </rPr>
      <t>Consider using the AVERAGEIFS function to help you address this question if you're stuck! https://support.microsoft.com/en-us/office/averageifs-function-48910c45-1fc0-4389-a028-f7c5c3001690</t>
    </r>
  </si>
  <si>
    <t>Hint: Use the Water Trading Repository Table Data as your data source. Even though the date/time doesn't align, we can use the information as a proxy for the 2014/2015 data. It may also help to graph out the data and see if any trends become particularly obvious...!</t>
  </si>
  <si>
    <t>Source</t>
  </si>
  <si>
    <t>Water Trading Repository Table</t>
  </si>
  <si>
    <t>Average Water Balancing Market Price</t>
  </si>
  <si>
    <t>Market Water Demand (Mega-Litres)</t>
  </si>
  <si>
    <r>
      <t xml:space="preserve">We've identified a particular trend in our earlier analysis; It seems that one of the quarters tends to have the highest prices.
As we perform our what-if analysis it's important we can clearly identify the quarter we should recommend to perform our major maintenance.
Let's calculate this below and land-on a quarter we can propose to focus our analysis on.
Q10. Complete the table below identifying which quarter has the highest/lowest prices with the respective Average Quarterly Water Volumes. What do you notice?
</t>
    </r>
    <r>
      <rPr>
        <b/>
        <sz val="10"/>
        <color rgb="FFC00000"/>
        <rFont val="Arial"/>
        <family val="2"/>
      </rPr>
      <t>Note: Reference the Water Trading Repository Table for your Quarterly Calculations.</t>
    </r>
  </si>
  <si>
    <t>Quarter</t>
  </si>
  <si>
    <t>Average Quarterly Price Per Trading Period</t>
  </si>
  <si>
    <t>Quarter 1 (January - March)</t>
  </si>
  <si>
    <t>Quarter 2 (April to June)</t>
  </si>
  <si>
    <t>Quarter 3 (July to September)</t>
  </si>
  <si>
    <t>Quarter 4 (October to December)</t>
  </si>
  <si>
    <t xml:space="preserve">We've now completed the first-part of our What-If Analysis. We've identified that the best period for us to perform a maintenance event is during a specific quarter. 
We now need to finalise our recommendation by showing the What-If Impact of our analysis.
In Other words, if we are to perform this Maintenance Outage for Quarter 1, Quarter 2, Quarter Three and Quarter Four - what impact would this have on our revenues? </t>
  </si>
  <si>
    <r>
      <t xml:space="preserve">Q11. Fill out the table(s) below explaining why the Quarter you are proposing is the best option for Southern Water Corp. when considering the impact on Revenues.
We recommend accompanying the table with an appropriate visual to help highlight the point you are trying to make.
</t>
    </r>
    <r>
      <rPr>
        <b/>
        <sz val="11"/>
        <color rgb="FFC00000"/>
        <rFont val="Arial"/>
        <family val="2"/>
      </rPr>
      <t>Note: Recall that for the Quarter you are recommending for a maintenance outage, the revenues for that entire quarter for Surjek will be 0. Remember, if we are producing no water - we can't earn revenues.</t>
    </r>
  </si>
  <si>
    <t>Q3</t>
  </si>
  <si>
    <t>Q4</t>
  </si>
  <si>
    <t>Q1</t>
  </si>
  <si>
    <t>Q2</t>
  </si>
  <si>
    <t>Now If we perform the Maintenance Outage for Surjek in Q1, Q2, Q3 or Q4 our Revenues will be…</t>
  </si>
  <si>
    <t>Scenario</t>
  </si>
  <si>
    <t>% Revenue Reduction</t>
  </si>
  <si>
    <t>Q1 Outage</t>
  </si>
  <si>
    <t>Q2 Outage</t>
  </si>
  <si>
    <t>Q3 Outage</t>
  </si>
  <si>
    <t>Q4 Outage</t>
  </si>
  <si>
    <t>Note: We've included an additional hint below which shows what your graphic might look like upon completion (With the exception being we have removed the axes for you).
It might also be helpful for you to calculate the 'Revenue % Reduction' to see how much less revenue you might receive if you perform the outage in a particular quarter.</t>
  </si>
  <si>
    <t>Well done! You've now completed the Economics Case Study Analysis! Let's top this off now by creating an insightful story we can present back to Southern Water Corps. Management using the templates provided.</t>
  </si>
  <si>
    <t xml:space="preserve">Budget - Actual Analysis (Variance).
</t>
  </si>
  <si>
    <r>
      <rPr>
        <b/>
        <sz val="12"/>
        <color theme="0"/>
        <rFont val="Arial"/>
        <family val="2"/>
      </rPr>
      <t xml:space="preserve">Why do we care about Budget Variance? </t>
    </r>
    <r>
      <rPr>
        <sz val="12"/>
        <color theme="0"/>
        <rFont val="Arial"/>
        <family val="2"/>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family val="2"/>
      </rPr>
      <t>why</t>
    </r>
    <r>
      <rPr>
        <sz val="12"/>
        <color theme="0"/>
        <rFont val="Arial"/>
        <family val="2"/>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</si>
  <si>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</si>
  <si>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Q2a. Popuate the Production, Production Other and Overheads Section of the Table below with the Budgeted Values from the Financial Budget Tab.</t>
  </si>
  <si>
    <t>Budget</t>
  </si>
  <si>
    <t>Desalination Plants [All]</t>
  </si>
  <si>
    <t>2013/Jul</t>
  </si>
  <si>
    <t>2013/Aug</t>
  </si>
  <si>
    <t>2013/Sep</t>
  </si>
  <si>
    <t>2013/Oct</t>
  </si>
  <si>
    <t>2013/Nov</t>
  </si>
  <si>
    <t>2013/Dec</t>
  </si>
  <si>
    <t>2014/Jan</t>
  </si>
  <si>
    <t>2014/Feb</t>
  </si>
  <si>
    <t>2014/Mar</t>
  </si>
  <si>
    <t>2014/Apr</t>
  </si>
  <si>
    <t>2014/May</t>
  </si>
  <si>
    <t>2014/Jun</t>
  </si>
  <si>
    <t>Kootha (1 Major Desal Unit)</t>
  </si>
  <si>
    <t>Revenue</t>
  </si>
  <si>
    <t>Production</t>
  </si>
  <si>
    <t>Production Other</t>
  </si>
  <si>
    <t>Overheads</t>
  </si>
  <si>
    <t>Surjek (4 Major Desal. Plants)</t>
  </si>
  <si>
    <t>Jutik Desalination Plant [Newest Desalination Plant]</t>
  </si>
  <si>
    <t>Actuals</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</si>
  <si>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</si>
  <si>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</si>
  <si>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Production Costs</t>
  </si>
  <si>
    <t>Other Production Costs</t>
  </si>
  <si>
    <t>Jutik (New Desalination Plant)</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</si>
  <si>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</si>
  <si>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</si>
  <si>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</si>
  <si>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Note for Mentors: </t>
  </si>
  <si>
    <t>If the variance is negative, this is not a bad indicator. Check the numbers. i.e. If Revenue Actuals was -8.4M but Budget was -8.2M, then we have earned an additional -0.2M. Similarly, positive numbers are not necessarily a good sign.</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</si>
  <si>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</si>
  <si>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</si>
  <si>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</si>
  <si>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EBIT VARIANCE ANALYSIS</t>
  </si>
  <si>
    <t>Overheads [ ALL ]</t>
  </si>
  <si>
    <t>Production Costs [ALL]</t>
  </si>
  <si>
    <t>Other Production Costs [ALL]</t>
  </si>
  <si>
    <t>EBIT Variance</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</si>
  <si>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</si>
  <si>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Cost to Produce Calculation</t>
  </si>
  <si>
    <t>(Overheads + Production Cost + Other Production Costs) / Gross Water Production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</si>
  <si>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12) has been done for you. Follow this approach for the rest of the Units.
Note: The Water Production Data can be taken from the respective Water Production Actuals and Budget Tabs. </t>
    </r>
    <r>
      <rPr>
        <b/>
        <u/>
        <sz val="10"/>
        <color rgb="FFFF0000"/>
        <rFont val="Arial"/>
        <family val="2"/>
      </rPr>
      <t>Don't forget to do the CONVERSION into MEGA LITRES from GIGA LITRES.</t>
    </r>
  </si>
  <si>
    <t>Kootha ACTUALS</t>
  </si>
  <si>
    <t>Desalinated Water Production Per Litre ($/ML)</t>
  </si>
  <si>
    <t>Units</t>
  </si>
  <si>
    <t>Mega-Litres (Needs to be converted from Giga-Litres)</t>
  </si>
  <si>
    <t>Actual Cost to Produce (Rolling)</t>
  </si>
  <si>
    <t>$/Mega-Litres</t>
  </si>
  <si>
    <t>Surjek ACTUALS</t>
  </si>
  <si>
    <t>Jutik ACTUALS</t>
  </si>
  <si>
    <t>Overall ACTUALS</t>
  </si>
  <si>
    <t>Kootha BUDGET</t>
  </si>
  <si>
    <t>Budget Cost to Produce (Rolling)</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</si>
  <si>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</si>
  <si>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</si>
  <si>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</si>
  <si>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</si>
  <si>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</si>
  <si>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Hint: Don't forget to calculate EBIT you need to subtract the costs (Overheads, Production Costs and Other Production Costs). Note that we show that Revenues are currently being 'Debited' with a -ve. Don't forget to convert the Revenues to a +ve figure!</t>
  </si>
  <si>
    <t>Q1. Calculate Actual EBIT for Kootha, Surjek, Juitk and Overall (Kootha + Surjek + Jutik). Don't forget to populate the Overheads, Production Costs and Other Production Costs using the SUMIFS Formula, referencing the Variance Analysis Tab.</t>
  </si>
  <si>
    <t>EBIT ACTUALS</t>
  </si>
  <si>
    <t xml:space="preserve">Overheads </t>
  </si>
  <si>
    <t xml:space="preserve">Production Costs </t>
  </si>
  <si>
    <t xml:space="preserve">Other Production Costs </t>
  </si>
  <si>
    <t>EBIT</t>
  </si>
  <si>
    <t>OVERALL</t>
  </si>
  <si>
    <t>BUDGET</t>
  </si>
  <si>
    <t>Q2. Create Line Charts Plotting out the EBIT for each individual Unit (Kootha, Surjek, Jutik and Overall) and copy these graphs into a PowerPoint Slide Pack. What do the EBIT Trends tell you?</t>
  </si>
  <si>
    <t>Overall, the EBIT Trend for 2013-2014 on an Overall basis, remains favorable with an overall EBIT of 273M Actuals vs 262M Budgeted.</t>
  </si>
  <si>
    <t>This is driven by strong EBIT Performance from Kootha and Surjek, whilst Jutik fell short of the respective EBIT Targets by ~$28.5M.</t>
  </si>
  <si>
    <t>This isn't to say that Jutik performed poorly, rather, it could point to an overtly aggressive Budget Target that needs to be addressed.</t>
  </si>
  <si>
    <t xml:space="preserve">The Kootha unit has the lowest total annual cost in comparison to the other two units. The summer months seem to be more costly in comparison to the winter months across all three units. Operational maintenance costs take up the least amount of the total costs for all three units across the entire year. </t>
  </si>
  <si>
    <t xml:space="preserve">As water production decreases, the cost to produce per ML decreases. </t>
  </si>
  <si>
    <t xml:space="preserve">As water production decreases, the cost to produce per ML decreases. The Jutik unit is the least cost effective. </t>
  </si>
  <si>
    <t xml:space="preserve">As water production decreases, the cost to produce per ML decreases. The Kootha Unit is the most cost effective. </t>
  </si>
  <si>
    <t xml:space="preserve">The red values are when the actuals exceed the budget. There are few instances where the budget is similar to the actual. Most instances, there is large variance between what is budgeted and what the actual cost is. </t>
  </si>
  <si>
    <t>Average Quarterly Water Demand Per Trading Period (Giga-Litres)</t>
  </si>
  <si>
    <t xml:space="preserve">It would not be a good idea to have maintenance done when demand is high (cannot supply = lost $) or when the WBMP is high (higher price = greater $). From January - March, demand decreases, reaching a minimum in April before climbing back up from May to June. From July to August, there is a further increase in demand - where both price and demand are at their highest in August -, along with an increase in average WBMP. Then, there is a fast decrease in September, and from there until the end of the calendar year, there is little change in both demand and WBMP. </t>
  </si>
  <si>
    <t xml:space="preserve">The quarter with the lowest average price per trading period and water demand per trading period is Quarter 2 (April to June). Currently, the proposed timeline for repairs is in the first quarter, which is the quarter with the highest price and demand. </t>
  </si>
  <si>
    <t>Original Revenue</t>
  </si>
  <si>
    <t xml:space="preserve">Revenue Reduction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</si>
</sst>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8" formatCode="&quot;$&quot;#,##0.00_);[Red]\(&quot;$&quot;#,##0.00\)"/>
    <numFmt numFmtId="44" formatCode="_(&quot;$&quot;* #,##0.00_);_(&quot;$&quot;* \(#,##0.00\);_(&quot;$&quot;* &quot;-&quot;??_);_(@_)"/>
    <numFmt numFmtId="43" formatCode="_(* #,##0.00_);_(* \(#,##0.00\);_(* &quot;-&quot;??_);_(@_)"/>
    <numFmt numFmtId="164" formatCode="&quot;$&quot;#,##0.00;[Red]\-&quot;$&quot;#,##0.00"/>
    <numFmt numFmtId="165" formatCode="d/mm/yyyy\ h:mm:ss"/>
    <numFmt numFmtId="166" formatCode="&quot;$&quot;#,##0.00"/>
    <numFmt numFmtId="167" formatCode="0.0%"/>
    <numFmt numFmtId="168" formatCode="&quot;$&quot;#,##0.00;[Red]\-&quot;$&quot;#,##0.00\ &quot;$/ML&quot;"/>
    <numFmt numFmtId="169" formatCode="[$$-C09]#,##0.00"/>
  </numFmts>
  <fonts count="59" x14ac:knownFonts="1">
    <font>
      <sz val="11"/>
      <color rgb="FF000000"/>
      <name val="Calibri"/>
    </font>
    <font>
      <b/>
      <sz val="10"/>
      <color theme="0"/>
      <name val="Arial"/>
      <family val="2"/>
    </font>
    <font>
      <sz val="10"/>
      <color theme="0"/>
      <name val="Arial"/>
      <family val="2"/>
    </font>
    <font>
      <sz val="10"/>
      <color rgb="FF000000"/>
      <name val="Arial"/>
      <family val="2"/>
    </font>
    <font>
      <b/>
      <sz val="10"/>
      <color theme="1"/>
      <name val="Arial"/>
      <family val="2"/>
    </font>
    <font>
      <sz val="10"/>
      <color theme="1"/>
      <name val="Arial"/>
      <family val="2"/>
    </font>
    <font>
      <sz val="11"/>
      <color theme="0"/>
      <name val="Calibri"/>
      <family val="2"/>
    </font>
    <font>
      <sz val="9"/>
      <color theme="0"/>
      <name val="Arial"/>
      <family val="2"/>
    </font>
    <font>
      <sz val="9"/>
      <color rgb="FF000000"/>
      <name val="Arial"/>
      <family val="2"/>
    </font>
    <font>
      <sz val="11"/>
      <color theme="1"/>
      <name val="Calibri"/>
      <family val="2"/>
    </font>
    <font>
      <sz val="11"/>
      <color theme="0"/>
      <name val="Arial"/>
      <family val="2"/>
    </font>
    <font>
      <b/>
      <sz val="9"/>
      <color theme="0"/>
      <name val="Arial"/>
      <family val="2"/>
    </font>
    <font>
      <sz val="11"/>
      <color rgb="FF000000"/>
      <name val="Arial"/>
      <family val="2"/>
    </font>
    <font>
      <b/>
      <sz val="14"/>
      <color rgb="FF000000"/>
      <name val="Arial"/>
      <family val="2"/>
    </font>
    <font>
      <sz val="14"/>
      <color rgb="FF000000"/>
      <name val="Arial"/>
      <family val="2"/>
    </font>
    <font>
      <b/>
      <sz val="10"/>
      <color rgb="FF000000"/>
      <name val="Arial"/>
      <family val="2"/>
    </font>
    <font>
      <b/>
      <sz val="11"/>
      <color rgb="FF000000"/>
      <name val="Arial"/>
      <family val="2"/>
    </font>
    <font>
      <sz val="11"/>
      <name val="Calibri"/>
      <family val="2"/>
    </font>
    <font>
      <b/>
      <sz val="9"/>
      <color rgb="FF000000"/>
      <name val="Arial"/>
      <family val="2"/>
    </font>
    <font>
      <b/>
      <sz val="8"/>
      <color rgb="FF000000"/>
      <name val="Arial"/>
      <family val="2"/>
    </font>
    <font>
      <b/>
      <sz val="8"/>
      <color theme="0"/>
      <name val="Arial"/>
      <family val="2"/>
    </font>
    <font>
      <b/>
      <sz val="11"/>
      <color theme="0"/>
      <name val="Calibri"/>
      <family val="2"/>
    </font>
    <font>
      <b/>
      <sz val="10"/>
      <color rgb="FF000000"/>
      <name val="Calibri"/>
      <family val="2"/>
    </font>
    <font>
      <b/>
      <sz val="11"/>
      <color rgb="FF000000"/>
      <name val="Calibri"/>
      <family val="2"/>
    </font>
    <font>
      <b/>
      <sz val="10"/>
      <color rgb="FFC00000"/>
      <name val="Arial"/>
      <family val="2"/>
    </font>
    <font>
      <sz val="8"/>
      <color rgb="FF000000"/>
      <name val="Arial"/>
      <family val="2"/>
    </font>
    <font>
      <b/>
      <sz val="11"/>
      <color rgb="FFC00000"/>
      <name val="Arial"/>
      <family val="2"/>
    </font>
    <font>
      <b/>
      <sz val="14"/>
      <color theme="0"/>
      <name val="Arial"/>
      <family val="2"/>
    </font>
    <font>
      <sz val="12"/>
      <color theme="0"/>
      <name val="Arial"/>
      <family val="2"/>
    </font>
    <font>
      <i/>
      <sz val="12"/>
      <color rgb="FF000000"/>
      <name val="Arial"/>
      <family val="2"/>
    </font>
    <font>
      <b/>
      <sz val="12"/>
      <color theme="0"/>
      <name val="Arial"/>
      <family val="2"/>
    </font>
    <font>
      <sz val="14"/>
      <color theme="0"/>
      <name val="Arial"/>
      <family val="2"/>
    </font>
    <font>
      <b/>
      <sz val="16"/>
      <color theme="0"/>
      <name val="Arial"/>
      <family val="2"/>
    </font>
    <font>
      <sz val="10"/>
      <color rgb="FF000000"/>
      <name val="Calibri"/>
      <family val="2"/>
    </font>
    <font>
      <sz val="16"/>
      <color theme="0"/>
      <name val="Arial"/>
      <family val="2"/>
    </font>
    <font>
      <sz val="16"/>
      <color theme="0"/>
      <name val="Calibri"/>
      <family val="2"/>
    </font>
    <font>
      <sz val="12"/>
      <color theme="0"/>
      <name val="Calibri"/>
      <family val="2"/>
    </font>
    <font>
      <u/>
      <sz val="10"/>
      <color rgb="FF000000"/>
      <name val="Arial"/>
      <family val="2"/>
    </font>
    <font>
      <b/>
      <u/>
      <sz val="10"/>
      <color rgb="FF000000"/>
      <name val="Arial"/>
      <family val="2"/>
    </font>
    <font>
      <sz val="11"/>
      <color rgb="FFC00000"/>
      <name val="Calibri"/>
      <family val="2"/>
    </font>
    <font>
      <sz val="11"/>
      <color rgb="FFC00000"/>
      <name val="Arial"/>
      <family val="2"/>
    </font>
    <font>
      <b/>
      <sz val="11"/>
      <color rgb="FFFF0000"/>
      <name val="Arial"/>
      <family val="2"/>
    </font>
    <font>
      <b/>
      <u/>
      <sz val="11"/>
      <color rgb="FFFF0000"/>
      <name val="Arial"/>
      <family val="2"/>
    </font>
    <font>
      <b/>
      <sz val="10"/>
      <color rgb="FFFF0000"/>
      <name val="Arial"/>
      <family val="2"/>
    </font>
    <font>
      <b/>
      <u/>
      <sz val="11"/>
      <color rgb="FF000000"/>
      <name val="Arial"/>
      <family val="2"/>
    </font>
    <font>
      <u/>
      <sz val="11"/>
      <color rgb="FF000000"/>
      <name val="Arial"/>
      <family val="2"/>
    </font>
    <font>
      <b/>
      <i/>
      <sz val="10"/>
      <color rgb="FFC00000"/>
      <name val="Arial"/>
      <family val="2"/>
    </font>
    <font>
      <b/>
      <sz val="10"/>
      <name val="Calibri"/>
      <family val="2"/>
    </font>
    <font>
      <sz val="10"/>
      <name val="Calibri"/>
      <family val="2"/>
    </font>
    <font>
      <b/>
      <u/>
      <sz val="10"/>
      <color rgb="FFFF0000"/>
      <name val="Arial"/>
      <family val="2"/>
    </font>
    <font>
      <sz val="11"/>
      <color theme="1"/>
      <name val="Arial"/>
      <family val="2"/>
    </font>
    <font>
      <sz val="8"/>
      <name val="Calibri"/>
      <family val="2"/>
    </font>
    <font>
      <sz val="11"/>
      <color rgb="FF000000"/>
      <name val="Calibri"/>
      <family val="2"/>
    </font>
    <font>
      <sz val="10"/>
      <color rgb="FF000000"/>
      <name val="Arial"/>
      <family val="2"/>
    </font>
    <font>
      <sz val="11"/>
      <color rgb="FF000000"/>
      <name val="Arial"/>
      <family val="2"/>
    </font>
    <font>
      <b/>
      <sz val="10"/>
      <color theme="0"/>
      <name val="Arial"/>
      <family val="2"/>
    </font>
    <font>
      <b/>
      <sz val="10"/>
      <color rgb="FFC00000"/>
      <name val="Arial"/>
      <family val="2"/>
    </font>
    <font>
      <b/>
      <sz val="9"/>
      <color rgb="FF000000"/>
      <name val="Arial"/>
      <family val="2"/>
    </font>
    <font>
      <b/>
      <sz val="11"/>
      <color rgb="FF000000"/>
      <name val="Arial"/>
      <family val="2"/>
    </font>
  </fonts>
  <fills count="13">
    <fill>
      <patternFill patternType="none"/>
    </fill>
    <fill>
      <patternFill patternType="gray125"/>
    </fill>
    <fill>
      <patternFill patternType="solid">
        <fgColor rgb="FF333F4F"/>
        <bgColor rgb="FF333F4F"/>
      </patternFill>
    </fill>
    <fill>
      <patternFill patternType="solid">
        <fgColor rgb="FF7F7F7F"/>
        <bgColor rgb="FF7F7F7F"/>
      </patternFill>
    </fill>
    <fill>
      <patternFill patternType="solid">
        <fgColor rgb="FFFFFFFF"/>
        <bgColor rgb="FFFFFFFF"/>
      </patternFill>
    </fill>
    <fill>
      <patternFill patternType="solid">
        <fgColor rgb="FFD9E2F3"/>
        <bgColor rgb="FFD9E2F3"/>
      </patternFill>
    </fill>
    <fill>
      <patternFill patternType="solid">
        <fgColor rgb="FFF2F2F2"/>
        <bgColor rgb="FFF2F2F2"/>
      </patternFill>
    </fill>
    <fill>
      <patternFill patternType="solid">
        <fgColor rgb="FFFEF2CB"/>
        <bgColor rgb="FFFEF2CB"/>
      </patternFill>
    </fill>
    <fill>
      <patternFill patternType="solid">
        <fgColor rgb="FF44546A"/>
        <bgColor rgb="FF44546A"/>
      </patternFill>
    </fill>
    <fill>
      <patternFill patternType="solid">
        <fgColor rgb="FFD6DCE4"/>
        <bgColor rgb="FFD6DCE4"/>
      </patternFill>
    </fill>
    <fill>
      <patternFill patternType="solid">
        <fgColor theme="1"/>
        <bgColor theme="1"/>
      </patternFill>
    </fill>
    <fill>
      <patternFill patternType="solid">
        <fgColor rgb="FFBDD6EE"/>
        <bgColor rgb="FFBDD6EE"/>
      </patternFill>
    </fill>
    <fill>
      <patternFill patternType="solid">
        <fgColor rgb="FFBFD2E2"/>
        <bgColor rgb="FFBFD2E2"/>
      </patternFill>
    </fill>
  </fills>
  <borders count="24">
    <border>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style="double">
        <color rgb="FF000000"/>
      </top>
      <bottom/>
      <diagonal/>
    </border>
    <border>
      <left/>
      <right/>
      <top/>
      <bottom/>
      <diagonal/>
    </border>
    <border>
      <left/>
      <right/>
      <top style="double">
        <color rgb="FF000000"/>
      </top>
      <bottom style="double">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right/>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style="thin">
        <color rgb="FF93B1CD"/>
      </left>
      <right/>
      <top/>
      <bottom/>
      <diagonal/>
    </border>
    <border>
      <left/>
      <right/>
      <top style="double">
        <color rgb="FF000000"/>
      </top>
      <bottom style="medium">
        <color rgb="FF000000"/>
      </bottom>
      <diagonal/>
    </border>
    <border>
      <left/>
      <right/>
      <top style="medium">
        <color rgb="FF000000"/>
      </top>
      <bottom style="double">
        <color rgb="FF000000"/>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s>
  <cellStyleXfs count="4">
    <xf numFmtId="0" fontId="0" fillId="0" borderId="0"/>
    <xf numFmtId="43" fontId="52" fillId="0" borderId="0" applyFont="0" applyFill="0" applyBorder="0" applyAlignment="0" applyProtection="0"/>
    <xf numFmtId="44" fontId="52" fillId="0" borderId="0" applyFont="0" applyFill="0" applyBorder="0" applyAlignment="0" applyProtection="0"/>
    <xf numFmtId="9" fontId="52" fillId="0" borderId="0" applyFont="0" applyFill="0" applyBorder="0" applyAlignment="0" applyProtection="0"/>
  </cellStyleXfs>
  <cellXfs count="220">
    <xf numFmtId="0" fontId="0" fillId="0" borderId="0" xfId="0"/>
    <xf numFmtId="0" fontId="4" fillId="0" borderId="0" xfId="0" applyFont="1"/>
    <xf numFmtId="0" fontId="5" fillId="0" borderId="0" xfId="0" applyFont="1"/>
    <xf numFmtId="0" fontId="4" fillId="0" borderId="0" xfId="0" applyFont="1" applyAlignment="1">
      <alignment horizontal="left"/>
    </xf>
    <xf numFmtId="0" fontId="3" fillId="0" borderId="0" xfId="0" applyFont="1"/>
    <xf numFmtId="17" fontId="3" fillId="0" borderId="0" xfId="0" applyNumberFormat="1" applyFont="1"/>
    <xf numFmtId="3" fontId="3" fillId="0" borderId="0" xfId="0" applyNumberFormat="1" applyFont="1"/>
    <xf numFmtId="4" fontId="3" fillId="0" borderId="0" xfId="0" applyNumberFormat="1" applyFont="1"/>
    <xf numFmtId="0" fontId="8" fillId="0" borderId="0" xfId="0" applyFont="1"/>
    <xf numFmtId="164" fontId="0" fillId="0" borderId="0" xfId="0" applyNumberFormat="1"/>
    <xf numFmtId="4" fontId="3" fillId="4" borderId="1" xfId="0" applyNumberFormat="1" applyFont="1" applyFill="1" applyBorder="1" applyAlignment="1">
      <alignment horizontal="right" vertical="top"/>
    </xf>
    <xf numFmtId="4" fontId="3" fillId="4" borderId="2" xfId="0" applyNumberFormat="1" applyFont="1" applyFill="1" applyBorder="1" applyAlignment="1">
      <alignment horizontal="right" vertical="top"/>
    </xf>
    <xf numFmtId="4" fontId="3" fillId="4" borderId="3" xfId="0" applyNumberFormat="1" applyFont="1" applyFill="1" applyBorder="1" applyAlignment="1">
      <alignment horizontal="right" vertical="top"/>
    </xf>
    <xf numFmtId="4" fontId="3" fillId="4" borderId="4" xfId="0" applyNumberFormat="1" applyFont="1" applyFill="1" applyBorder="1" applyAlignment="1">
      <alignment horizontal="right" vertical="top"/>
    </xf>
    <xf numFmtId="0" fontId="9" fillId="0" borderId="0" xfId="0" applyFont="1"/>
    <xf numFmtId="17" fontId="0" fillId="0" borderId="0" xfId="0" applyNumberFormat="1"/>
    <xf numFmtId="0" fontId="12" fillId="0" borderId="0" xfId="0" applyFont="1"/>
    <xf numFmtId="0" fontId="13" fillId="0" borderId="0" xfId="0" applyFont="1"/>
    <xf numFmtId="0" fontId="14" fillId="0" borderId="0" xfId="0" applyFont="1"/>
    <xf numFmtId="0" fontId="15" fillId="0" borderId="0" xfId="0" applyFont="1"/>
    <xf numFmtId="0" fontId="0" fillId="0" borderId="0" xfId="0" applyAlignment="1">
      <alignment wrapText="1"/>
    </xf>
    <xf numFmtId="0" fontId="19" fillId="0" borderId="0" xfId="0" applyFont="1"/>
    <xf numFmtId="0" fontId="18" fillId="0" borderId="0" xfId="0" applyFont="1"/>
    <xf numFmtId="166" fontId="8" fillId="0" borderId="0" xfId="0" applyNumberFormat="1" applyFont="1"/>
    <xf numFmtId="164" fontId="12" fillId="0" borderId="0" xfId="0" applyNumberFormat="1" applyFont="1"/>
    <xf numFmtId="4" fontId="8" fillId="0" borderId="0" xfId="0" applyNumberFormat="1" applyFont="1"/>
    <xf numFmtId="0" fontId="20" fillId="0" borderId="0" xfId="0" applyFont="1"/>
    <xf numFmtId="0" fontId="12" fillId="0" borderId="0" xfId="0" applyFont="1" applyAlignment="1">
      <alignment wrapText="1"/>
    </xf>
    <xf numFmtId="167" fontId="8" fillId="0" borderId="0" xfId="0" applyNumberFormat="1" applyFont="1"/>
    <xf numFmtId="164" fontId="3" fillId="0" borderId="0" xfId="0" applyNumberFormat="1" applyFont="1"/>
    <xf numFmtId="10" fontId="8" fillId="0" borderId="0" xfId="0" applyNumberFormat="1" applyFont="1"/>
    <xf numFmtId="167" fontId="12" fillId="0" borderId="0" xfId="0" applyNumberFormat="1" applyFont="1"/>
    <xf numFmtId="0" fontId="16" fillId="0" borderId="0" xfId="0" applyFont="1" applyAlignment="1">
      <alignment wrapText="1"/>
    </xf>
    <xf numFmtId="0" fontId="7" fillId="0" borderId="0" xfId="0" applyFont="1"/>
    <xf numFmtId="0" fontId="11" fillId="0" borderId="0" xfId="0" applyFont="1"/>
    <xf numFmtId="0" fontId="23" fillId="0" borderId="0" xfId="0" applyFont="1"/>
    <xf numFmtId="0" fontId="18" fillId="0" borderId="0" xfId="0" applyFont="1" applyAlignment="1">
      <alignment wrapText="1"/>
    </xf>
    <xf numFmtId="168" fontId="8" fillId="0" borderId="0" xfId="0" applyNumberFormat="1" applyFont="1"/>
    <xf numFmtId="164" fontId="8" fillId="0" borderId="0" xfId="0" applyNumberFormat="1" applyFont="1"/>
    <xf numFmtId="0" fontId="16" fillId="0" borderId="0" xfId="0" applyFont="1"/>
    <xf numFmtId="164" fontId="25" fillId="0" borderId="0" xfId="0" applyNumberFormat="1" applyFont="1"/>
    <xf numFmtId="4" fontId="25" fillId="0" borderId="0" xfId="0" applyNumberFormat="1" applyFont="1"/>
    <xf numFmtId="0" fontId="8" fillId="0" borderId="0" xfId="0" applyFont="1" applyAlignment="1">
      <alignment wrapText="1"/>
    </xf>
    <xf numFmtId="164" fontId="15" fillId="0" borderId="0" xfId="0" applyNumberFormat="1" applyFont="1"/>
    <xf numFmtId="164" fontId="16" fillId="0" borderId="0" xfId="0" applyNumberFormat="1" applyFont="1" applyAlignment="1">
      <alignment horizontal="center"/>
    </xf>
    <xf numFmtId="164" fontId="23" fillId="0" borderId="0" xfId="0" applyNumberFormat="1" applyFont="1" applyAlignment="1">
      <alignment horizontal="center"/>
    </xf>
    <xf numFmtId="0" fontId="23" fillId="0" borderId="0" xfId="0" applyFont="1" applyAlignment="1">
      <alignment horizontal="center"/>
    </xf>
    <xf numFmtId="164" fontId="15" fillId="0" borderId="0" xfId="0" applyNumberFormat="1" applyFont="1" applyAlignment="1">
      <alignment horizontal="center"/>
    </xf>
    <xf numFmtId="0" fontId="29" fillId="0" borderId="0" xfId="0" applyFont="1"/>
    <xf numFmtId="49" fontId="1" fillId="10" borderId="8" xfId="0" applyNumberFormat="1" applyFont="1" applyFill="1" applyBorder="1"/>
    <xf numFmtId="0" fontId="1" fillId="10" borderId="9" xfId="0" applyFont="1" applyFill="1" applyBorder="1" applyAlignment="1">
      <alignment horizontal="left" vertical="top"/>
    </xf>
    <xf numFmtId="0" fontId="3" fillId="0" borderId="10" xfId="0" applyFont="1" applyBorder="1" applyAlignment="1">
      <alignment horizontal="left" vertical="top"/>
    </xf>
    <xf numFmtId="49" fontId="3" fillId="0" borderId="11" xfId="0" applyNumberFormat="1" applyFont="1" applyBorder="1"/>
    <xf numFmtId="164" fontId="3" fillId="0" borderId="10" xfId="0" applyNumberFormat="1" applyFont="1" applyBorder="1" applyAlignment="1">
      <alignment horizontal="center" vertical="top"/>
    </xf>
    <xf numFmtId="164" fontId="3" fillId="0" borderId="10" xfId="0" applyNumberFormat="1" applyFont="1" applyBorder="1" applyAlignment="1">
      <alignment horizontal="center"/>
    </xf>
    <xf numFmtId="49" fontId="27" fillId="10" borderId="8" xfId="0" applyNumberFormat="1" applyFont="1" applyFill="1" applyBorder="1"/>
    <xf numFmtId="49" fontId="15" fillId="0" borderId="14" xfId="0" applyNumberFormat="1" applyFont="1" applyBorder="1"/>
    <xf numFmtId="164" fontId="3" fillId="0" borderId="10" xfId="0" applyNumberFormat="1" applyFont="1" applyBorder="1" applyAlignment="1">
      <alignment horizontal="left" vertical="top"/>
    </xf>
    <xf numFmtId="49" fontId="3" fillId="0" borderId="8" xfId="0" applyNumberFormat="1" applyFont="1" applyBorder="1"/>
    <xf numFmtId="2" fontId="3" fillId="0" borderId="10" xfId="0" applyNumberFormat="1" applyFont="1" applyBorder="1" applyAlignment="1">
      <alignment horizontal="left" vertical="top"/>
    </xf>
    <xf numFmtId="0" fontId="15" fillId="11" borderId="9" xfId="0" applyFont="1" applyFill="1" applyBorder="1" applyAlignment="1">
      <alignment horizontal="left" vertical="top"/>
    </xf>
    <xf numFmtId="0" fontId="15" fillId="0" borderId="9" xfId="0" applyFont="1" applyBorder="1" applyAlignment="1">
      <alignment horizontal="left" vertical="top"/>
    </xf>
    <xf numFmtId="0" fontId="3" fillId="0" borderId="15" xfId="0" applyFont="1" applyBorder="1" applyAlignment="1">
      <alignment horizontal="left" vertical="top"/>
    </xf>
    <xf numFmtId="164" fontId="3" fillId="0" borderId="1" xfId="0" applyNumberFormat="1" applyFont="1" applyBorder="1" applyAlignment="1">
      <alignment horizontal="right" vertical="top"/>
    </xf>
    <xf numFmtId="4" fontId="3" fillId="0" borderId="1" xfId="0" applyNumberFormat="1" applyFont="1" applyBorder="1" applyAlignment="1">
      <alignment horizontal="right" vertical="top"/>
    </xf>
    <xf numFmtId="0" fontId="15" fillId="0" borderId="16" xfId="0" applyFont="1" applyBorder="1"/>
    <xf numFmtId="0" fontId="3" fillId="0" borderId="17" xfId="0" applyFont="1" applyBorder="1"/>
    <xf numFmtId="164" fontId="3" fillId="0" borderId="17" xfId="0" applyNumberFormat="1" applyFont="1" applyBorder="1"/>
    <xf numFmtId="164" fontId="3" fillId="0" borderId="0" xfId="0" applyNumberFormat="1" applyFont="1" applyAlignment="1">
      <alignment horizontal="right" vertical="top"/>
    </xf>
    <xf numFmtId="0" fontId="33" fillId="0" borderId="0" xfId="0" applyFont="1"/>
    <xf numFmtId="0" fontId="3" fillId="0" borderId="0" xfId="0" applyFont="1" applyAlignment="1">
      <alignment horizontal="left" vertical="top"/>
    </xf>
    <xf numFmtId="164" fontId="3" fillId="0" borderId="15" xfId="0" applyNumberFormat="1" applyFont="1" applyBorder="1" applyAlignment="1">
      <alignment horizontal="left" vertical="top"/>
    </xf>
    <xf numFmtId="164" fontId="12" fillId="0" borderId="17" xfId="0" applyNumberFormat="1" applyFont="1" applyBorder="1"/>
    <xf numFmtId="2" fontId="0" fillId="0" borderId="0" xfId="0" applyNumberFormat="1"/>
    <xf numFmtId="0" fontId="1" fillId="3" borderId="18" xfId="0" applyFont="1" applyFill="1" applyBorder="1"/>
    <xf numFmtId="0" fontId="1" fillId="3" borderId="19" xfId="0" applyFont="1" applyFill="1" applyBorder="1"/>
    <xf numFmtId="0" fontId="1" fillId="3" borderId="19" xfId="0" applyFont="1" applyFill="1" applyBorder="1" applyAlignment="1">
      <alignment horizontal="right"/>
    </xf>
    <xf numFmtId="165" fontId="50" fillId="0" borderId="18" xfId="0" applyNumberFormat="1" applyFont="1" applyBorder="1"/>
    <xf numFmtId="2" fontId="50" fillId="0" borderId="19" xfId="0" applyNumberFormat="1" applyFont="1" applyBorder="1"/>
    <xf numFmtId="166" fontId="50" fillId="0" borderId="19" xfId="0" applyNumberFormat="1" applyFont="1" applyBorder="1"/>
    <xf numFmtId="0" fontId="50" fillId="0" borderId="19" xfId="0" applyFont="1" applyBorder="1"/>
    <xf numFmtId="165" fontId="50" fillId="0" borderId="21" xfId="0" applyNumberFormat="1" applyFont="1" applyBorder="1"/>
    <xf numFmtId="2" fontId="50" fillId="0" borderId="22" xfId="0" applyNumberFormat="1" applyFont="1" applyBorder="1"/>
    <xf numFmtId="166" fontId="50" fillId="0" borderId="22" xfId="0" applyNumberFormat="1" applyFont="1" applyBorder="1"/>
    <xf numFmtId="0" fontId="50" fillId="0" borderId="22" xfId="0" applyFont="1" applyBorder="1"/>
    <xf numFmtId="166" fontId="0" fillId="0" borderId="0" xfId="0" applyNumberFormat="1"/>
    <xf numFmtId="0" fontId="11" fillId="3" borderId="19" xfId="0" applyFont="1" applyFill="1" applyBorder="1"/>
    <xf numFmtId="2" fontId="1" fillId="3" borderId="19" xfId="0" applyNumberFormat="1" applyFont="1" applyFill="1" applyBorder="1"/>
    <xf numFmtId="166" fontId="1" fillId="3" borderId="19" xfId="0" applyNumberFormat="1" applyFont="1" applyFill="1" applyBorder="1"/>
    <xf numFmtId="166" fontId="1" fillId="3" borderId="20" xfId="0" applyNumberFormat="1" applyFont="1" applyFill="1" applyBorder="1"/>
    <xf numFmtId="166" fontId="50" fillId="0" borderId="20" xfId="0" applyNumberFormat="1" applyFont="1" applyBorder="1"/>
    <xf numFmtId="166" fontId="50" fillId="0" borderId="23" xfId="0" applyNumberFormat="1" applyFont="1" applyBorder="1"/>
    <xf numFmtId="0" fontId="1" fillId="2" borderId="6" xfId="0" applyFont="1" applyFill="1" applyBorder="1"/>
    <xf numFmtId="0" fontId="2" fillId="2" borderId="6" xfId="0" applyFont="1" applyFill="1" applyBorder="1"/>
    <xf numFmtId="0" fontId="3" fillId="2" borderId="6" xfId="0" applyFont="1" applyFill="1" applyBorder="1"/>
    <xf numFmtId="0" fontId="1" fillId="3" borderId="6" xfId="0" applyFont="1" applyFill="1" applyBorder="1"/>
    <xf numFmtId="0" fontId="2" fillId="3" borderId="6" xfId="0" applyFont="1" applyFill="1" applyBorder="1"/>
    <xf numFmtId="0" fontId="6" fillId="3" borderId="6" xfId="0" applyFont="1" applyFill="1" applyBorder="1"/>
    <xf numFmtId="0" fontId="1" fillId="3" borderId="6" xfId="0" applyFont="1" applyFill="1" applyBorder="1" applyAlignment="1">
      <alignment horizontal="right"/>
    </xf>
    <xf numFmtId="0" fontId="7" fillId="3" borderId="6" xfId="0" applyFont="1" applyFill="1" applyBorder="1"/>
    <xf numFmtId="0" fontId="10" fillId="3" borderId="6" xfId="0" applyFont="1" applyFill="1" applyBorder="1"/>
    <xf numFmtId="2" fontId="6" fillId="3" borderId="6" xfId="0" applyNumberFormat="1" applyFont="1" applyFill="1" applyBorder="1"/>
    <xf numFmtId="166" fontId="6" fillId="3" borderId="6" xfId="0" applyNumberFormat="1" applyFont="1" applyFill="1" applyBorder="1"/>
    <xf numFmtId="0" fontId="6" fillId="0" borderId="6" xfId="0" applyFont="1" applyBorder="1"/>
    <xf numFmtId="0" fontId="16" fillId="6" borderId="6" xfId="0" applyFont="1" applyFill="1" applyBorder="1"/>
    <xf numFmtId="0" fontId="18" fillId="6" borderId="6" xfId="0" applyFont="1" applyFill="1" applyBorder="1"/>
    <xf numFmtId="17" fontId="18" fillId="6" borderId="6" xfId="0" applyNumberFormat="1" applyFont="1" applyFill="1" applyBorder="1"/>
    <xf numFmtId="0" fontId="8" fillId="6" borderId="6" xfId="0" applyFont="1" applyFill="1" applyBorder="1"/>
    <xf numFmtId="3" fontId="18" fillId="6" borderId="6" xfId="0" applyNumberFormat="1" applyFont="1" applyFill="1" applyBorder="1"/>
    <xf numFmtId="4" fontId="8" fillId="6" borderId="6" xfId="0" applyNumberFormat="1" applyFont="1" applyFill="1" applyBorder="1"/>
    <xf numFmtId="164" fontId="12" fillId="6" borderId="6" xfId="0" applyNumberFormat="1" applyFont="1" applyFill="1" applyBorder="1"/>
    <xf numFmtId="0" fontId="12" fillId="6" borderId="6" xfId="0" applyFont="1" applyFill="1" applyBorder="1"/>
    <xf numFmtId="0" fontId="12" fillId="7" borderId="6" xfId="0" applyFont="1" applyFill="1" applyBorder="1"/>
    <xf numFmtId="0" fontId="8" fillId="7" borderId="6" xfId="0" applyFont="1" applyFill="1" applyBorder="1"/>
    <xf numFmtId="0" fontId="16" fillId="5" borderId="6" xfId="0" applyFont="1" applyFill="1" applyBorder="1"/>
    <xf numFmtId="0" fontId="12" fillId="5" borderId="6" xfId="0" applyFont="1" applyFill="1" applyBorder="1"/>
    <xf numFmtId="0" fontId="15" fillId="5" borderId="6" xfId="0" applyFont="1" applyFill="1" applyBorder="1"/>
    <xf numFmtId="17" fontId="15" fillId="6" borderId="6" xfId="0" applyNumberFormat="1" applyFont="1" applyFill="1" applyBorder="1"/>
    <xf numFmtId="0" fontId="15" fillId="6" borderId="6" xfId="0" applyFont="1" applyFill="1" applyBorder="1"/>
    <xf numFmtId="3" fontId="15" fillId="6" borderId="6" xfId="0" applyNumberFormat="1" applyFont="1" applyFill="1" applyBorder="1"/>
    <xf numFmtId="0" fontId="0" fillId="6" borderId="6" xfId="0" applyFill="1" applyBorder="1"/>
    <xf numFmtId="0" fontId="6" fillId="8" borderId="7" xfId="0" applyFont="1" applyFill="1" applyBorder="1"/>
    <xf numFmtId="0" fontId="11" fillId="8" borderId="7" xfId="0" applyFont="1" applyFill="1" applyBorder="1"/>
    <xf numFmtId="0" fontId="7" fillId="8" borderId="7" xfId="0" applyFont="1" applyFill="1" applyBorder="1"/>
    <xf numFmtId="168" fontId="3" fillId="0" borderId="7" xfId="0" applyNumberFormat="1" applyFont="1" applyBorder="1"/>
    <xf numFmtId="0" fontId="12" fillId="0" borderId="7" xfId="0" applyFont="1" applyBorder="1"/>
    <xf numFmtId="0" fontId="0" fillId="0" borderId="7" xfId="0" applyBorder="1"/>
    <xf numFmtId="164" fontId="3" fillId="6" borderId="6" xfId="0" applyNumberFormat="1" applyFont="1" applyFill="1" applyBorder="1"/>
    <xf numFmtId="164" fontId="3" fillId="0" borderId="7" xfId="0" applyNumberFormat="1" applyFont="1" applyBorder="1"/>
    <xf numFmtId="0" fontId="18" fillId="7" borderId="6" xfId="0" applyFont="1" applyFill="1" applyBorder="1"/>
    <xf numFmtId="164" fontId="3" fillId="7" borderId="6" xfId="0" applyNumberFormat="1" applyFont="1" applyFill="1" applyBorder="1"/>
    <xf numFmtId="0" fontId="0" fillId="7" borderId="6" xfId="0" applyFill="1" applyBorder="1"/>
    <xf numFmtId="0" fontId="3" fillId="6" borderId="6" xfId="0" applyFont="1" applyFill="1" applyBorder="1"/>
    <xf numFmtId="0" fontId="16" fillId="9" borderId="6" xfId="0" applyFont="1" applyFill="1" applyBorder="1"/>
    <xf numFmtId="0" fontId="21" fillId="2" borderId="6" xfId="0" applyFont="1" applyFill="1" applyBorder="1"/>
    <xf numFmtId="0" fontId="22" fillId="5" borderId="6" xfId="0" applyFont="1" applyFill="1" applyBorder="1" applyAlignment="1">
      <alignment wrapText="1"/>
    </xf>
    <xf numFmtId="0" fontId="15" fillId="5" borderId="6" xfId="0" applyFont="1" applyFill="1" applyBorder="1" applyAlignment="1">
      <alignment wrapText="1"/>
    </xf>
    <xf numFmtId="0" fontId="7" fillId="7" borderId="6" xfId="0" applyFont="1" applyFill="1" applyBorder="1"/>
    <xf numFmtId="0" fontId="11" fillId="7" borderId="6" xfId="0" applyFont="1" applyFill="1" applyBorder="1"/>
    <xf numFmtId="0" fontId="23" fillId="7" borderId="6" xfId="0" applyFont="1" applyFill="1" applyBorder="1"/>
    <xf numFmtId="0" fontId="0" fillId="5" borderId="6" xfId="0" applyFill="1" applyBorder="1"/>
    <xf numFmtId="164" fontId="25" fillId="6" borderId="6" xfId="0" applyNumberFormat="1" applyFont="1" applyFill="1" applyBorder="1"/>
    <xf numFmtId="0" fontId="15" fillId="6" borderId="6" xfId="0" applyFont="1" applyFill="1" applyBorder="1" applyAlignment="1">
      <alignment horizontal="center"/>
    </xf>
    <xf numFmtId="0" fontId="2" fillId="10" borderId="6" xfId="0" applyFont="1" applyFill="1" applyBorder="1"/>
    <xf numFmtId="0" fontId="30" fillId="10" borderId="6" xfId="0" applyFont="1" applyFill="1" applyBorder="1" applyAlignment="1">
      <alignment wrapText="1"/>
    </xf>
    <xf numFmtId="0" fontId="0" fillId="10" borderId="6" xfId="0" applyFill="1" applyBorder="1"/>
    <xf numFmtId="0" fontId="27" fillId="10" borderId="6" xfId="0" applyFont="1" applyFill="1" applyBorder="1"/>
    <xf numFmtId="49" fontId="1" fillId="10" borderId="13" xfId="0" applyNumberFormat="1" applyFont="1" applyFill="1" applyBorder="1"/>
    <xf numFmtId="0" fontId="3" fillId="10" borderId="6" xfId="0" applyFont="1" applyFill="1" applyBorder="1"/>
    <xf numFmtId="0" fontId="31" fillId="10" borderId="6" xfId="0" applyFont="1" applyFill="1" applyBorder="1"/>
    <xf numFmtId="0" fontId="27" fillId="10" borderId="13" xfId="0" applyFont="1" applyFill="1" applyBorder="1" applyAlignment="1">
      <alignment wrapText="1"/>
    </xf>
    <xf numFmtId="0" fontId="32" fillId="10" borderId="13" xfId="0" applyFont="1" applyFill="1" applyBorder="1"/>
    <xf numFmtId="0" fontId="0" fillId="10" borderId="13" xfId="0" applyFill="1" applyBorder="1"/>
    <xf numFmtId="169" fontId="3" fillId="10" borderId="6" xfId="0" applyNumberFormat="1" applyFont="1" applyFill="1" applyBorder="1" applyAlignment="1">
      <alignment horizontal="right" vertical="top"/>
    </xf>
    <xf numFmtId="2" fontId="3" fillId="0" borderId="13" xfId="0" applyNumberFormat="1" applyFont="1" applyBorder="1"/>
    <xf numFmtId="49" fontId="3" fillId="0" borderId="13" xfId="0" applyNumberFormat="1" applyFont="1" applyBorder="1"/>
    <xf numFmtId="0" fontId="3" fillId="12" borderId="15" xfId="0" applyFont="1" applyFill="1" applyBorder="1" applyAlignment="1">
      <alignment horizontal="left" vertical="top"/>
    </xf>
    <xf numFmtId="0" fontId="3" fillId="12" borderId="6" xfId="0" applyFont="1" applyFill="1" applyBorder="1" applyAlignment="1">
      <alignment horizontal="left" vertical="top"/>
    </xf>
    <xf numFmtId="0" fontId="15" fillId="0" borderId="7" xfId="0" applyFont="1" applyBorder="1"/>
    <xf numFmtId="0" fontId="33" fillId="10" borderId="6" xfId="0" applyFont="1" applyFill="1" applyBorder="1"/>
    <xf numFmtId="0" fontId="1" fillId="10" borderId="6" xfId="0" applyFont="1" applyFill="1" applyBorder="1"/>
    <xf numFmtId="164" fontId="2" fillId="10" borderId="6" xfId="0" applyNumberFormat="1" applyFont="1" applyFill="1" applyBorder="1"/>
    <xf numFmtId="0" fontId="32" fillId="10" borderId="6" xfId="0" applyFont="1" applyFill="1" applyBorder="1"/>
    <xf numFmtId="0" fontId="34" fillId="10" borderId="6" xfId="0" applyFont="1" applyFill="1" applyBorder="1"/>
    <xf numFmtId="164" fontId="34" fillId="10" borderId="6" xfId="0" applyNumberFormat="1" applyFont="1" applyFill="1" applyBorder="1"/>
    <xf numFmtId="0" fontId="35" fillId="10" borderId="6" xfId="0" applyFont="1" applyFill="1" applyBorder="1"/>
    <xf numFmtId="0" fontId="6" fillId="10" borderId="6" xfId="0" applyFont="1" applyFill="1" applyBorder="1"/>
    <xf numFmtId="0" fontId="28" fillId="10" borderId="6" xfId="0" applyFont="1" applyFill="1" applyBorder="1"/>
    <xf numFmtId="164" fontId="28" fillId="10" borderId="6" xfId="0" applyNumberFormat="1" applyFont="1" applyFill="1" applyBorder="1"/>
    <xf numFmtId="0" fontId="36" fillId="10" borderId="6" xfId="0" applyFont="1" applyFill="1" applyBorder="1"/>
    <xf numFmtId="0" fontId="21" fillId="10" borderId="6" xfId="0" applyFont="1" applyFill="1" applyBorder="1"/>
    <xf numFmtId="0" fontId="32" fillId="10" borderId="6" xfId="0" applyFont="1" applyFill="1" applyBorder="1" applyAlignment="1">
      <alignment horizontal="left" vertical="top"/>
    </xf>
    <xf numFmtId="0" fontId="3" fillId="10" borderId="6" xfId="0" applyFont="1" applyFill="1" applyBorder="1" applyAlignment="1">
      <alignment horizontal="left" vertical="top"/>
    </xf>
    <xf numFmtId="164" fontId="3" fillId="10" borderId="6" xfId="0" applyNumberFormat="1" applyFont="1" applyFill="1" applyBorder="1" applyAlignment="1">
      <alignment horizontal="right" vertical="top"/>
    </xf>
    <xf numFmtId="0" fontId="17" fillId="0" borderId="6" xfId="0" applyFont="1" applyBorder="1" applyAlignment="1"/>
    <xf numFmtId="0" fontId="0" fillId="0" borderId="0" xfId="0" applyAlignment="1"/>
    <xf numFmtId="2" fontId="3" fillId="0" borderId="0" xfId="0" applyNumberFormat="1" applyFont="1"/>
    <xf numFmtId="0" fontId="54" fillId="7" borderId="6" xfId="0" applyFont="1" applyFill="1" applyBorder="1"/>
    <xf numFmtId="43" fontId="25" fillId="0" borderId="0" xfId="1" applyFont="1"/>
    <xf numFmtId="0" fontId="54" fillId="0" borderId="0" xfId="0" applyFont="1"/>
    <xf numFmtId="0" fontId="8" fillId="0" borderId="0" xfId="0" applyFont="1" applyAlignment="1">
      <alignment vertical="top" wrapText="1"/>
    </xf>
    <xf numFmtId="2" fontId="55" fillId="3" borderId="19" xfId="0" applyNumberFormat="1" applyFont="1" applyFill="1" applyBorder="1"/>
    <xf numFmtId="166" fontId="0" fillId="0" borderId="0" xfId="2" applyNumberFormat="1" applyFont="1"/>
    <xf numFmtId="2" fontId="0" fillId="0" borderId="0" xfId="2" applyNumberFormat="1" applyFont="1"/>
    <xf numFmtId="0" fontId="57" fillId="0" borderId="0" xfId="0" applyFont="1" applyAlignment="1">
      <alignment wrapText="1"/>
    </xf>
    <xf numFmtId="0" fontId="58" fillId="6" borderId="6" xfId="0" applyFont="1" applyFill="1" applyBorder="1"/>
    <xf numFmtId="0" fontId="58" fillId="0" borderId="0" xfId="0" applyFont="1"/>
    <xf numFmtId="9" fontId="15" fillId="0" borderId="0" xfId="3" applyFont="1"/>
    <xf numFmtId="0" fontId="54" fillId="6" borderId="6" xfId="0" applyFont="1" applyFill="1" applyBorder="1"/>
    <xf numFmtId="8" fontId="12" fillId="0" borderId="0" xfId="0" applyNumberFormat="1" applyFont="1"/>
    <xf numFmtId="0" fontId="12" fillId="7" borderId="6" xfId="0" applyFont="1" applyFill="1" applyBorder="1" applyAlignment="1">
      <alignment wrapText="1"/>
    </xf>
    <xf numFmtId="0" fontId="17" fillId="0" borderId="6" xfId="0" applyFont="1" applyBorder="1" applyAlignment="1"/>
    <xf numFmtId="0" fontId="16" fillId="5" borderId="6" xfId="0" applyFont="1" applyFill="1" applyBorder="1" applyAlignment="1">
      <alignment wrapText="1"/>
    </xf>
    <xf numFmtId="0" fontId="3" fillId="0" borderId="0" xfId="0" applyFont="1" applyAlignment="1">
      <alignment wrapText="1"/>
    </xf>
    <xf numFmtId="0" fontId="0" fillId="0" borderId="0" xfId="0" applyAlignment="1"/>
    <xf numFmtId="0" fontId="15" fillId="0" borderId="0" xfId="0" applyFont="1" applyAlignment="1">
      <alignment wrapText="1"/>
    </xf>
    <xf numFmtId="0" fontId="15" fillId="5" borderId="6" xfId="0" applyFont="1" applyFill="1" applyBorder="1" applyAlignment="1">
      <alignment wrapText="1"/>
    </xf>
    <xf numFmtId="0" fontId="16" fillId="0" borderId="5" xfId="0" applyFont="1" applyBorder="1" applyAlignment="1">
      <alignment wrapText="1"/>
    </xf>
    <xf numFmtId="0" fontId="17" fillId="0" borderId="5" xfId="0" applyFont="1" applyBorder="1" applyAlignment="1"/>
    <xf numFmtId="0" fontId="54" fillId="7" borderId="6" xfId="0" applyFont="1" applyFill="1" applyBorder="1" applyAlignment="1">
      <alignment wrapText="1"/>
    </xf>
    <xf numFmtId="0" fontId="17" fillId="0" borderId="6" xfId="0" applyFont="1" applyBorder="1" applyAlignment="1">
      <alignment wrapText="1"/>
    </xf>
    <xf numFmtId="0" fontId="53" fillId="7" borderId="6" xfId="0" applyFont="1" applyFill="1" applyBorder="1" applyAlignment="1">
      <alignment wrapText="1"/>
    </xf>
    <xf numFmtId="0" fontId="11" fillId="8" borderId="7" xfId="0" applyFont="1" applyFill="1" applyBorder="1" applyAlignment="1">
      <alignment wrapText="1"/>
    </xf>
    <xf numFmtId="0" fontId="17" fillId="0" borderId="7" xfId="0" applyFont="1" applyBorder="1" applyAlignment="1"/>
    <xf numFmtId="0" fontId="7" fillId="8" borderId="7" xfId="0" applyFont="1" applyFill="1" applyBorder="1" applyAlignment="1"/>
    <xf numFmtId="0" fontId="11" fillId="8" borderId="7" xfId="0" applyFont="1" applyFill="1" applyBorder="1" applyAlignment="1"/>
    <xf numFmtId="0" fontId="56" fillId="5" borderId="6" xfId="0" applyFont="1" applyFill="1" applyBorder="1" applyAlignment="1">
      <alignment wrapText="1"/>
    </xf>
    <xf numFmtId="0" fontId="12" fillId="5" borderId="6" xfId="0" applyFont="1" applyFill="1" applyBorder="1" applyAlignment="1">
      <alignment wrapText="1"/>
    </xf>
    <xf numFmtId="0" fontId="26" fillId="0" borderId="0" xfId="0" applyFont="1" applyAlignment="1">
      <alignment wrapText="1"/>
    </xf>
    <xf numFmtId="0" fontId="24" fillId="0" borderId="0" xfId="0" applyFont="1" applyAlignment="1">
      <alignment wrapText="1"/>
    </xf>
    <xf numFmtId="0" fontId="24" fillId="5" borderId="6" xfId="0" applyFont="1" applyFill="1" applyBorder="1" applyAlignment="1">
      <alignment wrapText="1"/>
    </xf>
    <xf numFmtId="0" fontId="54" fillId="7" borderId="6" xfId="0" applyFont="1" applyFill="1" applyBorder="1" applyAlignment="1">
      <alignment horizontal="left" wrapText="1"/>
    </xf>
    <xf numFmtId="0" fontId="27" fillId="10" borderId="13" xfId="0" applyFont="1" applyFill="1" applyBorder="1" applyAlignment="1">
      <alignment wrapText="1"/>
    </xf>
    <xf numFmtId="0" fontId="17" fillId="0" borderId="13" xfId="0" applyFont="1" applyBorder="1" applyAlignment="1"/>
    <xf numFmtId="0" fontId="27" fillId="10" borderId="6" xfId="0" applyFont="1" applyFill="1" applyBorder="1" applyAlignment="1">
      <alignment wrapText="1"/>
    </xf>
    <xf numFmtId="0" fontId="28" fillId="10" borderId="6" xfId="0" applyFont="1" applyFill="1" applyBorder="1" applyAlignment="1">
      <alignment wrapText="1"/>
    </xf>
    <xf numFmtId="0" fontId="30" fillId="10" borderId="6" xfId="0" applyFont="1" applyFill="1" applyBorder="1" applyAlignment="1">
      <alignment wrapText="1"/>
    </xf>
    <xf numFmtId="0" fontId="27" fillId="10" borderId="12" xfId="0" applyFont="1" applyFill="1" applyBorder="1" applyAlignment="1">
      <alignment wrapText="1"/>
    </xf>
    <xf numFmtId="0" fontId="17" fillId="0" borderId="12" xfId="0" applyFont="1" applyBorder="1" applyAlignment="1"/>
    <xf numFmtId="0" fontId="1" fillId="10" borderId="6" xfId="0" applyFont="1" applyFill="1" applyBorder="1" applyAlignment="1">
      <alignment wrapText="1"/>
    </xf>
  </cellXfs>
  <cellStyles count="4">
    <cellStyle name="Comma" xfId="1" builtinId="3"/>
    <cellStyle name="Currency" xfId="2" builtinId="4"/>
    <cellStyle name="Normal" xfId="0" builtinId="0"/>
    <cellStyle name="Percent" xfId="3" builtinId="5"/>
  </cellStyles>
  <dxfs count="8">
    <dxf>
      <fill>
        <patternFill patternType="solid">
          <fgColor rgb="FFE2EFD9"/>
          <bgColor rgb="FFE2EFD9"/>
        </patternFill>
      </fill>
    </dxf>
    <dxf>
      <font>
        <b val="0"/>
        <i val="0"/>
        <strike val="0"/>
        <condense val="0"/>
        <extend val="0"/>
        <outline val="0"/>
        <shadow val="0"/>
        <u val="none"/>
        <vertAlign val="baseline"/>
        <sz val="10"/>
        <color rgb="FF000000"/>
        <name val="Arial"/>
        <scheme val="none"/>
      </font>
      <numFmt numFmtId="4" formatCode="#,##0.00"/>
      <fill>
        <patternFill patternType="solid">
          <fgColor rgb="FFFFFFFF"/>
          <bgColor rgb="FFFFFFFF"/>
        </patternFill>
      </fill>
      <alignment horizontal="right" vertical="top" textRotation="0" wrapText="0" indent="0" justifyLastLine="0" shrinkToFit="0" readingOrder="0"/>
      <border diagonalUp="0" diagonalDown="0">
        <left style="thin">
          <color rgb="FFCCCCCC"/>
        </left>
        <right style="thin">
          <color rgb="FFCCCCCC"/>
        </right>
        <top style="thin">
          <color rgb="FFCCCCCC"/>
        </top>
        <bottom/>
        <vertical/>
        <horizontal/>
      </border>
    </dxf>
    <dxf>
      <font>
        <b val="0"/>
        <i val="0"/>
        <strike val="0"/>
        <condense val="0"/>
        <extend val="0"/>
        <outline val="0"/>
        <shadow val="0"/>
        <u val="none"/>
        <vertAlign val="baseline"/>
        <sz val="10"/>
        <color rgb="FF000000"/>
        <name val="Arial"/>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numFmt numFmtId="22" formatCode="mmm\-yy"/>
    </dxf>
    <dxf>
      <font>
        <b val="0"/>
        <i val="0"/>
        <strike val="0"/>
        <condense val="0"/>
        <extend val="0"/>
        <outline val="0"/>
        <shadow val="0"/>
        <u val="none"/>
        <vertAlign val="baseline"/>
        <sz val="11"/>
        <color theme="1"/>
        <name val="Calibri"/>
        <scheme val="none"/>
      </font>
    </dxf>
    <dxf>
      <font>
        <b/>
        <i val="0"/>
        <strike val="0"/>
        <condense val="0"/>
        <extend val="0"/>
        <outline val="0"/>
        <shadow val="0"/>
        <u val="none"/>
        <vertAlign val="baseline"/>
        <sz val="10"/>
        <color theme="0"/>
        <name val="Arial"/>
        <scheme val="none"/>
      </font>
      <fill>
        <patternFill patternType="solid">
          <fgColor rgb="FF7F7F7F"/>
          <bgColor rgb="FF7F7F7F"/>
        </patternFill>
      </fill>
    </dxf>
  </dxfs>
  <tableStyles count="0" defaultTableStyle="TableStyleMedium2" defaultPivotStyle="PivotStyleLight16"/>
  <colors>
    <mruColors>
      <color rgb="FFD9985D"/>
      <color rgb="FFD0E6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Hard and Solft Water Table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'Economic Market Analysis'!$B$16</c:f>
              <c:strCache>
                <c:ptCount val="1"/>
                <c:pt idx="0">
                  <c:v>Avg. Quantity of Soft + Hard Water</c:v>
                </c:pt>
              </c:strCache>
            </c:strRef>
          </c:tx>
          <c:spPr>
            <a:solidFill>
              <a:schemeClr val="accent1"/>
            </a:solidFill>
            <a:ln>
              <a:noFill/>
            </a:ln>
            <a:effectLst/>
          </c:spPr>
          <c:invertIfNegative val="0"/>
          <c:val>
            <c:numRef>
              <c:f>'Economic Market Analysis'!$C$16:$N$16</c:f>
              <c:numCache>
                <c:formatCode>#,##0.00</c:formatCode>
                <c:ptCount val="12"/>
                <c:pt idx="0">
                  <c:v>2298.1901589653967</c:v>
                </c:pt>
                <c:pt idx="1">
                  <c:v>2406.0918962111036</c:v>
                </c:pt>
                <c:pt idx="2">
                  <c:v>2127.8145432709766</c:v>
                </c:pt>
                <c:pt idx="3">
                  <c:v>2185.7997542263706</c:v>
                </c:pt>
                <c:pt idx="4">
                  <c:v>2145.7837188661065</c:v>
                </c:pt>
                <c:pt idx="5">
                  <c:v>2229.7496611442612</c:v>
                </c:pt>
                <c:pt idx="6">
                  <c:v>2283.0502472527673</c:v>
                </c:pt>
                <c:pt idx="7">
                  <c:v>2201.0592458815067</c:v>
                </c:pt>
                <c:pt idx="8">
                  <c:v>2153.3431850899528</c:v>
                </c:pt>
                <c:pt idx="9">
                  <c:v>2098.9913812617792</c:v>
                </c:pt>
                <c:pt idx="10">
                  <c:v>2200.9293289926659</c:v>
                </c:pt>
                <c:pt idx="11">
                  <c:v>2312.1995397611418</c:v>
                </c:pt>
              </c:numCache>
            </c:numRef>
          </c:val>
          <c:extLst>
            <c:ext xmlns:c16="http://schemas.microsoft.com/office/drawing/2014/chart" uri="{C3380CC4-5D6E-409C-BE32-E72D297353CC}">
              <c16:uniqueId val="{00000000-BF48-1D48-AF94-88F1F6E5E9B5}"/>
            </c:ext>
          </c:extLst>
        </c:ser>
        <c:dLbls>
          <c:showLegendKey val="0"/>
          <c:showVal val="0"/>
          <c:showCatName val="0"/>
          <c:showSerName val="0"/>
          <c:showPercent val="0"/>
          <c:showBubbleSize val="0"/>
        </c:dLbls>
        <c:gapWidth val="150"/>
        <c:axId val="1531210336"/>
        <c:axId val="1531211984"/>
      </c:barChart>
      <c:lineChart>
        <c:grouping val="standard"/>
        <c:varyColors val="0"/>
        <c:ser>
          <c:idx val="1"/>
          <c:order val="1"/>
          <c:tx>
            <c:strRef>
              <c:f>'Economic Market Analysis'!$B$15</c:f>
              <c:strCache>
                <c:ptCount val="1"/>
                <c:pt idx="0">
                  <c:v>Avg. Water Market Balancing Price (WMBP)</c:v>
                </c:pt>
              </c:strCache>
            </c:strRef>
          </c:tx>
          <c:spPr>
            <a:ln w="28575" cap="rnd">
              <a:solidFill>
                <a:schemeClr val="accent2"/>
              </a:solidFill>
              <a:round/>
            </a:ln>
            <a:effectLst/>
          </c:spPr>
          <c:marker>
            <c:symbol val="none"/>
          </c:marker>
          <c:val>
            <c:numRef>
              <c:f>'Economic Market Analysis'!$C$15:$N$15</c:f>
              <c:numCache>
                <c:formatCode>"$"#,##0.00</c:formatCode>
                <c:ptCount val="12"/>
                <c:pt idx="0">
                  <c:v>86.391757235371969</c:v>
                </c:pt>
                <c:pt idx="1">
                  <c:v>86.829490475868141</c:v>
                </c:pt>
                <c:pt idx="2">
                  <c:v>81.49989122823844</c:v>
                </c:pt>
                <c:pt idx="3">
                  <c:v>72.569232168710826</c:v>
                </c:pt>
                <c:pt idx="4">
                  <c:v>71.259354341223244</c:v>
                </c:pt>
                <c:pt idx="5">
                  <c:v>72.156510799663252</c:v>
                </c:pt>
                <c:pt idx="6">
                  <c:v>76.602720430107496</c:v>
                </c:pt>
                <c:pt idx="7">
                  <c:v>74.932540098566292</c:v>
                </c:pt>
                <c:pt idx="8">
                  <c:v>74.066319823232305</c:v>
                </c:pt>
                <c:pt idx="9">
                  <c:v>75.093148943932377</c:v>
                </c:pt>
                <c:pt idx="10">
                  <c:v>73.700956254509322</c:v>
                </c:pt>
                <c:pt idx="11">
                  <c:v>74.376656830400748</c:v>
                </c:pt>
              </c:numCache>
            </c:numRef>
          </c:val>
          <c:smooth val="0"/>
          <c:extLst>
            <c:ext xmlns:c16="http://schemas.microsoft.com/office/drawing/2014/chart" uri="{C3380CC4-5D6E-409C-BE32-E72D297353CC}">
              <c16:uniqueId val="{00000001-BF48-1D48-AF94-88F1F6E5E9B5}"/>
            </c:ext>
          </c:extLst>
        </c:ser>
        <c:dLbls>
          <c:showLegendKey val="0"/>
          <c:showVal val="0"/>
          <c:showCatName val="0"/>
          <c:showSerName val="0"/>
          <c:showPercent val="0"/>
          <c:showBubbleSize val="0"/>
        </c:dLbls>
        <c:marker val="1"/>
        <c:smooth val="0"/>
        <c:axId val="1574518944"/>
        <c:axId val="1574942848"/>
      </c:lineChart>
      <c:catAx>
        <c:axId val="1531210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1211984"/>
        <c:crosses val="autoZero"/>
        <c:auto val="1"/>
        <c:lblAlgn val="ctr"/>
        <c:lblOffset val="100"/>
        <c:noMultiLvlLbl val="0"/>
      </c:catAx>
      <c:valAx>
        <c:axId val="15312119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1210336"/>
        <c:crosses val="autoZero"/>
        <c:crossBetween val="between"/>
      </c:valAx>
      <c:valAx>
        <c:axId val="1574942848"/>
        <c:scaling>
          <c:orientation val="minMax"/>
        </c:scaling>
        <c:delete val="0"/>
        <c:axPos val="r"/>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4518944"/>
        <c:crosses val="max"/>
        <c:crossBetween val="between"/>
      </c:valAx>
      <c:catAx>
        <c:axId val="1574518944"/>
        <c:scaling>
          <c:orientation val="minMax"/>
        </c:scaling>
        <c:delete val="1"/>
        <c:axPos val="b"/>
        <c:majorTickMark val="out"/>
        <c:minorTickMark val="none"/>
        <c:tickLblPos val="nextTo"/>
        <c:crossAx val="157494284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Hard Water Table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'Economic Market Analysis'!$B$19</c:f>
              <c:strCache>
                <c:ptCount val="1"/>
                <c:pt idx="0">
                  <c:v>Avg. Quantity of Hard Water</c:v>
                </c:pt>
              </c:strCache>
            </c:strRef>
          </c:tx>
          <c:spPr>
            <a:solidFill>
              <a:schemeClr val="accent1"/>
            </a:solidFill>
            <a:ln>
              <a:noFill/>
            </a:ln>
            <a:effectLst/>
          </c:spPr>
          <c:invertIfNegative val="0"/>
          <c:val>
            <c:numRef>
              <c:f>'Economic Market Analysis'!$C$19:$N$19</c:f>
              <c:numCache>
                <c:formatCode>#,##0.00</c:formatCode>
                <c:ptCount val="12"/>
                <c:pt idx="0">
                  <c:v>2391.3758824827114</c:v>
                </c:pt>
                <c:pt idx="1">
                  <c:v>2533.2689003303749</c:v>
                </c:pt>
                <c:pt idx="2">
                  <c:v>2203.7442618771042</c:v>
                </c:pt>
                <c:pt idx="3">
                  <c:v>2349.5141185681864</c:v>
                </c:pt>
                <c:pt idx="4">
                  <c:v>2243.584512119523</c:v>
                </c:pt>
                <c:pt idx="5">
                  <c:v>2359.3149577593058</c:v>
                </c:pt>
                <c:pt idx="6">
                  <c:v>2443.2652008227428</c:v>
                </c:pt>
                <c:pt idx="7">
                  <c:v>2300.8485926974759</c:v>
                </c:pt>
                <c:pt idx="8">
                  <c:v>2261.3424374589526</c:v>
                </c:pt>
                <c:pt idx="9">
                  <c:v>2188.7956099697999</c:v>
                </c:pt>
                <c:pt idx="10">
                  <c:v>2303.4374718156046</c:v>
                </c:pt>
                <c:pt idx="11">
                  <c:v>2443.6005061474129</c:v>
                </c:pt>
              </c:numCache>
            </c:numRef>
          </c:val>
          <c:extLst>
            <c:ext xmlns:c16="http://schemas.microsoft.com/office/drawing/2014/chart" uri="{C3380CC4-5D6E-409C-BE32-E72D297353CC}">
              <c16:uniqueId val="{00000000-F363-C649-97A0-26D00E8DB75D}"/>
            </c:ext>
          </c:extLst>
        </c:ser>
        <c:dLbls>
          <c:showLegendKey val="0"/>
          <c:showVal val="0"/>
          <c:showCatName val="0"/>
          <c:showSerName val="0"/>
          <c:showPercent val="0"/>
          <c:showBubbleSize val="0"/>
        </c:dLbls>
        <c:gapWidth val="150"/>
        <c:axId val="1531210336"/>
        <c:axId val="1531211984"/>
      </c:barChart>
      <c:lineChart>
        <c:grouping val="standard"/>
        <c:varyColors val="0"/>
        <c:ser>
          <c:idx val="1"/>
          <c:order val="1"/>
          <c:tx>
            <c:strRef>
              <c:f>'Economic Market Analysis'!$B$18</c:f>
              <c:strCache>
                <c:ptCount val="1"/>
                <c:pt idx="0">
                  <c:v>Avg. Water Market Balancing Price (WMBP)</c:v>
                </c:pt>
              </c:strCache>
            </c:strRef>
          </c:tx>
          <c:spPr>
            <a:ln w="28575" cap="rnd">
              <a:solidFill>
                <a:schemeClr val="accent2"/>
              </a:solidFill>
              <a:round/>
            </a:ln>
            <a:effectLst/>
          </c:spPr>
          <c:marker>
            <c:symbol val="none"/>
          </c:marker>
          <c:val>
            <c:numRef>
              <c:f>'Economic Market Analysis'!$C$18:$N$18</c:f>
              <c:numCache>
                <c:formatCode>"$"#,##0.00</c:formatCode>
                <c:ptCount val="12"/>
                <c:pt idx="0">
                  <c:v>110.48381542382315</c:v>
                </c:pt>
                <c:pt idx="1">
                  <c:v>110.62720422979757</c:v>
                </c:pt>
                <c:pt idx="2">
                  <c:v>110.55818806730868</c:v>
                </c:pt>
                <c:pt idx="3">
                  <c:v>93.17518584656078</c:v>
                </c:pt>
                <c:pt idx="4">
                  <c:v>93.408910429176501</c:v>
                </c:pt>
                <c:pt idx="5">
                  <c:v>92.851211447811423</c:v>
                </c:pt>
                <c:pt idx="6">
                  <c:v>92.809567652329747</c:v>
                </c:pt>
                <c:pt idx="7">
                  <c:v>93.14548020527856</c:v>
                </c:pt>
                <c:pt idx="8">
                  <c:v>92.989220833333306</c:v>
                </c:pt>
                <c:pt idx="9">
                  <c:v>92.823577188940064</c:v>
                </c:pt>
                <c:pt idx="10">
                  <c:v>93.029854347041791</c:v>
                </c:pt>
                <c:pt idx="11">
                  <c:v>93.232935483870918</c:v>
                </c:pt>
              </c:numCache>
            </c:numRef>
          </c:val>
          <c:smooth val="0"/>
          <c:extLst>
            <c:ext xmlns:c16="http://schemas.microsoft.com/office/drawing/2014/chart" uri="{C3380CC4-5D6E-409C-BE32-E72D297353CC}">
              <c16:uniqueId val="{00000001-F363-C649-97A0-26D00E8DB75D}"/>
            </c:ext>
          </c:extLst>
        </c:ser>
        <c:dLbls>
          <c:showLegendKey val="0"/>
          <c:showVal val="0"/>
          <c:showCatName val="0"/>
          <c:showSerName val="0"/>
          <c:showPercent val="0"/>
          <c:showBubbleSize val="0"/>
        </c:dLbls>
        <c:marker val="1"/>
        <c:smooth val="0"/>
        <c:axId val="1574518944"/>
        <c:axId val="1574942848"/>
      </c:lineChart>
      <c:catAx>
        <c:axId val="1531210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1211984"/>
        <c:crosses val="autoZero"/>
        <c:auto val="1"/>
        <c:lblAlgn val="ctr"/>
        <c:lblOffset val="100"/>
        <c:noMultiLvlLbl val="0"/>
      </c:catAx>
      <c:valAx>
        <c:axId val="15312119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1210336"/>
        <c:crosses val="autoZero"/>
        <c:crossBetween val="between"/>
      </c:valAx>
      <c:valAx>
        <c:axId val="1574942848"/>
        <c:scaling>
          <c:orientation val="minMax"/>
        </c:scaling>
        <c:delete val="0"/>
        <c:axPos val="r"/>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4518944"/>
        <c:crosses val="max"/>
        <c:crossBetween val="between"/>
      </c:valAx>
      <c:catAx>
        <c:axId val="1574518944"/>
        <c:scaling>
          <c:orientation val="minMax"/>
        </c:scaling>
        <c:delete val="1"/>
        <c:axPos val="b"/>
        <c:majorTickMark val="out"/>
        <c:minorTickMark val="none"/>
        <c:tickLblPos val="nextTo"/>
        <c:crossAx val="157494284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Soft Water Table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'Economic Market Analysis'!$B$22</c:f>
              <c:strCache>
                <c:ptCount val="1"/>
                <c:pt idx="0">
                  <c:v>Avg. Quantity of Soft Water</c:v>
                </c:pt>
              </c:strCache>
            </c:strRef>
          </c:tx>
          <c:spPr>
            <a:solidFill>
              <a:schemeClr val="accent1"/>
            </a:solidFill>
            <a:ln>
              <a:noFill/>
            </a:ln>
            <a:effectLst/>
          </c:spPr>
          <c:invertIfNegative val="0"/>
          <c:val>
            <c:numRef>
              <c:f>'Economic Market Analysis'!$C$22:$N$22</c:f>
              <c:numCache>
                <c:formatCode>#,##0.00</c:formatCode>
                <c:ptCount val="12"/>
                <c:pt idx="0">
                  <c:v>2205.0044354480824</c:v>
                </c:pt>
                <c:pt idx="1">
                  <c:v>2278.9148920918328</c:v>
                </c:pt>
                <c:pt idx="2">
                  <c:v>2051.8848246648477</c:v>
                </c:pt>
                <c:pt idx="3">
                  <c:v>2022.0853898845555</c:v>
                </c:pt>
                <c:pt idx="4">
                  <c:v>2047.9829256126895</c:v>
                </c:pt>
                <c:pt idx="5">
                  <c:v>2100.1843645292161</c:v>
                </c:pt>
                <c:pt idx="6">
                  <c:v>2122.8352936827923</c:v>
                </c:pt>
                <c:pt idx="7">
                  <c:v>2101.2698990655363</c:v>
                </c:pt>
                <c:pt idx="8">
                  <c:v>2045.3439327209553</c:v>
                </c:pt>
                <c:pt idx="9">
                  <c:v>2009.1871525537595</c:v>
                </c:pt>
                <c:pt idx="10">
                  <c:v>2098.4211861697281</c:v>
                </c:pt>
                <c:pt idx="11">
                  <c:v>2180.7985733748733</c:v>
                </c:pt>
              </c:numCache>
            </c:numRef>
          </c:val>
          <c:extLst>
            <c:ext xmlns:c16="http://schemas.microsoft.com/office/drawing/2014/chart" uri="{C3380CC4-5D6E-409C-BE32-E72D297353CC}">
              <c16:uniqueId val="{00000000-09F4-AF40-9122-DA7BEF456A4C}"/>
            </c:ext>
          </c:extLst>
        </c:ser>
        <c:dLbls>
          <c:showLegendKey val="0"/>
          <c:showVal val="0"/>
          <c:showCatName val="0"/>
          <c:showSerName val="0"/>
          <c:showPercent val="0"/>
          <c:showBubbleSize val="0"/>
        </c:dLbls>
        <c:gapWidth val="150"/>
        <c:axId val="1531210336"/>
        <c:axId val="1531211984"/>
      </c:barChart>
      <c:lineChart>
        <c:grouping val="standard"/>
        <c:varyColors val="0"/>
        <c:ser>
          <c:idx val="1"/>
          <c:order val="1"/>
          <c:tx>
            <c:strRef>
              <c:f>'Economic Market Analysis'!$B$21</c:f>
              <c:strCache>
                <c:ptCount val="1"/>
                <c:pt idx="0">
                  <c:v>Avg. Water Market Balancing Price (WMBP)</c:v>
                </c:pt>
              </c:strCache>
            </c:strRef>
          </c:tx>
          <c:spPr>
            <a:ln w="28575" cap="rnd">
              <a:solidFill>
                <a:schemeClr val="accent2"/>
              </a:solidFill>
              <a:round/>
            </a:ln>
            <a:effectLst/>
          </c:spPr>
          <c:marker>
            <c:symbol val="none"/>
          </c:marker>
          <c:val>
            <c:numRef>
              <c:f>'Economic Market Analysis'!$C$21:$N$21</c:f>
              <c:numCache>
                <c:formatCode>"$"#,##0.00</c:formatCode>
                <c:ptCount val="12"/>
                <c:pt idx="0">
                  <c:v>62.299699046920772</c:v>
                </c:pt>
                <c:pt idx="1">
                  <c:v>63.031776721938691</c:v>
                </c:pt>
                <c:pt idx="2">
                  <c:v>52.441594389168138</c:v>
                </c:pt>
                <c:pt idx="3">
                  <c:v>51.963278490860944</c:v>
                </c:pt>
                <c:pt idx="4">
                  <c:v>49.10979825327</c:v>
                </c:pt>
                <c:pt idx="5">
                  <c:v>51.461810151515095</c:v>
                </c:pt>
                <c:pt idx="6">
                  <c:v>60.395873207885266</c:v>
                </c:pt>
                <c:pt idx="7">
                  <c:v>56.719599991853968</c:v>
                </c:pt>
                <c:pt idx="8">
                  <c:v>55.143418813131255</c:v>
                </c:pt>
                <c:pt idx="9">
                  <c:v>57.362720698924704</c:v>
                </c:pt>
                <c:pt idx="10">
                  <c:v>54.372058161976852</c:v>
                </c:pt>
                <c:pt idx="11">
                  <c:v>55.520378176930556</c:v>
                </c:pt>
              </c:numCache>
            </c:numRef>
          </c:val>
          <c:smooth val="0"/>
          <c:extLst>
            <c:ext xmlns:c16="http://schemas.microsoft.com/office/drawing/2014/chart" uri="{C3380CC4-5D6E-409C-BE32-E72D297353CC}">
              <c16:uniqueId val="{00000001-09F4-AF40-9122-DA7BEF456A4C}"/>
            </c:ext>
          </c:extLst>
        </c:ser>
        <c:dLbls>
          <c:showLegendKey val="0"/>
          <c:showVal val="0"/>
          <c:showCatName val="0"/>
          <c:showSerName val="0"/>
          <c:showPercent val="0"/>
          <c:showBubbleSize val="0"/>
        </c:dLbls>
        <c:marker val="1"/>
        <c:smooth val="0"/>
        <c:axId val="1574518944"/>
        <c:axId val="1574942848"/>
      </c:lineChart>
      <c:catAx>
        <c:axId val="1531210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1211984"/>
        <c:crosses val="autoZero"/>
        <c:auto val="1"/>
        <c:lblAlgn val="ctr"/>
        <c:lblOffset val="100"/>
        <c:noMultiLvlLbl val="0"/>
      </c:catAx>
      <c:valAx>
        <c:axId val="15312119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1210336"/>
        <c:crosses val="autoZero"/>
        <c:crossBetween val="between"/>
      </c:valAx>
      <c:valAx>
        <c:axId val="1574942848"/>
        <c:scaling>
          <c:orientation val="minMax"/>
        </c:scaling>
        <c:delete val="0"/>
        <c:axPos val="r"/>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4518944"/>
        <c:crosses val="max"/>
        <c:crossBetween val="between"/>
      </c:valAx>
      <c:catAx>
        <c:axId val="1574518944"/>
        <c:scaling>
          <c:orientation val="minMax"/>
        </c:scaling>
        <c:delete val="1"/>
        <c:axPos val="b"/>
        <c:majorTickMark val="out"/>
        <c:minorTickMark val="none"/>
        <c:tickLblPos val="nextTo"/>
        <c:crossAx val="157494284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Hard &amp; Soft Water</a:t>
            </a:r>
            <a:r>
              <a:rPr lang="en-US" baseline="0"/>
              <a:t> Average Annual Demand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Analysis'!$C$16:$N$16</c:f>
              <c:numCache>
                <c:formatCode>#,##0.00</c:formatCode>
                <c:ptCount val="12"/>
                <c:pt idx="0">
                  <c:v>2298.1901589653967</c:v>
                </c:pt>
                <c:pt idx="1">
                  <c:v>2406.0918962111036</c:v>
                </c:pt>
                <c:pt idx="2">
                  <c:v>2127.8145432709766</c:v>
                </c:pt>
                <c:pt idx="3">
                  <c:v>2185.7997542263706</c:v>
                </c:pt>
                <c:pt idx="4">
                  <c:v>2145.7837188661065</c:v>
                </c:pt>
                <c:pt idx="5">
                  <c:v>2229.7496611442612</c:v>
                </c:pt>
                <c:pt idx="6">
                  <c:v>2283.0502472527673</c:v>
                </c:pt>
                <c:pt idx="7">
                  <c:v>2201.0592458815067</c:v>
                </c:pt>
                <c:pt idx="8">
                  <c:v>2153.3431850899528</c:v>
                </c:pt>
                <c:pt idx="9">
                  <c:v>2098.9913812617792</c:v>
                </c:pt>
                <c:pt idx="10">
                  <c:v>2200.9293289926659</c:v>
                </c:pt>
                <c:pt idx="11">
                  <c:v>2312.1995397611418</c:v>
                </c:pt>
              </c:numCache>
            </c:numRef>
          </c:xVal>
          <c:yVal>
            <c:numRef>
              <c:f>'Economic Market Analysis'!$C$15:$N$15</c:f>
              <c:numCache>
                <c:formatCode>"$"#,##0.00</c:formatCode>
                <c:ptCount val="12"/>
                <c:pt idx="0">
                  <c:v>86.391757235371969</c:v>
                </c:pt>
                <c:pt idx="1">
                  <c:v>86.829490475868141</c:v>
                </c:pt>
                <c:pt idx="2">
                  <c:v>81.49989122823844</c:v>
                </c:pt>
                <c:pt idx="3">
                  <c:v>72.569232168710826</c:v>
                </c:pt>
                <c:pt idx="4">
                  <c:v>71.259354341223244</c:v>
                </c:pt>
                <c:pt idx="5">
                  <c:v>72.156510799663252</c:v>
                </c:pt>
                <c:pt idx="6">
                  <c:v>76.602720430107496</c:v>
                </c:pt>
                <c:pt idx="7">
                  <c:v>74.932540098566292</c:v>
                </c:pt>
                <c:pt idx="8">
                  <c:v>74.066319823232305</c:v>
                </c:pt>
                <c:pt idx="9">
                  <c:v>75.093148943932377</c:v>
                </c:pt>
                <c:pt idx="10">
                  <c:v>73.700956254509322</c:v>
                </c:pt>
                <c:pt idx="11">
                  <c:v>74.376656830400748</c:v>
                </c:pt>
              </c:numCache>
            </c:numRef>
          </c:yVal>
          <c:smooth val="0"/>
          <c:extLst>
            <c:ext xmlns:c16="http://schemas.microsoft.com/office/drawing/2014/chart" uri="{C3380CC4-5D6E-409C-BE32-E72D297353CC}">
              <c16:uniqueId val="{00000000-0D03-7143-9553-51454B2532D5}"/>
            </c:ext>
          </c:extLst>
        </c:ser>
        <c:dLbls>
          <c:showLegendKey val="0"/>
          <c:showVal val="0"/>
          <c:showCatName val="0"/>
          <c:showSerName val="0"/>
          <c:showPercent val="0"/>
          <c:showBubbleSize val="0"/>
        </c:dLbls>
        <c:axId val="346068479"/>
        <c:axId val="346070127"/>
      </c:scatterChart>
      <c:valAx>
        <c:axId val="34606847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Quantity of Water (GigaLitres)</a:t>
                </a:r>
                <a:endParaRPr lang="en-US" sz="1000">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070127"/>
        <c:crosses val="autoZero"/>
        <c:crossBetween val="midCat"/>
      </c:valAx>
      <c:valAx>
        <c:axId val="3460701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rgbClr val="000000">
                        <a:lumMod val="65000"/>
                        <a:lumOff val="35000"/>
                      </a:srgbClr>
                    </a:solidFill>
                    <a:latin typeface="+mn-lt"/>
                    <a:ea typeface="+mn-ea"/>
                    <a:cs typeface="+mn-cs"/>
                  </a:defRPr>
                </a:pPr>
                <a:r>
                  <a:rPr lang="en-US" sz="1000" b="0" i="0" kern="1200" baseline="0">
                    <a:solidFill>
                      <a:srgbClr val="595959"/>
                    </a:solidFill>
                    <a:effectLst/>
                    <a:latin typeface="Calibri" panose="020F0502020204030204" pitchFamily="34" charset="0"/>
                    <a:ea typeface="Calibri" panose="020F0502020204030204" pitchFamily="34" charset="0"/>
                    <a:cs typeface="Calibri" panose="020F0502020204030204" pitchFamily="34" charset="0"/>
                  </a:rPr>
                  <a:t>Price ($/ML)</a:t>
                </a:r>
                <a:endParaRPr lang="en-US">
                  <a:effectLst/>
                </a:endParaRPr>
              </a:p>
            </c:rich>
          </c:tx>
          <c:overlay val="0"/>
          <c:spPr>
            <a:noFill/>
            <a:ln>
              <a:noFill/>
            </a:ln>
            <a:effectLst/>
          </c:spPr>
          <c:txPr>
            <a:bodyPr rot="-540000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rgbClr val="000000">
                      <a:lumMod val="65000"/>
                      <a:lumOff val="35000"/>
                    </a:srgb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06847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Hard Water Average Annual Demand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Analysis'!$C$19:$N$19</c:f>
              <c:numCache>
                <c:formatCode>#,##0.00</c:formatCode>
                <c:ptCount val="12"/>
                <c:pt idx="0">
                  <c:v>2391.3758824827114</c:v>
                </c:pt>
                <c:pt idx="1">
                  <c:v>2533.2689003303749</c:v>
                </c:pt>
                <c:pt idx="2">
                  <c:v>2203.7442618771042</c:v>
                </c:pt>
                <c:pt idx="3">
                  <c:v>2349.5141185681864</c:v>
                </c:pt>
                <c:pt idx="4">
                  <c:v>2243.584512119523</c:v>
                </c:pt>
                <c:pt idx="5">
                  <c:v>2359.3149577593058</c:v>
                </c:pt>
                <c:pt idx="6">
                  <c:v>2443.2652008227428</c:v>
                </c:pt>
                <c:pt idx="7">
                  <c:v>2300.8485926974759</c:v>
                </c:pt>
                <c:pt idx="8">
                  <c:v>2261.3424374589526</c:v>
                </c:pt>
                <c:pt idx="9">
                  <c:v>2188.7956099697999</c:v>
                </c:pt>
                <c:pt idx="10">
                  <c:v>2303.4374718156046</c:v>
                </c:pt>
                <c:pt idx="11">
                  <c:v>2443.6005061474129</c:v>
                </c:pt>
              </c:numCache>
            </c:numRef>
          </c:xVal>
          <c:yVal>
            <c:numRef>
              <c:f>'Economic Market Analysis'!$C$18:$N$18</c:f>
              <c:numCache>
                <c:formatCode>"$"#,##0.00</c:formatCode>
                <c:ptCount val="12"/>
                <c:pt idx="0">
                  <c:v>110.48381542382315</c:v>
                </c:pt>
                <c:pt idx="1">
                  <c:v>110.62720422979757</c:v>
                </c:pt>
                <c:pt idx="2">
                  <c:v>110.55818806730868</c:v>
                </c:pt>
                <c:pt idx="3">
                  <c:v>93.17518584656078</c:v>
                </c:pt>
                <c:pt idx="4">
                  <c:v>93.408910429176501</c:v>
                </c:pt>
                <c:pt idx="5">
                  <c:v>92.851211447811423</c:v>
                </c:pt>
                <c:pt idx="6">
                  <c:v>92.809567652329747</c:v>
                </c:pt>
                <c:pt idx="7">
                  <c:v>93.14548020527856</c:v>
                </c:pt>
                <c:pt idx="8">
                  <c:v>92.989220833333306</c:v>
                </c:pt>
                <c:pt idx="9">
                  <c:v>92.823577188940064</c:v>
                </c:pt>
                <c:pt idx="10">
                  <c:v>93.029854347041791</c:v>
                </c:pt>
                <c:pt idx="11">
                  <c:v>93.232935483870918</c:v>
                </c:pt>
              </c:numCache>
            </c:numRef>
          </c:yVal>
          <c:smooth val="0"/>
          <c:extLst>
            <c:ext xmlns:c16="http://schemas.microsoft.com/office/drawing/2014/chart" uri="{C3380CC4-5D6E-409C-BE32-E72D297353CC}">
              <c16:uniqueId val="{00000000-CF03-624B-A8F6-C372F66AECAA}"/>
            </c:ext>
          </c:extLst>
        </c:ser>
        <c:dLbls>
          <c:showLegendKey val="0"/>
          <c:showVal val="0"/>
          <c:showCatName val="0"/>
          <c:showSerName val="0"/>
          <c:showPercent val="0"/>
          <c:showBubbleSize val="0"/>
        </c:dLbls>
        <c:axId val="346068479"/>
        <c:axId val="346070127"/>
      </c:scatterChart>
      <c:valAx>
        <c:axId val="346068479"/>
        <c:scaling>
          <c:orientation val="minMax"/>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rgbClr val="000000">
                        <a:lumMod val="65000"/>
                        <a:lumOff val="35000"/>
                      </a:srgbClr>
                    </a:solidFill>
                    <a:latin typeface="+mn-lt"/>
                    <a:ea typeface="+mn-ea"/>
                    <a:cs typeface="+mn-cs"/>
                  </a:defRPr>
                </a:pPr>
                <a:r>
                  <a:rPr lang="en-US" sz="1000" b="0" i="0" kern="1200" baseline="0">
                    <a:solidFill>
                      <a:srgbClr val="595959"/>
                    </a:solidFill>
                    <a:effectLst/>
                    <a:latin typeface="Calibri" panose="020F0502020204030204" pitchFamily="34" charset="0"/>
                    <a:ea typeface="Calibri" panose="020F0502020204030204" pitchFamily="34" charset="0"/>
                    <a:cs typeface="Calibri" panose="020F0502020204030204" pitchFamily="34" charset="0"/>
                  </a:rPr>
                  <a:t>Quantity of Water (GigaLitres)</a:t>
                </a:r>
                <a:endParaRPr lang="en-US">
                  <a:effectLst/>
                </a:endParaRPr>
              </a:p>
            </c:rich>
          </c:tx>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rgbClr val="000000">
                      <a:lumMod val="65000"/>
                      <a:lumOff val="35000"/>
                    </a:srgb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070127"/>
        <c:crosses val="autoZero"/>
        <c:crossBetween val="midCat"/>
      </c:valAx>
      <c:valAx>
        <c:axId val="3460701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rgbClr val="000000">
                        <a:lumMod val="65000"/>
                        <a:lumOff val="35000"/>
                      </a:srgbClr>
                    </a:solidFill>
                    <a:latin typeface="+mn-lt"/>
                    <a:ea typeface="+mn-ea"/>
                    <a:cs typeface="+mn-cs"/>
                  </a:defRPr>
                </a:pPr>
                <a:r>
                  <a:rPr lang="en-US" sz="1000" b="0" i="0" kern="1200" baseline="0">
                    <a:solidFill>
                      <a:srgbClr val="595959"/>
                    </a:solidFill>
                    <a:effectLst/>
                    <a:latin typeface="Calibri" panose="020F0502020204030204" pitchFamily="34" charset="0"/>
                    <a:ea typeface="Calibri" panose="020F0502020204030204" pitchFamily="34" charset="0"/>
                    <a:cs typeface="Calibri" panose="020F0502020204030204" pitchFamily="34" charset="0"/>
                  </a:rPr>
                  <a:t>Price ($/ML)</a:t>
                </a:r>
                <a:endParaRPr lang="en-US">
                  <a:effectLst/>
                </a:endParaRPr>
              </a:p>
            </c:rich>
          </c:tx>
          <c:overlay val="0"/>
          <c:spPr>
            <a:noFill/>
            <a:ln>
              <a:noFill/>
            </a:ln>
            <a:effectLst/>
          </c:spPr>
          <c:txPr>
            <a:bodyPr rot="-540000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rgbClr val="000000">
                      <a:lumMod val="65000"/>
                      <a:lumOff val="35000"/>
                    </a:srgb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06847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Soft</a:t>
            </a:r>
            <a:r>
              <a:rPr lang="en-US" baseline="0"/>
              <a:t> Water Average Annual Demand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Analysis'!$C$22:$N$22</c:f>
              <c:numCache>
                <c:formatCode>#,##0.00</c:formatCode>
                <c:ptCount val="12"/>
                <c:pt idx="0">
                  <c:v>2205.0044354480824</c:v>
                </c:pt>
                <c:pt idx="1">
                  <c:v>2278.9148920918328</c:v>
                </c:pt>
                <c:pt idx="2">
                  <c:v>2051.8848246648477</c:v>
                </c:pt>
                <c:pt idx="3">
                  <c:v>2022.0853898845555</c:v>
                </c:pt>
                <c:pt idx="4">
                  <c:v>2047.9829256126895</c:v>
                </c:pt>
                <c:pt idx="5">
                  <c:v>2100.1843645292161</c:v>
                </c:pt>
                <c:pt idx="6">
                  <c:v>2122.8352936827923</c:v>
                </c:pt>
                <c:pt idx="7">
                  <c:v>2101.2698990655363</c:v>
                </c:pt>
                <c:pt idx="8">
                  <c:v>2045.3439327209553</c:v>
                </c:pt>
                <c:pt idx="9">
                  <c:v>2009.1871525537595</c:v>
                </c:pt>
                <c:pt idx="10">
                  <c:v>2098.4211861697281</c:v>
                </c:pt>
                <c:pt idx="11">
                  <c:v>2180.7985733748733</c:v>
                </c:pt>
              </c:numCache>
            </c:numRef>
          </c:xVal>
          <c:yVal>
            <c:numRef>
              <c:f>'Economic Market Analysis'!$C$21:$N$21</c:f>
              <c:numCache>
                <c:formatCode>"$"#,##0.00</c:formatCode>
                <c:ptCount val="12"/>
                <c:pt idx="0">
                  <c:v>62.299699046920772</c:v>
                </c:pt>
                <c:pt idx="1">
                  <c:v>63.031776721938691</c:v>
                </c:pt>
                <c:pt idx="2">
                  <c:v>52.441594389168138</c:v>
                </c:pt>
                <c:pt idx="3">
                  <c:v>51.963278490860944</c:v>
                </c:pt>
                <c:pt idx="4">
                  <c:v>49.10979825327</c:v>
                </c:pt>
                <c:pt idx="5">
                  <c:v>51.461810151515095</c:v>
                </c:pt>
                <c:pt idx="6">
                  <c:v>60.395873207885266</c:v>
                </c:pt>
                <c:pt idx="7">
                  <c:v>56.719599991853968</c:v>
                </c:pt>
                <c:pt idx="8">
                  <c:v>55.143418813131255</c:v>
                </c:pt>
                <c:pt idx="9">
                  <c:v>57.362720698924704</c:v>
                </c:pt>
                <c:pt idx="10">
                  <c:v>54.372058161976852</c:v>
                </c:pt>
                <c:pt idx="11">
                  <c:v>55.520378176930556</c:v>
                </c:pt>
              </c:numCache>
            </c:numRef>
          </c:yVal>
          <c:smooth val="0"/>
          <c:extLst>
            <c:ext xmlns:c16="http://schemas.microsoft.com/office/drawing/2014/chart" uri="{C3380CC4-5D6E-409C-BE32-E72D297353CC}">
              <c16:uniqueId val="{00000000-5CA2-9F45-97EF-3E6CBB7C5041}"/>
            </c:ext>
          </c:extLst>
        </c:ser>
        <c:dLbls>
          <c:showLegendKey val="0"/>
          <c:showVal val="0"/>
          <c:showCatName val="0"/>
          <c:showSerName val="0"/>
          <c:showPercent val="0"/>
          <c:showBubbleSize val="0"/>
        </c:dLbls>
        <c:axId val="346068479"/>
        <c:axId val="346070127"/>
      </c:scatterChart>
      <c:valAx>
        <c:axId val="34606847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rgbClr val="000000">
                        <a:lumMod val="65000"/>
                        <a:lumOff val="35000"/>
                      </a:srgbClr>
                    </a:solidFill>
                    <a:latin typeface="+mn-lt"/>
                    <a:ea typeface="+mn-ea"/>
                    <a:cs typeface="+mn-cs"/>
                  </a:defRPr>
                </a:pPr>
                <a:r>
                  <a:rPr lang="en-US" sz="1000" b="0" i="0" kern="1200" baseline="0">
                    <a:solidFill>
                      <a:srgbClr val="595959"/>
                    </a:solidFill>
                    <a:effectLst/>
                    <a:latin typeface="Calibri" panose="020F0502020204030204" pitchFamily="34" charset="0"/>
                    <a:ea typeface="Calibri" panose="020F0502020204030204" pitchFamily="34" charset="0"/>
                    <a:cs typeface="Calibri" panose="020F0502020204030204" pitchFamily="34" charset="0"/>
                  </a:rPr>
                  <a:t>Quantity of Water (GigaLitres)</a:t>
                </a:r>
                <a:endParaRPr lang="en-US">
                  <a:effectLst/>
                </a:endParaRPr>
              </a:p>
            </c:rich>
          </c:tx>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rgbClr val="000000">
                      <a:lumMod val="65000"/>
                      <a:lumOff val="35000"/>
                    </a:srgb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070127"/>
        <c:crosses val="autoZero"/>
        <c:crossBetween val="midCat"/>
      </c:valAx>
      <c:valAx>
        <c:axId val="3460701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rgbClr val="000000">
                        <a:lumMod val="65000"/>
                        <a:lumOff val="35000"/>
                      </a:srgbClr>
                    </a:solidFill>
                    <a:latin typeface="+mn-lt"/>
                    <a:ea typeface="+mn-ea"/>
                    <a:cs typeface="+mn-cs"/>
                  </a:defRPr>
                </a:pPr>
                <a:r>
                  <a:rPr lang="en-US" sz="1000" b="0" i="0" kern="1200" baseline="0">
                    <a:solidFill>
                      <a:srgbClr val="595959"/>
                    </a:solidFill>
                    <a:effectLst/>
                    <a:latin typeface="Calibri" panose="020F0502020204030204" pitchFamily="34" charset="0"/>
                    <a:ea typeface="Calibri" panose="020F0502020204030204" pitchFamily="34" charset="0"/>
                    <a:cs typeface="Calibri" panose="020F0502020204030204" pitchFamily="34" charset="0"/>
                  </a:rPr>
                  <a:t>Price ($/ML)</a:t>
                </a:r>
                <a:endParaRPr lang="en-US">
                  <a:effectLst/>
                </a:endParaRPr>
              </a:p>
            </c:rich>
          </c:tx>
          <c:overlay val="0"/>
          <c:spPr>
            <a:noFill/>
            <a:ln>
              <a:noFill/>
            </a:ln>
            <a:effectLst/>
          </c:spPr>
          <c:txPr>
            <a:bodyPr rot="-540000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rgbClr val="000000">
                      <a:lumMod val="65000"/>
                      <a:lumOff val="35000"/>
                    </a:srgb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06847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Micro Analysis of Market Demand for Hard + Soft Water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Micro Analysic of Market Demand for Hard + Soft Water</c:v>
          </c:tx>
          <c:spPr>
            <a:ln w="19050" cap="rnd">
              <a:noFill/>
              <a:round/>
            </a:ln>
            <a:effectLst/>
          </c:spPr>
          <c:marker>
            <c:symbol val="circle"/>
            <c:size val="5"/>
            <c:spPr>
              <a:solidFill>
                <a:schemeClr val="accent1"/>
              </a:solidFill>
              <a:ln w="9525">
                <a:solidFill>
                  <a:schemeClr val="accent1"/>
                </a:solidFill>
              </a:ln>
              <a:effectLst/>
            </c:spPr>
          </c:marker>
          <c:xVal>
            <c:strRef>
              <c:f>'Water Trading Repository Table'!$B$2:$B$1462</c:f>
              <c:strCache>
                <c:ptCount val="1461"/>
                <c:pt idx="0">
                  <c:v>Market Water Demand (Giga-Litres)</c:v>
                </c:pt>
                <c:pt idx="1">
                  <c:v>2674.43</c:v>
                </c:pt>
                <c:pt idx="2">
                  <c:v>2576.13</c:v>
                </c:pt>
                <c:pt idx="3">
                  <c:v>2131.98</c:v>
                </c:pt>
                <c:pt idx="4">
                  <c:v>2772.06</c:v>
                </c:pt>
                <c:pt idx="5">
                  <c:v>2143.49</c:v>
                </c:pt>
                <c:pt idx="6">
                  <c:v>2682.03</c:v>
                </c:pt>
                <c:pt idx="7">
                  <c:v>1788.07</c:v>
                </c:pt>
                <c:pt idx="8">
                  <c:v>2082.85</c:v>
                </c:pt>
                <c:pt idx="9">
                  <c:v>1815.85</c:v>
                </c:pt>
                <c:pt idx="10">
                  <c:v>2219.28</c:v>
                </c:pt>
                <c:pt idx="11">
                  <c:v>2142.35</c:v>
                </c:pt>
                <c:pt idx="12">
                  <c:v>2169.74</c:v>
                </c:pt>
                <c:pt idx="13">
                  <c:v>2228.92</c:v>
                </c:pt>
                <c:pt idx="14">
                  <c:v>2289.45</c:v>
                </c:pt>
                <c:pt idx="15">
                  <c:v>1966.19</c:v>
                </c:pt>
                <c:pt idx="16">
                  <c:v>2222.98</c:v>
                </c:pt>
                <c:pt idx="17">
                  <c:v>1651.59</c:v>
                </c:pt>
                <c:pt idx="18">
                  <c:v>1957.57</c:v>
                </c:pt>
                <c:pt idx="19">
                  <c:v>1865.02</c:v>
                </c:pt>
                <c:pt idx="20">
                  <c:v>2157.29</c:v>
                </c:pt>
                <c:pt idx="21">
                  <c:v>1933.90</c:v>
                </c:pt>
                <c:pt idx="22">
                  <c:v>2161.19</c:v>
                </c:pt>
                <c:pt idx="23">
                  <c:v>1672.51</c:v>
                </c:pt>
                <c:pt idx="24">
                  <c:v>1928.06</c:v>
                </c:pt>
                <c:pt idx="25">
                  <c:v>1863.64</c:v>
                </c:pt>
                <c:pt idx="26">
                  <c:v>2185.69</c:v>
                </c:pt>
                <c:pt idx="27">
                  <c:v>2185.58</c:v>
                </c:pt>
                <c:pt idx="28">
                  <c:v>3175.28</c:v>
                </c:pt>
                <c:pt idx="29">
                  <c:v>2648.79</c:v>
                </c:pt>
                <c:pt idx="30">
                  <c:v>3164.52</c:v>
                </c:pt>
                <c:pt idx="31">
                  <c:v>2308.04</c:v>
                </c:pt>
                <c:pt idx="32">
                  <c:v>2417.78</c:v>
                </c:pt>
                <c:pt idx="33">
                  <c:v>1961.42</c:v>
                </c:pt>
                <c:pt idx="34">
                  <c:v>2127.07</c:v>
                </c:pt>
                <c:pt idx="35">
                  <c:v>2004.69</c:v>
                </c:pt>
                <c:pt idx="36">
                  <c:v>2200.50</c:v>
                </c:pt>
                <c:pt idx="37">
                  <c:v>1839.56</c:v>
                </c:pt>
                <c:pt idx="38">
                  <c:v>2184.16</c:v>
                </c:pt>
                <c:pt idx="39">
                  <c:v>1748.41</c:v>
                </c:pt>
                <c:pt idx="40">
                  <c:v>2417.65</c:v>
                </c:pt>
                <c:pt idx="41">
                  <c:v>2067.55</c:v>
                </c:pt>
                <c:pt idx="42">
                  <c:v>2572.72</c:v>
                </c:pt>
                <c:pt idx="43">
                  <c:v>2070.56</c:v>
                </c:pt>
                <c:pt idx="44">
                  <c:v>2702.11</c:v>
                </c:pt>
                <c:pt idx="45">
                  <c:v>2155.51</c:v>
                </c:pt>
                <c:pt idx="46">
                  <c:v>2449.97</c:v>
                </c:pt>
                <c:pt idx="47">
                  <c:v>1994.99</c:v>
                </c:pt>
                <c:pt idx="48">
                  <c:v>2281.83</c:v>
                </c:pt>
                <c:pt idx="49">
                  <c:v>1951.53</c:v>
                </c:pt>
                <c:pt idx="50">
                  <c:v>2341.06</c:v>
                </c:pt>
                <c:pt idx="51">
                  <c:v>1823.69</c:v>
                </c:pt>
                <c:pt idx="52">
                  <c:v>2288.38</c:v>
                </c:pt>
                <c:pt idx="53">
                  <c:v>1833.97</c:v>
                </c:pt>
                <c:pt idx="54">
                  <c:v>2465.66</c:v>
                </c:pt>
                <c:pt idx="55">
                  <c:v>1844.72</c:v>
                </c:pt>
                <c:pt idx="56">
                  <c:v>2259.04</c:v>
                </c:pt>
                <c:pt idx="57">
                  <c:v>1988.97</c:v>
                </c:pt>
                <c:pt idx="58">
                  <c:v>2498.43</c:v>
                </c:pt>
                <c:pt idx="59">
                  <c:v>2064.48</c:v>
                </c:pt>
                <c:pt idx="60">
                  <c:v>2629.69</c:v>
                </c:pt>
                <c:pt idx="61">
                  <c:v>2088.81</c:v>
                </c:pt>
                <c:pt idx="62">
                  <c:v>2670.89</c:v>
                </c:pt>
                <c:pt idx="63">
                  <c:v>2061.81</c:v>
                </c:pt>
                <c:pt idx="64">
                  <c:v>2388.20</c:v>
                </c:pt>
                <c:pt idx="65">
                  <c:v>2012.08</c:v>
                </c:pt>
                <c:pt idx="66">
                  <c:v>2765.58</c:v>
                </c:pt>
                <c:pt idx="67">
                  <c:v>1877.67</c:v>
                </c:pt>
                <c:pt idx="68">
                  <c:v>2193.60</c:v>
                </c:pt>
                <c:pt idx="69">
                  <c:v>2175.59</c:v>
                </c:pt>
                <c:pt idx="70">
                  <c:v>2378.30</c:v>
                </c:pt>
                <c:pt idx="71">
                  <c:v>2051.63</c:v>
                </c:pt>
                <c:pt idx="72">
                  <c:v>2120.05</c:v>
                </c:pt>
                <c:pt idx="73">
                  <c:v>1760.26</c:v>
                </c:pt>
                <c:pt idx="74">
                  <c:v>2111.64</c:v>
                </c:pt>
                <c:pt idx="75">
                  <c:v>2026.51</c:v>
                </c:pt>
                <c:pt idx="76">
                  <c:v>2289.06</c:v>
                </c:pt>
                <c:pt idx="77">
                  <c:v>1996.35</c:v>
                </c:pt>
                <c:pt idx="78">
                  <c:v>2194.73</c:v>
                </c:pt>
                <c:pt idx="79">
                  <c:v>1922.09</c:v>
                </c:pt>
                <c:pt idx="80">
                  <c:v>2188.26</c:v>
                </c:pt>
                <c:pt idx="81">
                  <c:v>1805.33</c:v>
                </c:pt>
                <c:pt idx="82">
                  <c:v>1953.63</c:v>
                </c:pt>
                <c:pt idx="83">
                  <c:v>1709.93</c:v>
                </c:pt>
                <c:pt idx="84">
                  <c:v>2004.21</c:v>
                </c:pt>
                <c:pt idx="85">
                  <c:v>1882.41</c:v>
                </c:pt>
                <c:pt idx="86">
                  <c:v>2126.41</c:v>
                </c:pt>
                <c:pt idx="87">
                  <c:v>2547.82</c:v>
                </c:pt>
                <c:pt idx="88">
                  <c:v>3266.08</c:v>
                </c:pt>
                <c:pt idx="89">
                  <c:v>2419.28</c:v>
                </c:pt>
                <c:pt idx="90">
                  <c:v>2691.45</c:v>
                </c:pt>
                <c:pt idx="91">
                  <c:v>2256.86</c:v>
                </c:pt>
                <c:pt idx="92">
                  <c:v>2775.10</c:v>
                </c:pt>
                <c:pt idx="93">
                  <c:v>2142.85</c:v>
                </c:pt>
                <c:pt idx="94">
                  <c:v>2670.65</c:v>
                </c:pt>
                <c:pt idx="95">
                  <c:v>1874.97</c:v>
                </c:pt>
                <c:pt idx="96">
                  <c:v>2058.61</c:v>
                </c:pt>
                <c:pt idx="97">
                  <c:v>1985.42</c:v>
                </c:pt>
                <c:pt idx="98">
                  <c:v>2291.04</c:v>
                </c:pt>
                <c:pt idx="99">
                  <c:v>2199.88</c:v>
                </c:pt>
                <c:pt idx="100">
                  <c:v>2610.51</c:v>
                </c:pt>
                <c:pt idx="101">
                  <c:v>2211.90</c:v>
                </c:pt>
                <c:pt idx="102">
                  <c:v>3203.99</c:v>
                </c:pt>
                <c:pt idx="103">
                  <c:v>2531.78</c:v>
                </c:pt>
                <c:pt idx="104">
                  <c:v>3296.54</c:v>
                </c:pt>
                <c:pt idx="105">
                  <c:v>2438.70</c:v>
                </c:pt>
                <c:pt idx="106">
                  <c:v>2403.75</c:v>
                </c:pt>
                <c:pt idx="107">
                  <c:v>1741.94</c:v>
                </c:pt>
                <c:pt idx="108">
                  <c:v>1985.74</c:v>
                </c:pt>
                <c:pt idx="109">
                  <c:v>1658.64</c:v>
                </c:pt>
                <c:pt idx="110">
                  <c:v>2032.01</c:v>
                </c:pt>
                <c:pt idx="111">
                  <c:v>2014.14</c:v>
                </c:pt>
                <c:pt idx="112">
                  <c:v>2763.39</c:v>
                </c:pt>
                <c:pt idx="113">
                  <c:v>2260.08</c:v>
                </c:pt>
                <c:pt idx="114">
                  <c:v>3089.40</c:v>
                </c:pt>
                <c:pt idx="115">
                  <c:v>2268.42</c:v>
                </c:pt>
                <c:pt idx="116">
                  <c:v>2928.50</c:v>
                </c:pt>
                <c:pt idx="117">
                  <c:v>2219.09</c:v>
                </c:pt>
                <c:pt idx="118">
                  <c:v>2785.35</c:v>
                </c:pt>
                <c:pt idx="119">
                  <c:v>2022.31</c:v>
                </c:pt>
                <c:pt idx="120">
                  <c:v>2246.17</c:v>
                </c:pt>
                <c:pt idx="121">
                  <c:v>1955.93</c:v>
                </c:pt>
                <c:pt idx="122">
                  <c:v>2746.76</c:v>
                </c:pt>
                <c:pt idx="123">
                  <c:v>1767.72</c:v>
                </c:pt>
                <c:pt idx="124">
                  <c:v>2275.63</c:v>
                </c:pt>
                <c:pt idx="125">
                  <c:v>2016.71</c:v>
                </c:pt>
                <c:pt idx="126">
                  <c:v>2550.79</c:v>
                </c:pt>
                <c:pt idx="127">
                  <c:v>1815.83</c:v>
                </c:pt>
                <c:pt idx="128">
                  <c:v>2059.78</c:v>
                </c:pt>
                <c:pt idx="129">
                  <c:v>1758.12</c:v>
                </c:pt>
                <c:pt idx="130">
                  <c:v>2062.89</c:v>
                </c:pt>
                <c:pt idx="131">
                  <c:v>2008.61</c:v>
                </c:pt>
                <c:pt idx="132">
                  <c:v>2403.17</c:v>
                </c:pt>
                <c:pt idx="133">
                  <c:v>1802.78</c:v>
                </c:pt>
                <c:pt idx="134">
                  <c:v>2012.34</c:v>
                </c:pt>
                <c:pt idx="135">
                  <c:v>1925.65</c:v>
                </c:pt>
                <c:pt idx="136">
                  <c:v>2278.76</c:v>
                </c:pt>
                <c:pt idx="137">
                  <c:v>2003.21</c:v>
                </c:pt>
                <c:pt idx="138">
                  <c:v>2089.94</c:v>
                </c:pt>
                <c:pt idx="139">
                  <c:v>1675.95</c:v>
                </c:pt>
                <c:pt idx="140">
                  <c:v>2098.67</c:v>
                </c:pt>
                <c:pt idx="141">
                  <c:v>1905.88</c:v>
                </c:pt>
                <c:pt idx="142">
                  <c:v>2054.77</c:v>
                </c:pt>
                <c:pt idx="143">
                  <c:v>1897.90</c:v>
                </c:pt>
                <c:pt idx="144">
                  <c:v>2157.90</c:v>
                </c:pt>
                <c:pt idx="145">
                  <c:v>2109.01</c:v>
                </c:pt>
                <c:pt idx="146">
                  <c:v>2259.54</c:v>
                </c:pt>
                <c:pt idx="147">
                  <c:v>2036.05</c:v>
                </c:pt>
                <c:pt idx="148">
                  <c:v>2303.13</c:v>
                </c:pt>
                <c:pt idx="149">
                  <c:v>1791.68</c:v>
                </c:pt>
                <c:pt idx="150">
                  <c:v>2076.23</c:v>
                </c:pt>
                <c:pt idx="151">
                  <c:v>1771.01</c:v>
                </c:pt>
                <c:pt idx="152">
                  <c:v>2304.18</c:v>
                </c:pt>
                <c:pt idx="153">
                  <c:v>2108.39</c:v>
                </c:pt>
                <c:pt idx="154">
                  <c:v>2577.16</c:v>
                </c:pt>
                <c:pt idx="155">
                  <c:v>2107.16</c:v>
                </c:pt>
                <c:pt idx="156">
                  <c:v>2527.91</c:v>
                </c:pt>
                <c:pt idx="157">
                  <c:v>2046.20</c:v>
                </c:pt>
                <c:pt idx="158">
                  <c:v>2268.37</c:v>
                </c:pt>
                <c:pt idx="159">
                  <c:v>1968.24</c:v>
                </c:pt>
                <c:pt idx="160">
                  <c:v>2173.03</c:v>
                </c:pt>
                <c:pt idx="161">
                  <c:v>2010.49</c:v>
                </c:pt>
                <c:pt idx="162">
                  <c:v>2118.19</c:v>
                </c:pt>
                <c:pt idx="163">
                  <c:v>1785.15</c:v>
                </c:pt>
                <c:pt idx="164">
                  <c:v>1962.37</c:v>
                </c:pt>
                <c:pt idx="165">
                  <c:v>1752.31</c:v>
                </c:pt>
                <c:pt idx="166">
                  <c:v>1970.06</c:v>
                </c:pt>
                <c:pt idx="167">
                  <c:v>2105.80</c:v>
                </c:pt>
                <c:pt idx="168">
                  <c:v>2244.61</c:v>
                </c:pt>
                <c:pt idx="169">
                  <c:v>2130.47</c:v>
                </c:pt>
                <c:pt idx="170">
                  <c:v>2107.23</c:v>
                </c:pt>
                <c:pt idx="171">
                  <c:v>1890.05</c:v>
                </c:pt>
                <c:pt idx="172">
                  <c:v>2064.86</c:v>
                </c:pt>
                <c:pt idx="173">
                  <c:v>1992.40</c:v>
                </c:pt>
                <c:pt idx="174">
                  <c:v>2193.60</c:v>
                </c:pt>
                <c:pt idx="175">
                  <c:v>1713.06</c:v>
                </c:pt>
                <c:pt idx="176">
                  <c:v>1844.64</c:v>
                </c:pt>
                <c:pt idx="177">
                  <c:v>1794.31</c:v>
                </c:pt>
                <c:pt idx="178">
                  <c:v>1879.98</c:v>
                </c:pt>
                <c:pt idx="179">
                  <c:v>1726.27</c:v>
                </c:pt>
                <c:pt idx="180">
                  <c:v>1909.55</c:v>
                </c:pt>
                <c:pt idx="181">
                  <c:v>1895.54</c:v>
                </c:pt>
                <c:pt idx="182">
                  <c:v>2075.28</c:v>
                </c:pt>
                <c:pt idx="183">
                  <c:v>2204.46</c:v>
                </c:pt>
                <c:pt idx="184">
                  <c:v>2647.48</c:v>
                </c:pt>
                <c:pt idx="185">
                  <c:v>1895.29</c:v>
                </c:pt>
                <c:pt idx="186">
                  <c:v>2096.72</c:v>
                </c:pt>
                <c:pt idx="187">
                  <c:v>2094.10</c:v>
                </c:pt>
                <c:pt idx="188">
                  <c:v>2630.43</c:v>
                </c:pt>
                <c:pt idx="189">
                  <c:v>1754.19</c:v>
                </c:pt>
                <c:pt idx="190">
                  <c:v>1884.89</c:v>
                </c:pt>
                <c:pt idx="191">
                  <c:v>1949.35</c:v>
                </c:pt>
                <c:pt idx="192">
                  <c:v>2305.11</c:v>
                </c:pt>
                <c:pt idx="193">
                  <c:v>2093.99</c:v>
                </c:pt>
                <c:pt idx="194">
                  <c:v>2421.54</c:v>
                </c:pt>
                <c:pt idx="195">
                  <c:v>1716.27</c:v>
                </c:pt>
                <c:pt idx="196">
                  <c:v>1981.66</c:v>
                </c:pt>
                <c:pt idx="197">
                  <c:v>1874.97</c:v>
                </c:pt>
                <c:pt idx="198">
                  <c:v>2096.99</c:v>
                </c:pt>
                <c:pt idx="199">
                  <c:v>1859.77</c:v>
                </c:pt>
                <c:pt idx="200">
                  <c:v>2115.21</c:v>
                </c:pt>
                <c:pt idx="201">
                  <c:v>2080.56</c:v>
                </c:pt>
                <c:pt idx="202">
                  <c:v>2572.01</c:v>
                </c:pt>
                <c:pt idx="203">
                  <c:v>1915.50</c:v>
                </c:pt>
                <c:pt idx="204">
                  <c:v>2139.76</c:v>
                </c:pt>
                <c:pt idx="205">
                  <c:v>1821.27</c:v>
                </c:pt>
                <c:pt idx="206">
                  <c:v>2098.19</c:v>
                </c:pt>
                <c:pt idx="207">
                  <c:v>1740.51</c:v>
                </c:pt>
                <c:pt idx="208">
                  <c:v>2164.20</c:v>
                </c:pt>
                <c:pt idx="209">
                  <c:v>2045.95</c:v>
                </c:pt>
                <c:pt idx="210">
                  <c:v>2398.56</c:v>
                </c:pt>
                <c:pt idx="211">
                  <c:v>2048.92</c:v>
                </c:pt>
                <c:pt idx="212">
                  <c:v>2373.51</c:v>
                </c:pt>
                <c:pt idx="213">
                  <c:v>1995.31</c:v>
                </c:pt>
                <c:pt idx="214">
                  <c:v>2278.08</c:v>
                </c:pt>
                <c:pt idx="215">
                  <c:v>1923.85</c:v>
                </c:pt>
                <c:pt idx="216">
                  <c:v>2298.48</c:v>
                </c:pt>
                <c:pt idx="217">
                  <c:v>1924.04</c:v>
                </c:pt>
                <c:pt idx="218">
                  <c:v>2205.93</c:v>
                </c:pt>
                <c:pt idx="219">
                  <c:v>1731.95</c:v>
                </c:pt>
                <c:pt idx="220">
                  <c:v>1932.34</c:v>
                </c:pt>
                <c:pt idx="221">
                  <c:v>1618.66</c:v>
                </c:pt>
                <c:pt idx="222">
                  <c:v>1923.44</c:v>
                </c:pt>
                <c:pt idx="223">
                  <c:v>1879.78</c:v>
                </c:pt>
                <c:pt idx="224">
                  <c:v>2109.70</c:v>
                </c:pt>
                <c:pt idx="225">
                  <c:v>1805.63</c:v>
                </c:pt>
                <c:pt idx="226">
                  <c:v>2094.20</c:v>
                </c:pt>
                <c:pt idx="227">
                  <c:v>1835.22</c:v>
                </c:pt>
                <c:pt idx="228">
                  <c:v>2135.93</c:v>
                </c:pt>
                <c:pt idx="229">
                  <c:v>1650.95</c:v>
                </c:pt>
                <c:pt idx="230">
                  <c:v>1909.94</c:v>
                </c:pt>
                <c:pt idx="231">
                  <c:v>1819.77</c:v>
                </c:pt>
                <c:pt idx="232">
                  <c:v>2076.18</c:v>
                </c:pt>
                <c:pt idx="233">
                  <c:v>1647.12</c:v>
                </c:pt>
                <c:pt idx="234">
                  <c:v>1907.81</c:v>
                </c:pt>
                <c:pt idx="235">
                  <c:v>1546.13</c:v>
                </c:pt>
                <c:pt idx="236">
                  <c:v>1858.04</c:v>
                </c:pt>
                <c:pt idx="237">
                  <c:v>1922.37</c:v>
                </c:pt>
                <c:pt idx="238">
                  <c:v>2112.49</c:v>
                </c:pt>
                <c:pt idx="239">
                  <c:v>2040.26</c:v>
                </c:pt>
                <c:pt idx="240">
                  <c:v>2149.38</c:v>
                </c:pt>
                <c:pt idx="241">
                  <c:v>1816.92</c:v>
                </c:pt>
                <c:pt idx="242">
                  <c:v>2432.27</c:v>
                </c:pt>
                <c:pt idx="243">
                  <c:v>2029.37</c:v>
                </c:pt>
                <c:pt idx="244">
                  <c:v>2417.71</c:v>
                </c:pt>
                <c:pt idx="245">
                  <c:v>1971.13</c:v>
                </c:pt>
                <c:pt idx="246">
                  <c:v>2307.28</c:v>
                </c:pt>
                <c:pt idx="247">
                  <c:v>2072.05</c:v>
                </c:pt>
                <c:pt idx="248">
                  <c:v>2325.55</c:v>
                </c:pt>
                <c:pt idx="249">
                  <c:v>1682.53</c:v>
                </c:pt>
                <c:pt idx="250">
                  <c:v>1845.69</c:v>
                </c:pt>
                <c:pt idx="251">
                  <c:v>1947.23</c:v>
                </c:pt>
                <c:pt idx="252">
                  <c:v>2272.67</c:v>
                </c:pt>
                <c:pt idx="253">
                  <c:v>2162.97</c:v>
                </c:pt>
                <c:pt idx="254">
                  <c:v>2396.81</c:v>
                </c:pt>
                <c:pt idx="255">
                  <c:v>1959.90</c:v>
                </c:pt>
                <c:pt idx="256">
                  <c:v>2223.84</c:v>
                </c:pt>
                <c:pt idx="257">
                  <c:v>1947.64</c:v>
                </c:pt>
                <c:pt idx="258">
                  <c:v>2195.37</c:v>
                </c:pt>
                <c:pt idx="259">
                  <c:v>1752.36</c:v>
                </c:pt>
                <c:pt idx="260">
                  <c:v>1953.05</c:v>
                </c:pt>
                <c:pt idx="261">
                  <c:v>2006.93</c:v>
                </c:pt>
                <c:pt idx="262">
                  <c:v>2167.68</c:v>
                </c:pt>
                <c:pt idx="263">
                  <c:v>2025.97</c:v>
                </c:pt>
                <c:pt idx="264">
                  <c:v>2364.04</c:v>
                </c:pt>
                <c:pt idx="265">
                  <c:v>1953.53</c:v>
                </c:pt>
                <c:pt idx="266">
                  <c:v>2081.50</c:v>
                </c:pt>
                <c:pt idx="267">
                  <c:v>1833.83</c:v>
                </c:pt>
                <c:pt idx="268">
                  <c:v>2114.19</c:v>
                </c:pt>
                <c:pt idx="269">
                  <c:v>1983.91</c:v>
                </c:pt>
                <c:pt idx="270">
                  <c:v>2093.39</c:v>
                </c:pt>
                <c:pt idx="271">
                  <c:v>1989.15</c:v>
                </c:pt>
                <c:pt idx="272">
                  <c:v>2151.98</c:v>
                </c:pt>
                <c:pt idx="273">
                  <c:v>1885.09</c:v>
                </c:pt>
                <c:pt idx="274">
                  <c:v>2100.12</c:v>
                </c:pt>
                <c:pt idx="275">
                  <c:v>1702.18</c:v>
                </c:pt>
                <c:pt idx="276">
                  <c:v>1951.60</c:v>
                </c:pt>
                <c:pt idx="277">
                  <c:v>1599.57</c:v>
                </c:pt>
                <c:pt idx="278">
                  <c:v>1928.09</c:v>
                </c:pt>
                <c:pt idx="279">
                  <c:v>1874.05</c:v>
                </c:pt>
                <c:pt idx="280">
                  <c:v>2228.80</c:v>
                </c:pt>
                <c:pt idx="281">
                  <c:v>1865.51</c:v>
                </c:pt>
                <c:pt idx="282">
                  <c:v>2147.94</c:v>
                </c:pt>
                <c:pt idx="283">
                  <c:v>1896.83</c:v>
                </c:pt>
                <c:pt idx="284">
                  <c:v>2179.97</c:v>
                </c:pt>
                <c:pt idx="285">
                  <c:v>1908.97</c:v>
                </c:pt>
                <c:pt idx="286">
                  <c:v>2201.04</c:v>
                </c:pt>
                <c:pt idx="287">
                  <c:v>1941.47</c:v>
                </c:pt>
                <c:pt idx="288">
                  <c:v>2156.95</c:v>
                </c:pt>
                <c:pt idx="289">
                  <c:v>1900.72</c:v>
                </c:pt>
                <c:pt idx="290">
                  <c:v>1990.70</c:v>
                </c:pt>
                <c:pt idx="291">
                  <c:v>1641.17</c:v>
                </c:pt>
                <c:pt idx="292">
                  <c:v>1928.35</c:v>
                </c:pt>
                <c:pt idx="293">
                  <c:v>1902.70</c:v>
                </c:pt>
                <c:pt idx="294">
                  <c:v>2189.07</c:v>
                </c:pt>
                <c:pt idx="295">
                  <c:v>1932.23</c:v>
                </c:pt>
                <c:pt idx="296">
                  <c:v>2221.45</c:v>
                </c:pt>
                <c:pt idx="297">
                  <c:v>1911.44</c:v>
                </c:pt>
                <c:pt idx="298">
                  <c:v>2154.57</c:v>
                </c:pt>
                <c:pt idx="299">
                  <c:v>2086.46</c:v>
                </c:pt>
                <c:pt idx="300">
                  <c:v>2375.89</c:v>
                </c:pt>
                <c:pt idx="301">
                  <c:v>2278.91</c:v>
                </c:pt>
                <c:pt idx="302">
                  <c:v>2414.67</c:v>
                </c:pt>
                <c:pt idx="303">
                  <c:v>1976.13</c:v>
                </c:pt>
                <c:pt idx="304">
                  <c:v>2665.51</c:v>
                </c:pt>
                <c:pt idx="305">
                  <c:v>2063.61</c:v>
                </c:pt>
                <c:pt idx="306">
                  <c:v>2220.75</c:v>
                </c:pt>
                <c:pt idx="307">
                  <c:v>2043.65</c:v>
                </c:pt>
                <c:pt idx="308">
                  <c:v>2350.28</c:v>
                </c:pt>
                <c:pt idx="309">
                  <c:v>1895.90</c:v>
                </c:pt>
                <c:pt idx="310">
                  <c:v>2092.57</c:v>
                </c:pt>
                <c:pt idx="311">
                  <c:v>1798.15</c:v>
                </c:pt>
                <c:pt idx="312">
                  <c:v>2105.57</c:v>
                </c:pt>
                <c:pt idx="313">
                  <c:v>1923.17</c:v>
                </c:pt>
                <c:pt idx="314">
                  <c:v>2208.38</c:v>
                </c:pt>
                <c:pt idx="315">
                  <c:v>1958.06</c:v>
                </c:pt>
                <c:pt idx="316">
                  <c:v>2245.56</c:v>
                </c:pt>
                <c:pt idx="317">
                  <c:v>1918.86</c:v>
                </c:pt>
                <c:pt idx="318">
                  <c:v>2000.08</c:v>
                </c:pt>
                <c:pt idx="319">
                  <c:v>1909.68</c:v>
                </c:pt>
                <c:pt idx="320">
                  <c:v>2065.29</c:v>
                </c:pt>
                <c:pt idx="321">
                  <c:v>1660.34</c:v>
                </c:pt>
                <c:pt idx="322">
                  <c:v>1883.59</c:v>
                </c:pt>
                <c:pt idx="323">
                  <c:v>1905.80</c:v>
                </c:pt>
                <c:pt idx="324">
                  <c:v>2126.85</c:v>
                </c:pt>
                <c:pt idx="325">
                  <c:v>2100.22</c:v>
                </c:pt>
                <c:pt idx="326">
                  <c:v>2545.15</c:v>
                </c:pt>
                <c:pt idx="327">
                  <c:v>2023.95</c:v>
                </c:pt>
                <c:pt idx="328">
                  <c:v>2276.05</c:v>
                </c:pt>
                <c:pt idx="329">
                  <c:v>1991.16</c:v>
                </c:pt>
                <c:pt idx="330">
                  <c:v>2287.94</c:v>
                </c:pt>
                <c:pt idx="331">
                  <c:v>1849.92</c:v>
                </c:pt>
                <c:pt idx="332">
                  <c:v>2194.13</c:v>
                </c:pt>
                <c:pt idx="333">
                  <c:v>1790.39</c:v>
                </c:pt>
                <c:pt idx="334">
                  <c:v>2141.34</c:v>
                </c:pt>
                <c:pt idx="335">
                  <c:v>2057.93</c:v>
                </c:pt>
                <c:pt idx="336">
                  <c:v>2406.07</c:v>
                </c:pt>
                <c:pt idx="337">
                  <c:v>2095.87</c:v>
                </c:pt>
                <c:pt idx="338">
                  <c:v>2445.30</c:v>
                </c:pt>
                <c:pt idx="339">
                  <c:v>2086.92</c:v>
                </c:pt>
                <c:pt idx="340">
                  <c:v>2370.01</c:v>
                </c:pt>
                <c:pt idx="341">
                  <c:v>2085.09</c:v>
                </c:pt>
                <c:pt idx="342">
                  <c:v>2395.16</c:v>
                </c:pt>
                <c:pt idx="343">
                  <c:v>2235.59</c:v>
                </c:pt>
                <c:pt idx="344">
                  <c:v>2318.01</c:v>
                </c:pt>
                <c:pt idx="345">
                  <c:v>2014.88</c:v>
                </c:pt>
                <c:pt idx="346">
                  <c:v>2078.23</c:v>
                </c:pt>
                <c:pt idx="347">
                  <c:v>1914.35</c:v>
                </c:pt>
                <c:pt idx="348">
                  <c:v>2149.41</c:v>
                </c:pt>
                <c:pt idx="349">
                  <c:v>1990.14</c:v>
                </c:pt>
                <c:pt idx="350">
                  <c:v>2258.93</c:v>
                </c:pt>
                <c:pt idx="351">
                  <c:v>1961.39</c:v>
                </c:pt>
                <c:pt idx="352">
                  <c:v>2335.63</c:v>
                </c:pt>
                <c:pt idx="353">
                  <c:v>2000.84</c:v>
                </c:pt>
                <c:pt idx="354">
                  <c:v>2338.04</c:v>
                </c:pt>
                <c:pt idx="355">
                  <c:v>2019.34</c:v>
                </c:pt>
                <c:pt idx="356">
                  <c:v>2289.04</c:v>
                </c:pt>
                <c:pt idx="357">
                  <c:v>1994.44</c:v>
                </c:pt>
                <c:pt idx="358">
                  <c:v>2222.38</c:v>
                </c:pt>
                <c:pt idx="359">
                  <c:v>1792.54</c:v>
                </c:pt>
                <c:pt idx="360">
                  <c:v>2035.47</c:v>
                </c:pt>
                <c:pt idx="361">
                  <c:v>1825.59</c:v>
                </c:pt>
                <c:pt idx="362">
                  <c:v>2076.49</c:v>
                </c:pt>
                <c:pt idx="363">
                  <c:v>2384.76</c:v>
                </c:pt>
                <c:pt idx="364">
                  <c:v>3175.51</c:v>
                </c:pt>
                <c:pt idx="365">
                  <c:v>1879.31</c:v>
                </c:pt>
                <c:pt idx="366">
                  <c:v>2233.84</c:v>
                </c:pt>
                <c:pt idx="367">
                  <c:v>2098.06</c:v>
                </c:pt>
                <c:pt idx="368">
                  <c:v>2477.55</c:v>
                </c:pt>
                <c:pt idx="369">
                  <c:v>1810.38</c:v>
                </c:pt>
                <c:pt idx="370">
                  <c:v>2138.39</c:v>
                </c:pt>
                <c:pt idx="371">
                  <c:v>1767.76</c:v>
                </c:pt>
                <c:pt idx="372">
                  <c:v>2166.19</c:v>
                </c:pt>
                <c:pt idx="373">
                  <c:v>1971.05</c:v>
                </c:pt>
                <c:pt idx="374">
                  <c:v>2203.16</c:v>
                </c:pt>
                <c:pt idx="375">
                  <c:v>1859.28</c:v>
                </c:pt>
                <c:pt idx="376">
                  <c:v>2249.02</c:v>
                </c:pt>
                <c:pt idx="377">
                  <c:v>1922.16</c:v>
                </c:pt>
                <c:pt idx="378">
                  <c:v>2221.43</c:v>
                </c:pt>
                <c:pt idx="379">
                  <c:v>1745.83</c:v>
                </c:pt>
                <c:pt idx="380">
                  <c:v>2018.59</c:v>
                </c:pt>
                <c:pt idx="381">
                  <c:v>1857.62</c:v>
                </c:pt>
                <c:pt idx="382">
                  <c:v>2091.56</c:v>
                </c:pt>
                <c:pt idx="383">
                  <c:v>1880.00</c:v>
                </c:pt>
                <c:pt idx="384">
                  <c:v>2144.03</c:v>
                </c:pt>
                <c:pt idx="385">
                  <c:v>1942.28</c:v>
                </c:pt>
                <c:pt idx="386">
                  <c:v>2156.91</c:v>
                </c:pt>
                <c:pt idx="387">
                  <c:v>1863.52</c:v>
                </c:pt>
                <c:pt idx="388">
                  <c:v>2113.29</c:v>
                </c:pt>
                <c:pt idx="389">
                  <c:v>1727.42</c:v>
                </c:pt>
                <c:pt idx="390">
                  <c:v>2095.55</c:v>
                </c:pt>
                <c:pt idx="391">
                  <c:v>1967.72</c:v>
                </c:pt>
                <c:pt idx="392">
                  <c:v>2343.91</c:v>
                </c:pt>
                <c:pt idx="393">
                  <c:v>2027.20</c:v>
                </c:pt>
                <c:pt idx="394">
                  <c:v>2471.72</c:v>
                </c:pt>
                <c:pt idx="395">
                  <c:v>2030.92</c:v>
                </c:pt>
                <c:pt idx="396">
                  <c:v>2445.45</c:v>
                </c:pt>
                <c:pt idx="397">
                  <c:v>2128.77</c:v>
                </c:pt>
                <c:pt idx="398">
                  <c:v>2486.29</c:v>
                </c:pt>
                <c:pt idx="399">
                  <c:v>2153.59</c:v>
                </c:pt>
                <c:pt idx="400">
                  <c:v>2445.95</c:v>
                </c:pt>
                <c:pt idx="401">
                  <c:v>1976.47</c:v>
                </c:pt>
                <c:pt idx="402">
                  <c:v>2273.80</c:v>
                </c:pt>
                <c:pt idx="403">
                  <c:v>1887.09</c:v>
                </c:pt>
                <c:pt idx="404">
                  <c:v>2286.28</c:v>
                </c:pt>
                <c:pt idx="405">
                  <c:v>2117.27</c:v>
                </c:pt>
                <c:pt idx="406">
                  <c:v>2382.98</c:v>
                </c:pt>
                <c:pt idx="407">
                  <c:v>2141.54</c:v>
                </c:pt>
                <c:pt idx="408">
                  <c:v>2240.23</c:v>
                </c:pt>
                <c:pt idx="409">
                  <c:v>1878.19</c:v>
                </c:pt>
                <c:pt idx="410">
                  <c:v>2191.53</c:v>
                </c:pt>
                <c:pt idx="411">
                  <c:v>1887.75</c:v>
                </c:pt>
                <c:pt idx="412">
                  <c:v>2213.96</c:v>
                </c:pt>
                <c:pt idx="413">
                  <c:v>1996.06</c:v>
                </c:pt>
                <c:pt idx="414">
                  <c:v>2482.77</c:v>
                </c:pt>
                <c:pt idx="415">
                  <c:v>1897.67</c:v>
                </c:pt>
                <c:pt idx="416">
                  <c:v>2206.12</c:v>
                </c:pt>
                <c:pt idx="417">
                  <c:v>1751.10</c:v>
                </c:pt>
                <c:pt idx="418">
                  <c:v>2099.31</c:v>
                </c:pt>
                <c:pt idx="419">
                  <c:v>2000.35</c:v>
                </c:pt>
                <c:pt idx="420">
                  <c:v>2385.60</c:v>
                </c:pt>
                <c:pt idx="421">
                  <c:v>2051.99</c:v>
                </c:pt>
                <c:pt idx="422">
                  <c:v>2307.16</c:v>
                </c:pt>
                <c:pt idx="423">
                  <c:v>1992.07</c:v>
                </c:pt>
                <c:pt idx="424">
                  <c:v>2272.55</c:v>
                </c:pt>
                <c:pt idx="425">
                  <c:v>2619.61</c:v>
                </c:pt>
                <c:pt idx="426">
                  <c:v>3135.29</c:v>
                </c:pt>
                <c:pt idx="427">
                  <c:v>2020.73</c:v>
                </c:pt>
                <c:pt idx="428">
                  <c:v>2479.90</c:v>
                </c:pt>
                <c:pt idx="429">
                  <c:v>2173.71</c:v>
                </c:pt>
                <c:pt idx="430">
                  <c:v>2584.78</c:v>
                </c:pt>
                <c:pt idx="431">
                  <c:v>2057.47</c:v>
                </c:pt>
                <c:pt idx="432">
                  <c:v>2659.64</c:v>
                </c:pt>
                <c:pt idx="433">
                  <c:v>1999.15</c:v>
                </c:pt>
                <c:pt idx="434">
                  <c:v>2072.13</c:v>
                </c:pt>
                <c:pt idx="435">
                  <c:v>1795.00</c:v>
                </c:pt>
                <c:pt idx="436">
                  <c:v>2046.49</c:v>
                </c:pt>
                <c:pt idx="437">
                  <c:v>2152.07</c:v>
                </c:pt>
                <c:pt idx="438">
                  <c:v>2471.39</c:v>
                </c:pt>
                <c:pt idx="439">
                  <c:v>1920.28</c:v>
                </c:pt>
                <c:pt idx="440">
                  <c:v>2274.86</c:v>
                </c:pt>
                <c:pt idx="441">
                  <c:v>1595.49</c:v>
                </c:pt>
                <c:pt idx="442">
                  <c:v>1906.05</c:v>
                </c:pt>
                <c:pt idx="443">
                  <c:v>1899.77</c:v>
                </c:pt>
                <c:pt idx="444">
                  <c:v>2168.54</c:v>
                </c:pt>
                <c:pt idx="445">
                  <c:v>1893.93</c:v>
                </c:pt>
                <c:pt idx="446">
                  <c:v>2163.91</c:v>
                </c:pt>
                <c:pt idx="447">
                  <c:v>1709.37</c:v>
                </c:pt>
                <c:pt idx="448">
                  <c:v>1969.12</c:v>
                </c:pt>
                <c:pt idx="449">
                  <c:v>1981.63</c:v>
                </c:pt>
                <c:pt idx="450">
                  <c:v>2265.63</c:v>
                </c:pt>
                <c:pt idx="451">
                  <c:v>2017.87</c:v>
                </c:pt>
                <c:pt idx="452">
                  <c:v>2272.41</c:v>
                </c:pt>
                <c:pt idx="453">
                  <c:v>1957.98</c:v>
                </c:pt>
                <c:pt idx="454">
                  <c:v>2410.06</c:v>
                </c:pt>
                <c:pt idx="455">
                  <c:v>2061.58</c:v>
                </c:pt>
                <c:pt idx="456">
                  <c:v>2334.33</c:v>
                </c:pt>
                <c:pt idx="457">
                  <c:v>1791.69</c:v>
                </c:pt>
                <c:pt idx="458">
                  <c:v>2115.05</c:v>
                </c:pt>
                <c:pt idx="459">
                  <c:v>1725.14</c:v>
                </c:pt>
                <c:pt idx="460">
                  <c:v>2079.96</c:v>
                </c:pt>
                <c:pt idx="461">
                  <c:v>1869.92</c:v>
                </c:pt>
                <c:pt idx="462">
                  <c:v>2151.51</c:v>
                </c:pt>
                <c:pt idx="463">
                  <c:v>2009.34</c:v>
                </c:pt>
                <c:pt idx="464">
                  <c:v>2258.48</c:v>
                </c:pt>
                <c:pt idx="465">
                  <c:v>1953.28</c:v>
                </c:pt>
                <c:pt idx="466">
                  <c:v>2179.17</c:v>
                </c:pt>
                <c:pt idx="467">
                  <c:v>2002.07</c:v>
                </c:pt>
                <c:pt idx="468">
                  <c:v>2190.58</c:v>
                </c:pt>
                <c:pt idx="469">
                  <c:v>2238.65</c:v>
                </c:pt>
                <c:pt idx="470">
                  <c:v>2101.76</c:v>
                </c:pt>
                <c:pt idx="471">
                  <c:v>1744.84</c:v>
                </c:pt>
                <c:pt idx="472">
                  <c:v>1955.66</c:v>
                </c:pt>
                <c:pt idx="473">
                  <c:v>1709.34</c:v>
                </c:pt>
                <c:pt idx="474">
                  <c:v>2090.61</c:v>
                </c:pt>
                <c:pt idx="475">
                  <c:v>1930.23</c:v>
                </c:pt>
                <c:pt idx="476">
                  <c:v>2252.15</c:v>
                </c:pt>
                <c:pt idx="477">
                  <c:v>2025.56</c:v>
                </c:pt>
                <c:pt idx="478">
                  <c:v>2431.17</c:v>
                </c:pt>
                <c:pt idx="479">
                  <c:v>1985.14</c:v>
                </c:pt>
                <c:pt idx="480">
                  <c:v>2232.05</c:v>
                </c:pt>
                <c:pt idx="481">
                  <c:v>2000.49</c:v>
                </c:pt>
                <c:pt idx="482">
                  <c:v>2244.61</c:v>
                </c:pt>
                <c:pt idx="483">
                  <c:v>1956.50</c:v>
                </c:pt>
                <c:pt idx="484">
                  <c:v>2234.69</c:v>
                </c:pt>
                <c:pt idx="485">
                  <c:v>1764.02</c:v>
                </c:pt>
                <c:pt idx="486">
                  <c:v>1984.90</c:v>
                </c:pt>
                <c:pt idx="487">
                  <c:v>2259.34</c:v>
                </c:pt>
                <c:pt idx="488">
                  <c:v>2360.63</c:v>
                </c:pt>
                <c:pt idx="489">
                  <c:v>1846.41</c:v>
                </c:pt>
                <c:pt idx="490">
                  <c:v>2621.36</c:v>
                </c:pt>
                <c:pt idx="491">
                  <c:v>1923.00</c:v>
                </c:pt>
                <c:pt idx="492">
                  <c:v>2474.16</c:v>
                </c:pt>
                <c:pt idx="493">
                  <c:v>2056.33</c:v>
                </c:pt>
                <c:pt idx="494">
                  <c:v>2567.84</c:v>
                </c:pt>
                <c:pt idx="495">
                  <c:v>2030.38</c:v>
                </c:pt>
                <c:pt idx="496">
                  <c:v>2019.71</c:v>
                </c:pt>
                <c:pt idx="497">
                  <c:v>1680.81</c:v>
                </c:pt>
                <c:pt idx="498">
                  <c:v>2067.75</c:v>
                </c:pt>
                <c:pt idx="499">
                  <c:v>2076.19</c:v>
                </c:pt>
                <c:pt idx="500">
                  <c:v>2497.87</c:v>
                </c:pt>
                <c:pt idx="501">
                  <c:v>1934.90</c:v>
                </c:pt>
                <c:pt idx="502">
                  <c:v>2169.94</c:v>
                </c:pt>
                <c:pt idx="503">
                  <c:v>1909.35</c:v>
                </c:pt>
                <c:pt idx="504">
                  <c:v>2149.75</c:v>
                </c:pt>
                <c:pt idx="505">
                  <c:v>1873.66</c:v>
                </c:pt>
                <c:pt idx="506">
                  <c:v>2116.88</c:v>
                </c:pt>
                <c:pt idx="507">
                  <c:v>1699.72</c:v>
                </c:pt>
                <c:pt idx="508">
                  <c:v>2109.26</c:v>
                </c:pt>
                <c:pt idx="509">
                  <c:v>1848.34</c:v>
                </c:pt>
                <c:pt idx="510">
                  <c:v>2107.10</c:v>
                </c:pt>
                <c:pt idx="511">
                  <c:v>2006.97</c:v>
                </c:pt>
                <c:pt idx="512">
                  <c:v>2248.76</c:v>
                </c:pt>
                <c:pt idx="513">
                  <c:v>1784.02</c:v>
                </c:pt>
                <c:pt idx="514">
                  <c:v>2240.72</c:v>
                </c:pt>
                <c:pt idx="515">
                  <c:v>1836.49</c:v>
                </c:pt>
                <c:pt idx="516">
                  <c:v>2042.46</c:v>
                </c:pt>
                <c:pt idx="517">
                  <c:v>2023.13</c:v>
                </c:pt>
                <c:pt idx="518">
                  <c:v>2365.70</c:v>
                </c:pt>
                <c:pt idx="519">
                  <c:v>2014.66</c:v>
                </c:pt>
                <c:pt idx="520">
                  <c:v>2307.15</c:v>
                </c:pt>
                <c:pt idx="521">
                  <c:v>2004.17</c:v>
                </c:pt>
                <c:pt idx="522">
                  <c:v>2271.43</c:v>
                </c:pt>
                <c:pt idx="523">
                  <c:v>1920.90</c:v>
                </c:pt>
                <c:pt idx="524">
                  <c:v>2218.10</c:v>
                </c:pt>
                <c:pt idx="525">
                  <c:v>1970.10</c:v>
                </c:pt>
                <c:pt idx="526">
                  <c:v>2213.65</c:v>
                </c:pt>
                <c:pt idx="527">
                  <c:v>1732.70</c:v>
                </c:pt>
                <c:pt idx="528">
                  <c:v>1933.20</c:v>
                </c:pt>
                <c:pt idx="529">
                  <c:v>1784.04</c:v>
                </c:pt>
                <c:pt idx="530">
                  <c:v>2104.99</c:v>
                </c:pt>
                <c:pt idx="531">
                  <c:v>1969.79</c:v>
                </c:pt>
                <c:pt idx="532">
                  <c:v>2124.48</c:v>
                </c:pt>
                <c:pt idx="533">
                  <c:v>1837.44</c:v>
                </c:pt>
                <c:pt idx="534">
                  <c:v>2198.06</c:v>
                </c:pt>
                <c:pt idx="535">
                  <c:v>1935.00</c:v>
                </c:pt>
                <c:pt idx="536">
                  <c:v>2156.93</c:v>
                </c:pt>
                <c:pt idx="537">
                  <c:v>1926.19</c:v>
                </c:pt>
                <c:pt idx="538">
                  <c:v>2214.95</c:v>
                </c:pt>
                <c:pt idx="539">
                  <c:v>1951.09</c:v>
                </c:pt>
                <c:pt idx="540">
                  <c:v>2127.36</c:v>
                </c:pt>
                <c:pt idx="541">
                  <c:v>1725.21</c:v>
                </c:pt>
                <c:pt idx="542">
                  <c:v>1900.00</c:v>
                </c:pt>
                <c:pt idx="543">
                  <c:v>1602.69</c:v>
                </c:pt>
                <c:pt idx="544">
                  <c:v>1989.90</c:v>
                </c:pt>
                <c:pt idx="545">
                  <c:v>1684.19</c:v>
                </c:pt>
                <c:pt idx="546">
                  <c:v>1953.33</c:v>
                </c:pt>
                <c:pt idx="547">
                  <c:v>2007.64</c:v>
                </c:pt>
                <c:pt idx="548">
                  <c:v>2220.79</c:v>
                </c:pt>
                <c:pt idx="549">
                  <c:v>1886.13</c:v>
                </c:pt>
                <c:pt idx="550">
                  <c:v>2790.45</c:v>
                </c:pt>
                <c:pt idx="551">
                  <c:v>1962.54</c:v>
                </c:pt>
                <c:pt idx="552">
                  <c:v>2332.38</c:v>
                </c:pt>
                <c:pt idx="553">
                  <c:v>2132.88</c:v>
                </c:pt>
                <c:pt idx="554">
                  <c:v>2626.25</c:v>
                </c:pt>
                <c:pt idx="555">
                  <c:v>2052.88</c:v>
                </c:pt>
                <c:pt idx="556">
                  <c:v>1989.08</c:v>
                </c:pt>
                <c:pt idx="557">
                  <c:v>1942.30</c:v>
                </c:pt>
                <c:pt idx="558">
                  <c:v>2247.86</c:v>
                </c:pt>
                <c:pt idx="559">
                  <c:v>2029.95</c:v>
                </c:pt>
                <c:pt idx="560">
                  <c:v>2304.04</c:v>
                </c:pt>
                <c:pt idx="561">
                  <c:v>1755.54</c:v>
                </c:pt>
                <c:pt idx="562">
                  <c:v>2048.39</c:v>
                </c:pt>
                <c:pt idx="563">
                  <c:v>1943.13</c:v>
                </c:pt>
                <c:pt idx="564">
                  <c:v>2243.95</c:v>
                </c:pt>
                <c:pt idx="565">
                  <c:v>1881.13</c:v>
                </c:pt>
                <c:pt idx="566">
                  <c:v>2096.14</c:v>
                </c:pt>
                <c:pt idx="567">
                  <c:v>1722.93</c:v>
                </c:pt>
                <c:pt idx="568">
                  <c:v>2293.71</c:v>
                </c:pt>
                <c:pt idx="569">
                  <c:v>1850.04</c:v>
                </c:pt>
                <c:pt idx="570">
                  <c:v>2374.06</c:v>
                </c:pt>
                <c:pt idx="571">
                  <c:v>1611.22</c:v>
                </c:pt>
                <c:pt idx="572">
                  <c:v>1846.56</c:v>
                </c:pt>
                <c:pt idx="573">
                  <c:v>1799.31</c:v>
                </c:pt>
                <c:pt idx="574">
                  <c:v>2070.30</c:v>
                </c:pt>
                <c:pt idx="575">
                  <c:v>1832.39</c:v>
                </c:pt>
                <c:pt idx="576">
                  <c:v>2099.50</c:v>
                </c:pt>
                <c:pt idx="577">
                  <c:v>1845.82</c:v>
                </c:pt>
                <c:pt idx="578">
                  <c:v>2042.70</c:v>
                </c:pt>
                <c:pt idx="579">
                  <c:v>1838.80</c:v>
                </c:pt>
                <c:pt idx="580">
                  <c:v>2088.84</c:v>
                </c:pt>
                <c:pt idx="581">
                  <c:v>1883.37</c:v>
                </c:pt>
                <c:pt idx="582">
                  <c:v>2092.37</c:v>
                </c:pt>
                <c:pt idx="583">
                  <c:v>1741.17</c:v>
                </c:pt>
                <c:pt idx="584">
                  <c:v>2051.61</c:v>
                </c:pt>
                <c:pt idx="585">
                  <c:v>1642.18</c:v>
                </c:pt>
                <c:pt idx="586">
                  <c:v>1924.98</c:v>
                </c:pt>
                <c:pt idx="587">
                  <c:v>1831.93</c:v>
                </c:pt>
                <c:pt idx="588">
                  <c:v>2062.15</c:v>
                </c:pt>
                <c:pt idx="589">
                  <c:v>1844.18</c:v>
                </c:pt>
                <c:pt idx="590">
                  <c:v>2069.81</c:v>
                </c:pt>
                <c:pt idx="591">
                  <c:v>1826.20</c:v>
                </c:pt>
                <c:pt idx="592">
                  <c:v>2041.89</c:v>
                </c:pt>
                <c:pt idx="593">
                  <c:v>1819.08</c:v>
                </c:pt>
                <c:pt idx="594">
                  <c:v>2089.33</c:v>
                </c:pt>
                <c:pt idx="595">
                  <c:v>1807.23</c:v>
                </c:pt>
                <c:pt idx="596">
                  <c:v>2062.94</c:v>
                </c:pt>
                <c:pt idx="597">
                  <c:v>1688.17</c:v>
                </c:pt>
                <c:pt idx="598">
                  <c:v>1882.36</c:v>
                </c:pt>
                <c:pt idx="599">
                  <c:v>1592.00</c:v>
                </c:pt>
                <c:pt idx="600">
                  <c:v>1926.10</c:v>
                </c:pt>
                <c:pt idx="601">
                  <c:v>1874.93</c:v>
                </c:pt>
                <c:pt idx="602">
                  <c:v>2207.35</c:v>
                </c:pt>
                <c:pt idx="603">
                  <c:v>1911.44</c:v>
                </c:pt>
                <c:pt idx="604">
                  <c:v>2309.99</c:v>
                </c:pt>
                <c:pt idx="605">
                  <c:v>1934.68</c:v>
                </c:pt>
                <c:pt idx="606">
                  <c:v>2446.98</c:v>
                </c:pt>
                <c:pt idx="607">
                  <c:v>1950.04</c:v>
                </c:pt>
                <c:pt idx="608">
                  <c:v>2245.54</c:v>
                </c:pt>
                <c:pt idx="609">
                  <c:v>2055.89</c:v>
                </c:pt>
                <c:pt idx="610">
                  <c:v>2244.64</c:v>
                </c:pt>
                <c:pt idx="611">
                  <c:v>2363.63</c:v>
                </c:pt>
                <c:pt idx="612">
                  <c:v>3211.52</c:v>
                </c:pt>
                <c:pt idx="613">
                  <c:v>2147.27</c:v>
                </c:pt>
                <c:pt idx="614">
                  <c:v>2340.14</c:v>
                </c:pt>
                <c:pt idx="615">
                  <c:v>2180.68</c:v>
                </c:pt>
                <c:pt idx="616">
                  <c:v>2606.26</c:v>
                </c:pt>
                <c:pt idx="617">
                  <c:v>1593.28</c:v>
                </c:pt>
                <c:pt idx="618">
                  <c:v>1816.42</c:v>
                </c:pt>
                <c:pt idx="619">
                  <c:v>2012.89</c:v>
                </c:pt>
                <c:pt idx="620">
                  <c:v>2323.34</c:v>
                </c:pt>
                <c:pt idx="621">
                  <c:v>2038.52</c:v>
                </c:pt>
                <c:pt idx="622">
                  <c:v>2540.81</c:v>
                </c:pt>
                <c:pt idx="623">
                  <c:v>1708.62</c:v>
                </c:pt>
                <c:pt idx="624">
                  <c:v>2016.77</c:v>
                </c:pt>
                <c:pt idx="625">
                  <c:v>1949.91</c:v>
                </c:pt>
                <c:pt idx="626">
                  <c:v>2290.60</c:v>
                </c:pt>
                <c:pt idx="627">
                  <c:v>1880.73</c:v>
                </c:pt>
                <c:pt idx="628">
                  <c:v>2154.91</c:v>
                </c:pt>
                <c:pt idx="629">
                  <c:v>1956.88</c:v>
                </c:pt>
                <c:pt idx="630">
                  <c:v>2342.82</c:v>
                </c:pt>
                <c:pt idx="631">
                  <c:v>2046.52</c:v>
                </c:pt>
                <c:pt idx="632">
                  <c:v>2574.93</c:v>
                </c:pt>
                <c:pt idx="633">
                  <c:v>1838.42</c:v>
                </c:pt>
                <c:pt idx="634">
                  <c:v>2156.32</c:v>
                </c:pt>
                <c:pt idx="635">
                  <c:v>1879.32</c:v>
                </c:pt>
                <c:pt idx="636">
                  <c:v>2407.23</c:v>
                </c:pt>
                <c:pt idx="637">
                  <c:v>1984.77</c:v>
                </c:pt>
                <c:pt idx="638">
                  <c:v>2474.53</c:v>
                </c:pt>
                <c:pt idx="639">
                  <c:v>1896.93</c:v>
                </c:pt>
                <c:pt idx="640">
                  <c:v>2473.41</c:v>
                </c:pt>
                <c:pt idx="641">
                  <c:v>1830.45</c:v>
                </c:pt>
                <c:pt idx="642">
                  <c:v>2146.01</c:v>
                </c:pt>
                <c:pt idx="643">
                  <c:v>1967.23</c:v>
                </c:pt>
                <c:pt idx="644">
                  <c:v>2182.49</c:v>
                </c:pt>
                <c:pt idx="645">
                  <c:v>1929.89</c:v>
                </c:pt>
                <c:pt idx="646">
                  <c:v>2045.64</c:v>
                </c:pt>
                <c:pt idx="647">
                  <c:v>1880.09</c:v>
                </c:pt>
                <c:pt idx="648">
                  <c:v>2085.99</c:v>
                </c:pt>
                <c:pt idx="649">
                  <c:v>2014.64</c:v>
                </c:pt>
                <c:pt idx="650">
                  <c:v>2325.60</c:v>
                </c:pt>
                <c:pt idx="651">
                  <c:v>1960.06</c:v>
                </c:pt>
                <c:pt idx="652">
                  <c:v>2341.87</c:v>
                </c:pt>
                <c:pt idx="653">
                  <c:v>1722.61</c:v>
                </c:pt>
                <c:pt idx="654">
                  <c:v>2026.19</c:v>
                </c:pt>
                <c:pt idx="655">
                  <c:v>1621.52</c:v>
                </c:pt>
                <c:pt idx="656">
                  <c:v>1833.59</c:v>
                </c:pt>
                <c:pt idx="657">
                  <c:v>1763.49</c:v>
                </c:pt>
                <c:pt idx="658">
                  <c:v>2059.60</c:v>
                </c:pt>
                <c:pt idx="659">
                  <c:v>1995.29</c:v>
                </c:pt>
                <c:pt idx="660">
                  <c:v>2089.68</c:v>
                </c:pt>
                <c:pt idx="661">
                  <c:v>1968.56</c:v>
                </c:pt>
                <c:pt idx="662">
                  <c:v>2332.92</c:v>
                </c:pt>
                <c:pt idx="663">
                  <c:v>2027.29</c:v>
                </c:pt>
                <c:pt idx="664">
                  <c:v>2408.97</c:v>
                </c:pt>
                <c:pt idx="665">
                  <c:v>2020.80</c:v>
                </c:pt>
                <c:pt idx="666">
                  <c:v>2143.77</c:v>
                </c:pt>
                <c:pt idx="667">
                  <c:v>1733.67</c:v>
                </c:pt>
                <c:pt idx="668">
                  <c:v>1938.43</c:v>
                </c:pt>
                <c:pt idx="669">
                  <c:v>1811.35</c:v>
                </c:pt>
                <c:pt idx="670">
                  <c:v>2407.55</c:v>
                </c:pt>
                <c:pt idx="671">
                  <c:v>2557.53</c:v>
                </c:pt>
                <c:pt idx="672">
                  <c:v>3343.21</c:v>
                </c:pt>
                <c:pt idx="673">
                  <c:v>1855.56</c:v>
                </c:pt>
                <c:pt idx="674">
                  <c:v>2107.14</c:v>
                </c:pt>
                <c:pt idx="675">
                  <c:v>2148.76</c:v>
                </c:pt>
                <c:pt idx="676">
                  <c:v>2362.40</c:v>
                </c:pt>
                <c:pt idx="677">
                  <c:v>1645.90</c:v>
                </c:pt>
                <c:pt idx="678">
                  <c:v>1852.95</c:v>
                </c:pt>
                <c:pt idx="679">
                  <c:v>2100.81</c:v>
                </c:pt>
                <c:pt idx="680">
                  <c:v>2257.85</c:v>
                </c:pt>
                <c:pt idx="681">
                  <c:v>2056.59</c:v>
                </c:pt>
                <c:pt idx="682">
                  <c:v>2275.61</c:v>
                </c:pt>
                <c:pt idx="683">
                  <c:v>1961.33</c:v>
                </c:pt>
                <c:pt idx="684">
                  <c:v>2277.72</c:v>
                </c:pt>
                <c:pt idx="685">
                  <c:v>1943.82</c:v>
                </c:pt>
                <c:pt idx="686">
                  <c:v>2235.05</c:v>
                </c:pt>
                <c:pt idx="687">
                  <c:v>1723.95</c:v>
                </c:pt>
                <c:pt idx="688">
                  <c:v>1901.25</c:v>
                </c:pt>
                <c:pt idx="689">
                  <c:v>1893.21</c:v>
                </c:pt>
                <c:pt idx="690">
                  <c:v>2235.24</c:v>
                </c:pt>
                <c:pt idx="691">
                  <c:v>2172.78</c:v>
                </c:pt>
                <c:pt idx="692">
                  <c:v>2876.38</c:v>
                </c:pt>
                <c:pt idx="693">
                  <c:v>2270.68</c:v>
                </c:pt>
                <c:pt idx="694">
                  <c:v>3024.13</c:v>
                </c:pt>
                <c:pt idx="695">
                  <c:v>2140.97</c:v>
                </c:pt>
                <c:pt idx="696">
                  <c:v>2883.39</c:v>
                </c:pt>
                <c:pt idx="697">
                  <c:v>2117.80</c:v>
                </c:pt>
                <c:pt idx="698">
                  <c:v>2926.40</c:v>
                </c:pt>
                <c:pt idx="699">
                  <c:v>2367.22</c:v>
                </c:pt>
                <c:pt idx="700">
                  <c:v>3195.30</c:v>
                </c:pt>
                <c:pt idx="701">
                  <c:v>2338.93</c:v>
                </c:pt>
                <c:pt idx="702">
                  <c:v>2643.50</c:v>
                </c:pt>
                <c:pt idx="703">
                  <c:v>2096.21</c:v>
                </c:pt>
                <c:pt idx="704">
                  <c:v>2410.14</c:v>
                </c:pt>
                <c:pt idx="705">
                  <c:v>2059.38</c:v>
                </c:pt>
                <c:pt idx="706">
                  <c:v>2394.11</c:v>
                </c:pt>
                <c:pt idx="707">
                  <c:v>1972.16</c:v>
                </c:pt>
                <c:pt idx="708">
                  <c:v>2230.09</c:v>
                </c:pt>
                <c:pt idx="709">
                  <c:v>1787.88</c:v>
                </c:pt>
                <c:pt idx="710">
                  <c:v>1997.30</c:v>
                </c:pt>
                <c:pt idx="711">
                  <c:v>1729.95</c:v>
                </c:pt>
                <c:pt idx="712">
                  <c:v>2047.04</c:v>
                </c:pt>
                <c:pt idx="713">
                  <c:v>1953.64</c:v>
                </c:pt>
                <c:pt idx="714">
                  <c:v>2451.74</c:v>
                </c:pt>
                <c:pt idx="715">
                  <c:v>1992.57</c:v>
                </c:pt>
                <c:pt idx="716">
                  <c:v>2288.73</c:v>
                </c:pt>
                <c:pt idx="717">
                  <c:v>1741.06</c:v>
                </c:pt>
                <c:pt idx="718">
                  <c:v>1948.49</c:v>
                </c:pt>
                <c:pt idx="719">
                  <c:v>1686.00</c:v>
                </c:pt>
                <c:pt idx="720">
                  <c:v>2049.07</c:v>
                </c:pt>
                <c:pt idx="721">
                  <c:v>1898.97</c:v>
                </c:pt>
                <c:pt idx="722">
                  <c:v>2160.01</c:v>
                </c:pt>
                <c:pt idx="723">
                  <c:v>1749.87</c:v>
                </c:pt>
                <c:pt idx="724">
                  <c:v>2125.45</c:v>
                </c:pt>
                <c:pt idx="725">
                  <c:v>1779.81</c:v>
                </c:pt>
                <c:pt idx="726">
                  <c:v>2286.22</c:v>
                </c:pt>
                <c:pt idx="727">
                  <c:v>1982.48</c:v>
                </c:pt>
                <c:pt idx="728">
                  <c:v>2385.12</c:v>
                </c:pt>
                <c:pt idx="729">
                  <c:v>1959.65</c:v>
                </c:pt>
                <c:pt idx="730">
                  <c:v>2134.08</c:v>
                </c:pt>
                <c:pt idx="731">
                  <c:v>2814.71</c:v>
                </c:pt>
                <c:pt idx="732">
                  <c:v>2820.16</c:v>
                </c:pt>
                <c:pt idx="733">
                  <c:v>2147.35</c:v>
                </c:pt>
                <c:pt idx="734">
                  <c:v>2545.31</c:v>
                </c:pt>
                <c:pt idx="735">
                  <c:v>2222.41</c:v>
                </c:pt>
                <c:pt idx="736">
                  <c:v>2257.32</c:v>
                </c:pt>
                <c:pt idx="737">
                  <c:v>2032.20</c:v>
                </c:pt>
                <c:pt idx="738">
                  <c:v>2117.82</c:v>
                </c:pt>
                <c:pt idx="739">
                  <c:v>1881.95</c:v>
                </c:pt>
                <c:pt idx="740">
                  <c:v>2576.34</c:v>
                </c:pt>
                <c:pt idx="741">
                  <c:v>2044.66</c:v>
                </c:pt>
                <c:pt idx="742">
                  <c:v>2868.96</c:v>
                </c:pt>
                <c:pt idx="743">
                  <c:v>2472.63</c:v>
                </c:pt>
                <c:pt idx="744">
                  <c:v>3299.94</c:v>
                </c:pt>
                <c:pt idx="745">
                  <c:v>2786.55</c:v>
                </c:pt>
                <c:pt idx="746">
                  <c:v>3225.75</c:v>
                </c:pt>
                <c:pt idx="747">
                  <c:v>2425.14</c:v>
                </c:pt>
                <c:pt idx="748">
                  <c:v>2401.81</c:v>
                </c:pt>
                <c:pt idx="749">
                  <c:v>2113.51</c:v>
                </c:pt>
                <c:pt idx="750">
                  <c:v>2433.35</c:v>
                </c:pt>
                <c:pt idx="751">
                  <c:v>2189.04</c:v>
                </c:pt>
                <c:pt idx="752">
                  <c:v>2483.57</c:v>
                </c:pt>
                <c:pt idx="753">
                  <c:v>1896.02</c:v>
                </c:pt>
                <c:pt idx="754">
                  <c:v>2615.87</c:v>
                </c:pt>
                <c:pt idx="755">
                  <c:v>1992.70</c:v>
                </c:pt>
                <c:pt idx="756">
                  <c:v>2387.79</c:v>
                </c:pt>
                <c:pt idx="757">
                  <c:v>2358.34</c:v>
                </c:pt>
                <c:pt idx="758">
                  <c:v>3340.71</c:v>
                </c:pt>
                <c:pt idx="759">
                  <c:v>2842.31</c:v>
                </c:pt>
                <c:pt idx="760">
                  <c:v>3250.49</c:v>
                </c:pt>
                <c:pt idx="761">
                  <c:v>2453.20</c:v>
                </c:pt>
                <c:pt idx="762">
                  <c:v>2536.48</c:v>
                </c:pt>
                <c:pt idx="763">
                  <c:v>1958.74</c:v>
                </c:pt>
                <c:pt idx="764">
                  <c:v>2217.74</c:v>
                </c:pt>
                <c:pt idx="765">
                  <c:v>2035.52</c:v>
                </c:pt>
                <c:pt idx="766">
                  <c:v>2450.35</c:v>
                </c:pt>
                <c:pt idx="767">
                  <c:v>1864.60</c:v>
                </c:pt>
                <c:pt idx="768">
                  <c:v>2278.13</c:v>
                </c:pt>
                <c:pt idx="769">
                  <c:v>1924.96</c:v>
                </c:pt>
                <c:pt idx="770">
                  <c:v>2560.88</c:v>
                </c:pt>
                <c:pt idx="771">
                  <c:v>2127.81</c:v>
                </c:pt>
                <c:pt idx="772">
                  <c:v>2746.13</c:v>
                </c:pt>
                <c:pt idx="773">
                  <c:v>2140.09</c:v>
                </c:pt>
                <c:pt idx="774">
                  <c:v>2651.13</c:v>
                </c:pt>
                <c:pt idx="775">
                  <c:v>2198.89</c:v>
                </c:pt>
                <c:pt idx="776">
                  <c:v>2598.18</c:v>
                </c:pt>
                <c:pt idx="777">
                  <c:v>2166.82</c:v>
                </c:pt>
                <c:pt idx="778">
                  <c:v>2420.47</c:v>
                </c:pt>
                <c:pt idx="779">
                  <c:v>2104.84</c:v>
                </c:pt>
                <c:pt idx="780">
                  <c:v>2301.05</c:v>
                </c:pt>
                <c:pt idx="781">
                  <c:v>2010.90</c:v>
                </c:pt>
                <c:pt idx="782">
                  <c:v>2440.13</c:v>
                </c:pt>
                <c:pt idx="783">
                  <c:v>1872.79</c:v>
                </c:pt>
                <c:pt idx="784">
                  <c:v>2702.88</c:v>
                </c:pt>
                <c:pt idx="785">
                  <c:v>1862.09</c:v>
                </c:pt>
                <c:pt idx="786">
                  <c:v>2301.83</c:v>
                </c:pt>
                <c:pt idx="787">
                  <c:v>2141.21</c:v>
                </c:pt>
                <c:pt idx="788">
                  <c:v>2542.98</c:v>
                </c:pt>
                <c:pt idx="789">
                  <c:v>2141.68</c:v>
                </c:pt>
                <c:pt idx="790">
                  <c:v>2821.59</c:v>
                </c:pt>
                <c:pt idx="791">
                  <c:v>2121.27</c:v>
                </c:pt>
                <c:pt idx="792">
                  <c:v>2725.26</c:v>
                </c:pt>
                <c:pt idx="793">
                  <c:v>2168.78</c:v>
                </c:pt>
                <c:pt idx="794">
                  <c:v>2961.59</c:v>
                </c:pt>
                <c:pt idx="795">
                  <c:v>2059.64</c:v>
                </c:pt>
                <c:pt idx="796">
                  <c:v>2915.94</c:v>
                </c:pt>
                <c:pt idx="797">
                  <c:v>2074.95</c:v>
                </c:pt>
                <c:pt idx="798">
                  <c:v>2840.14</c:v>
                </c:pt>
                <c:pt idx="799">
                  <c:v>2336.19</c:v>
                </c:pt>
                <c:pt idx="800">
                  <c:v>2795.98</c:v>
                </c:pt>
                <c:pt idx="801">
                  <c:v>2203.74</c:v>
                </c:pt>
                <c:pt idx="802">
                  <c:v>2514.44</c:v>
                </c:pt>
                <c:pt idx="803">
                  <c:v>2254.84</c:v>
                </c:pt>
                <c:pt idx="804">
                  <c:v>2369.59</c:v>
                </c:pt>
                <c:pt idx="805">
                  <c:v>1974.18</c:v>
                </c:pt>
                <c:pt idx="806">
                  <c:v>2271.78</c:v>
                </c:pt>
                <c:pt idx="807">
                  <c:v>2014.22</c:v>
                </c:pt>
                <c:pt idx="808">
                  <c:v>2596.57</c:v>
                </c:pt>
                <c:pt idx="809">
                  <c:v>1867.48</c:v>
                </c:pt>
                <c:pt idx="810">
                  <c:v>2828.98</c:v>
                </c:pt>
                <c:pt idx="811">
                  <c:v>1994.44</c:v>
                </c:pt>
                <c:pt idx="812">
                  <c:v>2926.17</c:v>
                </c:pt>
                <c:pt idx="813">
                  <c:v>2554.62</c:v>
                </c:pt>
                <c:pt idx="814">
                  <c:v>3236.49</c:v>
                </c:pt>
                <c:pt idx="815">
                  <c:v>2762.52</c:v>
                </c:pt>
                <c:pt idx="816">
                  <c:v>3531.53</c:v>
                </c:pt>
                <c:pt idx="817">
                  <c:v>2745.18</c:v>
                </c:pt>
                <c:pt idx="818">
                  <c:v>3355.45</c:v>
                </c:pt>
                <c:pt idx="819">
                  <c:v>2603.80</c:v>
                </c:pt>
                <c:pt idx="820">
                  <c:v>2862.00</c:v>
                </c:pt>
                <c:pt idx="821">
                  <c:v>2363.62</c:v>
                </c:pt>
                <c:pt idx="822">
                  <c:v>2935.95</c:v>
                </c:pt>
                <c:pt idx="823">
                  <c:v>2179.32</c:v>
                </c:pt>
                <c:pt idx="824">
                  <c:v>2726.05</c:v>
                </c:pt>
                <c:pt idx="825">
                  <c:v>1942.26</c:v>
                </c:pt>
                <c:pt idx="826">
                  <c:v>2233.64</c:v>
                </c:pt>
                <c:pt idx="827">
                  <c:v>2017.23</c:v>
                </c:pt>
                <c:pt idx="828">
                  <c:v>2359.12</c:v>
                </c:pt>
                <c:pt idx="829">
                  <c:v>2334.55</c:v>
                </c:pt>
                <c:pt idx="830">
                  <c:v>2805.63</c:v>
                </c:pt>
                <c:pt idx="831">
                  <c:v>2303.47</c:v>
                </c:pt>
                <c:pt idx="832">
                  <c:v>3590.68</c:v>
                </c:pt>
                <c:pt idx="833">
                  <c:v>2704.16</c:v>
                </c:pt>
                <c:pt idx="834">
                  <c:v>3365.88</c:v>
                </c:pt>
                <c:pt idx="835">
                  <c:v>2625.10</c:v>
                </c:pt>
                <c:pt idx="836">
                  <c:v>2556.61</c:v>
                </c:pt>
                <c:pt idx="837">
                  <c:v>1823.07</c:v>
                </c:pt>
                <c:pt idx="838">
                  <c:v>2037.72</c:v>
                </c:pt>
                <c:pt idx="839">
                  <c:v>1722.89</c:v>
                </c:pt>
                <c:pt idx="840">
                  <c:v>2063.51</c:v>
                </c:pt>
                <c:pt idx="841">
                  <c:v>2069.90</c:v>
                </c:pt>
                <c:pt idx="842">
                  <c:v>2923.38</c:v>
                </c:pt>
                <c:pt idx="843">
                  <c:v>2277.06</c:v>
                </c:pt>
                <c:pt idx="844">
                  <c:v>3388.07</c:v>
                </c:pt>
                <c:pt idx="845">
                  <c:v>2553.07</c:v>
                </c:pt>
                <c:pt idx="846">
                  <c:v>3123.84</c:v>
                </c:pt>
                <c:pt idx="847">
                  <c:v>2302.39</c:v>
                </c:pt>
                <c:pt idx="848">
                  <c:v>2913.65</c:v>
                </c:pt>
                <c:pt idx="849">
                  <c:v>2279.92</c:v>
                </c:pt>
                <c:pt idx="850">
                  <c:v>2813.42</c:v>
                </c:pt>
                <c:pt idx="851">
                  <c:v>1969.00</c:v>
                </c:pt>
                <c:pt idx="852">
                  <c:v>2389.08</c:v>
                </c:pt>
                <c:pt idx="853">
                  <c:v>1789.87</c:v>
                </c:pt>
                <c:pt idx="854">
                  <c:v>2359.72</c:v>
                </c:pt>
                <c:pt idx="855">
                  <c:v>2029.44</c:v>
                </c:pt>
                <c:pt idx="856">
                  <c:v>2184.91</c:v>
                </c:pt>
                <c:pt idx="857">
                  <c:v>2196.39</c:v>
                </c:pt>
                <c:pt idx="858">
                  <c:v>2432.68</c:v>
                </c:pt>
                <c:pt idx="859">
                  <c:v>2011.40</c:v>
                </c:pt>
                <c:pt idx="860">
                  <c:v>2633.60</c:v>
                </c:pt>
                <c:pt idx="861">
                  <c:v>2200.42</c:v>
                </c:pt>
                <c:pt idx="862">
                  <c:v>2618.30</c:v>
                </c:pt>
                <c:pt idx="863">
                  <c:v>2180.20</c:v>
                </c:pt>
                <c:pt idx="864">
                  <c:v>2672.36</c:v>
                </c:pt>
                <c:pt idx="865">
                  <c:v>2004.51</c:v>
                </c:pt>
                <c:pt idx="866">
                  <c:v>2614.99</c:v>
                </c:pt>
                <c:pt idx="867">
                  <c:v>2097.69</c:v>
                </c:pt>
                <c:pt idx="868">
                  <c:v>2409.26</c:v>
                </c:pt>
                <c:pt idx="869">
                  <c:v>2208.22</c:v>
                </c:pt>
                <c:pt idx="870">
                  <c:v>2481.62</c:v>
                </c:pt>
                <c:pt idx="871">
                  <c:v>1865.75</c:v>
                </c:pt>
                <c:pt idx="872">
                  <c:v>2161.98</c:v>
                </c:pt>
                <c:pt idx="873">
                  <c:v>2059.16</c:v>
                </c:pt>
                <c:pt idx="874">
                  <c:v>2244.53</c:v>
                </c:pt>
                <c:pt idx="875">
                  <c:v>2290.24</c:v>
                </c:pt>
                <c:pt idx="876">
                  <c:v>2529.40</c:v>
                </c:pt>
                <c:pt idx="877">
                  <c:v>2028.51</c:v>
                </c:pt>
                <c:pt idx="878">
                  <c:v>2377.94</c:v>
                </c:pt>
                <c:pt idx="879">
                  <c:v>1952.48</c:v>
                </c:pt>
                <c:pt idx="880">
                  <c:v>2220.33</c:v>
                </c:pt>
                <c:pt idx="881">
                  <c:v>1874.50</c:v>
                </c:pt>
                <c:pt idx="882">
                  <c:v>2408.17</c:v>
                </c:pt>
                <c:pt idx="883">
                  <c:v>2348.22</c:v>
                </c:pt>
                <c:pt idx="884">
                  <c:v>2781.20</c:v>
                </c:pt>
                <c:pt idx="885">
                  <c:v>2134.75</c:v>
                </c:pt>
                <c:pt idx="886">
                  <c:v>2486.23</c:v>
                </c:pt>
                <c:pt idx="887">
                  <c:v>2081.85</c:v>
                </c:pt>
                <c:pt idx="888">
                  <c:v>2492.73</c:v>
                </c:pt>
                <c:pt idx="889">
                  <c:v>2041.29</c:v>
                </c:pt>
                <c:pt idx="890">
                  <c:v>2261.45</c:v>
                </c:pt>
                <c:pt idx="891">
                  <c:v>2236.38</c:v>
                </c:pt>
                <c:pt idx="892">
                  <c:v>2294.40</c:v>
                </c:pt>
                <c:pt idx="893">
                  <c:v>1918.98</c:v>
                </c:pt>
                <c:pt idx="894">
                  <c:v>2049.32</c:v>
                </c:pt>
                <c:pt idx="895">
                  <c:v>1942.20</c:v>
                </c:pt>
                <c:pt idx="896">
                  <c:v>2079.32</c:v>
                </c:pt>
                <c:pt idx="897">
                  <c:v>2228.21</c:v>
                </c:pt>
                <c:pt idx="898">
                  <c:v>2356.70</c:v>
                </c:pt>
                <c:pt idx="899">
                  <c:v>2131.21</c:v>
                </c:pt>
                <c:pt idx="900">
                  <c:v>2234.20</c:v>
                </c:pt>
                <c:pt idx="901">
                  <c:v>1989.23</c:v>
                </c:pt>
                <c:pt idx="902">
                  <c:v>2125.41</c:v>
                </c:pt>
                <c:pt idx="903">
                  <c:v>2170.77</c:v>
                </c:pt>
                <c:pt idx="904">
                  <c:v>2196.30</c:v>
                </c:pt>
                <c:pt idx="905">
                  <c:v>1865.23</c:v>
                </c:pt>
                <c:pt idx="906">
                  <c:v>1895.45</c:v>
                </c:pt>
                <c:pt idx="907">
                  <c:v>1872.26</c:v>
                </c:pt>
                <c:pt idx="908">
                  <c:v>2022.96</c:v>
                </c:pt>
                <c:pt idx="909">
                  <c:v>1790.19</c:v>
                </c:pt>
                <c:pt idx="910">
                  <c:v>2015.71</c:v>
                </c:pt>
                <c:pt idx="911">
                  <c:v>2113.80</c:v>
                </c:pt>
                <c:pt idx="912">
                  <c:v>2426.57</c:v>
                </c:pt>
                <c:pt idx="913">
                  <c:v>2448.21</c:v>
                </c:pt>
                <c:pt idx="914">
                  <c:v>2647.56</c:v>
                </c:pt>
                <c:pt idx="915">
                  <c:v>2236.15</c:v>
                </c:pt>
                <c:pt idx="916">
                  <c:v>2960.34</c:v>
                </c:pt>
                <c:pt idx="917">
                  <c:v>2407.53</c:v>
                </c:pt>
                <c:pt idx="918">
                  <c:v>3090.43</c:v>
                </c:pt>
                <c:pt idx="919">
                  <c:v>2288.52</c:v>
                </c:pt>
                <c:pt idx="920">
                  <c:v>2693.88</c:v>
                </c:pt>
                <c:pt idx="921">
                  <c:v>2206.79</c:v>
                </c:pt>
                <c:pt idx="922">
                  <c:v>2365.87</c:v>
                </c:pt>
                <c:pt idx="923">
                  <c:v>2131.56</c:v>
                </c:pt>
                <c:pt idx="924">
                  <c:v>2359.30</c:v>
                </c:pt>
                <c:pt idx="925">
                  <c:v>2337.95</c:v>
                </c:pt>
                <c:pt idx="926">
                  <c:v>2912.48</c:v>
                </c:pt>
                <c:pt idx="927">
                  <c:v>2295.36</c:v>
                </c:pt>
                <c:pt idx="928">
                  <c:v>2958.73</c:v>
                </c:pt>
                <c:pt idx="929">
                  <c:v>2372.28</c:v>
                </c:pt>
                <c:pt idx="930">
                  <c:v>2944.17</c:v>
                </c:pt>
                <c:pt idx="931">
                  <c:v>2434.25</c:v>
                </c:pt>
                <c:pt idx="932">
                  <c:v>2856.51</c:v>
                </c:pt>
                <c:pt idx="933">
                  <c:v>2476.65</c:v>
                </c:pt>
                <c:pt idx="934">
                  <c:v>2751.03</c:v>
                </c:pt>
                <c:pt idx="935">
                  <c:v>2073.36</c:v>
                </c:pt>
                <c:pt idx="936">
                  <c:v>2334.16</c:v>
                </c:pt>
                <c:pt idx="937">
                  <c:v>2055.78</c:v>
                </c:pt>
                <c:pt idx="938">
                  <c:v>2477.57</c:v>
                </c:pt>
                <c:pt idx="939">
                  <c:v>2201.84</c:v>
                </c:pt>
                <c:pt idx="940">
                  <c:v>2783.75</c:v>
                </c:pt>
                <c:pt idx="941">
                  <c:v>2191.43</c:v>
                </c:pt>
                <c:pt idx="942">
                  <c:v>2736.84</c:v>
                </c:pt>
                <c:pt idx="943">
                  <c:v>2292.46</c:v>
                </c:pt>
                <c:pt idx="944">
                  <c:v>2600.28</c:v>
                </c:pt>
                <c:pt idx="945">
                  <c:v>2238.16</c:v>
                </c:pt>
                <c:pt idx="946">
                  <c:v>2570.21</c:v>
                </c:pt>
                <c:pt idx="947">
                  <c:v>2178.15</c:v>
                </c:pt>
                <c:pt idx="948">
                  <c:v>2458.41</c:v>
                </c:pt>
                <c:pt idx="949">
                  <c:v>1947.37</c:v>
                </c:pt>
                <c:pt idx="950">
                  <c:v>2177.58</c:v>
                </c:pt>
                <c:pt idx="951">
                  <c:v>1923.61</c:v>
                </c:pt>
                <c:pt idx="952">
                  <c:v>2084.33</c:v>
                </c:pt>
                <c:pt idx="953">
                  <c:v>2178.30</c:v>
                </c:pt>
                <c:pt idx="954">
                  <c:v>2342.10</c:v>
                </c:pt>
                <c:pt idx="955">
                  <c:v>1986.81</c:v>
                </c:pt>
                <c:pt idx="956">
                  <c:v>2492.27</c:v>
                </c:pt>
                <c:pt idx="957">
                  <c:v>2011.54</c:v>
                </c:pt>
                <c:pt idx="958">
                  <c:v>2541.35</c:v>
                </c:pt>
                <c:pt idx="959">
                  <c:v>1869.39</c:v>
                </c:pt>
                <c:pt idx="960">
                  <c:v>2113.92</c:v>
                </c:pt>
                <c:pt idx="961">
                  <c:v>2041.39</c:v>
                </c:pt>
                <c:pt idx="962">
                  <c:v>2392.58</c:v>
                </c:pt>
                <c:pt idx="963">
                  <c:v>1847.62</c:v>
                </c:pt>
                <c:pt idx="964">
                  <c:v>2103.78</c:v>
                </c:pt>
                <c:pt idx="965">
                  <c:v>1684.32</c:v>
                </c:pt>
                <c:pt idx="966">
                  <c:v>2057.47</c:v>
                </c:pt>
                <c:pt idx="967">
                  <c:v>2173.15</c:v>
                </c:pt>
                <c:pt idx="968">
                  <c:v>2380.51</c:v>
                </c:pt>
                <c:pt idx="969">
                  <c:v>2278.78</c:v>
                </c:pt>
                <c:pt idx="970">
                  <c:v>2434.34</c:v>
                </c:pt>
                <c:pt idx="971">
                  <c:v>2006.54</c:v>
                </c:pt>
                <c:pt idx="972">
                  <c:v>2714.09</c:v>
                </c:pt>
                <c:pt idx="973">
                  <c:v>2391.99</c:v>
                </c:pt>
                <c:pt idx="974">
                  <c:v>2329.30</c:v>
                </c:pt>
                <c:pt idx="975">
                  <c:v>2077.12</c:v>
                </c:pt>
                <c:pt idx="976">
                  <c:v>2290.59</c:v>
                </c:pt>
                <c:pt idx="977">
                  <c:v>1952.60</c:v>
                </c:pt>
                <c:pt idx="978">
                  <c:v>2205.24</c:v>
                </c:pt>
                <c:pt idx="979">
                  <c:v>1820.64</c:v>
                </c:pt>
                <c:pt idx="980">
                  <c:v>1949.24</c:v>
                </c:pt>
                <c:pt idx="981">
                  <c:v>2011.56</c:v>
                </c:pt>
                <c:pt idx="982">
                  <c:v>2407.88</c:v>
                </c:pt>
                <c:pt idx="983">
                  <c:v>2108.09</c:v>
                </c:pt>
                <c:pt idx="984">
                  <c:v>2425.39</c:v>
                </c:pt>
                <c:pt idx="985">
                  <c:v>2276.47</c:v>
                </c:pt>
                <c:pt idx="986">
                  <c:v>2385.31</c:v>
                </c:pt>
                <c:pt idx="987">
                  <c:v>2207.36</c:v>
                </c:pt>
                <c:pt idx="988">
                  <c:v>2288.47</c:v>
                </c:pt>
                <c:pt idx="989">
                  <c:v>2266.72</c:v>
                </c:pt>
                <c:pt idx="990">
                  <c:v>2149.35</c:v>
                </c:pt>
                <c:pt idx="991">
                  <c:v>1762.31</c:v>
                </c:pt>
                <c:pt idx="992">
                  <c:v>2091.58</c:v>
                </c:pt>
                <c:pt idx="993">
                  <c:v>1767.72</c:v>
                </c:pt>
                <c:pt idx="994">
                  <c:v>2194.28</c:v>
                </c:pt>
                <c:pt idx="995">
                  <c:v>2256.88</c:v>
                </c:pt>
                <c:pt idx="996">
                  <c:v>2440.14</c:v>
                </c:pt>
                <c:pt idx="997">
                  <c:v>2054.23</c:v>
                </c:pt>
                <c:pt idx="998">
                  <c:v>2363.77</c:v>
                </c:pt>
                <c:pt idx="999">
                  <c:v>2197.87</c:v>
                </c:pt>
                <c:pt idx="1000">
                  <c:v>2418.23</c:v>
                </c:pt>
                <c:pt idx="1001">
                  <c:v>2219.38</c:v>
                </c:pt>
                <c:pt idx="1002">
                  <c:v>2426.06</c:v>
                </c:pt>
                <c:pt idx="1003">
                  <c:v>2061.17</c:v>
                </c:pt>
                <c:pt idx="1004">
                  <c:v>2398.42</c:v>
                </c:pt>
                <c:pt idx="1005">
                  <c:v>1932.52</c:v>
                </c:pt>
                <c:pt idx="1006">
                  <c:v>2209.35</c:v>
                </c:pt>
                <c:pt idx="1007">
                  <c:v>1804.00</c:v>
                </c:pt>
                <c:pt idx="1008">
                  <c:v>2239.50</c:v>
                </c:pt>
                <c:pt idx="1009">
                  <c:v>2215.29</c:v>
                </c:pt>
                <c:pt idx="1010">
                  <c:v>2526.60</c:v>
                </c:pt>
                <c:pt idx="1011">
                  <c:v>2102.52</c:v>
                </c:pt>
                <c:pt idx="1012">
                  <c:v>2350.89</c:v>
                </c:pt>
                <c:pt idx="1013">
                  <c:v>2121.11</c:v>
                </c:pt>
                <c:pt idx="1014">
                  <c:v>2473.75</c:v>
                </c:pt>
                <c:pt idx="1015">
                  <c:v>2153.70</c:v>
                </c:pt>
                <c:pt idx="1016">
                  <c:v>2502.30</c:v>
                </c:pt>
                <c:pt idx="1017">
                  <c:v>2305.67</c:v>
                </c:pt>
                <c:pt idx="1018">
                  <c:v>2412.19</c:v>
                </c:pt>
                <c:pt idx="1019">
                  <c:v>2151.89</c:v>
                </c:pt>
                <c:pt idx="1020">
                  <c:v>2256.65</c:v>
                </c:pt>
                <c:pt idx="1021">
                  <c:v>1836.87</c:v>
                </c:pt>
                <c:pt idx="1022">
                  <c:v>2239.73</c:v>
                </c:pt>
                <c:pt idx="1023">
                  <c:v>2140.24</c:v>
                </c:pt>
                <c:pt idx="1024">
                  <c:v>2506.32</c:v>
                </c:pt>
                <c:pt idx="1025">
                  <c:v>2137.79</c:v>
                </c:pt>
                <c:pt idx="1026">
                  <c:v>2460.35</c:v>
                </c:pt>
                <c:pt idx="1027">
                  <c:v>2122.52</c:v>
                </c:pt>
                <c:pt idx="1028">
                  <c:v>2413.45</c:v>
                </c:pt>
                <c:pt idx="1029">
                  <c:v>2454.08</c:v>
                </c:pt>
                <c:pt idx="1030">
                  <c:v>2702.18</c:v>
                </c:pt>
                <c:pt idx="1031">
                  <c:v>2678.76</c:v>
                </c:pt>
                <c:pt idx="1032">
                  <c:v>2736.04</c:v>
                </c:pt>
                <c:pt idx="1033">
                  <c:v>2425.23</c:v>
                </c:pt>
                <c:pt idx="1034">
                  <c:v>2471.23</c:v>
                </c:pt>
                <c:pt idx="1035">
                  <c:v>2015.51</c:v>
                </c:pt>
                <c:pt idx="1036">
                  <c:v>2465.78</c:v>
                </c:pt>
                <c:pt idx="1037">
                  <c:v>1971.20</c:v>
                </c:pt>
                <c:pt idx="1038">
                  <c:v>2330.58</c:v>
                </c:pt>
                <c:pt idx="1039">
                  <c:v>2225.84</c:v>
                </c:pt>
                <c:pt idx="1040">
                  <c:v>2563.40</c:v>
                </c:pt>
                <c:pt idx="1041">
                  <c:v>2178.50</c:v>
                </c:pt>
                <c:pt idx="1042">
                  <c:v>2503.83</c:v>
                </c:pt>
                <c:pt idx="1043">
                  <c:v>2083.69</c:v>
                </c:pt>
                <c:pt idx="1044">
                  <c:v>2555.27</c:v>
                </c:pt>
                <c:pt idx="1045">
                  <c:v>2183.70</c:v>
                </c:pt>
                <c:pt idx="1046">
                  <c:v>2578.87</c:v>
                </c:pt>
                <c:pt idx="1047">
                  <c:v>2021.06</c:v>
                </c:pt>
                <c:pt idx="1048">
                  <c:v>2307.63</c:v>
                </c:pt>
                <c:pt idx="1049">
                  <c:v>1877.58</c:v>
                </c:pt>
                <c:pt idx="1050">
                  <c:v>2290.70</c:v>
                </c:pt>
                <c:pt idx="1051">
                  <c:v>2201.99</c:v>
                </c:pt>
                <c:pt idx="1052">
                  <c:v>2536.58</c:v>
                </c:pt>
                <c:pt idx="1053">
                  <c:v>2227.04</c:v>
                </c:pt>
                <c:pt idx="1054">
                  <c:v>2665.63</c:v>
                </c:pt>
                <c:pt idx="1055">
                  <c:v>2358.79</c:v>
                </c:pt>
                <c:pt idx="1056">
                  <c:v>2582.40</c:v>
                </c:pt>
                <c:pt idx="1057">
                  <c:v>2205.49</c:v>
                </c:pt>
                <c:pt idx="1058">
                  <c:v>2531.05</c:v>
                </c:pt>
                <c:pt idx="1059">
                  <c:v>2264.18</c:v>
                </c:pt>
                <c:pt idx="1060">
                  <c:v>2578.98</c:v>
                </c:pt>
                <c:pt idx="1061">
                  <c:v>2073.34</c:v>
                </c:pt>
                <c:pt idx="1062">
                  <c:v>2549.91</c:v>
                </c:pt>
                <c:pt idx="1063">
                  <c:v>2066.11</c:v>
                </c:pt>
                <c:pt idx="1064">
                  <c:v>2391.69</c:v>
                </c:pt>
                <c:pt idx="1065">
                  <c:v>2231.40</c:v>
                </c:pt>
                <c:pt idx="1066">
                  <c:v>2742.09</c:v>
                </c:pt>
                <c:pt idx="1067">
                  <c:v>2318.33</c:v>
                </c:pt>
                <c:pt idx="1068">
                  <c:v>2765.92</c:v>
                </c:pt>
                <c:pt idx="1069">
                  <c:v>2283.42</c:v>
                </c:pt>
                <c:pt idx="1070">
                  <c:v>2579.19</c:v>
                </c:pt>
                <c:pt idx="1071">
                  <c:v>2345.47</c:v>
                </c:pt>
                <c:pt idx="1072">
                  <c:v>2774.09</c:v>
                </c:pt>
                <c:pt idx="1073">
                  <c:v>2511.95</c:v>
                </c:pt>
                <c:pt idx="1074">
                  <c:v>2589.78</c:v>
                </c:pt>
                <c:pt idx="1075">
                  <c:v>2260.82</c:v>
                </c:pt>
                <c:pt idx="1076">
                  <c:v>2314.31</c:v>
                </c:pt>
                <c:pt idx="1077">
                  <c:v>2167.08</c:v>
                </c:pt>
                <c:pt idx="1078">
                  <c:v>2499.29</c:v>
                </c:pt>
                <c:pt idx="1079">
                  <c:v>2245.51</c:v>
                </c:pt>
                <c:pt idx="1080">
                  <c:v>2493.60</c:v>
                </c:pt>
                <c:pt idx="1081">
                  <c:v>2274.48</c:v>
                </c:pt>
                <c:pt idx="1082">
                  <c:v>2519.41</c:v>
                </c:pt>
                <c:pt idx="1083">
                  <c:v>2344.21</c:v>
                </c:pt>
                <c:pt idx="1084">
                  <c:v>2672.66</c:v>
                </c:pt>
                <c:pt idx="1085">
                  <c:v>2233.12</c:v>
                </c:pt>
                <c:pt idx="1086">
                  <c:v>2668.06</c:v>
                </c:pt>
                <c:pt idx="1087">
                  <c:v>2219.44</c:v>
                </c:pt>
                <c:pt idx="1088">
                  <c:v>2484.59</c:v>
                </c:pt>
                <c:pt idx="1089">
                  <c:v>1975.01</c:v>
                </c:pt>
                <c:pt idx="1090">
                  <c:v>2351.17</c:v>
                </c:pt>
                <c:pt idx="1091">
                  <c:v>2140.67</c:v>
                </c:pt>
                <c:pt idx="1092">
                  <c:v>2271.06</c:v>
                </c:pt>
                <c:pt idx="1093">
                  <c:v>2574.48</c:v>
                </c:pt>
                <c:pt idx="1094">
                  <c:v>2609.56</c:v>
                </c:pt>
                <c:pt idx="1095">
                  <c:v>2346.59</c:v>
                </c:pt>
                <c:pt idx="1096">
                  <c:v>2516.72</c:v>
                </c:pt>
                <c:pt idx="1097">
                  <c:v>2310.18</c:v>
                </c:pt>
                <c:pt idx="1098">
                  <c:v>2751.07</c:v>
                </c:pt>
                <c:pt idx="1099">
                  <c:v>2400.16</c:v>
                </c:pt>
                <c:pt idx="1100">
                  <c:v>2722.11</c:v>
                </c:pt>
                <c:pt idx="1101">
                  <c:v>2495.87</c:v>
                </c:pt>
                <c:pt idx="1102">
                  <c:v>2687.30</c:v>
                </c:pt>
                <c:pt idx="1103">
                  <c:v>2199.46</c:v>
                </c:pt>
                <c:pt idx="1104">
                  <c:v>2519.92</c:v>
                </c:pt>
                <c:pt idx="1105">
                  <c:v>2144.89</c:v>
                </c:pt>
                <c:pt idx="1106">
                  <c:v>2539.67</c:v>
                </c:pt>
                <c:pt idx="1107">
                  <c:v>2440.82</c:v>
                </c:pt>
                <c:pt idx="1108">
                  <c:v>2736.07</c:v>
                </c:pt>
                <c:pt idx="1109">
                  <c:v>2403.47</c:v>
                </c:pt>
                <c:pt idx="1110">
                  <c:v>2780.60</c:v>
                </c:pt>
                <c:pt idx="1111">
                  <c:v>2162.82</c:v>
                </c:pt>
                <c:pt idx="1112">
                  <c:v>2573.81</c:v>
                </c:pt>
                <c:pt idx="1113">
                  <c:v>2343.75</c:v>
                </c:pt>
                <c:pt idx="1114">
                  <c:v>2857.12</c:v>
                </c:pt>
                <c:pt idx="1115">
                  <c:v>2318.56</c:v>
                </c:pt>
                <c:pt idx="1116">
                  <c:v>2505.20</c:v>
                </c:pt>
                <c:pt idx="1117">
                  <c:v>2020.47</c:v>
                </c:pt>
                <c:pt idx="1118">
                  <c:v>2413.81</c:v>
                </c:pt>
                <c:pt idx="1119">
                  <c:v>1996.58</c:v>
                </c:pt>
                <c:pt idx="1120">
                  <c:v>2352.08</c:v>
                </c:pt>
                <c:pt idx="1121">
                  <c:v>2143.90</c:v>
                </c:pt>
                <c:pt idx="1122">
                  <c:v>2606.91</c:v>
                </c:pt>
                <c:pt idx="1123">
                  <c:v>2324.38</c:v>
                </c:pt>
                <c:pt idx="1124">
                  <c:v>2648.51</c:v>
                </c:pt>
                <c:pt idx="1125">
                  <c:v>2291.07</c:v>
                </c:pt>
                <c:pt idx="1126">
                  <c:v>2642.43</c:v>
                </c:pt>
                <c:pt idx="1127">
                  <c:v>2486.63</c:v>
                </c:pt>
                <c:pt idx="1128">
                  <c:v>2778.61</c:v>
                </c:pt>
                <c:pt idx="1129">
                  <c:v>2422.44</c:v>
                </c:pt>
                <c:pt idx="1130">
                  <c:v>2721.80</c:v>
                </c:pt>
                <c:pt idx="1131">
                  <c:v>2212.98</c:v>
                </c:pt>
                <c:pt idx="1132">
                  <c:v>2501.94</c:v>
                </c:pt>
                <c:pt idx="1133">
                  <c:v>2111.55</c:v>
                </c:pt>
                <c:pt idx="1134">
                  <c:v>2530.75</c:v>
                </c:pt>
                <c:pt idx="1135">
                  <c:v>2497.32</c:v>
                </c:pt>
                <c:pt idx="1136">
                  <c:v>2732.75</c:v>
                </c:pt>
                <c:pt idx="1137">
                  <c:v>2439.81</c:v>
                </c:pt>
                <c:pt idx="1138">
                  <c:v>2564.54</c:v>
                </c:pt>
                <c:pt idx="1139">
                  <c:v>2039.49</c:v>
                </c:pt>
                <c:pt idx="1140">
                  <c:v>2476.19</c:v>
                </c:pt>
                <c:pt idx="1141">
                  <c:v>2162.33</c:v>
                </c:pt>
                <c:pt idx="1142">
                  <c:v>2505.57</c:v>
                </c:pt>
                <c:pt idx="1143">
                  <c:v>2241.48</c:v>
                </c:pt>
                <c:pt idx="1144">
                  <c:v>2905.06</c:v>
                </c:pt>
                <c:pt idx="1145">
                  <c:v>2179.38</c:v>
                </c:pt>
                <c:pt idx="1146">
                  <c:v>2483.38</c:v>
                </c:pt>
                <c:pt idx="1147">
                  <c:v>1970.05</c:v>
                </c:pt>
                <c:pt idx="1148">
                  <c:v>2421.49</c:v>
                </c:pt>
                <c:pt idx="1149">
                  <c:v>2258.18</c:v>
                </c:pt>
                <c:pt idx="1150">
                  <c:v>2689.06</c:v>
                </c:pt>
                <c:pt idx="1151">
                  <c:v>2404.68</c:v>
                </c:pt>
                <c:pt idx="1152">
                  <c:v>2544.43</c:v>
                </c:pt>
                <c:pt idx="1153">
                  <c:v>2210.39</c:v>
                </c:pt>
                <c:pt idx="1154">
                  <c:v>2609.81</c:v>
                </c:pt>
                <c:pt idx="1155">
                  <c:v>2268.12</c:v>
                </c:pt>
                <c:pt idx="1156">
                  <c:v>2530.31</c:v>
                </c:pt>
                <c:pt idx="1157">
                  <c:v>2248.51</c:v>
                </c:pt>
                <c:pt idx="1158">
                  <c:v>2469.00</c:v>
                </c:pt>
                <c:pt idx="1159">
                  <c:v>2007.11</c:v>
                </c:pt>
                <c:pt idx="1160">
                  <c:v>2283.21</c:v>
                </c:pt>
                <c:pt idx="1161">
                  <c:v>1926.35</c:v>
                </c:pt>
                <c:pt idx="1162">
                  <c:v>2254.40</c:v>
                </c:pt>
                <c:pt idx="1163">
                  <c:v>2097.32</c:v>
                </c:pt>
                <c:pt idx="1164">
                  <c:v>2447.02</c:v>
                </c:pt>
                <c:pt idx="1165">
                  <c:v>2058.41</c:v>
                </c:pt>
                <c:pt idx="1166">
                  <c:v>2263.94</c:v>
                </c:pt>
                <c:pt idx="1167">
                  <c:v>2234.99</c:v>
                </c:pt>
                <c:pt idx="1168">
                  <c:v>2535.46</c:v>
                </c:pt>
                <c:pt idx="1169">
                  <c:v>2119.84</c:v>
                </c:pt>
                <c:pt idx="1170">
                  <c:v>2611.15</c:v>
                </c:pt>
                <c:pt idx="1171">
                  <c:v>2252.26</c:v>
                </c:pt>
                <c:pt idx="1172">
                  <c:v>2435.58</c:v>
                </c:pt>
                <c:pt idx="1173">
                  <c:v>2012.25</c:v>
                </c:pt>
                <c:pt idx="1174">
                  <c:v>2306.10</c:v>
                </c:pt>
                <c:pt idx="1175">
                  <c:v>1922.23</c:v>
                </c:pt>
                <c:pt idx="1176">
                  <c:v>2271.52</c:v>
                </c:pt>
                <c:pt idx="1177">
                  <c:v>2173.25</c:v>
                </c:pt>
                <c:pt idx="1178">
                  <c:v>2599.35</c:v>
                </c:pt>
                <c:pt idx="1179">
                  <c:v>2275.38</c:v>
                </c:pt>
                <c:pt idx="1180">
                  <c:v>2572.12</c:v>
                </c:pt>
                <c:pt idx="1181">
                  <c:v>2332.25</c:v>
                </c:pt>
                <c:pt idx="1182">
                  <c:v>2522.06</c:v>
                </c:pt>
                <c:pt idx="1183">
                  <c:v>2178.60</c:v>
                </c:pt>
                <c:pt idx="1184">
                  <c:v>2640.28</c:v>
                </c:pt>
                <c:pt idx="1185">
                  <c:v>2262.53</c:v>
                </c:pt>
                <c:pt idx="1186">
                  <c:v>2547.73</c:v>
                </c:pt>
                <c:pt idx="1187">
                  <c:v>2002.29</c:v>
                </c:pt>
                <c:pt idx="1188">
                  <c:v>2471.15</c:v>
                </c:pt>
                <c:pt idx="1189">
                  <c:v>1884.52</c:v>
                </c:pt>
                <c:pt idx="1190">
                  <c:v>2284.69</c:v>
                </c:pt>
                <c:pt idx="1191">
                  <c:v>2074.94</c:v>
                </c:pt>
                <c:pt idx="1192">
                  <c:v>2416.98</c:v>
                </c:pt>
                <c:pt idx="1193">
                  <c:v>2351.89</c:v>
                </c:pt>
                <c:pt idx="1194">
                  <c:v>2486.45</c:v>
                </c:pt>
                <c:pt idx="1195">
                  <c:v>2205.81</c:v>
                </c:pt>
                <c:pt idx="1196">
                  <c:v>2463.89</c:v>
                </c:pt>
                <c:pt idx="1197">
                  <c:v>2389.54</c:v>
                </c:pt>
                <c:pt idx="1198">
                  <c:v>2462.31</c:v>
                </c:pt>
                <c:pt idx="1199">
                  <c:v>2597.97</c:v>
                </c:pt>
                <c:pt idx="1200">
                  <c:v>2343.01</c:v>
                </c:pt>
                <c:pt idx="1201">
                  <c:v>1935.67</c:v>
                </c:pt>
                <c:pt idx="1202">
                  <c:v>2169.64</c:v>
                </c:pt>
                <c:pt idx="1203">
                  <c:v>1945.73</c:v>
                </c:pt>
                <c:pt idx="1204">
                  <c:v>2415.72</c:v>
                </c:pt>
                <c:pt idx="1205">
                  <c:v>2155.85</c:v>
                </c:pt>
                <c:pt idx="1206">
                  <c:v>2488.42</c:v>
                </c:pt>
                <c:pt idx="1207">
                  <c:v>2225.51</c:v>
                </c:pt>
                <c:pt idx="1208">
                  <c:v>2729.62</c:v>
                </c:pt>
                <c:pt idx="1209">
                  <c:v>2310.98</c:v>
                </c:pt>
                <c:pt idx="1210">
                  <c:v>2549.69</c:v>
                </c:pt>
                <c:pt idx="1211">
                  <c:v>2250.24</c:v>
                </c:pt>
                <c:pt idx="1212">
                  <c:v>2474.06</c:v>
                </c:pt>
                <c:pt idx="1213">
                  <c:v>2181.92</c:v>
                </c:pt>
                <c:pt idx="1214">
                  <c:v>2459.62</c:v>
                </c:pt>
                <c:pt idx="1215">
                  <c:v>2001.12</c:v>
                </c:pt>
                <c:pt idx="1216">
                  <c:v>2264.76</c:v>
                </c:pt>
                <c:pt idx="1217">
                  <c:v>1921.85</c:v>
                </c:pt>
                <c:pt idx="1218">
                  <c:v>2338.87</c:v>
                </c:pt>
                <c:pt idx="1219">
                  <c:v>2248.21</c:v>
                </c:pt>
                <c:pt idx="1220">
                  <c:v>2430.76</c:v>
                </c:pt>
                <c:pt idx="1221">
                  <c:v>2143.80</c:v>
                </c:pt>
                <c:pt idx="1222">
                  <c:v>2488.11</c:v>
                </c:pt>
                <c:pt idx="1223">
                  <c:v>2079.25</c:v>
                </c:pt>
                <c:pt idx="1224">
                  <c:v>2292.28</c:v>
                </c:pt>
                <c:pt idx="1225">
                  <c:v>2187.09</c:v>
                </c:pt>
                <c:pt idx="1226">
                  <c:v>2578.15</c:v>
                </c:pt>
                <c:pt idx="1227">
                  <c:v>2073.38</c:v>
                </c:pt>
                <c:pt idx="1228">
                  <c:v>2368.67</c:v>
                </c:pt>
                <c:pt idx="1229">
                  <c:v>2047.02</c:v>
                </c:pt>
                <c:pt idx="1230">
                  <c:v>2192.49</c:v>
                </c:pt>
                <c:pt idx="1231">
                  <c:v>1873.06</c:v>
                </c:pt>
                <c:pt idx="1232">
                  <c:v>2222.55</c:v>
                </c:pt>
                <c:pt idx="1233">
                  <c:v>2121.86</c:v>
                </c:pt>
                <c:pt idx="1234">
                  <c:v>2453.32</c:v>
                </c:pt>
                <c:pt idx="1235">
                  <c:v>2205.26</c:v>
                </c:pt>
                <c:pt idx="1236">
                  <c:v>2507.61</c:v>
                </c:pt>
                <c:pt idx="1237">
                  <c:v>2188.47</c:v>
                </c:pt>
                <c:pt idx="1238">
                  <c:v>2584.44</c:v>
                </c:pt>
                <c:pt idx="1239">
                  <c:v>2158.92</c:v>
                </c:pt>
                <c:pt idx="1240">
                  <c:v>2390.74</c:v>
                </c:pt>
                <c:pt idx="1241">
                  <c:v>2250.09</c:v>
                </c:pt>
                <c:pt idx="1242">
                  <c:v>2573.55</c:v>
                </c:pt>
                <c:pt idx="1243">
                  <c:v>1949.99</c:v>
                </c:pt>
                <c:pt idx="1244">
                  <c:v>2521.49</c:v>
                </c:pt>
                <c:pt idx="1245">
                  <c:v>2023.60</c:v>
                </c:pt>
                <c:pt idx="1246">
                  <c:v>2372.41</c:v>
                </c:pt>
                <c:pt idx="1247">
                  <c:v>2288.53</c:v>
                </c:pt>
                <c:pt idx="1248">
                  <c:v>2750.92</c:v>
                </c:pt>
                <c:pt idx="1249">
                  <c:v>2395.37</c:v>
                </c:pt>
                <c:pt idx="1250">
                  <c:v>2506.80</c:v>
                </c:pt>
                <c:pt idx="1251">
                  <c:v>2280.47</c:v>
                </c:pt>
                <c:pt idx="1252">
                  <c:v>2566.94</c:v>
                </c:pt>
                <c:pt idx="1253">
                  <c:v>2116.55</c:v>
                </c:pt>
                <c:pt idx="1254">
                  <c:v>2461.17</c:v>
                </c:pt>
                <c:pt idx="1255">
                  <c:v>2288.29</c:v>
                </c:pt>
                <c:pt idx="1256">
                  <c:v>2493.16</c:v>
                </c:pt>
                <c:pt idx="1257">
                  <c:v>1997.43</c:v>
                </c:pt>
                <c:pt idx="1258">
                  <c:v>2123.22</c:v>
                </c:pt>
                <c:pt idx="1259">
                  <c:v>1959.95</c:v>
                </c:pt>
                <c:pt idx="1260">
                  <c:v>2364.45</c:v>
                </c:pt>
                <c:pt idx="1261">
                  <c:v>2248.02</c:v>
                </c:pt>
                <c:pt idx="1262">
                  <c:v>2449.89</c:v>
                </c:pt>
                <c:pt idx="1263">
                  <c:v>2096.24</c:v>
                </c:pt>
                <c:pt idx="1264">
                  <c:v>2440.36</c:v>
                </c:pt>
                <c:pt idx="1265">
                  <c:v>2174.92</c:v>
                </c:pt>
                <c:pt idx="1266">
                  <c:v>2413.51</c:v>
                </c:pt>
                <c:pt idx="1267">
                  <c:v>2185.64</c:v>
                </c:pt>
                <c:pt idx="1268">
                  <c:v>2488.20</c:v>
                </c:pt>
                <c:pt idx="1269">
                  <c:v>2231.61</c:v>
                </c:pt>
                <c:pt idx="1270">
                  <c:v>2409.38</c:v>
                </c:pt>
                <c:pt idx="1271">
                  <c:v>1921.27</c:v>
                </c:pt>
                <c:pt idx="1272">
                  <c:v>2087.18</c:v>
                </c:pt>
                <c:pt idx="1273">
                  <c:v>1892.16</c:v>
                </c:pt>
                <c:pt idx="1274">
                  <c:v>2173.01</c:v>
                </c:pt>
                <c:pt idx="1275">
                  <c:v>1895.05</c:v>
                </c:pt>
                <c:pt idx="1276">
                  <c:v>2193.57</c:v>
                </c:pt>
                <c:pt idx="1277">
                  <c:v>2045.45</c:v>
                </c:pt>
                <c:pt idx="1278">
                  <c:v>2551.98</c:v>
                </c:pt>
                <c:pt idx="1279">
                  <c:v>2031.19</c:v>
                </c:pt>
                <c:pt idx="1280">
                  <c:v>2302.84</c:v>
                </c:pt>
                <c:pt idx="1281">
                  <c:v>2265.20</c:v>
                </c:pt>
                <c:pt idx="1282">
                  <c:v>2274.60</c:v>
                </c:pt>
                <c:pt idx="1283">
                  <c:v>2136.00</c:v>
                </c:pt>
                <c:pt idx="1284">
                  <c:v>2375.11</c:v>
                </c:pt>
                <c:pt idx="1285">
                  <c:v>2001.98</c:v>
                </c:pt>
                <c:pt idx="1286">
                  <c:v>2222.65</c:v>
                </c:pt>
                <c:pt idx="1287">
                  <c:v>1869.45</c:v>
                </c:pt>
                <c:pt idx="1288">
                  <c:v>2031.89</c:v>
                </c:pt>
                <c:pt idx="1289">
                  <c:v>2070.88</c:v>
                </c:pt>
                <c:pt idx="1290">
                  <c:v>2413.42</c:v>
                </c:pt>
                <c:pt idx="1291">
                  <c:v>2139.01</c:v>
                </c:pt>
                <c:pt idx="1292">
                  <c:v>2448.62</c:v>
                </c:pt>
                <c:pt idx="1293">
                  <c:v>2178.95</c:v>
                </c:pt>
                <c:pt idx="1294">
                  <c:v>2403.73</c:v>
                </c:pt>
                <c:pt idx="1295">
                  <c:v>2120.55</c:v>
                </c:pt>
                <c:pt idx="1296">
                  <c:v>2471.67</c:v>
                </c:pt>
                <c:pt idx="1297">
                  <c:v>2086.25</c:v>
                </c:pt>
                <c:pt idx="1298">
                  <c:v>2442.89</c:v>
                </c:pt>
                <c:pt idx="1299">
                  <c:v>1963.99</c:v>
                </c:pt>
                <c:pt idx="1300">
                  <c:v>2139.94</c:v>
                </c:pt>
                <c:pt idx="1301">
                  <c:v>1766.14</c:v>
                </c:pt>
                <c:pt idx="1302">
                  <c:v>2132.24</c:v>
                </c:pt>
                <c:pt idx="1303">
                  <c:v>2083.76</c:v>
                </c:pt>
                <c:pt idx="1304">
                  <c:v>2341.17</c:v>
                </c:pt>
                <c:pt idx="1305">
                  <c:v>2093.52</c:v>
                </c:pt>
                <c:pt idx="1306">
                  <c:v>2386.49</c:v>
                </c:pt>
                <c:pt idx="1307">
                  <c:v>2032.89</c:v>
                </c:pt>
                <c:pt idx="1308">
                  <c:v>2301.33</c:v>
                </c:pt>
                <c:pt idx="1309">
                  <c:v>2119.09</c:v>
                </c:pt>
                <c:pt idx="1310">
                  <c:v>2325.91</c:v>
                </c:pt>
                <c:pt idx="1311">
                  <c:v>2009.10</c:v>
                </c:pt>
                <c:pt idx="1312">
                  <c:v>2283.40</c:v>
                </c:pt>
                <c:pt idx="1313">
                  <c:v>1919.37</c:v>
                </c:pt>
                <c:pt idx="1314">
                  <c:v>2286.61</c:v>
                </c:pt>
                <c:pt idx="1315">
                  <c:v>1848.72</c:v>
                </c:pt>
                <c:pt idx="1316">
                  <c:v>2055.53</c:v>
                </c:pt>
                <c:pt idx="1317">
                  <c:v>2065.42</c:v>
                </c:pt>
                <c:pt idx="1318">
                  <c:v>2347.57</c:v>
                </c:pt>
                <c:pt idx="1319">
                  <c:v>1953.47</c:v>
                </c:pt>
                <c:pt idx="1320">
                  <c:v>2347.20</c:v>
                </c:pt>
                <c:pt idx="1321">
                  <c:v>2089.97</c:v>
                </c:pt>
                <c:pt idx="1322">
                  <c:v>2308.83</c:v>
                </c:pt>
                <c:pt idx="1323">
                  <c:v>2021.69</c:v>
                </c:pt>
                <c:pt idx="1324">
                  <c:v>2344.46</c:v>
                </c:pt>
                <c:pt idx="1325">
                  <c:v>1995.24</c:v>
                </c:pt>
                <c:pt idx="1326">
                  <c:v>2290.16</c:v>
                </c:pt>
                <c:pt idx="1327">
                  <c:v>1905.26</c:v>
                </c:pt>
                <c:pt idx="1328">
                  <c:v>2075.95</c:v>
                </c:pt>
                <c:pt idx="1329">
                  <c:v>1785.05</c:v>
                </c:pt>
                <c:pt idx="1330">
                  <c:v>2224.87</c:v>
                </c:pt>
                <c:pt idx="1331">
                  <c:v>2128.70</c:v>
                </c:pt>
                <c:pt idx="1332">
                  <c:v>2480.63</c:v>
                </c:pt>
                <c:pt idx="1333">
                  <c:v>2124.55</c:v>
                </c:pt>
                <c:pt idx="1334">
                  <c:v>2571.44</c:v>
                </c:pt>
                <c:pt idx="1335">
                  <c:v>2217.53</c:v>
                </c:pt>
                <c:pt idx="1336">
                  <c:v>2683.70</c:v>
                </c:pt>
                <c:pt idx="1337">
                  <c:v>2215.45</c:v>
                </c:pt>
                <c:pt idx="1338">
                  <c:v>2554.69</c:v>
                </c:pt>
                <c:pt idx="1339">
                  <c:v>2151.40</c:v>
                </c:pt>
                <c:pt idx="1340">
                  <c:v>2318.93</c:v>
                </c:pt>
                <c:pt idx="1341">
                  <c:v>1916.75</c:v>
                </c:pt>
                <c:pt idx="1342">
                  <c:v>2233.59</c:v>
                </c:pt>
                <c:pt idx="1343">
                  <c:v>1842.99</c:v>
                </c:pt>
                <c:pt idx="1344">
                  <c:v>2396.83</c:v>
                </c:pt>
                <c:pt idx="1345">
                  <c:v>2408.69</c:v>
                </c:pt>
                <c:pt idx="1346">
                  <c:v>2942.79</c:v>
                </c:pt>
                <c:pt idx="1347">
                  <c:v>2237.46</c:v>
                </c:pt>
                <c:pt idx="1348">
                  <c:v>2495.24</c:v>
                </c:pt>
                <c:pt idx="1349">
                  <c:v>2130.48</c:v>
                </c:pt>
                <c:pt idx="1350">
                  <c:v>2358.77</c:v>
                </c:pt>
                <c:pt idx="1351">
                  <c:v>2085.41</c:v>
                </c:pt>
                <c:pt idx="1352">
                  <c:v>2406.06</c:v>
                </c:pt>
                <c:pt idx="1353">
                  <c:v>2127.62</c:v>
                </c:pt>
                <c:pt idx="1354">
                  <c:v>2560.47</c:v>
                </c:pt>
                <c:pt idx="1355">
                  <c:v>1850.08</c:v>
                </c:pt>
                <c:pt idx="1356">
                  <c:v>2426.71</c:v>
                </c:pt>
                <c:pt idx="1357">
                  <c:v>1944.94</c:v>
                </c:pt>
                <c:pt idx="1358">
                  <c:v>2505.62</c:v>
                </c:pt>
                <c:pt idx="1359">
                  <c:v>2269.73</c:v>
                </c:pt>
                <c:pt idx="1360">
                  <c:v>2653.84</c:v>
                </c:pt>
                <c:pt idx="1361">
                  <c:v>2142.67</c:v>
                </c:pt>
                <c:pt idx="1362">
                  <c:v>2586.23</c:v>
                </c:pt>
                <c:pt idx="1363">
                  <c:v>2057.55</c:v>
                </c:pt>
                <c:pt idx="1364">
                  <c:v>2420.39</c:v>
                </c:pt>
                <c:pt idx="1365">
                  <c:v>2060.36</c:v>
                </c:pt>
                <c:pt idx="1366">
                  <c:v>2679.91</c:v>
                </c:pt>
                <c:pt idx="1367">
                  <c:v>2216.17</c:v>
                </c:pt>
                <c:pt idx="1368">
                  <c:v>2859.30</c:v>
                </c:pt>
                <c:pt idx="1369">
                  <c:v>2109.59</c:v>
                </c:pt>
                <c:pt idx="1370">
                  <c:v>2827.94</c:v>
                </c:pt>
                <c:pt idx="1371">
                  <c:v>2155.96</c:v>
                </c:pt>
                <c:pt idx="1372">
                  <c:v>2406.63</c:v>
                </c:pt>
                <c:pt idx="1373">
                  <c:v>2279.28</c:v>
                </c:pt>
                <c:pt idx="1374">
                  <c:v>2478.70</c:v>
                </c:pt>
                <c:pt idx="1375">
                  <c:v>2198.48</c:v>
                </c:pt>
                <c:pt idx="1376">
                  <c:v>2294.22</c:v>
                </c:pt>
                <c:pt idx="1377">
                  <c:v>2159.42</c:v>
                </c:pt>
                <c:pt idx="1378">
                  <c:v>2379.47</c:v>
                </c:pt>
                <c:pt idx="1379">
                  <c:v>2352.65</c:v>
                </c:pt>
                <c:pt idx="1380">
                  <c:v>2646.20</c:v>
                </c:pt>
                <c:pt idx="1381">
                  <c:v>2272.51</c:v>
                </c:pt>
                <c:pt idx="1382">
                  <c:v>2652.72</c:v>
                </c:pt>
                <c:pt idx="1383">
                  <c:v>2005.09</c:v>
                </c:pt>
                <c:pt idx="1384">
                  <c:v>2234.64</c:v>
                </c:pt>
                <c:pt idx="1385">
                  <c:v>1864.39</c:v>
                </c:pt>
                <c:pt idx="1386">
                  <c:v>2024.61</c:v>
                </c:pt>
                <c:pt idx="1387">
                  <c:v>2005.27</c:v>
                </c:pt>
                <c:pt idx="1388">
                  <c:v>2374.93</c:v>
                </c:pt>
                <c:pt idx="1389">
                  <c:v>2211.18</c:v>
                </c:pt>
                <c:pt idx="1390">
                  <c:v>2294.16</c:v>
                </c:pt>
                <c:pt idx="1391">
                  <c:v>2257.76</c:v>
                </c:pt>
                <c:pt idx="1392">
                  <c:v>2585.16</c:v>
                </c:pt>
                <c:pt idx="1393">
                  <c:v>2375.32</c:v>
                </c:pt>
                <c:pt idx="1394">
                  <c:v>2790.36</c:v>
                </c:pt>
                <c:pt idx="1395">
                  <c:v>2180.84</c:v>
                </c:pt>
                <c:pt idx="1396">
                  <c:v>2363.51</c:v>
                </c:pt>
                <c:pt idx="1397">
                  <c:v>1955.84</c:v>
                </c:pt>
                <c:pt idx="1398">
                  <c:v>2182.43</c:v>
                </c:pt>
                <c:pt idx="1399">
                  <c:v>1895.86</c:v>
                </c:pt>
                <c:pt idx="1400">
                  <c:v>2189.58</c:v>
                </c:pt>
                <c:pt idx="1401">
                  <c:v>2183.91</c:v>
                </c:pt>
                <c:pt idx="1402">
                  <c:v>2385.11</c:v>
                </c:pt>
                <c:pt idx="1403">
                  <c:v>2154.50</c:v>
                </c:pt>
                <c:pt idx="1404">
                  <c:v>2305.91</c:v>
                </c:pt>
                <c:pt idx="1405">
                  <c:v>2196.02</c:v>
                </c:pt>
                <c:pt idx="1406">
                  <c:v>2522.46</c:v>
                </c:pt>
                <c:pt idx="1407">
                  <c:v>2208.32</c:v>
                </c:pt>
                <c:pt idx="1408">
                  <c:v>2698.30</c:v>
                </c:pt>
                <c:pt idx="1409">
                  <c:v>2409.16</c:v>
                </c:pt>
                <c:pt idx="1410">
                  <c:v>2971.84</c:v>
                </c:pt>
                <c:pt idx="1411">
                  <c:v>2197.72</c:v>
                </c:pt>
                <c:pt idx="1412">
                  <c:v>2426.73</c:v>
                </c:pt>
                <c:pt idx="1413">
                  <c:v>1917.03</c:v>
                </c:pt>
                <c:pt idx="1414">
                  <c:v>2237.14</c:v>
                </c:pt>
                <c:pt idx="1415">
                  <c:v>2091.61</c:v>
                </c:pt>
                <c:pt idx="1416">
                  <c:v>2455.19</c:v>
                </c:pt>
                <c:pt idx="1417">
                  <c:v>2079.38</c:v>
                </c:pt>
                <c:pt idx="1418">
                  <c:v>2727.84</c:v>
                </c:pt>
                <c:pt idx="1419">
                  <c:v>2275.32</c:v>
                </c:pt>
                <c:pt idx="1420">
                  <c:v>2934.10</c:v>
                </c:pt>
                <c:pt idx="1421">
                  <c:v>2528.14</c:v>
                </c:pt>
                <c:pt idx="1422">
                  <c:v>3237.80</c:v>
                </c:pt>
                <c:pt idx="1423">
                  <c:v>2579.88</c:v>
                </c:pt>
                <c:pt idx="1424">
                  <c:v>3354.07</c:v>
                </c:pt>
                <c:pt idx="1425">
                  <c:v>2559.63</c:v>
                </c:pt>
                <c:pt idx="1426">
                  <c:v>3264.24</c:v>
                </c:pt>
                <c:pt idx="1427">
                  <c:v>2490.99</c:v>
                </c:pt>
                <c:pt idx="1428">
                  <c:v>3251.38</c:v>
                </c:pt>
                <c:pt idx="1429">
                  <c:v>2665.42</c:v>
                </c:pt>
                <c:pt idx="1430">
                  <c:v>3741.03</c:v>
                </c:pt>
                <c:pt idx="1431">
                  <c:v>2649.44</c:v>
                </c:pt>
                <c:pt idx="1432">
                  <c:v>2959.33</c:v>
                </c:pt>
                <c:pt idx="1433">
                  <c:v>2373.52</c:v>
                </c:pt>
                <c:pt idx="1434">
                  <c:v>2643.75</c:v>
                </c:pt>
                <c:pt idx="1435">
                  <c:v>2349.56</c:v>
                </c:pt>
                <c:pt idx="1436">
                  <c:v>2650.22</c:v>
                </c:pt>
                <c:pt idx="1437">
                  <c:v>2229.11</c:v>
                </c:pt>
                <c:pt idx="1438">
                  <c:v>2575.24</c:v>
                </c:pt>
                <c:pt idx="1439">
                  <c:v>2011.68</c:v>
                </c:pt>
                <c:pt idx="1440">
                  <c:v>2307.41</c:v>
                </c:pt>
                <c:pt idx="1441">
                  <c:v>1953.21</c:v>
                </c:pt>
                <c:pt idx="1442">
                  <c:v>2361.07</c:v>
                </c:pt>
                <c:pt idx="1443">
                  <c:v>2209.59</c:v>
                </c:pt>
                <c:pt idx="1444">
                  <c:v>2695.23</c:v>
                </c:pt>
                <c:pt idx="1445">
                  <c:v>2273.24</c:v>
                </c:pt>
                <c:pt idx="1446">
                  <c:v>2567.26</c:v>
                </c:pt>
                <c:pt idx="1447">
                  <c:v>2067.92</c:v>
                </c:pt>
                <c:pt idx="1448">
                  <c:v>2223.44</c:v>
                </c:pt>
                <c:pt idx="1449">
                  <c:v>1903.09</c:v>
                </c:pt>
                <c:pt idx="1450">
                  <c:v>2306.42</c:v>
                </c:pt>
                <c:pt idx="1451">
                  <c:v>2159.71</c:v>
                </c:pt>
                <c:pt idx="1452">
                  <c:v>2454.26</c:v>
                </c:pt>
                <c:pt idx="1453">
                  <c:v>2020.57</c:v>
                </c:pt>
                <c:pt idx="1454">
                  <c:v>2363.04</c:v>
                </c:pt>
                <c:pt idx="1455">
                  <c:v>1970.46</c:v>
                </c:pt>
                <c:pt idx="1456">
                  <c:v>2549.56</c:v>
                </c:pt>
                <c:pt idx="1457">
                  <c:v>2301.84</c:v>
                </c:pt>
                <c:pt idx="1458">
                  <c:v>2660.87</c:v>
                </c:pt>
                <c:pt idx="1459">
                  <c:v>2197.63</c:v>
                </c:pt>
                <c:pt idx="1460">
                  <c:v>2379.97</c:v>
                </c:pt>
              </c:strCache>
            </c:strRef>
          </c:xVal>
          <c:yVal>
            <c:numRef>
              <c:f>'Water Trading Repository Table'!$C$2:$C$1462</c:f>
              <c:numCache>
                <c:formatCode>"$"#,##0.00</c:formatCode>
                <c:ptCount val="1461"/>
                <c:pt idx="0" formatCode="General">
                  <c:v>0</c:v>
                </c:pt>
                <c:pt idx="1">
                  <c:v>89.334249999999997</c:v>
                </c:pt>
                <c:pt idx="2">
                  <c:v>61.945999999999998</c:v>
                </c:pt>
                <c:pt idx="3">
                  <c:v>45.9017499999999</c:v>
                </c:pt>
                <c:pt idx="4">
                  <c:v>80.858249999999998</c:v>
                </c:pt>
                <c:pt idx="5">
                  <c:v>55.961833333333303</c:v>
                </c:pt>
                <c:pt idx="6">
                  <c:v>101.094833333333</c:v>
                </c:pt>
                <c:pt idx="7">
                  <c:v>26.664999999999999</c:v>
                </c:pt>
                <c:pt idx="8">
                  <c:v>38.894545454545401</c:v>
                </c:pt>
                <c:pt idx="9">
                  <c:v>46.715000000000003</c:v>
                </c:pt>
                <c:pt idx="10">
                  <c:v>46.208636363636302</c:v>
                </c:pt>
                <c:pt idx="11">
                  <c:v>41.856000000000002</c:v>
                </c:pt>
                <c:pt idx="12">
                  <c:v>46.013749999999902</c:v>
                </c:pt>
                <c:pt idx="13">
                  <c:v>34.894374999999997</c:v>
                </c:pt>
                <c:pt idx="14">
                  <c:v>53.312916666666602</c:v>
                </c:pt>
                <c:pt idx="15">
                  <c:v>70.307083333333296</c:v>
                </c:pt>
                <c:pt idx="16">
                  <c:v>64.552916666666604</c:v>
                </c:pt>
                <c:pt idx="17">
                  <c:v>49.776249999999997</c:v>
                </c:pt>
                <c:pt idx="18">
                  <c:v>61.483333333333299</c:v>
                </c:pt>
                <c:pt idx="19">
                  <c:v>56.407083333333297</c:v>
                </c:pt>
                <c:pt idx="20">
                  <c:v>69.813749999999999</c:v>
                </c:pt>
                <c:pt idx="21">
                  <c:v>53.609583333333298</c:v>
                </c:pt>
                <c:pt idx="22">
                  <c:v>53.2916666666666</c:v>
                </c:pt>
                <c:pt idx="23">
                  <c:v>53.844583333333297</c:v>
                </c:pt>
                <c:pt idx="24">
                  <c:v>53.347916666666599</c:v>
                </c:pt>
                <c:pt idx="25">
                  <c:v>55.712166666666597</c:v>
                </c:pt>
                <c:pt idx="26">
                  <c:v>66.450833333333307</c:v>
                </c:pt>
                <c:pt idx="27">
                  <c:v>78.998583333333301</c:v>
                </c:pt>
                <c:pt idx="28">
                  <c:v>159.797333333333</c:v>
                </c:pt>
                <c:pt idx="29">
                  <c:v>108.42100000000001</c:v>
                </c:pt>
                <c:pt idx="30">
                  <c:v>132.91399999999999</c:v>
                </c:pt>
                <c:pt idx="31">
                  <c:v>68.866583333333296</c:v>
                </c:pt>
                <c:pt idx="32">
                  <c:v>50.487499999999997</c:v>
                </c:pt>
                <c:pt idx="33">
                  <c:v>47.181833333333302</c:v>
                </c:pt>
                <c:pt idx="34">
                  <c:v>43.937833333333302</c:v>
                </c:pt>
                <c:pt idx="35">
                  <c:v>50.634124999999997</c:v>
                </c:pt>
                <c:pt idx="36">
                  <c:v>50.1071666666666</c:v>
                </c:pt>
                <c:pt idx="37">
                  <c:v>43.767999999999901</c:v>
                </c:pt>
                <c:pt idx="38">
                  <c:v>72.031833333333296</c:v>
                </c:pt>
                <c:pt idx="39">
                  <c:v>44.526333333333298</c:v>
                </c:pt>
                <c:pt idx="40">
                  <c:v>65.881833333333304</c:v>
                </c:pt>
                <c:pt idx="41">
                  <c:v>47.251666666666601</c:v>
                </c:pt>
                <c:pt idx="42">
                  <c:v>63.338166666666602</c:v>
                </c:pt>
                <c:pt idx="43">
                  <c:v>49.39425</c:v>
                </c:pt>
                <c:pt idx="44">
                  <c:v>77.915249999999901</c:v>
                </c:pt>
                <c:pt idx="45">
                  <c:v>48.651249999999997</c:v>
                </c:pt>
                <c:pt idx="46">
                  <c:v>59.662916666666597</c:v>
                </c:pt>
                <c:pt idx="47">
                  <c:v>44.107909090908997</c:v>
                </c:pt>
                <c:pt idx="48">
                  <c:v>45.838749999999997</c:v>
                </c:pt>
                <c:pt idx="49">
                  <c:v>51.144583333333301</c:v>
                </c:pt>
                <c:pt idx="50">
                  <c:v>73.990499999999997</c:v>
                </c:pt>
                <c:pt idx="51">
                  <c:v>49.5535833333333</c:v>
                </c:pt>
                <c:pt idx="52">
                  <c:v>69.318416666666593</c:v>
                </c:pt>
                <c:pt idx="53">
                  <c:v>59.5356666666666</c:v>
                </c:pt>
                <c:pt idx="54">
                  <c:v>87.515000000000001</c:v>
                </c:pt>
                <c:pt idx="55">
                  <c:v>47.820250000000001</c:v>
                </c:pt>
                <c:pt idx="56">
                  <c:v>70.217833333333303</c:v>
                </c:pt>
                <c:pt idx="57">
                  <c:v>63.731333333333303</c:v>
                </c:pt>
                <c:pt idx="58">
                  <c:v>81.990916666666607</c:v>
                </c:pt>
                <c:pt idx="59">
                  <c:v>60.905833333333298</c:v>
                </c:pt>
                <c:pt idx="60">
                  <c:v>73.409333333333294</c:v>
                </c:pt>
                <c:pt idx="61">
                  <c:v>48.490666666666598</c:v>
                </c:pt>
                <c:pt idx="62">
                  <c:v>92.988999999999905</c:v>
                </c:pt>
                <c:pt idx="63">
                  <c:v>56.500749999999996</c:v>
                </c:pt>
                <c:pt idx="64">
                  <c:v>66.637916666666598</c:v>
                </c:pt>
                <c:pt idx="65">
                  <c:v>41.845666666666602</c:v>
                </c:pt>
                <c:pt idx="66">
                  <c:v>86.525333333333293</c:v>
                </c:pt>
                <c:pt idx="67">
                  <c:v>58.5831666666666</c:v>
                </c:pt>
                <c:pt idx="68">
                  <c:v>60.772916666666603</c:v>
                </c:pt>
                <c:pt idx="69">
                  <c:v>42.946428571428498</c:v>
                </c:pt>
                <c:pt idx="70">
                  <c:v>55.469166666666602</c:v>
                </c:pt>
                <c:pt idx="71">
                  <c:v>48.9171428571428</c:v>
                </c:pt>
                <c:pt idx="72">
                  <c:v>45.340416666666599</c:v>
                </c:pt>
                <c:pt idx="73">
                  <c:v>39.444583333333298</c:v>
                </c:pt>
                <c:pt idx="74">
                  <c:v>43.482500000000002</c:v>
                </c:pt>
                <c:pt idx="75">
                  <c:v>42.508749999999999</c:v>
                </c:pt>
                <c:pt idx="76">
                  <c:v>53.663749999999901</c:v>
                </c:pt>
                <c:pt idx="77">
                  <c:v>66.761250000000004</c:v>
                </c:pt>
                <c:pt idx="78">
                  <c:v>61.345416666666601</c:v>
                </c:pt>
                <c:pt idx="79">
                  <c:v>67.138750000000002</c:v>
                </c:pt>
                <c:pt idx="80">
                  <c:v>76.004583333333301</c:v>
                </c:pt>
                <c:pt idx="81">
                  <c:v>43.415833333333303</c:v>
                </c:pt>
                <c:pt idx="82">
                  <c:v>49.037500000000001</c:v>
                </c:pt>
                <c:pt idx="83">
                  <c:v>37.9716666666666</c:v>
                </c:pt>
                <c:pt idx="84">
                  <c:v>50.853749999999998</c:v>
                </c:pt>
                <c:pt idx="85">
                  <c:v>45.630416666666598</c:v>
                </c:pt>
                <c:pt idx="86">
                  <c:v>44.034999999999997</c:v>
                </c:pt>
                <c:pt idx="87">
                  <c:v>174.000916666666</c:v>
                </c:pt>
                <c:pt idx="88">
                  <c:v>187.01124999999999</c:v>
                </c:pt>
                <c:pt idx="89">
                  <c:v>62.771833333333298</c:v>
                </c:pt>
                <c:pt idx="90">
                  <c:v>63.741250000000001</c:v>
                </c:pt>
                <c:pt idx="91">
                  <c:v>53.0446666666666</c:v>
                </c:pt>
                <c:pt idx="92">
                  <c:v>68.599166666666605</c:v>
                </c:pt>
                <c:pt idx="93">
                  <c:v>49.878666666666597</c:v>
                </c:pt>
                <c:pt idx="94">
                  <c:v>83.341833333333298</c:v>
                </c:pt>
                <c:pt idx="95">
                  <c:v>48.240416666666597</c:v>
                </c:pt>
                <c:pt idx="96">
                  <c:v>40.656666666666602</c:v>
                </c:pt>
                <c:pt idx="97">
                  <c:v>34.2363</c:v>
                </c:pt>
                <c:pt idx="98">
                  <c:v>41.783000000000001</c:v>
                </c:pt>
                <c:pt idx="99">
                  <c:v>38.522624999999998</c:v>
                </c:pt>
                <c:pt idx="100">
                  <c:v>66.541749999999993</c:v>
                </c:pt>
                <c:pt idx="101">
                  <c:v>46.525416666666601</c:v>
                </c:pt>
                <c:pt idx="102">
                  <c:v>153.26474999999999</c:v>
                </c:pt>
                <c:pt idx="103">
                  <c:v>58.492249999999899</c:v>
                </c:pt>
                <c:pt idx="104">
                  <c:v>102.680583333333</c:v>
                </c:pt>
                <c:pt idx="105">
                  <c:v>60.428666666666601</c:v>
                </c:pt>
                <c:pt idx="106">
                  <c:v>44.075749999999999</c:v>
                </c:pt>
                <c:pt idx="107">
                  <c:v>41.518250000000002</c:v>
                </c:pt>
                <c:pt idx="108">
                  <c:v>53.703000000000003</c:v>
                </c:pt>
                <c:pt idx="109">
                  <c:v>48.485166666666601</c:v>
                </c:pt>
                <c:pt idx="110">
                  <c:v>51.238500000000002</c:v>
                </c:pt>
                <c:pt idx="111">
                  <c:v>45.216000000000001</c:v>
                </c:pt>
                <c:pt idx="112">
                  <c:v>80.2231666666666</c:v>
                </c:pt>
                <c:pt idx="113">
                  <c:v>59.268833333333298</c:v>
                </c:pt>
                <c:pt idx="114">
                  <c:v>122.02416666666601</c:v>
                </c:pt>
                <c:pt idx="115">
                  <c:v>52.375166666666601</c:v>
                </c:pt>
                <c:pt idx="116">
                  <c:v>86.003166666666601</c:v>
                </c:pt>
                <c:pt idx="117">
                  <c:v>46.148416666666598</c:v>
                </c:pt>
                <c:pt idx="118">
                  <c:v>80.905249999999995</c:v>
                </c:pt>
                <c:pt idx="119">
                  <c:v>69.394666666666595</c:v>
                </c:pt>
                <c:pt idx="120">
                  <c:v>52.200499999999998</c:v>
                </c:pt>
                <c:pt idx="121">
                  <c:v>51.469666666666598</c:v>
                </c:pt>
                <c:pt idx="122">
                  <c:v>80.457083333333301</c:v>
                </c:pt>
                <c:pt idx="123">
                  <c:v>63.776000000000003</c:v>
                </c:pt>
                <c:pt idx="124">
                  <c:v>79.9641666666666</c:v>
                </c:pt>
                <c:pt idx="125">
                  <c:v>48.149166666666602</c:v>
                </c:pt>
                <c:pt idx="126">
                  <c:v>72.476249999999993</c:v>
                </c:pt>
                <c:pt idx="127">
                  <c:v>50.1383333333333</c:v>
                </c:pt>
                <c:pt idx="128">
                  <c:v>43.467083333333299</c:v>
                </c:pt>
                <c:pt idx="129">
                  <c:v>35.828333333333298</c:v>
                </c:pt>
                <c:pt idx="130">
                  <c:v>44.240833333333299</c:v>
                </c:pt>
                <c:pt idx="131">
                  <c:v>48.47625</c:v>
                </c:pt>
                <c:pt idx="132">
                  <c:v>64.392083333333304</c:v>
                </c:pt>
                <c:pt idx="133">
                  <c:v>57.506666666666597</c:v>
                </c:pt>
                <c:pt idx="134">
                  <c:v>60.60125</c:v>
                </c:pt>
                <c:pt idx="135">
                  <c:v>59.695416666666603</c:v>
                </c:pt>
                <c:pt idx="136">
                  <c:v>63.4149999999999</c:v>
                </c:pt>
                <c:pt idx="137">
                  <c:v>40.586428571428499</c:v>
                </c:pt>
                <c:pt idx="138">
                  <c:v>51.212499999999999</c:v>
                </c:pt>
                <c:pt idx="139">
                  <c:v>32.070454545454503</c:v>
                </c:pt>
                <c:pt idx="140">
                  <c:v>57.2349999999999</c:v>
                </c:pt>
                <c:pt idx="141">
                  <c:v>40.739999999999903</c:v>
                </c:pt>
                <c:pt idx="142">
                  <c:v>46.875833333333297</c:v>
                </c:pt>
                <c:pt idx="143">
                  <c:v>35.6323636363636</c:v>
                </c:pt>
                <c:pt idx="144">
                  <c:v>49.200416666666598</c:v>
                </c:pt>
                <c:pt idx="145">
                  <c:v>50.580750000000002</c:v>
                </c:pt>
                <c:pt idx="146">
                  <c:v>47.971090909090897</c:v>
                </c:pt>
                <c:pt idx="147">
                  <c:v>56.944499999999998</c:v>
                </c:pt>
                <c:pt idx="148">
                  <c:v>55.517916666666601</c:v>
                </c:pt>
                <c:pt idx="149">
                  <c:v>42.779142857142801</c:v>
                </c:pt>
                <c:pt idx="150">
                  <c:v>50.096333333333298</c:v>
                </c:pt>
                <c:pt idx="151">
                  <c:v>56.752999999999901</c:v>
                </c:pt>
                <c:pt idx="152">
                  <c:v>62.233666666666601</c:v>
                </c:pt>
                <c:pt idx="153">
                  <c:v>58.376583333333301</c:v>
                </c:pt>
                <c:pt idx="154">
                  <c:v>76.446166666666599</c:v>
                </c:pt>
                <c:pt idx="155">
                  <c:v>59.417250000000003</c:v>
                </c:pt>
                <c:pt idx="156">
                  <c:v>77.689083333333301</c:v>
                </c:pt>
                <c:pt idx="157">
                  <c:v>60.7068333333333</c:v>
                </c:pt>
                <c:pt idx="158">
                  <c:v>54.075499999999998</c:v>
                </c:pt>
                <c:pt idx="159">
                  <c:v>58.074090909090899</c:v>
                </c:pt>
                <c:pt idx="160">
                  <c:v>58.947666666666599</c:v>
                </c:pt>
                <c:pt idx="161">
                  <c:v>50.550444444444402</c:v>
                </c:pt>
                <c:pt idx="162">
                  <c:v>54.709249999999997</c:v>
                </c:pt>
                <c:pt idx="163">
                  <c:v>44.055250000000001</c:v>
                </c:pt>
                <c:pt idx="164">
                  <c:v>52.375399999999999</c:v>
                </c:pt>
                <c:pt idx="165">
                  <c:v>56.051000000000002</c:v>
                </c:pt>
                <c:pt idx="166">
                  <c:v>49.247363636363602</c:v>
                </c:pt>
                <c:pt idx="167">
                  <c:v>51.720125000000003</c:v>
                </c:pt>
                <c:pt idx="168">
                  <c:v>58.361166666666598</c:v>
                </c:pt>
                <c:pt idx="169">
                  <c:v>39.493714285714198</c:v>
                </c:pt>
                <c:pt idx="170">
                  <c:v>49.298749999999998</c:v>
                </c:pt>
                <c:pt idx="171">
                  <c:v>56.920916666666599</c:v>
                </c:pt>
                <c:pt idx="172">
                  <c:v>47.455500000000001</c:v>
                </c:pt>
                <c:pt idx="173">
                  <c:v>35.969888888888804</c:v>
                </c:pt>
                <c:pt idx="174">
                  <c:v>42.944777777777702</c:v>
                </c:pt>
                <c:pt idx="175">
                  <c:v>36.922249999999998</c:v>
                </c:pt>
                <c:pt idx="176">
                  <c:v>36.546333333333301</c:v>
                </c:pt>
                <c:pt idx="177">
                  <c:v>37.124400000000001</c:v>
                </c:pt>
                <c:pt idx="178">
                  <c:v>42.941666666666599</c:v>
                </c:pt>
                <c:pt idx="179">
                  <c:v>31.945999999999898</c:v>
                </c:pt>
                <c:pt idx="180">
                  <c:v>50.933333333333302</c:v>
                </c:pt>
                <c:pt idx="181">
                  <c:v>53.714300000000001</c:v>
                </c:pt>
                <c:pt idx="182">
                  <c:v>50.493333333333297</c:v>
                </c:pt>
                <c:pt idx="183">
                  <c:v>63.067083333333301</c:v>
                </c:pt>
                <c:pt idx="184">
                  <c:v>78.320583333333303</c:v>
                </c:pt>
                <c:pt idx="185">
                  <c:v>62.180583333333303</c:v>
                </c:pt>
                <c:pt idx="186">
                  <c:v>60.060250000000003</c:v>
                </c:pt>
                <c:pt idx="187">
                  <c:v>45.017499999999998</c:v>
                </c:pt>
                <c:pt idx="188">
                  <c:v>79.766666666666595</c:v>
                </c:pt>
                <c:pt idx="189">
                  <c:v>40.561666666666603</c:v>
                </c:pt>
                <c:pt idx="190">
                  <c:v>47.821818181818102</c:v>
                </c:pt>
                <c:pt idx="191">
                  <c:v>43.174583333333302</c:v>
                </c:pt>
                <c:pt idx="192">
                  <c:v>54.176666666666598</c:v>
                </c:pt>
                <c:pt idx="193">
                  <c:v>49.405416666666603</c:v>
                </c:pt>
                <c:pt idx="194">
                  <c:v>73.729583333333295</c:v>
                </c:pt>
                <c:pt idx="195">
                  <c:v>44.014999999999901</c:v>
                </c:pt>
                <c:pt idx="196">
                  <c:v>51.409583333333302</c:v>
                </c:pt>
                <c:pt idx="197">
                  <c:v>47.154583333333299</c:v>
                </c:pt>
                <c:pt idx="198">
                  <c:v>65.525416666666601</c:v>
                </c:pt>
                <c:pt idx="199">
                  <c:v>61.518333333333302</c:v>
                </c:pt>
                <c:pt idx="200">
                  <c:v>79.883750000000006</c:v>
                </c:pt>
                <c:pt idx="201">
                  <c:v>53.233749999999901</c:v>
                </c:pt>
                <c:pt idx="202">
                  <c:v>88.894999999999996</c:v>
                </c:pt>
                <c:pt idx="203">
                  <c:v>28.648499999999999</c:v>
                </c:pt>
                <c:pt idx="204">
                  <c:v>44.792916666666599</c:v>
                </c:pt>
                <c:pt idx="205">
                  <c:v>47.22625</c:v>
                </c:pt>
                <c:pt idx="206">
                  <c:v>49.3720833333333</c:v>
                </c:pt>
                <c:pt idx="207">
                  <c:v>51.491666666666603</c:v>
                </c:pt>
                <c:pt idx="208">
                  <c:v>53.55</c:v>
                </c:pt>
                <c:pt idx="209">
                  <c:v>52.564166666666601</c:v>
                </c:pt>
                <c:pt idx="210">
                  <c:v>56.3049999999999</c:v>
                </c:pt>
                <c:pt idx="211">
                  <c:v>50.992916666666602</c:v>
                </c:pt>
                <c:pt idx="212">
                  <c:v>54.992916666666602</c:v>
                </c:pt>
                <c:pt idx="213">
                  <c:v>50.9091666666666</c:v>
                </c:pt>
                <c:pt idx="214">
                  <c:v>50.233333333333299</c:v>
                </c:pt>
                <c:pt idx="215">
                  <c:v>45.06</c:v>
                </c:pt>
                <c:pt idx="216">
                  <c:v>48.699583333333301</c:v>
                </c:pt>
                <c:pt idx="217">
                  <c:v>48.758333333333297</c:v>
                </c:pt>
                <c:pt idx="218">
                  <c:v>48.168333333333301</c:v>
                </c:pt>
                <c:pt idx="219">
                  <c:v>50.261666666666599</c:v>
                </c:pt>
                <c:pt idx="220">
                  <c:v>47.798333333333296</c:v>
                </c:pt>
                <c:pt idx="221">
                  <c:v>49.244166666666601</c:v>
                </c:pt>
                <c:pt idx="222">
                  <c:v>50.734583333333298</c:v>
                </c:pt>
                <c:pt idx="223">
                  <c:v>53.69</c:v>
                </c:pt>
                <c:pt idx="224">
                  <c:v>53.271666666666597</c:v>
                </c:pt>
                <c:pt idx="225">
                  <c:v>49.4508333333333</c:v>
                </c:pt>
                <c:pt idx="226">
                  <c:v>52.059166666666599</c:v>
                </c:pt>
                <c:pt idx="227">
                  <c:v>37.89</c:v>
                </c:pt>
                <c:pt idx="228">
                  <c:v>45.816666666666599</c:v>
                </c:pt>
                <c:pt idx="229">
                  <c:v>36.757083333333298</c:v>
                </c:pt>
                <c:pt idx="230">
                  <c:v>44.214583333333302</c:v>
                </c:pt>
                <c:pt idx="231">
                  <c:v>49.384583333333303</c:v>
                </c:pt>
                <c:pt idx="232">
                  <c:v>48.080416666666601</c:v>
                </c:pt>
                <c:pt idx="233">
                  <c:v>52.469583333333297</c:v>
                </c:pt>
                <c:pt idx="234">
                  <c:v>53.402916666666599</c:v>
                </c:pt>
                <c:pt idx="235">
                  <c:v>39.446249999999999</c:v>
                </c:pt>
                <c:pt idx="236">
                  <c:v>47.963333333333303</c:v>
                </c:pt>
                <c:pt idx="237">
                  <c:v>42.502222222222201</c:v>
                </c:pt>
                <c:pt idx="238">
                  <c:v>44.941666666666599</c:v>
                </c:pt>
                <c:pt idx="239">
                  <c:v>45.204285714285703</c:v>
                </c:pt>
                <c:pt idx="240">
                  <c:v>48.322083333333303</c:v>
                </c:pt>
                <c:pt idx="241">
                  <c:v>44.181666666666601</c:v>
                </c:pt>
                <c:pt idx="242">
                  <c:v>79.288727272727201</c:v>
                </c:pt>
                <c:pt idx="243">
                  <c:v>51.941249999999997</c:v>
                </c:pt>
                <c:pt idx="244">
                  <c:v>49.0996666666666</c:v>
                </c:pt>
                <c:pt idx="245">
                  <c:v>66.743333333333297</c:v>
                </c:pt>
                <c:pt idx="246">
                  <c:v>59.953249999999997</c:v>
                </c:pt>
                <c:pt idx="247">
                  <c:v>48.052500000000002</c:v>
                </c:pt>
                <c:pt idx="248">
                  <c:v>43.413333333333298</c:v>
                </c:pt>
                <c:pt idx="249">
                  <c:v>41.137499999999903</c:v>
                </c:pt>
                <c:pt idx="250">
                  <c:v>54.3541666666666</c:v>
                </c:pt>
                <c:pt idx="251">
                  <c:v>50.5133333333333</c:v>
                </c:pt>
                <c:pt idx="252">
                  <c:v>59.321666666666601</c:v>
                </c:pt>
                <c:pt idx="253">
                  <c:v>70.624166666666596</c:v>
                </c:pt>
                <c:pt idx="254">
                  <c:v>75.650833333333296</c:v>
                </c:pt>
                <c:pt idx="255">
                  <c:v>48.5474999999999</c:v>
                </c:pt>
                <c:pt idx="256">
                  <c:v>45.350833333333298</c:v>
                </c:pt>
                <c:pt idx="257">
                  <c:v>47.290833333333303</c:v>
                </c:pt>
                <c:pt idx="258">
                  <c:v>60.935416666666598</c:v>
                </c:pt>
                <c:pt idx="259">
                  <c:v>60.887916666666598</c:v>
                </c:pt>
                <c:pt idx="260">
                  <c:v>73.694583333333298</c:v>
                </c:pt>
                <c:pt idx="261">
                  <c:v>57.995833333333302</c:v>
                </c:pt>
                <c:pt idx="262">
                  <c:v>49.681249999999999</c:v>
                </c:pt>
                <c:pt idx="263">
                  <c:v>28.802777777777699</c:v>
                </c:pt>
                <c:pt idx="264">
                  <c:v>57.887916666666598</c:v>
                </c:pt>
                <c:pt idx="265">
                  <c:v>34.658124999999998</c:v>
                </c:pt>
                <c:pt idx="266">
                  <c:v>42.6458333333333</c:v>
                </c:pt>
                <c:pt idx="267">
                  <c:v>38.750833333333297</c:v>
                </c:pt>
                <c:pt idx="268">
                  <c:v>44.832083333333301</c:v>
                </c:pt>
                <c:pt idx="269">
                  <c:v>37.403888888888801</c:v>
                </c:pt>
                <c:pt idx="270">
                  <c:v>46.276249999999997</c:v>
                </c:pt>
                <c:pt idx="271">
                  <c:v>37.748750000000001</c:v>
                </c:pt>
                <c:pt idx="272">
                  <c:v>46.262083333333301</c:v>
                </c:pt>
                <c:pt idx="273">
                  <c:v>39.879090909090898</c:v>
                </c:pt>
                <c:pt idx="274">
                  <c:v>47.372916666666598</c:v>
                </c:pt>
                <c:pt idx="275">
                  <c:v>40.558181818181801</c:v>
                </c:pt>
                <c:pt idx="276">
                  <c:v>53.550416666666599</c:v>
                </c:pt>
                <c:pt idx="277">
                  <c:v>47.153750000000002</c:v>
                </c:pt>
                <c:pt idx="278">
                  <c:v>54.608333333333299</c:v>
                </c:pt>
                <c:pt idx="279">
                  <c:v>50.127083333333303</c:v>
                </c:pt>
                <c:pt idx="280">
                  <c:v>49.530833333333298</c:v>
                </c:pt>
                <c:pt idx="281">
                  <c:v>38.462499999999999</c:v>
                </c:pt>
                <c:pt idx="282">
                  <c:v>47.275416666666601</c:v>
                </c:pt>
                <c:pt idx="283">
                  <c:v>45.832500000000003</c:v>
                </c:pt>
                <c:pt idx="284">
                  <c:v>50.742916666666602</c:v>
                </c:pt>
                <c:pt idx="285">
                  <c:v>46.262499999999903</c:v>
                </c:pt>
                <c:pt idx="286">
                  <c:v>49.195</c:v>
                </c:pt>
                <c:pt idx="287">
                  <c:v>37.257083333333298</c:v>
                </c:pt>
                <c:pt idx="288">
                  <c:v>43.033333333333303</c:v>
                </c:pt>
                <c:pt idx="289">
                  <c:v>39.896428571428501</c:v>
                </c:pt>
                <c:pt idx="290">
                  <c:v>53.087499999999999</c:v>
                </c:pt>
                <c:pt idx="291">
                  <c:v>44.002499999999998</c:v>
                </c:pt>
                <c:pt idx="292">
                  <c:v>50.586666666666602</c:v>
                </c:pt>
                <c:pt idx="293">
                  <c:v>46.027083333333302</c:v>
                </c:pt>
                <c:pt idx="294">
                  <c:v>51.392916666666601</c:v>
                </c:pt>
                <c:pt idx="295">
                  <c:v>46.5908333333333</c:v>
                </c:pt>
                <c:pt idx="296">
                  <c:v>54.303750000000001</c:v>
                </c:pt>
                <c:pt idx="297">
                  <c:v>45.068750000000001</c:v>
                </c:pt>
                <c:pt idx="298">
                  <c:v>42.706249999999997</c:v>
                </c:pt>
                <c:pt idx="299">
                  <c:v>35.205555555555499</c:v>
                </c:pt>
                <c:pt idx="300">
                  <c:v>49.220833333333303</c:v>
                </c:pt>
                <c:pt idx="301">
                  <c:v>42.534374999999997</c:v>
                </c:pt>
                <c:pt idx="302">
                  <c:v>49.414090909090902</c:v>
                </c:pt>
                <c:pt idx="303">
                  <c:v>53.580699999999901</c:v>
                </c:pt>
                <c:pt idx="304">
                  <c:v>84.922083333333305</c:v>
                </c:pt>
                <c:pt idx="305">
                  <c:v>39.346999999999902</c:v>
                </c:pt>
                <c:pt idx="306">
                  <c:v>43.315916666666602</c:v>
                </c:pt>
                <c:pt idx="307">
                  <c:v>47.9022222222222</c:v>
                </c:pt>
                <c:pt idx="308">
                  <c:v>54.980166666666598</c:v>
                </c:pt>
                <c:pt idx="309">
                  <c:v>35.089999999999897</c:v>
                </c:pt>
                <c:pt idx="310">
                  <c:v>41.228333333333303</c:v>
                </c:pt>
                <c:pt idx="311">
                  <c:v>48.412916666666597</c:v>
                </c:pt>
                <c:pt idx="312">
                  <c:v>49.219999999999899</c:v>
                </c:pt>
                <c:pt idx="313">
                  <c:v>51.047083333333298</c:v>
                </c:pt>
                <c:pt idx="314">
                  <c:v>53.327916666666603</c:v>
                </c:pt>
                <c:pt idx="315">
                  <c:v>46.842500000000001</c:v>
                </c:pt>
                <c:pt idx="316">
                  <c:v>56.6724999999999</c:v>
                </c:pt>
                <c:pt idx="317">
                  <c:v>42.86</c:v>
                </c:pt>
                <c:pt idx="318">
                  <c:v>53.180833333333297</c:v>
                </c:pt>
                <c:pt idx="319">
                  <c:v>40.827083333333299</c:v>
                </c:pt>
                <c:pt idx="320">
                  <c:v>51.916249999999998</c:v>
                </c:pt>
                <c:pt idx="321">
                  <c:v>58.307499999999997</c:v>
                </c:pt>
                <c:pt idx="322">
                  <c:v>79.133749999999907</c:v>
                </c:pt>
                <c:pt idx="323">
                  <c:v>52.497499999999903</c:v>
                </c:pt>
                <c:pt idx="324">
                  <c:v>47.962916666666601</c:v>
                </c:pt>
                <c:pt idx="325">
                  <c:v>62.541249999999899</c:v>
                </c:pt>
                <c:pt idx="326">
                  <c:v>79.1875</c:v>
                </c:pt>
                <c:pt idx="327">
                  <c:v>38.7470833333333</c:v>
                </c:pt>
                <c:pt idx="328">
                  <c:v>49.417083333333302</c:v>
                </c:pt>
                <c:pt idx="329">
                  <c:v>41.010833333333302</c:v>
                </c:pt>
                <c:pt idx="330">
                  <c:v>48.966249999999903</c:v>
                </c:pt>
                <c:pt idx="331">
                  <c:v>46.856666666666598</c:v>
                </c:pt>
                <c:pt idx="332">
                  <c:v>60.067499999999903</c:v>
                </c:pt>
                <c:pt idx="333">
                  <c:v>46.485833333333296</c:v>
                </c:pt>
                <c:pt idx="334">
                  <c:v>63.379999999999903</c:v>
                </c:pt>
                <c:pt idx="335">
                  <c:v>56.775833333333303</c:v>
                </c:pt>
                <c:pt idx="336">
                  <c:v>71.761666666666599</c:v>
                </c:pt>
                <c:pt idx="337">
                  <c:v>57.215416666666599</c:v>
                </c:pt>
                <c:pt idx="338">
                  <c:v>72.071666666666601</c:v>
                </c:pt>
                <c:pt idx="339">
                  <c:v>55.789166666666603</c:v>
                </c:pt>
                <c:pt idx="340">
                  <c:v>57.0787499999999</c:v>
                </c:pt>
                <c:pt idx="341">
                  <c:v>52.03875</c:v>
                </c:pt>
                <c:pt idx="342">
                  <c:v>57.935000000000002</c:v>
                </c:pt>
                <c:pt idx="343">
                  <c:v>38.531111111111102</c:v>
                </c:pt>
                <c:pt idx="344">
                  <c:v>51.300416666666599</c:v>
                </c:pt>
                <c:pt idx="345">
                  <c:v>35.748125000000002</c:v>
                </c:pt>
                <c:pt idx="346">
                  <c:v>43.7841666666666</c:v>
                </c:pt>
                <c:pt idx="347">
                  <c:v>32.951000000000001</c:v>
                </c:pt>
                <c:pt idx="348">
                  <c:v>45.659583333333302</c:v>
                </c:pt>
                <c:pt idx="349">
                  <c:v>42.175909090909002</c:v>
                </c:pt>
                <c:pt idx="350">
                  <c:v>45.818750000000001</c:v>
                </c:pt>
                <c:pt idx="351">
                  <c:v>45.181249999999999</c:v>
                </c:pt>
                <c:pt idx="352">
                  <c:v>59.650833333333303</c:v>
                </c:pt>
                <c:pt idx="353">
                  <c:v>53.089999999999897</c:v>
                </c:pt>
                <c:pt idx="354">
                  <c:v>59.624166666666603</c:v>
                </c:pt>
                <c:pt idx="355">
                  <c:v>52.540833333333303</c:v>
                </c:pt>
                <c:pt idx="356">
                  <c:v>52.706666666666599</c:v>
                </c:pt>
                <c:pt idx="357">
                  <c:v>50.466250000000002</c:v>
                </c:pt>
                <c:pt idx="358">
                  <c:v>57.713333333333303</c:v>
                </c:pt>
                <c:pt idx="359">
                  <c:v>33.4791666666666</c:v>
                </c:pt>
                <c:pt idx="360">
                  <c:v>48.625</c:v>
                </c:pt>
                <c:pt idx="361">
                  <c:v>34.729374999999997</c:v>
                </c:pt>
                <c:pt idx="362">
                  <c:v>54.031249999999901</c:v>
                </c:pt>
                <c:pt idx="363">
                  <c:v>80.355500000000006</c:v>
                </c:pt>
                <c:pt idx="364">
                  <c:v>197.62691666666601</c:v>
                </c:pt>
                <c:pt idx="365">
                  <c:v>38.401499999999999</c:v>
                </c:pt>
                <c:pt idx="366">
                  <c:v>43.864916666666602</c:v>
                </c:pt>
                <c:pt idx="367">
                  <c:v>44.829500000000003</c:v>
                </c:pt>
                <c:pt idx="368">
                  <c:v>61.380749999999999</c:v>
                </c:pt>
                <c:pt idx="369">
                  <c:v>26.107499999999899</c:v>
                </c:pt>
                <c:pt idx="370">
                  <c:v>45.783333333333303</c:v>
                </c:pt>
                <c:pt idx="371">
                  <c:v>51.353749999999998</c:v>
                </c:pt>
                <c:pt idx="372">
                  <c:v>42.387</c:v>
                </c:pt>
                <c:pt idx="373">
                  <c:v>52.655000000000001</c:v>
                </c:pt>
                <c:pt idx="374">
                  <c:v>53.036666666666598</c:v>
                </c:pt>
                <c:pt idx="375">
                  <c:v>36.664583333333297</c:v>
                </c:pt>
                <c:pt idx="376">
                  <c:v>70.017499999999998</c:v>
                </c:pt>
                <c:pt idx="377">
                  <c:v>45.737083333333302</c:v>
                </c:pt>
                <c:pt idx="378">
                  <c:v>47.952916666666603</c:v>
                </c:pt>
                <c:pt idx="379">
                  <c:v>48.643333333333302</c:v>
                </c:pt>
                <c:pt idx="380">
                  <c:v>53.9433333333333</c:v>
                </c:pt>
                <c:pt idx="381">
                  <c:v>78.154166666666598</c:v>
                </c:pt>
                <c:pt idx="382">
                  <c:v>72.477916666666601</c:v>
                </c:pt>
                <c:pt idx="383">
                  <c:v>43.243333333333297</c:v>
                </c:pt>
                <c:pt idx="384">
                  <c:v>67.462083333333297</c:v>
                </c:pt>
                <c:pt idx="385">
                  <c:v>50.933333333333302</c:v>
                </c:pt>
                <c:pt idx="386">
                  <c:v>50.860833333333296</c:v>
                </c:pt>
                <c:pt idx="387">
                  <c:v>46.814583333333303</c:v>
                </c:pt>
                <c:pt idx="388">
                  <c:v>65.967083333333306</c:v>
                </c:pt>
                <c:pt idx="389">
                  <c:v>52.462499999999999</c:v>
                </c:pt>
                <c:pt idx="390">
                  <c:v>67.153750000000002</c:v>
                </c:pt>
                <c:pt idx="391">
                  <c:v>57.936250000000001</c:v>
                </c:pt>
                <c:pt idx="392">
                  <c:v>59.931666666666601</c:v>
                </c:pt>
                <c:pt idx="393">
                  <c:v>60.722499999999997</c:v>
                </c:pt>
                <c:pt idx="394">
                  <c:v>59.856250000000003</c:v>
                </c:pt>
                <c:pt idx="395">
                  <c:v>51.819999999999901</c:v>
                </c:pt>
                <c:pt idx="396">
                  <c:v>76.141666666666595</c:v>
                </c:pt>
                <c:pt idx="397">
                  <c:v>66.974999999999994</c:v>
                </c:pt>
                <c:pt idx="398">
                  <c:v>82.171666666666596</c:v>
                </c:pt>
                <c:pt idx="399">
                  <c:v>50.0162499999999</c:v>
                </c:pt>
                <c:pt idx="400">
                  <c:v>64.713333333333296</c:v>
                </c:pt>
                <c:pt idx="401">
                  <c:v>44.022500000000001</c:v>
                </c:pt>
                <c:pt idx="402">
                  <c:v>54.5445833333333</c:v>
                </c:pt>
                <c:pt idx="403">
                  <c:v>44.419166666666598</c:v>
                </c:pt>
                <c:pt idx="404">
                  <c:v>74.711666666666602</c:v>
                </c:pt>
                <c:pt idx="405">
                  <c:v>43.5283333333333</c:v>
                </c:pt>
                <c:pt idx="406">
                  <c:v>58.199583333333301</c:v>
                </c:pt>
                <c:pt idx="407">
                  <c:v>38.403888888888801</c:v>
                </c:pt>
                <c:pt idx="408">
                  <c:v>48.528750000000002</c:v>
                </c:pt>
                <c:pt idx="409">
                  <c:v>45.454583333333296</c:v>
                </c:pt>
                <c:pt idx="410">
                  <c:v>65.091249999999903</c:v>
                </c:pt>
                <c:pt idx="411">
                  <c:v>53.253749999999997</c:v>
                </c:pt>
                <c:pt idx="412">
                  <c:v>62.634999999999899</c:v>
                </c:pt>
                <c:pt idx="413">
                  <c:v>43.797916666666602</c:v>
                </c:pt>
                <c:pt idx="414">
                  <c:v>74.790416666666601</c:v>
                </c:pt>
                <c:pt idx="415">
                  <c:v>54.195</c:v>
                </c:pt>
                <c:pt idx="416">
                  <c:v>81.428749999999994</c:v>
                </c:pt>
                <c:pt idx="417">
                  <c:v>61.591666666666598</c:v>
                </c:pt>
                <c:pt idx="418">
                  <c:v>84.004999999999995</c:v>
                </c:pt>
                <c:pt idx="419">
                  <c:v>73.071250000000006</c:v>
                </c:pt>
                <c:pt idx="420">
                  <c:v>89.251666666666594</c:v>
                </c:pt>
                <c:pt idx="421">
                  <c:v>70.024583333333297</c:v>
                </c:pt>
                <c:pt idx="422">
                  <c:v>72.64</c:v>
                </c:pt>
                <c:pt idx="423">
                  <c:v>63.719166666666602</c:v>
                </c:pt>
                <c:pt idx="424">
                  <c:v>76.680416666666602</c:v>
                </c:pt>
                <c:pt idx="425">
                  <c:v>97.3719999999999</c:v>
                </c:pt>
                <c:pt idx="426">
                  <c:v>87.475083333333302</c:v>
                </c:pt>
                <c:pt idx="427">
                  <c:v>42.447888888888798</c:v>
                </c:pt>
                <c:pt idx="428">
                  <c:v>54.379166666666599</c:v>
                </c:pt>
                <c:pt idx="429">
                  <c:v>47.226333333333301</c:v>
                </c:pt>
                <c:pt idx="430">
                  <c:v>65.741166666666601</c:v>
                </c:pt>
                <c:pt idx="431">
                  <c:v>43.6204166666666</c:v>
                </c:pt>
                <c:pt idx="432">
                  <c:v>75.9479166666666</c:v>
                </c:pt>
                <c:pt idx="433">
                  <c:v>45.174999999999997</c:v>
                </c:pt>
                <c:pt idx="434">
                  <c:v>49.103333333333303</c:v>
                </c:pt>
                <c:pt idx="435">
                  <c:v>48.378749999999997</c:v>
                </c:pt>
                <c:pt idx="436">
                  <c:v>49.6458333333333</c:v>
                </c:pt>
                <c:pt idx="437">
                  <c:v>52.8779166666666</c:v>
                </c:pt>
                <c:pt idx="438">
                  <c:v>98.386250000000004</c:v>
                </c:pt>
                <c:pt idx="439">
                  <c:v>59.590416666666599</c:v>
                </c:pt>
                <c:pt idx="440">
                  <c:v>72.096666666666593</c:v>
                </c:pt>
                <c:pt idx="441">
                  <c:v>47.9270833333333</c:v>
                </c:pt>
                <c:pt idx="442">
                  <c:v>57.243333333333297</c:v>
                </c:pt>
                <c:pt idx="443">
                  <c:v>63.758333333333297</c:v>
                </c:pt>
                <c:pt idx="444">
                  <c:v>69.530833333333305</c:v>
                </c:pt>
                <c:pt idx="445">
                  <c:v>55.008749999999999</c:v>
                </c:pt>
                <c:pt idx="446">
                  <c:v>67.959583333333299</c:v>
                </c:pt>
                <c:pt idx="447">
                  <c:v>58.454999999999899</c:v>
                </c:pt>
                <c:pt idx="448">
                  <c:v>59.5133333333333</c:v>
                </c:pt>
                <c:pt idx="449">
                  <c:v>62.106250000000003</c:v>
                </c:pt>
                <c:pt idx="450">
                  <c:v>75.083749999999995</c:v>
                </c:pt>
                <c:pt idx="451">
                  <c:v>72.067499999999995</c:v>
                </c:pt>
                <c:pt idx="452">
                  <c:v>69.167083333333295</c:v>
                </c:pt>
                <c:pt idx="453">
                  <c:v>47.772083333333299</c:v>
                </c:pt>
                <c:pt idx="454">
                  <c:v>57.986249999999899</c:v>
                </c:pt>
                <c:pt idx="455">
                  <c:v>53.971249999999998</c:v>
                </c:pt>
                <c:pt idx="456">
                  <c:v>66.100833333333298</c:v>
                </c:pt>
                <c:pt idx="457">
                  <c:v>48.206249999999997</c:v>
                </c:pt>
                <c:pt idx="458">
                  <c:v>63.657499999999999</c:v>
                </c:pt>
                <c:pt idx="459">
                  <c:v>46.99</c:v>
                </c:pt>
                <c:pt idx="460">
                  <c:v>61.338333333333303</c:v>
                </c:pt>
                <c:pt idx="461">
                  <c:v>40.4195833333333</c:v>
                </c:pt>
                <c:pt idx="462">
                  <c:v>54.921666666666603</c:v>
                </c:pt>
                <c:pt idx="463">
                  <c:v>55.743749999999899</c:v>
                </c:pt>
                <c:pt idx="464">
                  <c:v>64.784166666666593</c:v>
                </c:pt>
                <c:pt idx="465">
                  <c:v>39.407916666666601</c:v>
                </c:pt>
                <c:pt idx="466">
                  <c:v>45.298333333333296</c:v>
                </c:pt>
                <c:pt idx="467">
                  <c:v>42.202727272727202</c:v>
                </c:pt>
                <c:pt idx="468">
                  <c:v>56.2558333333333</c:v>
                </c:pt>
                <c:pt idx="469">
                  <c:v>44.347499999999997</c:v>
                </c:pt>
                <c:pt idx="470">
                  <c:v>60.957083333333301</c:v>
                </c:pt>
                <c:pt idx="471">
                  <c:v>46.731666666666598</c:v>
                </c:pt>
                <c:pt idx="472">
                  <c:v>56.807083333333303</c:v>
                </c:pt>
                <c:pt idx="473">
                  <c:v>41.453333333333298</c:v>
                </c:pt>
                <c:pt idx="474">
                  <c:v>56.362916666666599</c:v>
                </c:pt>
                <c:pt idx="475">
                  <c:v>44.294999999999902</c:v>
                </c:pt>
                <c:pt idx="476">
                  <c:v>56.652083333333302</c:v>
                </c:pt>
                <c:pt idx="477">
                  <c:v>54.389583333333299</c:v>
                </c:pt>
                <c:pt idx="478">
                  <c:v>79.165416666666601</c:v>
                </c:pt>
                <c:pt idx="479">
                  <c:v>54.53875</c:v>
                </c:pt>
                <c:pt idx="480">
                  <c:v>56.990833333333299</c:v>
                </c:pt>
                <c:pt idx="481">
                  <c:v>46.333750000000002</c:v>
                </c:pt>
                <c:pt idx="482">
                  <c:v>59.141666666666602</c:v>
                </c:pt>
                <c:pt idx="483">
                  <c:v>39.871666666666599</c:v>
                </c:pt>
                <c:pt idx="484">
                  <c:v>42.424166666666601</c:v>
                </c:pt>
                <c:pt idx="485">
                  <c:v>31.869166666666601</c:v>
                </c:pt>
                <c:pt idx="486">
                  <c:v>51.942083333333301</c:v>
                </c:pt>
                <c:pt idx="487">
                  <c:v>71.976583333333295</c:v>
                </c:pt>
                <c:pt idx="488">
                  <c:v>55.570500000000003</c:v>
                </c:pt>
                <c:pt idx="489">
                  <c:v>35.178818181818102</c:v>
                </c:pt>
                <c:pt idx="490">
                  <c:v>82.808583333333303</c:v>
                </c:pt>
                <c:pt idx="491">
                  <c:v>44.022727272727202</c:v>
                </c:pt>
                <c:pt idx="492">
                  <c:v>80.227000000000004</c:v>
                </c:pt>
                <c:pt idx="493">
                  <c:v>55.7558333333333</c:v>
                </c:pt>
                <c:pt idx="494">
                  <c:v>62.750833333333297</c:v>
                </c:pt>
                <c:pt idx="495">
                  <c:v>33.043333333333301</c:v>
                </c:pt>
                <c:pt idx="496">
                  <c:v>37.844583333333297</c:v>
                </c:pt>
                <c:pt idx="497">
                  <c:v>47.879999999999903</c:v>
                </c:pt>
                <c:pt idx="498">
                  <c:v>50.42</c:v>
                </c:pt>
                <c:pt idx="499">
                  <c:v>47.507083333333298</c:v>
                </c:pt>
                <c:pt idx="500">
                  <c:v>74.433333333333294</c:v>
                </c:pt>
                <c:pt idx="501">
                  <c:v>72.467083333333306</c:v>
                </c:pt>
                <c:pt idx="502">
                  <c:v>77.196250000000006</c:v>
                </c:pt>
                <c:pt idx="503">
                  <c:v>52.41</c:v>
                </c:pt>
                <c:pt idx="504">
                  <c:v>73.879999999999896</c:v>
                </c:pt>
                <c:pt idx="505">
                  <c:v>62.469166666666602</c:v>
                </c:pt>
                <c:pt idx="506">
                  <c:v>70.363333333333301</c:v>
                </c:pt>
                <c:pt idx="507">
                  <c:v>48.371249999999897</c:v>
                </c:pt>
                <c:pt idx="508">
                  <c:v>88.029583333333306</c:v>
                </c:pt>
                <c:pt idx="509">
                  <c:v>51.335833333333298</c:v>
                </c:pt>
                <c:pt idx="510">
                  <c:v>65.329583333333304</c:v>
                </c:pt>
                <c:pt idx="511">
                  <c:v>53.769999999999897</c:v>
                </c:pt>
                <c:pt idx="512">
                  <c:v>63.956999999999901</c:v>
                </c:pt>
                <c:pt idx="513">
                  <c:v>51.338749999999997</c:v>
                </c:pt>
                <c:pt idx="514">
                  <c:v>54.9345833333333</c:v>
                </c:pt>
                <c:pt idx="515">
                  <c:v>34.522500000000001</c:v>
                </c:pt>
                <c:pt idx="516">
                  <c:v>54.936250000000001</c:v>
                </c:pt>
                <c:pt idx="517">
                  <c:v>51.0729166666666</c:v>
                </c:pt>
                <c:pt idx="518">
                  <c:v>52.2945833333333</c:v>
                </c:pt>
                <c:pt idx="519">
                  <c:v>44.726666666666603</c:v>
                </c:pt>
                <c:pt idx="520">
                  <c:v>77.517499999999998</c:v>
                </c:pt>
                <c:pt idx="521">
                  <c:v>49.554583333333298</c:v>
                </c:pt>
                <c:pt idx="522">
                  <c:v>52.442916666666598</c:v>
                </c:pt>
                <c:pt idx="523">
                  <c:v>49.8287499999999</c:v>
                </c:pt>
                <c:pt idx="524">
                  <c:v>67.549583333333302</c:v>
                </c:pt>
                <c:pt idx="525">
                  <c:v>48.207500000000003</c:v>
                </c:pt>
                <c:pt idx="526">
                  <c:v>46.808749999999897</c:v>
                </c:pt>
                <c:pt idx="527">
                  <c:v>45.873750000000001</c:v>
                </c:pt>
                <c:pt idx="528">
                  <c:v>47.7245833333333</c:v>
                </c:pt>
                <c:pt idx="529">
                  <c:v>28.845999999999901</c:v>
                </c:pt>
                <c:pt idx="530">
                  <c:v>60.244583333333303</c:v>
                </c:pt>
                <c:pt idx="531">
                  <c:v>36.316249999999997</c:v>
                </c:pt>
                <c:pt idx="532">
                  <c:v>44.537499999999902</c:v>
                </c:pt>
                <c:pt idx="533">
                  <c:v>34.553333333333299</c:v>
                </c:pt>
                <c:pt idx="534">
                  <c:v>53.402499999999897</c:v>
                </c:pt>
                <c:pt idx="535">
                  <c:v>50.355833333333301</c:v>
                </c:pt>
                <c:pt idx="536">
                  <c:v>59.463749999999997</c:v>
                </c:pt>
                <c:pt idx="537">
                  <c:v>50.248333333333299</c:v>
                </c:pt>
                <c:pt idx="538">
                  <c:v>52.935416666666598</c:v>
                </c:pt>
                <c:pt idx="539">
                  <c:v>61.705833333333302</c:v>
                </c:pt>
                <c:pt idx="540">
                  <c:v>63.655416666666603</c:v>
                </c:pt>
                <c:pt idx="541">
                  <c:v>55.837083333333297</c:v>
                </c:pt>
                <c:pt idx="542">
                  <c:v>51.783333333333303</c:v>
                </c:pt>
                <c:pt idx="543">
                  <c:v>51.994999999999997</c:v>
                </c:pt>
                <c:pt idx="544">
                  <c:v>60.637499999999903</c:v>
                </c:pt>
                <c:pt idx="545">
                  <c:v>44.738750000000003</c:v>
                </c:pt>
                <c:pt idx="546">
                  <c:v>59.0162499999999</c:v>
                </c:pt>
                <c:pt idx="547">
                  <c:v>41.709600000000002</c:v>
                </c:pt>
                <c:pt idx="548">
                  <c:v>56.280833333333298</c:v>
                </c:pt>
                <c:pt idx="549">
                  <c:v>35.242249999999999</c:v>
                </c:pt>
                <c:pt idx="550">
                  <c:v>73.400666666666595</c:v>
                </c:pt>
                <c:pt idx="551">
                  <c:v>64.428083333333305</c:v>
                </c:pt>
                <c:pt idx="552">
                  <c:v>75.952249999999907</c:v>
                </c:pt>
                <c:pt idx="553">
                  <c:v>53.532083333333297</c:v>
                </c:pt>
                <c:pt idx="554">
                  <c:v>70.233333333333306</c:v>
                </c:pt>
                <c:pt idx="555">
                  <c:v>43.792499999999997</c:v>
                </c:pt>
                <c:pt idx="556">
                  <c:v>43.967916666666603</c:v>
                </c:pt>
                <c:pt idx="557">
                  <c:v>51.145000000000003</c:v>
                </c:pt>
                <c:pt idx="558">
                  <c:v>44.225833333333298</c:v>
                </c:pt>
                <c:pt idx="559">
                  <c:v>62.532499999999999</c:v>
                </c:pt>
                <c:pt idx="560">
                  <c:v>83.460833333333298</c:v>
                </c:pt>
                <c:pt idx="561">
                  <c:v>58.622916666666598</c:v>
                </c:pt>
                <c:pt idx="562">
                  <c:v>66.830833333333302</c:v>
                </c:pt>
                <c:pt idx="563">
                  <c:v>53.835833333333298</c:v>
                </c:pt>
                <c:pt idx="564">
                  <c:v>68.947500000000005</c:v>
                </c:pt>
                <c:pt idx="565">
                  <c:v>60.918333333333301</c:v>
                </c:pt>
                <c:pt idx="566">
                  <c:v>65.825000000000003</c:v>
                </c:pt>
                <c:pt idx="567">
                  <c:v>45.246666666666599</c:v>
                </c:pt>
                <c:pt idx="568">
                  <c:v>93.789166666666603</c:v>
                </c:pt>
                <c:pt idx="569">
                  <c:v>45.956666666666599</c:v>
                </c:pt>
                <c:pt idx="570">
                  <c:v>71.999166666666596</c:v>
                </c:pt>
                <c:pt idx="571">
                  <c:v>37.198749999999997</c:v>
                </c:pt>
                <c:pt idx="572">
                  <c:v>52.446666666666601</c:v>
                </c:pt>
                <c:pt idx="573">
                  <c:v>42.499166666666603</c:v>
                </c:pt>
                <c:pt idx="574">
                  <c:v>63.807499999999997</c:v>
                </c:pt>
                <c:pt idx="575">
                  <c:v>54.576666666666597</c:v>
                </c:pt>
                <c:pt idx="576">
                  <c:v>55.982500000000002</c:v>
                </c:pt>
                <c:pt idx="577">
                  <c:v>44.299166666666601</c:v>
                </c:pt>
                <c:pt idx="578">
                  <c:v>59.989166666666598</c:v>
                </c:pt>
                <c:pt idx="579">
                  <c:v>51.032916666666601</c:v>
                </c:pt>
                <c:pt idx="580">
                  <c:v>64.219166666666595</c:v>
                </c:pt>
                <c:pt idx="581">
                  <c:v>71.835833333333298</c:v>
                </c:pt>
                <c:pt idx="582">
                  <c:v>76.037499999999994</c:v>
                </c:pt>
                <c:pt idx="583">
                  <c:v>53.73</c:v>
                </c:pt>
                <c:pt idx="584">
                  <c:v>76.707916666666605</c:v>
                </c:pt>
                <c:pt idx="585">
                  <c:v>49.93</c:v>
                </c:pt>
                <c:pt idx="586">
                  <c:v>56.155833333333298</c:v>
                </c:pt>
                <c:pt idx="587">
                  <c:v>49.869166666666601</c:v>
                </c:pt>
                <c:pt idx="588">
                  <c:v>57.069166666666597</c:v>
                </c:pt>
                <c:pt idx="589">
                  <c:v>42.998750000000001</c:v>
                </c:pt>
                <c:pt idx="590">
                  <c:v>50.1279166666666</c:v>
                </c:pt>
                <c:pt idx="591">
                  <c:v>37.558749999999897</c:v>
                </c:pt>
                <c:pt idx="592">
                  <c:v>42.296249999999901</c:v>
                </c:pt>
                <c:pt idx="593">
                  <c:v>47.533333333333303</c:v>
                </c:pt>
                <c:pt idx="594">
                  <c:v>58.02375</c:v>
                </c:pt>
                <c:pt idx="595">
                  <c:v>57.103749999999998</c:v>
                </c:pt>
                <c:pt idx="596">
                  <c:v>68.652083333333294</c:v>
                </c:pt>
                <c:pt idx="597">
                  <c:v>60.049166666666601</c:v>
                </c:pt>
                <c:pt idx="598">
                  <c:v>60.7708333333333</c:v>
                </c:pt>
                <c:pt idx="599">
                  <c:v>52.8570833333333</c:v>
                </c:pt>
                <c:pt idx="600">
                  <c:v>55.778750000000002</c:v>
                </c:pt>
                <c:pt idx="601">
                  <c:v>45.507916666666603</c:v>
                </c:pt>
                <c:pt idx="602">
                  <c:v>57.362083333333302</c:v>
                </c:pt>
                <c:pt idx="603">
                  <c:v>65.629166666666606</c:v>
                </c:pt>
                <c:pt idx="604">
                  <c:v>67.625833333333304</c:v>
                </c:pt>
                <c:pt idx="605">
                  <c:v>51.223750000000003</c:v>
                </c:pt>
                <c:pt idx="606">
                  <c:v>69.586666666666602</c:v>
                </c:pt>
                <c:pt idx="607">
                  <c:v>61.611666666666601</c:v>
                </c:pt>
                <c:pt idx="608">
                  <c:v>54.928333333333299</c:v>
                </c:pt>
                <c:pt idx="609">
                  <c:v>54.774374999999999</c:v>
                </c:pt>
                <c:pt idx="610">
                  <c:v>57.5251666666666</c:v>
                </c:pt>
                <c:pt idx="611">
                  <c:v>55.525916666666603</c:v>
                </c:pt>
                <c:pt idx="612">
                  <c:v>93.176249999999996</c:v>
                </c:pt>
                <c:pt idx="613">
                  <c:v>73.739249999999998</c:v>
                </c:pt>
                <c:pt idx="614">
                  <c:v>67.371416666666605</c:v>
                </c:pt>
                <c:pt idx="615">
                  <c:v>54.024583333333297</c:v>
                </c:pt>
                <c:pt idx="616">
                  <c:v>56.475000000000001</c:v>
                </c:pt>
                <c:pt idx="617">
                  <c:v>50.376666666666601</c:v>
                </c:pt>
                <c:pt idx="618">
                  <c:v>41.915833333333303</c:v>
                </c:pt>
                <c:pt idx="619">
                  <c:v>42.007083333333298</c:v>
                </c:pt>
                <c:pt idx="620">
                  <c:v>48.264583333333299</c:v>
                </c:pt>
                <c:pt idx="621">
                  <c:v>57.581666666666599</c:v>
                </c:pt>
                <c:pt idx="622">
                  <c:v>81.2558333333333</c:v>
                </c:pt>
                <c:pt idx="623">
                  <c:v>50.509583333333303</c:v>
                </c:pt>
                <c:pt idx="624">
                  <c:v>61.915833333333303</c:v>
                </c:pt>
                <c:pt idx="625">
                  <c:v>44.452083333333299</c:v>
                </c:pt>
                <c:pt idx="626">
                  <c:v>66.273333333333298</c:v>
                </c:pt>
                <c:pt idx="627">
                  <c:v>56.90625</c:v>
                </c:pt>
                <c:pt idx="628">
                  <c:v>65.317499999999995</c:v>
                </c:pt>
                <c:pt idx="629">
                  <c:v>63.1516666666666</c:v>
                </c:pt>
                <c:pt idx="630">
                  <c:v>78.025416666666601</c:v>
                </c:pt>
                <c:pt idx="631">
                  <c:v>50.135833333333302</c:v>
                </c:pt>
                <c:pt idx="632">
                  <c:v>74.454583333333304</c:v>
                </c:pt>
                <c:pt idx="633">
                  <c:v>47.600416666666597</c:v>
                </c:pt>
                <c:pt idx="634">
                  <c:v>54.03875</c:v>
                </c:pt>
                <c:pt idx="635">
                  <c:v>53.240416666666597</c:v>
                </c:pt>
                <c:pt idx="636">
                  <c:v>79.754583333333301</c:v>
                </c:pt>
                <c:pt idx="637">
                  <c:v>46.871249999999897</c:v>
                </c:pt>
                <c:pt idx="638">
                  <c:v>73.267499999999998</c:v>
                </c:pt>
                <c:pt idx="639">
                  <c:v>49.975000000000001</c:v>
                </c:pt>
                <c:pt idx="640">
                  <c:v>77.7662499999999</c:v>
                </c:pt>
                <c:pt idx="641">
                  <c:v>56.203749999999999</c:v>
                </c:pt>
                <c:pt idx="642">
                  <c:v>74.744583333333296</c:v>
                </c:pt>
                <c:pt idx="643">
                  <c:v>55.783749999999998</c:v>
                </c:pt>
                <c:pt idx="644">
                  <c:v>48.494583333333303</c:v>
                </c:pt>
                <c:pt idx="645">
                  <c:v>33.299444444444397</c:v>
                </c:pt>
                <c:pt idx="646">
                  <c:v>40.534999999999997</c:v>
                </c:pt>
                <c:pt idx="647">
                  <c:v>33.344999999999999</c:v>
                </c:pt>
                <c:pt idx="648">
                  <c:v>44.9583333333333</c:v>
                </c:pt>
                <c:pt idx="649">
                  <c:v>38.847499999999997</c:v>
                </c:pt>
                <c:pt idx="650">
                  <c:v>56.487916666666599</c:v>
                </c:pt>
                <c:pt idx="651">
                  <c:v>44.548749999999998</c:v>
                </c:pt>
                <c:pt idx="652">
                  <c:v>54.977916666666601</c:v>
                </c:pt>
                <c:pt idx="653">
                  <c:v>36.4375</c:v>
                </c:pt>
                <c:pt idx="654">
                  <c:v>56.418749999999903</c:v>
                </c:pt>
                <c:pt idx="655">
                  <c:v>54.088333333333303</c:v>
                </c:pt>
                <c:pt idx="656">
                  <c:v>46.512499999999903</c:v>
                </c:pt>
                <c:pt idx="657">
                  <c:v>45.996666666666599</c:v>
                </c:pt>
                <c:pt idx="658">
                  <c:v>48.314090909090901</c:v>
                </c:pt>
                <c:pt idx="659">
                  <c:v>44.322857142857103</c:v>
                </c:pt>
                <c:pt idx="660">
                  <c:v>39.004999999999903</c:v>
                </c:pt>
                <c:pt idx="661">
                  <c:v>32.433888888888802</c:v>
                </c:pt>
                <c:pt idx="662">
                  <c:v>54.317083333333301</c:v>
                </c:pt>
                <c:pt idx="663">
                  <c:v>54.115416666666597</c:v>
                </c:pt>
                <c:pt idx="664">
                  <c:v>55.441666666666599</c:v>
                </c:pt>
                <c:pt idx="665">
                  <c:v>55.433749999999897</c:v>
                </c:pt>
                <c:pt idx="666">
                  <c:v>42.220833333333303</c:v>
                </c:pt>
                <c:pt idx="667">
                  <c:v>39.741249999999901</c:v>
                </c:pt>
                <c:pt idx="668">
                  <c:v>47.627499999999998</c:v>
                </c:pt>
                <c:pt idx="669">
                  <c:v>51.697249999999997</c:v>
                </c:pt>
                <c:pt idx="670">
                  <c:v>91.086749999999995</c:v>
                </c:pt>
                <c:pt idx="671">
                  <c:v>108.491333333333</c:v>
                </c:pt>
                <c:pt idx="672">
                  <c:v>103.15049999999999</c:v>
                </c:pt>
                <c:pt idx="673">
                  <c:v>44.554499999999997</c:v>
                </c:pt>
                <c:pt idx="674">
                  <c:v>56.459166666666597</c:v>
                </c:pt>
                <c:pt idx="675">
                  <c:v>45.986249999999998</c:v>
                </c:pt>
                <c:pt idx="676">
                  <c:v>45.425833333333301</c:v>
                </c:pt>
                <c:pt idx="677">
                  <c:v>39.856999999999999</c:v>
                </c:pt>
                <c:pt idx="678">
                  <c:v>42.868636363636298</c:v>
                </c:pt>
                <c:pt idx="679">
                  <c:v>37.848499999999902</c:v>
                </c:pt>
                <c:pt idx="680">
                  <c:v>47.806249999999999</c:v>
                </c:pt>
                <c:pt idx="681">
                  <c:v>60.922083333333298</c:v>
                </c:pt>
                <c:pt idx="682">
                  <c:v>62.5266666666666</c:v>
                </c:pt>
                <c:pt idx="683">
                  <c:v>80.026249999999905</c:v>
                </c:pt>
                <c:pt idx="684">
                  <c:v>93.381249999999994</c:v>
                </c:pt>
                <c:pt idx="685">
                  <c:v>52.632916666666603</c:v>
                </c:pt>
                <c:pt idx="686">
                  <c:v>66.297916666666595</c:v>
                </c:pt>
                <c:pt idx="687">
                  <c:v>41.935833333333299</c:v>
                </c:pt>
                <c:pt idx="688">
                  <c:v>47.556666666666601</c:v>
                </c:pt>
                <c:pt idx="689">
                  <c:v>51.536249999999903</c:v>
                </c:pt>
                <c:pt idx="690">
                  <c:v>58.006666666666597</c:v>
                </c:pt>
                <c:pt idx="691">
                  <c:v>55.424583333333302</c:v>
                </c:pt>
                <c:pt idx="692">
                  <c:v>69.689583333333303</c:v>
                </c:pt>
                <c:pt idx="693">
                  <c:v>56.573333333333302</c:v>
                </c:pt>
                <c:pt idx="694">
                  <c:v>89.414583333333297</c:v>
                </c:pt>
                <c:pt idx="695">
                  <c:v>65.425416666666607</c:v>
                </c:pt>
                <c:pt idx="696">
                  <c:v>79.218333333333305</c:v>
                </c:pt>
                <c:pt idx="697">
                  <c:v>61.090416666666599</c:v>
                </c:pt>
                <c:pt idx="698">
                  <c:v>82.684583333333293</c:v>
                </c:pt>
                <c:pt idx="699">
                  <c:v>58.484583333333298</c:v>
                </c:pt>
                <c:pt idx="700">
                  <c:v>88.352916666666601</c:v>
                </c:pt>
                <c:pt idx="701">
                  <c:v>68.344166666666595</c:v>
                </c:pt>
                <c:pt idx="702">
                  <c:v>54.754999999999903</c:v>
                </c:pt>
                <c:pt idx="703">
                  <c:v>57.566249999999897</c:v>
                </c:pt>
                <c:pt idx="704">
                  <c:v>53.733750000000001</c:v>
                </c:pt>
                <c:pt idx="705">
                  <c:v>59.697083333333303</c:v>
                </c:pt>
                <c:pt idx="706">
                  <c:v>51.734583333333298</c:v>
                </c:pt>
                <c:pt idx="707">
                  <c:v>38.423333333333296</c:v>
                </c:pt>
                <c:pt idx="708">
                  <c:v>44.949583333333301</c:v>
                </c:pt>
                <c:pt idx="709">
                  <c:v>44.59</c:v>
                </c:pt>
                <c:pt idx="710">
                  <c:v>48.774999999999999</c:v>
                </c:pt>
                <c:pt idx="711">
                  <c:v>46.790833333333303</c:v>
                </c:pt>
                <c:pt idx="712">
                  <c:v>56.972916666666599</c:v>
                </c:pt>
                <c:pt idx="713">
                  <c:v>46.969583333333297</c:v>
                </c:pt>
                <c:pt idx="714">
                  <c:v>48.4270833333333</c:v>
                </c:pt>
                <c:pt idx="715">
                  <c:v>42.350833333333298</c:v>
                </c:pt>
                <c:pt idx="716">
                  <c:v>40.680833333333297</c:v>
                </c:pt>
                <c:pt idx="717">
                  <c:v>37.1666666666666</c:v>
                </c:pt>
                <c:pt idx="718">
                  <c:v>38.960833333333298</c:v>
                </c:pt>
                <c:pt idx="719">
                  <c:v>40.265416666666603</c:v>
                </c:pt>
                <c:pt idx="720">
                  <c:v>42.8674999999999</c:v>
                </c:pt>
                <c:pt idx="721">
                  <c:v>49.396249999999903</c:v>
                </c:pt>
                <c:pt idx="722">
                  <c:v>41.455833333333302</c:v>
                </c:pt>
                <c:pt idx="723">
                  <c:v>33.367727272727201</c:v>
                </c:pt>
                <c:pt idx="724">
                  <c:v>43.60125</c:v>
                </c:pt>
                <c:pt idx="725">
                  <c:v>45.102083333333297</c:v>
                </c:pt>
                <c:pt idx="726">
                  <c:v>48.505416666666598</c:v>
                </c:pt>
                <c:pt idx="727">
                  <c:v>40.7454166666666</c:v>
                </c:pt>
                <c:pt idx="728">
                  <c:v>52.2662499999999</c:v>
                </c:pt>
                <c:pt idx="729">
                  <c:v>44.889583333333299</c:v>
                </c:pt>
                <c:pt idx="730">
                  <c:v>42.499583333333298</c:v>
                </c:pt>
                <c:pt idx="731">
                  <c:v>108.18749999999901</c:v>
                </c:pt>
                <c:pt idx="732">
                  <c:v>111.245</c:v>
                </c:pt>
                <c:pt idx="733">
                  <c:v>110.51333333333299</c:v>
                </c:pt>
                <c:pt idx="734">
                  <c:v>109.41500000000001</c:v>
                </c:pt>
                <c:pt idx="735">
                  <c:v>109.898333333333</c:v>
                </c:pt>
                <c:pt idx="736">
                  <c:v>111.870833333333</c:v>
                </c:pt>
                <c:pt idx="737">
                  <c:v>108.64100000000001</c:v>
                </c:pt>
                <c:pt idx="738">
                  <c:v>112.47499999999999</c:v>
                </c:pt>
                <c:pt idx="739">
                  <c:v>111.09333333333301</c:v>
                </c:pt>
                <c:pt idx="740">
                  <c:v>111.433636363636</c:v>
                </c:pt>
                <c:pt idx="741">
                  <c:v>110.70699999999999</c:v>
                </c:pt>
                <c:pt idx="742">
                  <c:v>108.410833333333</c:v>
                </c:pt>
                <c:pt idx="743">
                  <c:v>110.37583333333301</c:v>
                </c:pt>
                <c:pt idx="744">
                  <c:v>110.207499999999</c:v>
                </c:pt>
                <c:pt idx="745">
                  <c:v>111.74</c:v>
                </c:pt>
                <c:pt idx="746">
                  <c:v>111.213333333333</c:v>
                </c:pt>
                <c:pt idx="747">
                  <c:v>108.96833333333301</c:v>
                </c:pt>
                <c:pt idx="748">
                  <c:v>109.2625</c:v>
                </c:pt>
                <c:pt idx="749">
                  <c:v>110.199</c:v>
                </c:pt>
                <c:pt idx="750">
                  <c:v>111.273333333333</c:v>
                </c:pt>
                <c:pt idx="751">
                  <c:v>109.4875</c:v>
                </c:pt>
                <c:pt idx="752">
                  <c:v>110.505</c:v>
                </c:pt>
                <c:pt idx="753">
                  <c:v>109.098333333333</c:v>
                </c:pt>
                <c:pt idx="754">
                  <c:v>110.826666666666</c:v>
                </c:pt>
                <c:pt idx="755">
                  <c:v>111.049166666666</c:v>
                </c:pt>
                <c:pt idx="756">
                  <c:v>109.829166666666</c:v>
                </c:pt>
                <c:pt idx="757">
                  <c:v>110.7</c:v>
                </c:pt>
                <c:pt idx="758">
                  <c:v>109.087499999999</c:v>
                </c:pt>
                <c:pt idx="759">
                  <c:v>109.721666666666</c:v>
                </c:pt>
                <c:pt idx="760">
                  <c:v>111.22666666666601</c:v>
                </c:pt>
                <c:pt idx="761">
                  <c:v>112.73</c:v>
                </c:pt>
                <c:pt idx="762">
                  <c:v>111.52500000000001</c:v>
                </c:pt>
                <c:pt idx="763">
                  <c:v>110.448333333333</c:v>
                </c:pt>
                <c:pt idx="764">
                  <c:v>109.19416666666601</c:v>
                </c:pt>
                <c:pt idx="765">
                  <c:v>112.33750000000001</c:v>
                </c:pt>
                <c:pt idx="766">
                  <c:v>109.47499999999999</c:v>
                </c:pt>
                <c:pt idx="767">
                  <c:v>109.98857142857101</c:v>
                </c:pt>
                <c:pt idx="768">
                  <c:v>110.447499999999</c:v>
                </c:pt>
                <c:pt idx="769">
                  <c:v>109.126666666666</c:v>
                </c:pt>
                <c:pt idx="770">
                  <c:v>111.745833333333</c:v>
                </c:pt>
                <c:pt idx="771">
                  <c:v>110.930833333333</c:v>
                </c:pt>
                <c:pt idx="772">
                  <c:v>110.345833333333</c:v>
                </c:pt>
                <c:pt idx="773">
                  <c:v>110.689999999999</c:v>
                </c:pt>
                <c:pt idx="774">
                  <c:v>111.839166666666</c:v>
                </c:pt>
                <c:pt idx="775">
                  <c:v>111.34083333333299</c:v>
                </c:pt>
                <c:pt idx="776">
                  <c:v>111.143333333333</c:v>
                </c:pt>
                <c:pt idx="777">
                  <c:v>110.728181818181</c:v>
                </c:pt>
                <c:pt idx="778">
                  <c:v>110.1</c:v>
                </c:pt>
                <c:pt idx="779">
                  <c:v>111.549166666666</c:v>
                </c:pt>
                <c:pt idx="780">
                  <c:v>110.77</c:v>
                </c:pt>
                <c:pt idx="781">
                  <c:v>109.4325</c:v>
                </c:pt>
                <c:pt idx="782">
                  <c:v>110.096666666666</c:v>
                </c:pt>
                <c:pt idx="783">
                  <c:v>110.041666666666</c:v>
                </c:pt>
                <c:pt idx="784">
                  <c:v>111.23916666666599</c:v>
                </c:pt>
                <c:pt idx="785">
                  <c:v>110.66</c:v>
                </c:pt>
                <c:pt idx="786">
                  <c:v>110.686666666666</c:v>
                </c:pt>
                <c:pt idx="787">
                  <c:v>110.626666666666</c:v>
                </c:pt>
                <c:pt idx="788">
                  <c:v>111.21833333333301</c:v>
                </c:pt>
                <c:pt idx="789">
                  <c:v>110.458333333333</c:v>
                </c:pt>
                <c:pt idx="790">
                  <c:v>109.5825</c:v>
                </c:pt>
                <c:pt idx="791">
                  <c:v>110.05416666666601</c:v>
                </c:pt>
                <c:pt idx="792">
                  <c:v>110.781666666666</c:v>
                </c:pt>
                <c:pt idx="793">
                  <c:v>112.41</c:v>
                </c:pt>
                <c:pt idx="794">
                  <c:v>110.198333333333</c:v>
                </c:pt>
                <c:pt idx="795">
                  <c:v>110.21749999999901</c:v>
                </c:pt>
                <c:pt idx="796">
                  <c:v>110.13</c:v>
                </c:pt>
                <c:pt idx="797">
                  <c:v>109.869999999999</c:v>
                </c:pt>
                <c:pt idx="798">
                  <c:v>110.466666666666</c:v>
                </c:pt>
                <c:pt idx="799">
                  <c:v>110.5425</c:v>
                </c:pt>
                <c:pt idx="800">
                  <c:v>110.20083333333299</c:v>
                </c:pt>
                <c:pt idx="801">
                  <c:v>111.087499999999</c:v>
                </c:pt>
                <c:pt idx="802">
                  <c:v>111.925833333333</c:v>
                </c:pt>
                <c:pt idx="803">
                  <c:v>112.255</c:v>
                </c:pt>
                <c:pt idx="804">
                  <c:v>109.486666666666</c:v>
                </c:pt>
                <c:pt idx="805">
                  <c:v>109.698333333333</c:v>
                </c:pt>
                <c:pt idx="806">
                  <c:v>111.64666666666599</c:v>
                </c:pt>
                <c:pt idx="807">
                  <c:v>111.567777777777</c:v>
                </c:pt>
                <c:pt idx="808">
                  <c:v>109.755833333333</c:v>
                </c:pt>
                <c:pt idx="809">
                  <c:v>109.17090909090901</c:v>
                </c:pt>
                <c:pt idx="810">
                  <c:v>111.13249999999999</c:v>
                </c:pt>
                <c:pt idx="811">
                  <c:v>109.654166666666</c:v>
                </c:pt>
                <c:pt idx="812">
                  <c:v>109.68</c:v>
                </c:pt>
                <c:pt idx="813">
                  <c:v>110.40583333333301</c:v>
                </c:pt>
                <c:pt idx="814">
                  <c:v>112.82250000000001</c:v>
                </c:pt>
                <c:pt idx="815">
                  <c:v>110.1425</c:v>
                </c:pt>
                <c:pt idx="816">
                  <c:v>109.690833333333</c:v>
                </c:pt>
                <c:pt idx="817">
                  <c:v>109.82583333333299</c:v>
                </c:pt>
                <c:pt idx="818">
                  <c:v>111.9975</c:v>
                </c:pt>
                <c:pt idx="819">
                  <c:v>111.880833333333</c:v>
                </c:pt>
                <c:pt idx="820">
                  <c:v>112.26333333333299</c:v>
                </c:pt>
                <c:pt idx="821">
                  <c:v>110.1575</c:v>
                </c:pt>
                <c:pt idx="822">
                  <c:v>111.238333333333</c:v>
                </c:pt>
                <c:pt idx="823">
                  <c:v>110.713333333333</c:v>
                </c:pt>
                <c:pt idx="824">
                  <c:v>109.839166666666</c:v>
                </c:pt>
                <c:pt idx="825">
                  <c:v>111.431666666666</c:v>
                </c:pt>
                <c:pt idx="826">
                  <c:v>111.12583333333301</c:v>
                </c:pt>
                <c:pt idx="827">
                  <c:v>111.320999999999</c:v>
                </c:pt>
                <c:pt idx="828">
                  <c:v>111.66500000000001</c:v>
                </c:pt>
                <c:pt idx="829">
                  <c:v>111.086249999999</c:v>
                </c:pt>
                <c:pt idx="830">
                  <c:v>110.28916666666601</c:v>
                </c:pt>
                <c:pt idx="831">
                  <c:v>111.447499999999</c:v>
                </c:pt>
                <c:pt idx="832">
                  <c:v>111.65249999999899</c:v>
                </c:pt>
                <c:pt idx="833">
                  <c:v>110.511666666666</c:v>
                </c:pt>
                <c:pt idx="834">
                  <c:v>111.26</c:v>
                </c:pt>
                <c:pt idx="835">
                  <c:v>108.296666666666</c:v>
                </c:pt>
                <c:pt idx="836">
                  <c:v>110.400833333333</c:v>
                </c:pt>
                <c:pt idx="837">
                  <c:v>109.86499999999999</c:v>
                </c:pt>
                <c:pt idx="838">
                  <c:v>110.74250000000001</c:v>
                </c:pt>
                <c:pt idx="839">
                  <c:v>110.730833333333</c:v>
                </c:pt>
                <c:pt idx="840">
                  <c:v>108.71583333333299</c:v>
                </c:pt>
                <c:pt idx="841">
                  <c:v>109.44750000000001</c:v>
                </c:pt>
                <c:pt idx="842">
                  <c:v>111.644999999999</c:v>
                </c:pt>
                <c:pt idx="843">
                  <c:v>111.01499999999901</c:v>
                </c:pt>
                <c:pt idx="844">
                  <c:v>110.439166666666</c:v>
                </c:pt>
                <c:pt idx="845">
                  <c:v>109.7925</c:v>
                </c:pt>
                <c:pt idx="846">
                  <c:v>110.529166666666</c:v>
                </c:pt>
                <c:pt idx="847">
                  <c:v>110.634166666666</c:v>
                </c:pt>
                <c:pt idx="848">
                  <c:v>109.00416666666599</c:v>
                </c:pt>
                <c:pt idx="849">
                  <c:v>110.425</c:v>
                </c:pt>
                <c:pt idx="850">
                  <c:v>110.660833333333</c:v>
                </c:pt>
                <c:pt idx="851">
                  <c:v>110.2175</c:v>
                </c:pt>
                <c:pt idx="852">
                  <c:v>109.52249999999999</c:v>
                </c:pt>
                <c:pt idx="853">
                  <c:v>111.56</c:v>
                </c:pt>
                <c:pt idx="854">
                  <c:v>108.58</c:v>
                </c:pt>
                <c:pt idx="855">
                  <c:v>110.815833333333</c:v>
                </c:pt>
                <c:pt idx="856">
                  <c:v>110.408333333333</c:v>
                </c:pt>
                <c:pt idx="857">
                  <c:v>111.223333333333</c:v>
                </c:pt>
                <c:pt idx="858">
                  <c:v>109.50083333333301</c:v>
                </c:pt>
                <c:pt idx="859">
                  <c:v>111.568888888888</c:v>
                </c:pt>
                <c:pt idx="860">
                  <c:v>109.425</c:v>
                </c:pt>
                <c:pt idx="861">
                  <c:v>110.59399999999999</c:v>
                </c:pt>
                <c:pt idx="862">
                  <c:v>111.001666666666</c:v>
                </c:pt>
                <c:pt idx="863">
                  <c:v>110.672222222222</c:v>
                </c:pt>
                <c:pt idx="864">
                  <c:v>110.75083333333301</c:v>
                </c:pt>
                <c:pt idx="865">
                  <c:v>109.534545454545</c:v>
                </c:pt>
                <c:pt idx="866">
                  <c:v>111.82583333333299</c:v>
                </c:pt>
                <c:pt idx="867">
                  <c:v>109.93749999999901</c:v>
                </c:pt>
                <c:pt idx="868">
                  <c:v>110.033333333333</c:v>
                </c:pt>
                <c:pt idx="869">
                  <c:v>110.322499999999</c:v>
                </c:pt>
                <c:pt idx="870">
                  <c:v>112.010833333333</c:v>
                </c:pt>
                <c:pt idx="871">
                  <c:v>111.680833333333</c:v>
                </c:pt>
                <c:pt idx="872">
                  <c:v>110.705833333333</c:v>
                </c:pt>
                <c:pt idx="873">
                  <c:v>109.649999999999</c:v>
                </c:pt>
                <c:pt idx="874">
                  <c:v>110.38</c:v>
                </c:pt>
                <c:pt idx="875">
                  <c:v>112.07250000000001</c:v>
                </c:pt>
                <c:pt idx="876">
                  <c:v>110.425454545454</c:v>
                </c:pt>
                <c:pt idx="877">
                  <c:v>107.849</c:v>
                </c:pt>
                <c:pt idx="878">
                  <c:v>109.603333333333</c:v>
                </c:pt>
                <c:pt idx="879">
                  <c:v>110.65714285714201</c:v>
                </c:pt>
                <c:pt idx="880">
                  <c:v>110.18583333333299</c:v>
                </c:pt>
                <c:pt idx="881">
                  <c:v>108.954999999999</c:v>
                </c:pt>
                <c:pt idx="882">
                  <c:v>111.346666666666</c:v>
                </c:pt>
                <c:pt idx="883">
                  <c:v>109.24166666666601</c:v>
                </c:pt>
                <c:pt idx="884">
                  <c:v>110.784166666666</c:v>
                </c:pt>
                <c:pt idx="885">
                  <c:v>110.38166666666601</c:v>
                </c:pt>
                <c:pt idx="886">
                  <c:v>110.847499999999</c:v>
                </c:pt>
                <c:pt idx="887">
                  <c:v>110.451666666666</c:v>
                </c:pt>
                <c:pt idx="888">
                  <c:v>110.620833333333</c:v>
                </c:pt>
                <c:pt idx="889">
                  <c:v>110.66181818181801</c:v>
                </c:pt>
                <c:pt idx="890">
                  <c:v>109.99166666666601</c:v>
                </c:pt>
                <c:pt idx="891">
                  <c:v>111.17444444444401</c:v>
                </c:pt>
                <c:pt idx="892">
                  <c:v>111.35250000000001</c:v>
                </c:pt>
                <c:pt idx="893">
                  <c:v>111.416249999999</c:v>
                </c:pt>
                <c:pt idx="894">
                  <c:v>112.17400000000001</c:v>
                </c:pt>
                <c:pt idx="895">
                  <c:v>109.81</c:v>
                </c:pt>
                <c:pt idx="896">
                  <c:v>108.751818181818</c:v>
                </c:pt>
                <c:pt idx="897">
                  <c:v>112.31874999999999</c:v>
                </c:pt>
                <c:pt idx="898">
                  <c:v>110.475833333333</c:v>
                </c:pt>
                <c:pt idx="899">
                  <c:v>110.97571428571401</c:v>
                </c:pt>
                <c:pt idx="900">
                  <c:v>109.71583333333299</c:v>
                </c:pt>
                <c:pt idx="901">
                  <c:v>111.19416666666601</c:v>
                </c:pt>
                <c:pt idx="902">
                  <c:v>111.43833333333301</c:v>
                </c:pt>
                <c:pt idx="903">
                  <c:v>111.075555555555</c:v>
                </c:pt>
                <c:pt idx="904">
                  <c:v>111.92333333333301</c:v>
                </c:pt>
                <c:pt idx="905">
                  <c:v>109.86</c:v>
                </c:pt>
                <c:pt idx="906">
                  <c:v>111.73111111111101</c:v>
                </c:pt>
                <c:pt idx="907">
                  <c:v>109.65</c:v>
                </c:pt>
                <c:pt idx="908">
                  <c:v>109.64444444444401</c:v>
                </c:pt>
                <c:pt idx="909">
                  <c:v>113.766666666666</c:v>
                </c:pt>
                <c:pt idx="910">
                  <c:v>109.075</c:v>
                </c:pt>
                <c:pt idx="911">
                  <c:v>94.158333333333303</c:v>
                </c:pt>
                <c:pt idx="912">
                  <c:v>95.01</c:v>
                </c:pt>
                <c:pt idx="913">
                  <c:v>97.0042857142857</c:v>
                </c:pt>
                <c:pt idx="914">
                  <c:v>91.094999999999999</c:v>
                </c:pt>
                <c:pt idx="915">
                  <c:v>93.653333333333293</c:v>
                </c:pt>
                <c:pt idx="916">
                  <c:v>93.149999999999906</c:v>
                </c:pt>
                <c:pt idx="917">
                  <c:v>91.319166666666604</c:v>
                </c:pt>
                <c:pt idx="918">
                  <c:v>92.242499999999893</c:v>
                </c:pt>
                <c:pt idx="919">
                  <c:v>94.639999999999901</c:v>
                </c:pt>
                <c:pt idx="920">
                  <c:v>93.194166666666604</c:v>
                </c:pt>
                <c:pt idx="921">
                  <c:v>93.35</c:v>
                </c:pt>
                <c:pt idx="922">
                  <c:v>90.462500000000006</c:v>
                </c:pt>
                <c:pt idx="923">
                  <c:v>98.07</c:v>
                </c:pt>
                <c:pt idx="924">
                  <c:v>92.285833333333301</c:v>
                </c:pt>
                <c:pt idx="925">
                  <c:v>95.527499999999904</c:v>
                </c:pt>
                <c:pt idx="926">
                  <c:v>94.653333333333293</c:v>
                </c:pt>
                <c:pt idx="927">
                  <c:v>90.486666666666594</c:v>
                </c:pt>
                <c:pt idx="928">
                  <c:v>93.8391666666666</c:v>
                </c:pt>
                <c:pt idx="929">
                  <c:v>94.469166666666595</c:v>
                </c:pt>
                <c:pt idx="930">
                  <c:v>93.632499999999993</c:v>
                </c:pt>
                <c:pt idx="931">
                  <c:v>95.8958333333333</c:v>
                </c:pt>
                <c:pt idx="932">
                  <c:v>91.8391666666666</c:v>
                </c:pt>
                <c:pt idx="933">
                  <c:v>93.137499999999903</c:v>
                </c:pt>
                <c:pt idx="934">
                  <c:v>94.092500000000001</c:v>
                </c:pt>
                <c:pt idx="935">
                  <c:v>92.850833333333298</c:v>
                </c:pt>
                <c:pt idx="936">
                  <c:v>95.744166666666601</c:v>
                </c:pt>
                <c:pt idx="937">
                  <c:v>92.740833333333299</c:v>
                </c:pt>
                <c:pt idx="938">
                  <c:v>90.087500000000006</c:v>
                </c:pt>
                <c:pt idx="939">
                  <c:v>92.152499999999904</c:v>
                </c:pt>
                <c:pt idx="940">
                  <c:v>95.6875</c:v>
                </c:pt>
                <c:pt idx="941">
                  <c:v>91.192499999999995</c:v>
                </c:pt>
                <c:pt idx="942">
                  <c:v>93.9166666666666</c:v>
                </c:pt>
                <c:pt idx="943">
                  <c:v>90.254166666666606</c:v>
                </c:pt>
                <c:pt idx="944">
                  <c:v>93.100833333333298</c:v>
                </c:pt>
                <c:pt idx="945">
                  <c:v>96.163333333333298</c:v>
                </c:pt>
                <c:pt idx="946">
                  <c:v>92.972499999999997</c:v>
                </c:pt>
                <c:pt idx="947">
                  <c:v>88.909999999999897</c:v>
                </c:pt>
                <c:pt idx="948">
                  <c:v>93.142499999999899</c:v>
                </c:pt>
                <c:pt idx="949">
                  <c:v>93.240833333333299</c:v>
                </c:pt>
                <c:pt idx="950">
                  <c:v>91.870833333333294</c:v>
                </c:pt>
                <c:pt idx="951">
                  <c:v>92.873333333333306</c:v>
                </c:pt>
                <c:pt idx="952">
                  <c:v>88.707499999999996</c:v>
                </c:pt>
                <c:pt idx="953">
                  <c:v>92.928333333333299</c:v>
                </c:pt>
                <c:pt idx="954">
                  <c:v>94.216666666666598</c:v>
                </c:pt>
                <c:pt idx="955">
                  <c:v>90.968333333333305</c:v>
                </c:pt>
                <c:pt idx="956">
                  <c:v>93.7708333333333</c:v>
                </c:pt>
                <c:pt idx="957">
                  <c:v>97.500833333333304</c:v>
                </c:pt>
                <c:pt idx="958">
                  <c:v>95.994166666666601</c:v>
                </c:pt>
                <c:pt idx="959">
                  <c:v>92.954166666666595</c:v>
                </c:pt>
                <c:pt idx="960">
                  <c:v>93.922499999999999</c:v>
                </c:pt>
                <c:pt idx="961">
                  <c:v>94.066666666666606</c:v>
                </c:pt>
                <c:pt idx="962">
                  <c:v>91.638333333333307</c:v>
                </c:pt>
                <c:pt idx="963">
                  <c:v>92.293333333333294</c:v>
                </c:pt>
                <c:pt idx="964">
                  <c:v>90.272499999999994</c:v>
                </c:pt>
                <c:pt idx="965">
                  <c:v>96.438333333333304</c:v>
                </c:pt>
                <c:pt idx="966">
                  <c:v>93.667500000000004</c:v>
                </c:pt>
                <c:pt idx="967">
                  <c:v>90.662222222222198</c:v>
                </c:pt>
                <c:pt idx="968">
                  <c:v>93.676666666666605</c:v>
                </c:pt>
                <c:pt idx="969">
                  <c:v>89.397142857142796</c:v>
                </c:pt>
                <c:pt idx="970">
                  <c:v>93.325833333333307</c:v>
                </c:pt>
                <c:pt idx="971">
                  <c:v>95.897499999999994</c:v>
                </c:pt>
                <c:pt idx="972">
                  <c:v>91.956363636363605</c:v>
                </c:pt>
                <c:pt idx="973">
                  <c:v>92.462857142857104</c:v>
                </c:pt>
                <c:pt idx="974">
                  <c:v>95.384999999999906</c:v>
                </c:pt>
                <c:pt idx="975">
                  <c:v>90.847499999999997</c:v>
                </c:pt>
                <c:pt idx="976">
                  <c:v>93.663333333333298</c:v>
                </c:pt>
                <c:pt idx="977">
                  <c:v>90.486666666666594</c:v>
                </c:pt>
                <c:pt idx="978">
                  <c:v>97.206363636363605</c:v>
                </c:pt>
                <c:pt idx="979">
                  <c:v>95.418333333333294</c:v>
                </c:pt>
                <c:pt idx="980">
                  <c:v>96.343333333333305</c:v>
                </c:pt>
                <c:pt idx="981">
                  <c:v>91.496666666666599</c:v>
                </c:pt>
                <c:pt idx="982">
                  <c:v>93.445833333333297</c:v>
                </c:pt>
                <c:pt idx="983">
                  <c:v>98.274999999999906</c:v>
                </c:pt>
                <c:pt idx="984">
                  <c:v>94.355999999999995</c:v>
                </c:pt>
                <c:pt idx="985">
                  <c:v>93.0085714285714</c:v>
                </c:pt>
                <c:pt idx="986">
                  <c:v>94.266666666666595</c:v>
                </c:pt>
                <c:pt idx="987">
                  <c:v>94.058333333333294</c:v>
                </c:pt>
                <c:pt idx="988">
                  <c:v>94.706666666666607</c:v>
                </c:pt>
                <c:pt idx="989">
                  <c:v>92.304999999999893</c:v>
                </c:pt>
                <c:pt idx="990">
                  <c:v>91.306666666666601</c:v>
                </c:pt>
                <c:pt idx="991">
                  <c:v>90.8958333333333</c:v>
                </c:pt>
                <c:pt idx="992">
                  <c:v>92.348333333333301</c:v>
                </c:pt>
                <c:pt idx="993">
                  <c:v>95.63</c:v>
                </c:pt>
                <c:pt idx="994">
                  <c:v>93.398181818181797</c:v>
                </c:pt>
                <c:pt idx="995">
                  <c:v>96.203749999999999</c:v>
                </c:pt>
                <c:pt idx="996">
                  <c:v>94.444166666666604</c:v>
                </c:pt>
                <c:pt idx="997">
                  <c:v>92.017499999999998</c:v>
                </c:pt>
                <c:pt idx="998">
                  <c:v>95.212499999999906</c:v>
                </c:pt>
                <c:pt idx="999">
                  <c:v>95.262222222222206</c:v>
                </c:pt>
                <c:pt idx="1000">
                  <c:v>92.738333333333301</c:v>
                </c:pt>
                <c:pt idx="1001">
                  <c:v>96.783749999999998</c:v>
                </c:pt>
                <c:pt idx="1002">
                  <c:v>94.048333333333304</c:v>
                </c:pt>
                <c:pt idx="1003">
                  <c:v>91.727272727272705</c:v>
                </c:pt>
                <c:pt idx="1004">
                  <c:v>92.79</c:v>
                </c:pt>
                <c:pt idx="1005">
                  <c:v>91.99</c:v>
                </c:pt>
                <c:pt idx="1006">
                  <c:v>90.05</c:v>
                </c:pt>
                <c:pt idx="1007">
                  <c:v>93.491666666666603</c:v>
                </c:pt>
                <c:pt idx="1008">
                  <c:v>90.999166666666596</c:v>
                </c:pt>
                <c:pt idx="1009">
                  <c:v>93.266666666666595</c:v>
                </c:pt>
                <c:pt idx="1010">
                  <c:v>91.999166666666596</c:v>
                </c:pt>
                <c:pt idx="1011">
                  <c:v>90.307500000000005</c:v>
                </c:pt>
                <c:pt idx="1012">
                  <c:v>91.424166666666594</c:v>
                </c:pt>
                <c:pt idx="1013">
                  <c:v>92.987499999999997</c:v>
                </c:pt>
                <c:pt idx="1014">
                  <c:v>96.709166666666604</c:v>
                </c:pt>
                <c:pt idx="1015">
                  <c:v>94.152500000000003</c:v>
                </c:pt>
                <c:pt idx="1016">
                  <c:v>94.873333333333306</c:v>
                </c:pt>
                <c:pt idx="1017">
                  <c:v>95.133333333333297</c:v>
                </c:pt>
                <c:pt idx="1018">
                  <c:v>93.0208333333333</c:v>
                </c:pt>
                <c:pt idx="1019">
                  <c:v>96.294285714285706</c:v>
                </c:pt>
                <c:pt idx="1020">
                  <c:v>94.922499999999999</c:v>
                </c:pt>
                <c:pt idx="1021">
                  <c:v>92.642499999999998</c:v>
                </c:pt>
                <c:pt idx="1022">
                  <c:v>93.298333333333304</c:v>
                </c:pt>
                <c:pt idx="1023">
                  <c:v>90.047499999999999</c:v>
                </c:pt>
                <c:pt idx="1024">
                  <c:v>93.348333333333301</c:v>
                </c:pt>
                <c:pt idx="1025">
                  <c:v>91.872500000000002</c:v>
                </c:pt>
                <c:pt idx="1026">
                  <c:v>89.765833333333305</c:v>
                </c:pt>
                <c:pt idx="1027">
                  <c:v>93.4583333333333</c:v>
                </c:pt>
                <c:pt idx="1028">
                  <c:v>91.805833333333297</c:v>
                </c:pt>
                <c:pt idx="1029">
                  <c:v>94.952222222222204</c:v>
                </c:pt>
                <c:pt idx="1030">
                  <c:v>95.894166666666607</c:v>
                </c:pt>
                <c:pt idx="1031">
                  <c:v>90.924999999999997</c:v>
                </c:pt>
                <c:pt idx="1032">
                  <c:v>91.3272727272727</c:v>
                </c:pt>
                <c:pt idx="1033">
                  <c:v>89.527999999999906</c:v>
                </c:pt>
                <c:pt idx="1034">
                  <c:v>95.992499999999893</c:v>
                </c:pt>
                <c:pt idx="1035">
                  <c:v>95.757499999999993</c:v>
                </c:pt>
                <c:pt idx="1036">
                  <c:v>88.090833333333293</c:v>
                </c:pt>
                <c:pt idx="1037">
                  <c:v>91.118888888888804</c:v>
                </c:pt>
                <c:pt idx="1038">
                  <c:v>88.774166666666602</c:v>
                </c:pt>
                <c:pt idx="1039">
                  <c:v>91.893333333333302</c:v>
                </c:pt>
                <c:pt idx="1040">
                  <c:v>91.952500000000001</c:v>
                </c:pt>
                <c:pt idx="1041">
                  <c:v>94.504999999999995</c:v>
                </c:pt>
                <c:pt idx="1042">
                  <c:v>91.514999999999901</c:v>
                </c:pt>
                <c:pt idx="1043">
                  <c:v>92.745000000000005</c:v>
                </c:pt>
                <c:pt idx="1044">
                  <c:v>89.092499999999902</c:v>
                </c:pt>
                <c:pt idx="1045">
                  <c:v>98.242499999999893</c:v>
                </c:pt>
                <c:pt idx="1046">
                  <c:v>93.010833333333295</c:v>
                </c:pt>
                <c:pt idx="1047">
                  <c:v>92.356666666666598</c:v>
                </c:pt>
                <c:pt idx="1048">
                  <c:v>93.078333333333305</c:v>
                </c:pt>
                <c:pt idx="1049">
                  <c:v>92.907499999999899</c:v>
                </c:pt>
                <c:pt idx="1050">
                  <c:v>92.074999999999903</c:v>
                </c:pt>
                <c:pt idx="1051">
                  <c:v>90.574166666666599</c:v>
                </c:pt>
                <c:pt idx="1052">
                  <c:v>91.566666666666606</c:v>
                </c:pt>
                <c:pt idx="1053">
                  <c:v>90.649999999999906</c:v>
                </c:pt>
                <c:pt idx="1054">
                  <c:v>93.179999999999893</c:v>
                </c:pt>
                <c:pt idx="1055">
                  <c:v>92.728999999999999</c:v>
                </c:pt>
                <c:pt idx="1056">
                  <c:v>91.346666666666593</c:v>
                </c:pt>
                <c:pt idx="1057">
                  <c:v>97.366666666666603</c:v>
                </c:pt>
                <c:pt idx="1058">
                  <c:v>90.375833333333304</c:v>
                </c:pt>
                <c:pt idx="1059">
                  <c:v>87.474999999999994</c:v>
                </c:pt>
                <c:pt idx="1060">
                  <c:v>94.589999999999904</c:v>
                </c:pt>
                <c:pt idx="1061">
                  <c:v>92.352500000000006</c:v>
                </c:pt>
                <c:pt idx="1062">
                  <c:v>93.919166666666598</c:v>
                </c:pt>
                <c:pt idx="1063">
                  <c:v>92.703333333333305</c:v>
                </c:pt>
                <c:pt idx="1064">
                  <c:v>89.927499999999995</c:v>
                </c:pt>
                <c:pt idx="1065">
                  <c:v>92.654999999999902</c:v>
                </c:pt>
                <c:pt idx="1066">
                  <c:v>93.805833333333297</c:v>
                </c:pt>
                <c:pt idx="1067">
                  <c:v>91.402500000000003</c:v>
                </c:pt>
                <c:pt idx="1068">
                  <c:v>92.496666666666599</c:v>
                </c:pt>
                <c:pt idx="1069">
                  <c:v>90.926666666666605</c:v>
                </c:pt>
                <c:pt idx="1070">
                  <c:v>95.913333333333298</c:v>
                </c:pt>
                <c:pt idx="1071">
                  <c:v>92.822500000000005</c:v>
                </c:pt>
                <c:pt idx="1072">
                  <c:v>93.805833333333297</c:v>
                </c:pt>
                <c:pt idx="1073">
                  <c:v>96.0555555555555</c:v>
                </c:pt>
                <c:pt idx="1074">
                  <c:v>91.576666666666597</c:v>
                </c:pt>
                <c:pt idx="1075">
                  <c:v>90.302499999999995</c:v>
                </c:pt>
                <c:pt idx="1076">
                  <c:v>93.009166666666601</c:v>
                </c:pt>
                <c:pt idx="1077">
                  <c:v>95.102000000000004</c:v>
                </c:pt>
                <c:pt idx="1078">
                  <c:v>93.831666666666607</c:v>
                </c:pt>
                <c:pt idx="1079">
                  <c:v>92.270909090909001</c:v>
                </c:pt>
                <c:pt idx="1080">
                  <c:v>95.849166666666605</c:v>
                </c:pt>
                <c:pt idx="1081">
                  <c:v>92.894999999999897</c:v>
                </c:pt>
                <c:pt idx="1082">
                  <c:v>97.459166666666604</c:v>
                </c:pt>
                <c:pt idx="1083">
                  <c:v>90.898333333333298</c:v>
                </c:pt>
                <c:pt idx="1084">
                  <c:v>92.4224999999999</c:v>
                </c:pt>
                <c:pt idx="1085">
                  <c:v>96.047499999999999</c:v>
                </c:pt>
                <c:pt idx="1086">
                  <c:v>92.858333333333306</c:v>
                </c:pt>
                <c:pt idx="1087">
                  <c:v>96.7766666666666</c:v>
                </c:pt>
                <c:pt idx="1088">
                  <c:v>93.782499999999999</c:v>
                </c:pt>
                <c:pt idx="1089">
                  <c:v>91.845833333333303</c:v>
                </c:pt>
                <c:pt idx="1090">
                  <c:v>94.476666666666603</c:v>
                </c:pt>
                <c:pt idx="1091">
                  <c:v>95.429999999999893</c:v>
                </c:pt>
                <c:pt idx="1092">
                  <c:v>92.961666666666602</c:v>
                </c:pt>
                <c:pt idx="1093">
                  <c:v>94.661249999999995</c:v>
                </c:pt>
                <c:pt idx="1094">
                  <c:v>91.629166666666606</c:v>
                </c:pt>
                <c:pt idx="1095">
                  <c:v>93.872500000000002</c:v>
                </c:pt>
                <c:pt idx="1096">
                  <c:v>94.749166666666596</c:v>
                </c:pt>
                <c:pt idx="1097">
                  <c:v>94.245000000000005</c:v>
                </c:pt>
                <c:pt idx="1098">
                  <c:v>90.465000000000003</c:v>
                </c:pt>
                <c:pt idx="1099">
                  <c:v>94.051666666666605</c:v>
                </c:pt>
                <c:pt idx="1100">
                  <c:v>94.584166666666604</c:v>
                </c:pt>
                <c:pt idx="1101">
                  <c:v>90.363333333333301</c:v>
                </c:pt>
                <c:pt idx="1102">
                  <c:v>94.014166666666597</c:v>
                </c:pt>
                <c:pt idx="1103">
                  <c:v>91.417500000000004</c:v>
                </c:pt>
                <c:pt idx="1104">
                  <c:v>94.453333333333305</c:v>
                </c:pt>
                <c:pt idx="1105">
                  <c:v>94.170833333333306</c:v>
                </c:pt>
                <c:pt idx="1106">
                  <c:v>93.12</c:v>
                </c:pt>
                <c:pt idx="1107">
                  <c:v>96.348333333333301</c:v>
                </c:pt>
                <c:pt idx="1108">
                  <c:v>92.232500000000002</c:v>
                </c:pt>
                <c:pt idx="1109">
                  <c:v>95.015833333333305</c:v>
                </c:pt>
                <c:pt idx="1110">
                  <c:v>93.649166666666602</c:v>
                </c:pt>
                <c:pt idx="1111">
                  <c:v>93.278333333333293</c:v>
                </c:pt>
                <c:pt idx="1112">
                  <c:v>92.955833333333302</c:v>
                </c:pt>
                <c:pt idx="1113">
                  <c:v>90.924166666666594</c:v>
                </c:pt>
                <c:pt idx="1114">
                  <c:v>92.703333333333305</c:v>
                </c:pt>
                <c:pt idx="1115">
                  <c:v>93.4016666666666</c:v>
                </c:pt>
                <c:pt idx="1116">
                  <c:v>90.633333333333297</c:v>
                </c:pt>
                <c:pt idx="1117">
                  <c:v>92.266666666666595</c:v>
                </c:pt>
                <c:pt idx="1118">
                  <c:v>91.115833333333299</c:v>
                </c:pt>
                <c:pt idx="1119">
                  <c:v>92.415833333333296</c:v>
                </c:pt>
                <c:pt idx="1120">
                  <c:v>94.924166666666594</c:v>
                </c:pt>
                <c:pt idx="1121">
                  <c:v>86.441666666666606</c:v>
                </c:pt>
                <c:pt idx="1122">
                  <c:v>93.585833333333298</c:v>
                </c:pt>
                <c:pt idx="1123">
                  <c:v>91.088333333333296</c:v>
                </c:pt>
                <c:pt idx="1124">
                  <c:v>89.025833333333296</c:v>
                </c:pt>
                <c:pt idx="1125">
                  <c:v>92.524166666666602</c:v>
                </c:pt>
                <c:pt idx="1126">
                  <c:v>90.219166666666595</c:v>
                </c:pt>
                <c:pt idx="1127">
                  <c:v>93.884166666666601</c:v>
                </c:pt>
                <c:pt idx="1128">
                  <c:v>93.745833333333294</c:v>
                </c:pt>
                <c:pt idx="1129">
                  <c:v>95.747499999999903</c:v>
                </c:pt>
                <c:pt idx="1130">
                  <c:v>90.974166666666605</c:v>
                </c:pt>
                <c:pt idx="1131">
                  <c:v>94.1666666666666</c:v>
                </c:pt>
                <c:pt idx="1132">
                  <c:v>96.384166666666601</c:v>
                </c:pt>
                <c:pt idx="1133">
                  <c:v>94.815833333333302</c:v>
                </c:pt>
                <c:pt idx="1134">
                  <c:v>95.547499999999999</c:v>
                </c:pt>
                <c:pt idx="1135">
                  <c:v>90.974999999999895</c:v>
                </c:pt>
                <c:pt idx="1136">
                  <c:v>92.144166666666607</c:v>
                </c:pt>
                <c:pt idx="1137">
                  <c:v>91.504444444444403</c:v>
                </c:pt>
                <c:pt idx="1138">
                  <c:v>94.920833333333306</c:v>
                </c:pt>
                <c:pt idx="1139">
                  <c:v>95.2141666666666</c:v>
                </c:pt>
                <c:pt idx="1140">
                  <c:v>94.086666666666602</c:v>
                </c:pt>
                <c:pt idx="1141">
                  <c:v>92.909999999999897</c:v>
                </c:pt>
                <c:pt idx="1142">
                  <c:v>92.474166666666605</c:v>
                </c:pt>
                <c:pt idx="1143">
                  <c:v>89.757499999999993</c:v>
                </c:pt>
                <c:pt idx="1144">
                  <c:v>93.077499999999901</c:v>
                </c:pt>
                <c:pt idx="1145">
                  <c:v>90.888333333333307</c:v>
                </c:pt>
                <c:pt idx="1146">
                  <c:v>93.18</c:v>
                </c:pt>
                <c:pt idx="1147">
                  <c:v>92.563333333333304</c:v>
                </c:pt>
                <c:pt idx="1148">
                  <c:v>94.260833333333295</c:v>
                </c:pt>
                <c:pt idx="1149">
                  <c:v>88.240833333333299</c:v>
                </c:pt>
                <c:pt idx="1150">
                  <c:v>92.031666666666595</c:v>
                </c:pt>
                <c:pt idx="1151">
                  <c:v>92.867500000000007</c:v>
                </c:pt>
                <c:pt idx="1152">
                  <c:v>91.5416666666666</c:v>
                </c:pt>
                <c:pt idx="1153">
                  <c:v>94.8541666666666</c:v>
                </c:pt>
                <c:pt idx="1154">
                  <c:v>90.887500000000003</c:v>
                </c:pt>
                <c:pt idx="1155">
                  <c:v>92.579166666666595</c:v>
                </c:pt>
                <c:pt idx="1156">
                  <c:v>95.422499999999999</c:v>
                </c:pt>
                <c:pt idx="1157">
                  <c:v>94.640833333333305</c:v>
                </c:pt>
                <c:pt idx="1158">
                  <c:v>94.069166666666604</c:v>
                </c:pt>
                <c:pt idx="1159">
                  <c:v>91.788333333333298</c:v>
                </c:pt>
                <c:pt idx="1160">
                  <c:v>88.107500000000002</c:v>
                </c:pt>
                <c:pt idx="1161">
                  <c:v>92.053333333333299</c:v>
                </c:pt>
                <c:pt idx="1162">
                  <c:v>94.427499999999995</c:v>
                </c:pt>
                <c:pt idx="1163">
                  <c:v>94.785833333333301</c:v>
                </c:pt>
                <c:pt idx="1164">
                  <c:v>92.864999999999995</c:v>
                </c:pt>
                <c:pt idx="1165">
                  <c:v>91.605833333333294</c:v>
                </c:pt>
                <c:pt idx="1166">
                  <c:v>94.448333333333295</c:v>
                </c:pt>
                <c:pt idx="1167">
                  <c:v>89.094999999999899</c:v>
                </c:pt>
                <c:pt idx="1168">
                  <c:v>95.37</c:v>
                </c:pt>
                <c:pt idx="1169">
                  <c:v>92.759166666666601</c:v>
                </c:pt>
                <c:pt idx="1170">
                  <c:v>96.861666666666594</c:v>
                </c:pt>
                <c:pt idx="1171">
                  <c:v>92.893333333333302</c:v>
                </c:pt>
                <c:pt idx="1172">
                  <c:v>91.62</c:v>
                </c:pt>
                <c:pt idx="1173">
                  <c:v>95.988333333333301</c:v>
                </c:pt>
                <c:pt idx="1174">
                  <c:v>94.588333333333296</c:v>
                </c:pt>
                <c:pt idx="1175">
                  <c:v>94.031666666666595</c:v>
                </c:pt>
                <c:pt idx="1176">
                  <c:v>93.4166666666666</c:v>
                </c:pt>
                <c:pt idx="1177">
                  <c:v>91.315833333333302</c:v>
                </c:pt>
                <c:pt idx="1178">
                  <c:v>93.227500000000006</c:v>
                </c:pt>
                <c:pt idx="1179">
                  <c:v>95.254999999999995</c:v>
                </c:pt>
                <c:pt idx="1180">
                  <c:v>95.577500000000001</c:v>
                </c:pt>
                <c:pt idx="1181">
                  <c:v>92.415000000000006</c:v>
                </c:pt>
                <c:pt idx="1182">
                  <c:v>95.493333333333297</c:v>
                </c:pt>
                <c:pt idx="1183">
                  <c:v>94.879166666666606</c:v>
                </c:pt>
                <c:pt idx="1184">
                  <c:v>91.33</c:v>
                </c:pt>
                <c:pt idx="1185">
                  <c:v>92.034999999999997</c:v>
                </c:pt>
                <c:pt idx="1186">
                  <c:v>93.301666666666605</c:v>
                </c:pt>
                <c:pt idx="1187">
                  <c:v>92.251666666666594</c:v>
                </c:pt>
                <c:pt idx="1188">
                  <c:v>93.829166666666595</c:v>
                </c:pt>
                <c:pt idx="1189">
                  <c:v>96.950833333333307</c:v>
                </c:pt>
                <c:pt idx="1190">
                  <c:v>89.111666666666594</c:v>
                </c:pt>
                <c:pt idx="1191">
                  <c:v>93.700833333333307</c:v>
                </c:pt>
                <c:pt idx="1192">
                  <c:v>91.821666666666601</c:v>
                </c:pt>
                <c:pt idx="1193">
                  <c:v>91.176666666666605</c:v>
                </c:pt>
                <c:pt idx="1194">
                  <c:v>93.967499999999902</c:v>
                </c:pt>
                <c:pt idx="1195">
                  <c:v>96.016666666666694</c:v>
                </c:pt>
                <c:pt idx="1196">
                  <c:v>93.3</c:v>
                </c:pt>
                <c:pt idx="1197">
                  <c:v>93.487272727272696</c:v>
                </c:pt>
                <c:pt idx="1198">
                  <c:v>92.534166666666593</c:v>
                </c:pt>
                <c:pt idx="1199">
                  <c:v>90.468333333333305</c:v>
                </c:pt>
                <c:pt idx="1200">
                  <c:v>94.832499999999996</c:v>
                </c:pt>
                <c:pt idx="1201">
                  <c:v>95.144999999999996</c:v>
                </c:pt>
                <c:pt idx="1202">
                  <c:v>93.267499999999998</c:v>
                </c:pt>
                <c:pt idx="1203">
                  <c:v>94.013333333333307</c:v>
                </c:pt>
                <c:pt idx="1204">
                  <c:v>95.63</c:v>
                </c:pt>
                <c:pt idx="1205">
                  <c:v>92.195833333333297</c:v>
                </c:pt>
                <c:pt idx="1206">
                  <c:v>91.516666666666595</c:v>
                </c:pt>
                <c:pt idx="1207">
                  <c:v>94.718333333333305</c:v>
                </c:pt>
                <c:pt idx="1208">
                  <c:v>93.7083333333333</c:v>
                </c:pt>
                <c:pt idx="1209">
                  <c:v>88.927499999999995</c:v>
                </c:pt>
                <c:pt idx="1210">
                  <c:v>92.028333333333293</c:v>
                </c:pt>
                <c:pt idx="1211">
                  <c:v>93.161666666666605</c:v>
                </c:pt>
                <c:pt idx="1212">
                  <c:v>94.2766666666666</c:v>
                </c:pt>
                <c:pt idx="1213">
                  <c:v>89.2083333333333</c:v>
                </c:pt>
                <c:pt idx="1214">
                  <c:v>94.743333333333297</c:v>
                </c:pt>
                <c:pt idx="1215">
                  <c:v>89.875833333333304</c:v>
                </c:pt>
                <c:pt idx="1216">
                  <c:v>90.906666666666595</c:v>
                </c:pt>
                <c:pt idx="1217">
                  <c:v>94.0058333333333</c:v>
                </c:pt>
                <c:pt idx="1218">
                  <c:v>92.414166666666603</c:v>
                </c:pt>
                <c:pt idx="1219">
                  <c:v>92.831666666666607</c:v>
                </c:pt>
                <c:pt idx="1220">
                  <c:v>92.375</c:v>
                </c:pt>
                <c:pt idx="1221">
                  <c:v>89.369166666666601</c:v>
                </c:pt>
                <c:pt idx="1222">
                  <c:v>93.370833333333294</c:v>
                </c:pt>
                <c:pt idx="1223">
                  <c:v>91.319166666666604</c:v>
                </c:pt>
                <c:pt idx="1224">
                  <c:v>91.633333333333297</c:v>
                </c:pt>
                <c:pt idx="1225">
                  <c:v>93.654166666666598</c:v>
                </c:pt>
                <c:pt idx="1226">
                  <c:v>93.094999999999899</c:v>
                </c:pt>
                <c:pt idx="1227">
                  <c:v>93.775000000000006</c:v>
                </c:pt>
                <c:pt idx="1228">
                  <c:v>88.952500000000001</c:v>
                </c:pt>
                <c:pt idx="1229">
                  <c:v>92.994166666666601</c:v>
                </c:pt>
                <c:pt idx="1230">
                  <c:v>97.970833333333303</c:v>
                </c:pt>
                <c:pt idx="1231">
                  <c:v>92.363333333333301</c:v>
                </c:pt>
                <c:pt idx="1232">
                  <c:v>93.679166666666603</c:v>
                </c:pt>
                <c:pt idx="1233">
                  <c:v>92.120833333333294</c:v>
                </c:pt>
                <c:pt idx="1234">
                  <c:v>95.302499999999995</c:v>
                </c:pt>
                <c:pt idx="1235">
                  <c:v>90.0416666666666</c:v>
                </c:pt>
                <c:pt idx="1236">
                  <c:v>92.947499999999906</c:v>
                </c:pt>
                <c:pt idx="1237">
                  <c:v>94.227500000000006</c:v>
                </c:pt>
                <c:pt idx="1238">
                  <c:v>94.241666666666603</c:v>
                </c:pt>
                <c:pt idx="1239">
                  <c:v>91.0266666666666</c:v>
                </c:pt>
                <c:pt idx="1240">
                  <c:v>92.328333333333305</c:v>
                </c:pt>
                <c:pt idx="1241">
                  <c:v>97.080833333333302</c:v>
                </c:pt>
                <c:pt idx="1242">
                  <c:v>93.259999999999906</c:v>
                </c:pt>
                <c:pt idx="1243">
                  <c:v>92.435833333333306</c:v>
                </c:pt>
                <c:pt idx="1244">
                  <c:v>91.976666666666603</c:v>
                </c:pt>
                <c:pt idx="1245">
                  <c:v>92.086666666666602</c:v>
                </c:pt>
                <c:pt idx="1246">
                  <c:v>92.968333333333305</c:v>
                </c:pt>
                <c:pt idx="1247">
                  <c:v>96.536666666666605</c:v>
                </c:pt>
                <c:pt idx="1248">
                  <c:v>94.171666666666596</c:v>
                </c:pt>
                <c:pt idx="1249">
                  <c:v>94.457499999999996</c:v>
                </c:pt>
                <c:pt idx="1250">
                  <c:v>93.327499999999901</c:v>
                </c:pt>
                <c:pt idx="1251">
                  <c:v>96.022499999999994</c:v>
                </c:pt>
                <c:pt idx="1252">
                  <c:v>94.177499999999995</c:v>
                </c:pt>
                <c:pt idx="1253">
                  <c:v>93.3125</c:v>
                </c:pt>
                <c:pt idx="1254">
                  <c:v>92.627499999999998</c:v>
                </c:pt>
                <c:pt idx="1255">
                  <c:v>93.024166666666602</c:v>
                </c:pt>
                <c:pt idx="1256">
                  <c:v>92.092500000000001</c:v>
                </c:pt>
                <c:pt idx="1257">
                  <c:v>92.263333333333307</c:v>
                </c:pt>
                <c:pt idx="1258">
                  <c:v>93.793333333333294</c:v>
                </c:pt>
                <c:pt idx="1259">
                  <c:v>92.381999999999906</c:v>
                </c:pt>
                <c:pt idx="1260">
                  <c:v>92.907499999999999</c:v>
                </c:pt>
                <c:pt idx="1261">
                  <c:v>93.206249999999997</c:v>
                </c:pt>
                <c:pt idx="1262">
                  <c:v>97.012499999999903</c:v>
                </c:pt>
                <c:pt idx="1263">
                  <c:v>89.178333333333299</c:v>
                </c:pt>
                <c:pt idx="1264">
                  <c:v>90.419166666666598</c:v>
                </c:pt>
                <c:pt idx="1265">
                  <c:v>95.5891666666666</c:v>
                </c:pt>
                <c:pt idx="1266">
                  <c:v>97.796666666666596</c:v>
                </c:pt>
                <c:pt idx="1267">
                  <c:v>93.211666666666602</c:v>
                </c:pt>
                <c:pt idx="1268">
                  <c:v>92.63</c:v>
                </c:pt>
                <c:pt idx="1269">
                  <c:v>93.126666666666594</c:v>
                </c:pt>
                <c:pt idx="1270">
                  <c:v>94.182499999999905</c:v>
                </c:pt>
                <c:pt idx="1271">
                  <c:v>92.816666666666606</c:v>
                </c:pt>
                <c:pt idx="1272">
                  <c:v>89.649166666666602</c:v>
                </c:pt>
                <c:pt idx="1273">
                  <c:v>89.694999999999993</c:v>
                </c:pt>
                <c:pt idx="1274">
                  <c:v>90.165000000000006</c:v>
                </c:pt>
                <c:pt idx="1275">
                  <c:v>92.224999999999994</c:v>
                </c:pt>
                <c:pt idx="1276">
                  <c:v>91.504999999999995</c:v>
                </c:pt>
                <c:pt idx="1277">
                  <c:v>95.185833333333306</c:v>
                </c:pt>
                <c:pt idx="1278">
                  <c:v>92.634166666666601</c:v>
                </c:pt>
                <c:pt idx="1279">
                  <c:v>91.8541666666666</c:v>
                </c:pt>
                <c:pt idx="1280">
                  <c:v>88.734166666666596</c:v>
                </c:pt>
                <c:pt idx="1281">
                  <c:v>97.854285714285695</c:v>
                </c:pt>
                <c:pt idx="1282">
                  <c:v>90.266666666666595</c:v>
                </c:pt>
                <c:pt idx="1283">
                  <c:v>93.316666666666606</c:v>
                </c:pt>
                <c:pt idx="1284">
                  <c:v>91.059166666666599</c:v>
                </c:pt>
                <c:pt idx="1285">
                  <c:v>96.3808333333333</c:v>
                </c:pt>
                <c:pt idx="1286">
                  <c:v>94.445833333333297</c:v>
                </c:pt>
                <c:pt idx="1287">
                  <c:v>89.991666666666603</c:v>
                </c:pt>
                <c:pt idx="1288">
                  <c:v>93.043333333333294</c:v>
                </c:pt>
                <c:pt idx="1289">
                  <c:v>92.8</c:v>
                </c:pt>
                <c:pt idx="1290">
                  <c:v>92.62</c:v>
                </c:pt>
                <c:pt idx="1291">
                  <c:v>89.626666666666594</c:v>
                </c:pt>
                <c:pt idx="1292">
                  <c:v>96.4433333333333</c:v>
                </c:pt>
                <c:pt idx="1293">
                  <c:v>95.782499999999999</c:v>
                </c:pt>
                <c:pt idx="1294">
                  <c:v>91.242500000000007</c:v>
                </c:pt>
                <c:pt idx="1295">
                  <c:v>94.824999999999903</c:v>
                </c:pt>
                <c:pt idx="1296">
                  <c:v>97.902499999999904</c:v>
                </c:pt>
                <c:pt idx="1297">
                  <c:v>88.783333333333303</c:v>
                </c:pt>
                <c:pt idx="1298">
                  <c:v>93.279999999999902</c:v>
                </c:pt>
                <c:pt idx="1299">
                  <c:v>89.876666666666594</c:v>
                </c:pt>
                <c:pt idx="1300">
                  <c:v>93.448333333333295</c:v>
                </c:pt>
                <c:pt idx="1301">
                  <c:v>89.710833333333298</c:v>
                </c:pt>
                <c:pt idx="1302">
                  <c:v>93.548333333333304</c:v>
                </c:pt>
                <c:pt idx="1303">
                  <c:v>97.102500000000006</c:v>
                </c:pt>
                <c:pt idx="1304">
                  <c:v>93.54</c:v>
                </c:pt>
                <c:pt idx="1305">
                  <c:v>96.017499999999899</c:v>
                </c:pt>
                <c:pt idx="1306">
                  <c:v>95.88</c:v>
                </c:pt>
                <c:pt idx="1307">
                  <c:v>97.279166666666598</c:v>
                </c:pt>
                <c:pt idx="1308">
                  <c:v>92.186666666666596</c:v>
                </c:pt>
                <c:pt idx="1309">
                  <c:v>92.573333333333295</c:v>
                </c:pt>
                <c:pt idx="1310">
                  <c:v>92.292499999999905</c:v>
                </c:pt>
                <c:pt idx="1311">
                  <c:v>89.856666666666598</c:v>
                </c:pt>
                <c:pt idx="1312">
                  <c:v>95.3958333333333</c:v>
                </c:pt>
                <c:pt idx="1313">
                  <c:v>90.515833333333305</c:v>
                </c:pt>
                <c:pt idx="1314">
                  <c:v>91.726666666666603</c:v>
                </c:pt>
                <c:pt idx="1315">
                  <c:v>93.337499999999906</c:v>
                </c:pt>
                <c:pt idx="1316">
                  <c:v>94.040833333333296</c:v>
                </c:pt>
                <c:pt idx="1317">
                  <c:v>91.495833333333294</c:v>
                </c:pt>
                <c:pt idx="1318">
                  <c:v>91.925833333333301</c:v>
                </c:pt>
                <c:pt idx="1319">
                  <c:v>95.820833333333297</c:v>
                </c:pt>
                <c:pt idx="1320">
                  <c:v>96.074166666666599</c:v>
                </c:pt>
                <c:pt idx="1321">
                  <c:v>89.605000000000004</c:v>
                </c:pt>
                <c:pt idx="1322">
                  <c:v>94.202500000000001</c:v>
                </c:pt>
                <c:pt idx="1323">
                  <c:v>94.43</c:v>
                </c:pt>
                <c:pt idx="1324">
                  <c:v>92.056666666666601</c:v>
                </c:pt>
                <c:pt idx="1325">
                  <c:v>93.225833333333298</c:v>
                </c:pt>
                <c:pt idx="1326">
                  <c:v>89.435000000000002</c:v>
                </c:pt>
                <c:pt idx="1327">
                  <c:v>89.132499999999993</c:v>
                </c:pt>
                <c:pt idx="1328">
                  <c:v>92.077499999999901</c:v>
                </c:pt>
                <c:pt idx="1329">
                  <c:v>89.795833333333306</c:v>
                </c:pt>
                <c:pt idx="1330">
                  <c:v>91.334999999999994</c:v>
                </c:pt>
                <c:pt idx="1331">
                  <c:v>91.149166666666602</c:v>
                </c:pt>
                <c:pt idx="1332">
                  <c:v>91.080833333333302</c:v>
                </c:pt>
                <c:pt idx="1333">
                  <c:v>93.509166666666601</c:v>
                </c:pt>
                <c:pt idx="1334">
                  <c:v>92.410833333333301</c:v>
                </c:pt>
                <c:pt idx="1335">
                  <c:v>91.293333333333294</c:v>
                </c:pt>
                <c:pt idx="1336">
                  <c:v>90.894166666666607</c:v>
                </c:pt>
                <c:pt idx="1337">
                  <c:v>92.777499999999904</c:v>
                </c:pt>
                <c:pt idx="1338">
                  <c:v>94.932500000000005</c:v>
                </c:pt>
                <c:pt idx="1339">
                  <c:v>92.434166666666599</c:v>
                </c:pt>
                <c:pt idx="1340">
                  <c:v>93.046666666666596</c:v>
                </c:pt>
                <c:pt idx="1341">
                  <c:v>93.422499999999999</c:v>
                </c:pt>
                <c:pt idx="1342">
                  <c:v>97.349166666666605</c:v>
                </c:pt>
                <c:pt idx="1343">
                  <c:v>96.465454545454506</c:v>
                </c:pt>
                <c:pt idx="1344">
                  <c:v>92.75</c:v>
                </c:pt>
                <c:pt idx="1345">
                  <c:v>92.273333333333298</c:v>
                </c:pt>
                <c:pt idx="1346">
                  <c:v>88.793333333333294</c:v>
                </c:pt>
                <c:pt idx="1347">
                  <c:v>87.631666666666604</c:v>
                </c:pt>
                <c:pt idx="1348">
                  <c:v>90.684166666666599</c:v>
                </c:pt>
                <c:pt idx="1349">
                  <c:v>90.214999999999904</c:v>
                </c:pt>
                <c:pt idx="1350">
                  <c:v>93.018333333333302</c:v>
                </c:pt>
                <c:pt idx="1351">
                  <c:v>94.704999999999998</c:v>
                </c:pt>
                <c:pt idx="1352">
                  <c:v>94.664166666666603</c:v>
                </c:pt>
                <c:pt idx="1353">
                  <c:v>92.75</c:v>
                </c:pt>
                <c:pt idx="1354">
                  <c:v>91.389999999999901</c:v>
                </c:pt>
                <c:pt idx="1355">
                  <c:v>93.83</c:v>
                </c:pt>
                <c:pt idx="1356">
                  <c:v>92.7083333333333</c:v>
                </c:pt>
                <c:pt idx="1357">
                  <c:v>91.600833333333298</c:v>
                </c:pt>
                <c:pt idx="1358">
                  <c:v>89.942499999999995</c:v>
                </c:pt>
                <c:pt idx="1359">
                  <c:v>96.827500000000001</c:v>
                </c:pt>
                <c:pt idx="1360">
                  <c:v>95.646666666666604</c:v>
                </c:pt>
                <c:pt idx="1361">
                  <c:v>91.236666666666594</c:v>
                </c:pt>
                <c:pt idx="1362">
                  <c:v>91.305833333333297</c:v>
                </c:pt>
                <c:pt idx="1363">
                  <c:v>90.596666666666593</c:v>
                </c:pt>
                <c:pt idx="1364">
                  <c:v>95.46</c:v>
                </c:pt>
                <c:pt idx="1365">
                  <c:v>95.662499999999895</c:v>
                </c:pt>
                <c:pt idx="1366">
                  <c:v>97.945833333333297</c:v>
                </c:pt>
                <c:pt idx="1367">
                  <c:v>92.997500000000002</c:v>
                </c:pt>
                <c:pt idx="1368">
                  <c:v>95.619166666666601</c:v>
                </c:pt>
                <c:pt idx="1369">
                  <c:v>94.369166666666601</c:v>
                </c:pt>
                <c:pt idx="1370">
                  <c:v>88.018333333333302</c:v>
                </c:pt>
                <c:pt idx="1371">
                  <c:v>90.931666666666601</c:v>
                </c:pt>
                <c:pt idx="1372">
                  <c:v>94.170833333333306</c:v>
                </c:pt>
                <c:pt idx="1373">
                  <c:v>96.814166666666594</c:v>
                </c:pt>
                <c:pt idx="1374">
                  <c:v>92.745000000000005</c:v>
                </c:pt>
                <c:pt idx="1375">
                  <c:v>89.886666666666599</c:v>
                </c:pt>
                <c:pt idx="1376">
                  <c:v>91.894545454545394</c:v>
                </c:pt>
                <c:pt idx="1377">
                  <c:v>90.055714285714203</c:v>
                </c:pt>
                <c:pt idx="1378">
                  <c:v>92.525833333333296</c:v>
                </c:pt>
                <c:pt idx="1379">
                  <c:v>93.71875</c:v>
                </c:pt>
                <c:pt idx="1380">
                  <c:v>94.435833333333306</c:v>
                </c:pt>
                <c:pt idx="1381">
                  <c:v>95.419166666666598</c:v>
                </c:pt>
                <c:pt idx="1382">
                  <c:v>94.839999999999904</c:v>
                </c:pt>
                <c:pt idx="1383">
                  <c:v>90.721666666666593</c:v>
                </c:pt>
                <c:pt idx="1384">
                  <c:v>97.636666666666599</c:v>
                </c:pt>
                <c:pt idx="1385">
                  <c:v>90.548333333333304</c:v>
                </c:pt>
                <c:pt idx="1386">
                  <c:v>91.250833333333304</c:v>
                </c:pt>
                <c:pt idx="1387">
                  <c:v>92.099166666666605</c:v>
                </c:pt>
                <c:pt idx="1388">
                  <c:v>92.097272727272696</c:v>
                </c:pt>
                <c:pt idx="1389">
                  <c:v>97.952857142857098</c:v>
                </c:pt>
                <c:pt idx="1390">
                  <c:v>92.206666666666607</c:v>
                </c:pt>
                <c:pt idx="1391">
                  <c:v>96.4433333333333</c:v>
                </c:pt>
                <c:pt idx="1392">
                  <c:v>94.2766666666666</c:v>
                </c:pt>
                <c:pt idx="1393">
                  <c:v>90.676666666666605</c:v>
                </c:pt>
                <c:pt idx="1394">
                  <c:v>92.789166666666603</c:v>
                </c:pt>
                <c:pt idx="1395">
                  <c:v>87.263333333333307</c:v>
                </c:pt>
                <c:pt idx="1396">
                  <c:v>91.471666666666593</c:v>
                </c:pt>
                <c:pt idx="1397">
                  <c:v>96.064166666666594</c:v>
                </c:pt>
                <c:pt idx="1398">
                  <c:v>95.494166666666601</c:v>
                </c:pt>
                <c:pt idx="1399">
                  <c:v>94.431666666666601</c:v>
                </c:pt>
                <c:pt idx="1400">
                  <c:v>92.842499999999902</c:v>
                </c:pt>
                <c:pt idx="1401">
                  <c:v>97.060833333333306</c:v>
                </c:pt>
                <c:pt idx="1402">
                  <c:v>92.796666666666596</c:v>
                </c:pt>
                <c:pt idx="1403">
                  <c:v>92.504999999999995</c:v>
                </c:pt>
                <c:pt idx="1404">
                  <c:v>92.484166666666596</c:v>
                </c:pt>
                <c:pt idx="1405">
                  <c:v>91.757000000000005</c:v>
                </c:pt>
                <c:pt idx="1406">
                  <c:v>93.080833333333302</c:v>
                </c:pt>
                <c:pt idx="1407">
                  <c:v>92.68</c:v>
                </c:pt>
                <c:pt idx="1408">
                  <c:v>91.634166666666601</c:v>
                </c:pt>
                <c:pt idx="1409">
                  <c:v>95.111666666666594</c:v>
                </c:pt>
                <c:pt idx="1410">
                  <c:v>93.984999999999999</c:v>
                </c:pt>
                <c:pt idx="1411">
                  <c:v>94.454999999999998</c:v>
                </c:pt>
                <c:pt idx="1412">
                  <c:v>92.797499999999999</c:v>
                </c:pt>
                <c:pt idx="1413">
                  <c:v>93.024166666666602</c:v>
                </c:pt>
                <c:pt idx="1414">
                  <c:v>92.905000000000001</c:v>
                </c:pt>
                <c:pt idx="1415">
                  <c:v>92.018333333333302</c:v>
                </c:pt>
                <c:pt idx="1416">
                  <c:v>94.912499999999994</c:v>
                </c:pt>
                <c:pt idx="1417">
                  <c:v>93.859166666666596</c:v>
                </c:pt>
                <c:pt idx="1418">
                  <c:v>91.686666666666596</c:v>
                </c:pt>
                <c:pt idx="1419">
                  <c:v>93.885833333333295</c:v>
                </c:pt>
                <c:pt idx="1420">
                  <c:v>93.326666666666597</c:v>
                </c:pt>
                <c:pt idx="1421">
                  <c:v>94.9375</c:v>
                </c:pt>
                <c:pt idx="1422">
                  <c:v>94.245833333333294</c:v>
                </c:pt>
                <c:pt idx="1423">
                  <c:v>89.978333333333296</c:v>
                </c:pt>
                <c:pt idx="1424">
                  <c:v>93.031666666666595</c:v>
                </c:pt>
                <c:pt idx="1425">
                  <c:v>92.2708333333333</c:v>
                </c:pt>
                <c:pt idx="1426">
                  <c:v>93.975833333333298</c:v>
                </c:pt>
                <c:pt idx="1427">
                  <c:v>91.39</c:v>
                </c:pt>
                <c:pt idx="1428">
                  <c:v>89.696666666666601</c:v>
                </c:pt>
                <c:pt idx="1429">
                  <c:v>94.949166666666599</c:v>
                </c:pt>
                <c:pt idx="1430">
                  <c:v>93.538333333333298</c:v>
                </c:pt>
                <c:pt idx="1431">
                  <c:v>93.586666666666602</c:v>
                </c:pt>
                <c:pt idx="1432">
                  <c:v>91.453333333333305</c:v>
                </c:pt>
                <c:pt idx="1433">
                  <c:v>92.62</c:v>
                </c:pt>
                <c:pt idx="1434">
                  <c:v>95.298333333333304</c:v>
                </c:pt>
                <c:pt idx="1435">
                  <c:v>92.412499999999994</c:v>
                </c:pt>
                <c:pt idx="1436">
                  <c:v>90.366666666666603</c:v>
                </c:pt>
                <c:pt idx="1437">
                  <c:v>92.250833333333304</c:v>
                </c:pt>
                <c:pt idx="1438">
                  <c:v>91.97</c:v>
                </c:pt>
                <c:pt idx="1439">
                  <c:v>93.757499999999993</c:v>
                </c:pt>
                <c:pt idx="1440">
                  <c:v>95.6458333333333</c:v>
                </c:pt>
                <c:pt idx="1441">
                  <c:v>92.878333333333302</c:v>
                </c:pt>
                <c:pt idx="1442">
                  <c:v>92.855833333333294</c:v>
                </c:pt>
                <c:pt idx="1443">
                  <c:v>93.114999999999995</c:v>
                </c:pt>
                <c:pt idx="1444">
                  <c:v>92.212499999999906</c:v>
                </c:pt>
                <c:pt idx="1445">
                  <c:v>93.219166666666595</c:v>
                </c:pt>
                <c:pt idx="1446">
                  <c:v>93.787499999999895</c:v>
                </c:pt>
                <c:pt idx="1447">
                  <c:v>94.329999999999899</c:v>
                </c:pt>
                <c:pt idx="1448">
                  <c:v>95.224166666666605</c:v>
                </c:pt>
                <c:pt idx="1449">
                  <c:v>92.940833333333302</c:v>
                </c:pt>
                <c:pt idx="1450">
                  <c:v>90.131666666666604</c:v>
                </c:pt>
                <c:pt idx="1451">
                  <c:v>90.2141666666666</c:v>
                </c:pt>
                <c:pt idx="1452">
                  <c:v>91.858333333333306</c:v>
                </c:pt>
                <c:pt idx="1453">
                  <c:v>96.48</c:v>
                </c:pt>
                <c:pt idx="1454">
                  <c:v>96.315833333333302</c:v>
                </c:pt>
                <c:pt idx="1455">
                  <c:v>95.259166666666601</c:v>
                </c:pt>
                <c:pt idx="1456">
                  <c:v>95.25</c:v>
                </c:pt>
                <c:pt idx="1457">
                  <c:v>94.122500000000002</c:v>
                </c:pt>
                <c:pt idx="1458">
                  <c:v>92.79</c:v>
                </c:pt>
                <c:pt idx="1459">
                  <c:v>90.688333333333304</c:v>
                </c:pt>
                <c:pt idx="1460">
                  <c:v>96.152500000000003</c:v>
                </c:pt>
              </c:numCache>
            </c:numRef>
          </c:yVal>
          <c:smooth val="0"/>
          <c:extLst>
            <c:ext xmlns:c16="http://schemas.microsoft.com/office/drawing/2014/chart" uri="{C3380CC4-5D6E-409C-BE32-E72D297353CC}">
              <c16:uniqueId val="{00000000-4BEF-AE48-8A5C-5061160CF4BE}"/>
            </c:ext>
          </c:extLst>
        </c:ser>
        <c:dLbls>
          <c:showLegendKey val="0"/>
          <c:showVal val="0"/>
          <c:showCatName val="0"/>
          <c:showSerName val="0"/>
          <c:showPercent val="0"/>
          <c:showBubbleSize val="0"/>
        </c:dLbls>
        <c:axId val="1691756016"/>
        <c:axId val="1692159664"/>
      </c:scatterChart>
      <c:valAx>
        <c:axId val="16917560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Quantity</a:t>
                </a:r>
                <a:r>
                  <a:rPr lang="en-US" baseline="0"/>
                  <a:t> of Water (GigaLitres)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2159664"/>
        <c:crosses val="autoZero"/>
        <c:crossBetween val="midCat"/>
      </c:valAx>
      <c:valAx>
        <c:axId val="16921596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 ($/ML)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17560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Micro Analysis of Market Demand for Soft Water</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'Water Trading Repository Table'!$G$1</c:f>
              <c:strCache>
                <c:ptCount val="1"/>
              </c:strCache>
            </c:strRef>
          </c:tx>
          <c:spPr>
            <a:ln w="19050" cap="rnd">
              <a:noFill/>
              <a:round/>
            </a:ln>
            <a:effectLst/>
          </c:spPr>
          <c:marker>
            <c:symbol val="circle"/>
            <c:size val="5"/>
            <c:spPr>
              <a:solidFill>
                <a:schemeClr val="accent1"/>
              </a:solidFill>
              <a:ln w="9525">
                <a:solidFill>
                  <a:schemeClr val="accent1"/>
                </a:solidFill>
              </a:ln>
              <a:effectLst/>
            </c:spPr>
          </c:marker>
          <c:xVal>
            <c:strRef>
              <c:f>'Water Trading Repository Table'!$F$2:$F$1462</c:f>
              <c:strCache>
                <c:ptCount val="731"/>
                <c:pt idx="0">
                  <c:v>Soft Water Demand</c:v>
                </c:pt>
                <c:pt idx="1">
                  <c:v>2674.43</c:v>
                </c:pt>
                <c:pt idx="2">
                  <c:v>2576.13</c:v>
                </c:pt>
                <c:pt idx="3">
                  <c:v>2131.98</c:v>
                </c:pt>
                <c:pt idx="4">
                  <c:v>2772.06</c:v>
                </c:pt>
                <c:pt idx="5">
                  <c:v>2143.49</c:v>
                </c:pt>
                <c:pt idx="6">
                  <c:v>2682.03</c:v>
                </c:pt>
                <c:pt idx="7">
                  <c:v>1788.07</c:v>
                </c:pt>
                <c:pt idx="8">
                  <c:v>2082.85</c:v>
                </c:pt>
                <c:pt idx="9">
                  <c:v>1815.85</c:v>
                </c:pt>
                <c:pt idx="10">
                  <c:v>2219.28</c:v>
                </c:pt>
                <c:pt idx="11">
                  <c:v>2142.35</c:v>
                </c:pt>
                <c:pt idx="12">
                  <c:v>2169.74</c:v>
                </c:pt>
                <c:pt idx="13">
                  <c:v>2228.92</c:v>
                </c:pt>
                <c:pt idx="14">
                  <c:v>2289.45</c:v>
                </c:pt>
                <c:pt idx="15">
                  <c:v>1966.19</c:v>
                </c:pt>
                <c:pt idx="16">
                  <c:v>2222.98</c:v>
                </c:pt>
                <c:pt idx="17">
                  <c:v>1651.59</c:v>
                </c:pt>
                <c:pt idx="18">
                  <c:v>1957.57</c:v>
                </c:pt>
                <c:pt idx="19">
                  <c:v>1865.02</c:v>
                </c:pt>
                <c:pt idx="20">
                  <c:v>2157.29</c:v>
                </c:pt>
                <c:pt idx="21">
                  <c:v>1933.90</c:v>
                </c:pt>
                <c:pt idx="22">
                  <c:v>2161.19</c:v>
                </c:pt>
                <c:pt idx="23">
                  <c:v>1672.51</c:v>
                </c:pt>
                <c:pt idx="24">
                  <c:v>1928.06</c:v>
                </c:pt>
                <c:pt idx="25">
                  <c:v>1863.64</c:v>
                </c:pt>
                <c:pt idx="26">
                  <c:v>2185.69</c:v>
                </c:pt>
                <c:pt idx="27">
                  <c:v>2185.58</c:v>
                </c:pt>
                <c:pt idx="28">
                  <c:v>3175.28</c:v>
                </c:pt>
                <c:pt idx="29">
                  <c:v>2648.79</c:v>
                </c:pt>
                <c:pt idx="30">
                  <c:v>3164.52</c:v>
                </c:pt>
                <c:pt idx="31">
                  <c:v>2308.04</c:v>
                </c:pt>
                <c:pt idx="32">
                  <c:v>2417.78</c:v>
                </c:pt>
                <c:pt idx="33">
                  <c:v>1961.42</c:v>
                </c:pt>
                <c:pt idx="34">
                  <c:v>2127.07</c:v>
                </c:pt>
                <c:pt idx="35">
                  <c:v>2004.69</c:v>
                </c:pt>
                <c:pt idx="36">
                  <c:v>2200.50</c:v>
                </c:pt>
                <c:pt idx="37">
                  <c:v>1839.56</c:v>
                </c:pt>
                <c:pt idx="38">
                  <c:v>2184.16</c:v>
                </c:pt>
                <c:pt idx="39">
                  <c:v>1748.41</c:v>
                </c:pt>
                <c:pt idx="40">
                  <c:v>2417.65</c:v>
                </c:pt>
                <c:pt idx="41">
                  <c:v>2067.55</c:v>
                </c:pt>
                <c:pt idx="42">
                  <c:v>2572.72</c:v>
                </c:pt>
                <c:pt idx="43">
                  <c:v>2070.56</c:v>
                </c:pt>
                <c:pt idx="44">
                  <c:v>2702.11</c:v>
                </c:pt>
                <c:pt idx="45">
                  <c:v>2155.51</c:v>
                </c:pt>
                <c:pt idx="46">
                  <c:v>2449.97</c:v>
                </c:pt>
                <c:pt idx="47">
                  <c:v>1994.99</c:v>
                </c:pt>
                <c:pt idx="48">
                  <c:v>2281.83</c:v>
                </c:pt>
                <c:pt idx="49">
                  <c:v>1951.53</c:v>
                </c:pt>
                <c:pt idx="50">
                  <c:v>2341.06</c:v>
                </c:pt>
                <c:pt idx="51">
                  <c:v>1823.69</c:v>
                </c:pt>
                <c:pt idx="52">
                  <c:v>2288.38</c:v>
                </c:pt>
                <c:pt idx="53">
                  <c:v>1833.97</c:v>
                </c:pt>
                <c:pt idx="54">
                  <c:v>2465.66</c:v>
                </c:pt>
                <c:pt idx="55">
                  <c:v>1844.72</c:v>
                </c:pt>
                <c:pt idx="56">
                  <c:v>2259.04</c:v>
                </c:pt>
                <c:pt idx="57">
                  <c:v>1988.97</c:v>
                </c:pt>
                <c:pt idx="58">
                  <c:v>2498.43</c:v>
                </c:pt>
                <c:pt idx="59">
                  <c:v>2064.48</c:v>
                </c:pt>
                <c:pt idx="60">
                  <c:v>2629.69</c:v>
                </c:pt>
                <c:pt idx="61">
                  <c:v>2088.81</c:v>
                </c:pt>
                <c:pt idx="62">
                  <c:v>2670.89</c:v>
                </c:pt>
                <c:pt idx="63">
                  <c:v>2061.81</c:v>
                </c:pt>
                <c:pt idx="64">
                  <c:v>2388.20</c:v>
                </c:pt>
                <c:pt idx="65">
                  <c:v>2012.08</c:v>
                </c:pt>
                <c:pt idx="66">
                  <c:v>2765.58</c:v>
                </c:pt>
                <c:pt idx="67">
                  <c:v>1877.67</c:v>
                </c:pt>
                <c:pt idx="68">
                  <c:v>2193.60</c:v>
                </c:pt>
                <c:pt idx="69">
                  <c:v>2175.59</c:v>
                </c:pt>
                <c:pt idx="70">
                  <c:v>2378.30</c:v>
                </c:pt>
                <c:pt idx="71">
                  <c:v>2051.63</c:v>
                </c:pt>
                <c:pt idx="72">
                  <c:v>2120.05</c:v>
                </c:pt>
                <c:pt idx="73">
                  <c:v>1760.26</c:v>
                </c:pt>
                <c:pt idx="74">
                  <c:v>2111.64</c:v>
                </c:pt>
                <c:pt idx="75">
                  <c:v>2026.51</c:v>
                </c:pt>
                <c:pt idx="76">
                  <c:v>2289.06</c:v>
                </c:pt>
                <c:pt idx="77">
                  <c:v>1996.35</c:v>
                </c:pt>
                <c:pt idx="78">
                  <c:v>2194.73</c:v>
                </c:pt>
                <c:pt idx="79">
                  <c:v>1922.09</c:v>
                </c:pt>
                <c:pt idx="80">
                  <c:v>2188.26</c:v>
                </c:pt>
                <c:pt idx="81">
                  <c:v>1805.33</c:v>
                </c:pt>
                <c:pt idx="82">
                  <c:v>1953.63</c:v>
                </c:pt>
                <c:pt idx="83">
                  <c:v>1709.93</c:v>
                </c:pt>
                <c:pt idx="84">
                  <c:v>2004.21</c:v>
                </c:pt>
                <c:pt idx="85">
                  <c:v>1882.41</c:v>
                </c:pt>
                <c:pt idx="86">
                  <c:v>2126.41</c:v>
                </c:pt>
                <c:pt idx="87">
                  <c:v>2547.82</c:v>
                </c:pt>
                <c:pt idx="88">
                  <c:v>3266.08</c:v>
                </c:pt>
                <c:pt idx="89">
                  <c:v>2419.28</c:v>
                </c:pt>
                <c:pt idx="90">
                  <c:v>2691.45</c:v>
                </c:pt>
                <c:pt idx="91">
                  <c:v>2256.86</c:v>
                </c:pt>
                <c:pt idx="92">
                  <c:v>2775.10</c:v>
                </c:pt>
                <c:pt idx="93">
                  <c:v>2142.85</c:v>
                </c:pt>
                <c:pt idx="94">
                  <c:v>2670.65</c:v>
                </c:pt>
                <c:pt idx="95">
                  <c:v>1874.97</c:v>
                </c:pt>
                <c:pt idx="96">
                  <c:v>2058.61</c:v>
                </c:pt>
                <c:pt idx="97">
                  <c:v>1985.42</c:v>
                </c:pt>
                <c:pt idx="98">
                  <c:v>2291.04</c:v>
                </c:pt>
                <c:pt idx="99">
                  <c:v>2199.88</c:v>
                </c:pt>
                <c:pt idx="100">
                  <c:v>2610.51</c:v>
                </c:pt>
                <c:pt idx="101">
                  <c:v>2211.90</c:v>
                </c:pt>
                <c:pt idx="102">
                  <c:v>3203.99</c:v>
                </c:pt>
                <c:pt idx="103">
                  <c:v>2531.78</c:v>
                </c:pt>
                <c:pt idx="104">
                  <c:v>3296.54</c:v>
                </c:pt>
                <c:pt idx="105">
                  <c:v>2438.70</c:v>
                </c:pt>
                <c:pt idx="106">
                  <c:v>2403.75</c:v>
                </c:pt>
                <c:pt idx="107">
                  <c:v>1741.94</c:v>
                </c:pt>
                <c:pt idx="108">
                  <c:v>1985.74</c:v>
                </c:pt>
                <c:pt idx="109">
                  <c:v>1658.64</c:v>
                </c:pt>
                <c:pt idx="110">
                  <c:v>2032.01</c:v>
                </c:pt>
                <c:pt idx="111">
                  <c:v>2014.14</c:v>
                </c:pt>
                <c:pt idx="112">
                  <c:v>2763.39</c:v>
                </c:pt>
                <c:pt idx="113">
                  <c:v>2260.08</c:v>
                </c:pt>
                <c:pt idx="114">
                  <c:v>3089.40</c:v>
                </c:pt>
                <c:pt idx="115">
                  <c:v>2268.42</c:v>
                </c:pt>
                <c:pt idx="116">
                  <c:v>2928.50</c:v>
                </c:pt>
                <c:pt idx="117">
                  <c:v>2219.09</c:v>
                </c:pt>
                <c:pt idx="118">
                  <c:v>2785.35</c:v>
                </c:pt>
                <c:pt idx="119">
                  <c:v>2022.31</c:v>
                </c:pt>
                <c:pt idx="120">
                  <c:v>2246.17</c:v>
                </c:pt>
                <c:pt idx="121">
                  <c:v>1955.93</c:v>
                </c:pt>
                <c:pt idx="122">
                  <c:v>2746.76</c:v>
                </c:pt>
                <c:pt idx="123">
                  <c:v>1767.72</c:v>
                </c:pt>
                <c:pt idx="124">
                  <c:v>2275.63</c:v>
                </c:pt>
                <c:pt idx="125">
                  <c:v>2016.71</c:v>
                </c:pt>
                <c:pt idx="126">
                  <c:v>2550.79</c:v>
                </c:pt>
                <c:pt idx="127">
                  <c:v>1815.83</c:v>
                </c:pt>
                <c:pt idx="128">
                  <c:v>2059.78</c:v>
                </c:pt>
                <c:pt idx="129">
                  <c:v>1758.12</c:v>
                </c:pt>
                <c:pt idx="130">
                  <c:v>2062.89</c:v>
                </c:pt>
                <c:pt idx="131">
                  <c:v>2008.61</c:v>
                </c:pt>
                <c:pt idx="132">
                  <c:v>2403.17</c:v>
                </c:pt>
                <c:pt idx="133">
                  <c:v>1802.78</c:v>
                </c:pt>
                <c:pt idx="134">
                  <c:v>2012.34</c:v>
                </c:pt>
                <c:pt idx="135">
                  <c:v>1925.65</c:v>
                </c:pt>
                <c:pt idx="136">
                  <c:v>2278.76</c:v>
                </c:pt>
                <c:pt idx="137">
                  <c:v>2003.21</c:v>
                </c:pt>
                <c:pt idx="138">
                  <c:v>2089.94</c:v>
                </c:pt>
                <c:pt idx="139">
                  <c:v>1675.95</c:v>
                </c:pt>
                <c:pt idx="140">
                  <c:v>2098.67</c:v>
                </c:pt>
                <c:pt idx="141">
                  <c:v>1905.88</c:v>
                </c:pt>
                <c:pt idx="142">
                  <c:v>2054.77</c:v>
                </c:pt>
                <c:pt idx="143">
                  <c:v>1897.90</c:v>
                </c:pt>
                <c:pt idx="144">
                  <c:v>2157.90</c:v>
                </c:pt>
                <c:pt idx="145">
                  <c:v>2109.01</c:v>
                </c:pt>
                <c:pt idx="146">
                  <c:v>2259.54</c:v>
                </c:pt>
                <c:pt idx="147">
                  <c:v>2036.05</c:v>
                </c:pt>
                <c:pt idx="148">
                  <c:v>2303.13</c:v>
                </c:pt>
                <c:pt idx="149">
                  <c:v>1791.68</c:v>
                </c:pt>
                <c:pt idx="150">
                  <c:v>2076.23</c:v>
                </c:pt>
                <c:pt idx="151">
                  <c:v>1771.01</c:v>
                </c:pt>
                <c:pt idx="152">
                  <c:v>2304.18</c:v>
                </c:pt>
                <c:pt idx="153">
                  <c:v>2108.39</c:v>
                </c:pt>
                <c:pt idx="154">
                  <c:v>2577.16</c:v>
                </c:pt>
                <c:pt idx="155">
                  <c:v>2107.16</c:v>
                </c:pt>
                <c:pt idx="156">
                  <c:v>2527.91</c:v>
                </c:pt>
                <c:pt idx="157">
                  <c:v>2046.20</c:v>
                </c:pt>
                <c:pt idx="158">
                  <c:v>2268.37</c:v>
                </c:pt>
                <c:pt idx="159">
                  <c:v>1968.24</c:v>
                </c:pt>
                <c:pt idx="160">
                  <c:v>2173.03</c:v>
                </c:pt>
                <c:pt idx="161">
                  <c:v>2010.49</c:v>
                </c:pt>
                <c:pt idx="162">
                  <c:v>2118.19</c:v>
                </c:pt>
                <c:pt idx="163">
                  <c:v>1785.15</c:v>
                </c:pt>
                <c:pt idx="164">
                  <c:v>1962.37</c:v>
                </c:pt>
                <c:pt idx="165">
                  <c:v>1752.31</c:v>
                </c:pt>
                <c:pt idx="166">
                  <c:v>1970.06</c:v>
                </c:pt>
                <c:pt idx="167">
                  <c:v>2105.80</c:v>
                </c:pt>
                <c:pt idx="168">
                  <c:v>2244.61</c:v>
                </c:pt>
                <c:pt idx="169">
                  <c:v>2130.47</c:v>
                </c:pt>
                <c:pt idx="170">
                  <c:v>2107.23</c:v>
                </c:pt>
                <c:pt idx="171">
                  <c:v>1890.05</c:v>
                </c:pt>
                <c:pt idx="172">
                  <c:v>2064.86</c:v>
                </c:pt>
                <c:pt idx="173">
                  <c:v>1992.40</c:v>
                </c:pt>
                <c:pt idx="174">
                  <c:v>2193.60</c:v>
                </c:pt>
                <c:pt idx="175">
                  <c:v>1713.06</c:v>
                </c:pt>
                <c:pt idx="176">
                  <c:v>1844.64</c:v>
                </c:pt>
                <c:pt idx="177">
                  <c:v>1794.31</c:v>
                </c:pt>
                <c:pt idx="178">
                  <c:v>1879.98</c:v>
                </c:pt>
                <c:pt idx="179">
                  <c:v>1726.27</c:v>
                </c:pt>
                <c:pt idx="180">
                  <c:v>1909.55</c:v>
                </c:pt>
                <c:pt idx="181">
                  <c:v>1895.54</c:v>
                </c:pt>
                <c:pt idx="182">
                  <c:v>2075.28</c:v>
                </c:pt>
                <c:pt idx="183">
                  <c:v>2204.46</c:v>
                </c:pt>
                <c:pt idx="184">
                  <c:v>2647.48</c:v>
                </c:pt>
                <c:pt idx="185">
                  <c:v>1895.29</c:v>
                </c:pt>
                <c:pt idx="186">
                  <c:v>2096.72</c:v>
                </c:pt>
                <c:pt idx="187">
                  <c:v>2094.10</c:v>
                </c:pt>
                <c:pt idx="188">
                  <c:v>2630.43</c:v>
                </c:pt>
                <c:pt idx="189">
                  <c:v>1754.19</c:v>
                </c:pt>
                <c:pt idx="190">
                  <c:v>1884.89</c:v>
                </c:pt>
                <c:pt idx="191">
                  <c:v>1949.35</c:v>
                </c:pt>
                <c:pt idx="192">
                  <c:v>2305.11</c:v>
                </c:pt>
                <c:pt idx="193">
                  <c:v>2093.99</c:v>
                </c:pt>
                <c:pt idx="194">
                  <c:v>2421.54</c:v>
                </c:pt>
                <c:pt idx="195">
                  <c:v>1716.27</c:v>
                </c:pt>
                <c:pt idx="196">
                  <c:v>1981.66</c:v>
                </c:pt>
                <c:pt idx="197">
                  <c:v>1874.97</c:v>
                </c:pt>
                <c:pt idx="198">
                  <c:v>2096.99</c:v>
                </c:pt>
                <c:pt idx="199">
                  <c:v>1859.77</c:v>
                </c:pt>
                <c:pt idx="200">
                  <c:v>2115.21</c:v>
                </c:pt>
                <c:pt idx="201">
                  <c:v>2080.56</c:v>
                </c:pt>
                <c:pt idx="202">
                  <c:v>2572.01</c:v>
                </c:pt>
                <c:pt idx="203">
                  <c:v>1915.50</c:v>
                </c:pt>
                <c:pt idx="204">
                  <c:v>2139.76</c:v>
                </c:pt>
                <c:pt idx="205">
                  <c:v>1821.27</c:v>
                </c:pt>
                <c:pt idx="206">
                  <c:v>2098.19</c:v>
                </c:pt>
                <c:pt idx="207">
                  <c:v>1740.51</c:v>
                </c:pt>
                <c:pt idx="208">
                  <c:v>2164.20</c:v>
                </c:pt>
                <c:pt idx="209">
                  <c:v>2045.95</c:v>
                </c:pt>
                <c:pt idx="210">
                  <c:v>2398.56</c:v>
                </c:pt>
                <c:pt idx="211">
                  <c:v>2048.92</c:v>
                </c:pt>
                <c:pt idx="212">
                  <c:v>2373.51</c:v>
                </c:pt>
                <c:pt idx="213">
                  <c:v>1995.31</c:v>
                </c:pt>
                <c:pt idx="214">
                  <c:v>2278.08</c:v>
                </c:pt>
                <c:pt idx="215">
                  <c:v>1923.85</c:v>
                </c:pt>
                <c:pt idx="216">
                  <c:v>2298.48</c:v>
                </c:pt>
                <c:pt idx="217">
                  <c:v>1924.04</c:v>
                </c:pt>
                <c:pt idx="218">
                  <c:v>2205.93</c:v>
                </c:pt>
                <c:pt idx="219">
                  <c:v>1731.95</c:v>
                </c:pt>
                <c:pt idx="220">
                  <c:v>1932.34</c:v>
                </c:pt>
                <c:pt idx="221">
                  <c:v>1618.66</c:v>
                </c:pt>
                <c:pt idx="222">
                  <c:v>1923.44</c:v>
                </c:pt>
                <c:pt idx="223">
                  <c:v>1879.78</c:v>
                </c:pt>
                <c:pt idx="224">
                  <c:v>2109.70</c:v>
                </c:pt>
                <c:pt idx="225">
                  <c:v>1805.63</c:v>
                </c:pt>
                <c:pt idx="226">
                  <c:v>2094.20</c:v>
                </c:pt>
                <c:pt idx="227">
                  <c:v>1835.22</c:v>
                </c:pt>
                <c:pt idx="228">
                  <c:v>2135.93</c:v>
                </c:pt>
                <c:pt idx="229">
                  <c:v>1650.95</c:v>
                </c:pt>
                <c:pt idx="230">
                  <c:v>1909.94</c:v>
                </c:pt>
                <c:pt idx="231">
                  <c:v>1819.77</c:v>
                </c:pt>
                <c:pt idx="232">
                  <c:v>2076.18</c:v>
                </c:pt>
                <c:pt idx="233">
                  <c:v>1647.12</c:v>
                </c:pt>
                <c:pt idx="234">
                  <c:v>1907.81</c:v>
                </c:pt>
                <c:pt idx="235">
                  <c:v>1546.13</c:v>
                </c:pt>
                <c:pt idx="236">
                  <c:v>1858.04</c:v>
                </c:pt>
                <c:pt idx="237">
                  <c:v>1922.37</c:v>
                </c:pt>
                <c:pt idx="238">
                  <c:v>2112.49</c:v>
                </c:pt>
                <c:pt idx="239">
                  <c:v>2040.26</c:v>
                </c:pt>
                <c:pt idx="240">
                  <c:v>2149.38</c:v>
                </c:pt>
                <c:pt idx="241">
                  <c:v>1816.92</c:v>
                </c:pt>
                <c:pt idx="242">
                  <c:v>2432.27</c:v>
                </c:pt>
                <c:pt idx="243">
                  <c:v>2029.37</c:v>
                </c:pt>
                <c:pt idx="244">
                  <c:v>2417.71</c:v>
                </c:pt>
                <c:pt idx="245">
                  <c:v>1971.13</c:v>
                </c:pt>
                <c:pt idx="246">
                  <c:v>2307.28</c:v>
                </c:pt>
                <c:pt idx="247">
                  <c:v>2072.05</c:v>
                </c:pt>
                <c:pt idx="248">
                  <c:v>2325.55</c:v>
                </c:pt>
                <c:pt idx="249">
                  <c:v>1682.53</c:v>
                </c:pt>
                <c:pt idx="250">
                  <c:v>1845.69</c:v>
                </c:pt>
                <c:pt idx="251">
                  <c:v>1947.23</c:v>
                </c:pt>
                <c:pt idx="252">
                  <c:v>2272.67</c:v>
                </c:pt>
                <c:pt idx="253">
                  <c:v>2162.97</c:v>
                </c:pt>
                <c:pt idx="254">
                  <c:v>2396.81</c:v>
                </c:pt>
                <c:pt idx="255">
                  <c:v>1959.90</c:v>
                </c:pt>
                <c:pt idx="256">
                  <c:v>2223.84</c:v>
                </c:pt>
                <c:pt idx="257">
                  <c:v>1947.64</c:v>
                </c:pt>
                <c:pt idx="258">
                  <c:v>2195.37</c:v>
                </c:pt>
                <c:pt idx="259">
                  <c:v>1752.36</c:v>
                </c:pt>
                <c:pt idx="260">
                  <c:v>1953.05</c:v>
                </c:pt>
                <c:pt idx="261">
                  <c:v>2006.93</c:v>
                </c:pt>
                <c:pt idx="262">
                  <c:v>2167.68</c:v>
                </c:pt>
                <c:pt idx="263">
                  <c:v>2025.97</c:v>
                </c:pt>
                <c:pt idx="264">
                  <c:v>2364.04</c:v>
                </c:pt>
                <c:pt idx="265">
                  <c:v>1953.53</c:v>
                </c:pt>
                <c:pt idx="266">
                  <c:v>2081.50</c:v>
                </c:pt>
                <c:pt idx="267">
                  <c:v>1833.83</c:v>
                </c:pt>
                <c:pt idx="268">
                  <c:v>2114.19</c:v>
                </c:pt>
                <c:pt idx="269">
                  <c:v>1983.91</c:v>
                </c:pt>
                <c:pt idx="270">
                  <c:v>2093.39</c:v>
                </c:pt>
                <c:pt idx="271">
                  <c:v>1989.15</c:v>
                </c:pt>
                <c:pt idx="272">
                  <c:v>2151.98</c:v>
                </c:pt>
                <c:pt idx="273">
                  <c:v>1885.09</c:v>
                </c:pt>
                <c:pt idx="274">
                  <c:v>2100.12</c:v>
                </c:pt>
                <c:pt idx="275">
                  <c:v>1702.18</c:v>
                </c:pt>
                <c:pt idx="276">
                  <c:v>1951.60</c:v>
                </c:pt>
                <c:pt idx="277">
                  <c:v>1599.57</c:v>
                </c:pt>
                <c:pt idx="278">
                  <c:v>1928.09</c:v>
                </c:pt>
                <c:pt idx="279">
                  <c:v>1874.05</c:v>
                </c:pt>
                <c:pt idx="280">
                  <c:v>2228.80</c:v>
                </c:pt>
                <c:pt idx="281">
                  <c:v>1865.51</c:v>
                </c:pt>
                <c:pt idx="282">
                  <c:v>2147.94</c:v>
                </c:pt>
                <c:pt idx="283">
                  <c:v>1896.83</c:v>
                </c:pt>
                <c:pt idx="284">
                  <c:v>2179.97</c:v>
                </c:pt>
                <c:pt idx="285">
                  <c:v>1908.97</c:v>
                </c:pt>
                <c:pt idx="286">
                  <c:v>2201.04</c:v>
                </c:pt>
                <c:pt idx="287">
                  <c:v>1941.47</c:v>
                </c:pt>
                <c:pt idx="288">
                  <c:v>2156.95</c:v>
                </c:pt>
                <c:pt idx="289">
                  <c:v>1900.72</c:v>
                </c:pt>
                <c:pt idx="290">
                  <c:v>1990.70</c:v>
                </c:pt>
                <c:pt idx="291">
                  <c:v>1641.17</c:v>
                </c:pt>
                <c:pt idx="292">
                  <c:v>1928.35</c:v>
                </c:pt>
                <c:pt idx="293">
                  <c:v>1902.70</c:v>
                </c:pt>
                <c:pt idx="294">
                  <c:v>2189.07</c:v>
                </c:pt>
                <c:pt idx="295">
                  <c:v>1932.23</c:v>
                </c:pt>
                <c:pt idx="296">
                  <c:v>2221.45</c:v>
                </c:pt>
                <c:pt idx="297">
                  <c:v>1911.44</c:v>
                </c:pt>
                <c:pt idx="298">
                  <c:v>2154.57</c:v>
                </c:pt>
                <c:pt idx="299">
                  <c:v>2086.46</c:v>
                </c:pt>
                <c:pt idx="300">
                  <c:v>2375.89</c:v>
                </c:pt>
                <c:pt idx="301">
                  <c:v>2278.91</c:v>
                </c:pt>
                <c:pt idx="302">
                  <c:v>2414.67</c:v>
                </c:pt>
                <c:pt idx="303">
                  <c:v>1976.13</c:v>
                </c:pt>
                <c:pt idx="304">
                  <c:v>2665.51</c:v>
                </c:pt>
                <c:pt idx="305">
                  <c:v>2063.61</c:v>
                </c:pt>
                <c:pt idx="306">
                  <c:v>2220.75</c:v>
                </c:pt>
                <c:pt idx="307">
                  <c:v>2043.65</c:v>
                </c:pt>
                <c:pt idx="308">
                  <c:v>2350.28</c:v>
                </c:pt>
                <c:pt idx="309">
                  <c:v>1895.90</c:v>
                </c:pt>
                <c:pt idx="310">
                  <c:v>2092.57</c:v>
                </c:pt>
                <c:pt idx="311">
                  <c:v>1798.15</c:v>
                </c:pt>
                <c:pt idx="312">
                  <c:v>2105.57</c:v>
                </c:pt>
                <c:pt idx="313">
                  <c:v>1923.17</c:v>
                </c:pt>
                <c:pt idx="314">
                  <c:v>2208.38</c:v>
                </c:pt>
                <c:pt idx="315">
                  <c:v>1958.06</c:v>
                </c:pt>
                <c:pt idx="316">
                  <c:v>2245.56</c:v>
                </c:pt>
                <c:pt idx="317">
                  <c:v>1918.86</c:v>
                </c:pt>
                <c:pt idx="318">
                  <c:v>2000.08</c:v>
                </c:pt>
                <c:pt idx="319">
                  <c:v>1909.68</c:v>
                </c:pt>
                <c:pt idx="320">
                  <c:v>2065.29</c:v>
                </c:pt>
                <c:pt idx="321">
                  <c:v>1660.34</c:v>
                </c:pt>
                <c:pt idx="322">
                  <c:v>1883.59</c:v>
                </c:pt>
                <c:pt idx="323">
                  <c:v>1905.80</c:v>
                </c:pt>
                <c:pt idx="324">
                  <c:v>2126.85</c:v>
                </c:pt>
                <c:pt idx="325">
                  <c:v>2100.22</c:v>
                </c:pt>
                <c:pt idx="326">
                  <c:v>2545.15</c:v>
                </c:pt>
                <c:pt idx="327">
                  <c:v>2023.95</c:v>
                </c:pt>
                <c:pt idx="328">
                  <c:v>2276.05</c:v>
                </c:pt>
                <c:pt idx="329">
                  <c:v>1991.16</c:v>
                </c:pt>
                <c:pt idx="330">
                  <c:v>2287.94</c:v>
                </c:pt>
                <c:pt idx="331">
                  <c:v>1849.92</c:v>
                </c:pt>
                <c:pt idx="332">
                  <c:v>2194.13</c:v>
                </c:pt>
                <c:pt idx="333">
                  <c:v>1790.39</c:v>
                </c:pt>
                <c:pt idx="334">
                  <c:v>2141.34</c:v>
                </c:pt>
                <c:pt idx="335">
                  <c:v>2057.93</c:v>
                </c:pt>
                <c:pt idx="336">
                  <c:v>2406.07</c:v>
                </c:pt>
                <c:pt idx="337">
                  <c:v>2095.87</c:v>
                </c:pt>
                <c:pt idx="338">
                  <c:v>2445.30</c:v>
                </c:pt>
                <c:pt idx="339">
                  <c:v>2086.92</c:v>
                </c:pt>
                <c:pt idx="340">
                  <c:v>2370.01</c:v>
                </c:pt>
                <c:pt idx="341">
                  <c:v>2085.09</c:v>
                </c:pt>
                <c:pt idx="342">
                  <c:v>2395.16</c:v>
                </c:pt>
                <c:pt idx="343">
                  <c:v>2235.59</c:v>
                </c:pt>
                <c:pt idx="344">
                  <c:v>2318.01</c:v>
                </c:pt>
                <c:pt idx="345">
                  <c:v>2014.88</c:v>
                </c:pt>
                <c:pt idx="346">
                  <c:v>2078.23</c:v>
                </c:pt>
                <c:pt idx="347">
                  <c:v>1914.35</c:v>
                </c:pt>
                <c:pt idx="348">
                  <c:v>2149.41</c:v>
                </c:pt>
                <c:pt idx="349">
                  <c:v>1990.14</c:v>
                </c:pt>
                <c:pt idx="350">
                  <c:v>2258.93</c:v>
                </c:pt>
                <c:pt idx="351">
                  <c:v>1961.39</c:v>
                </c:pt>
                <c:pt idx="352">
                  <c:v>2335.63</c:v>
                </c:pt>
                <c:pt idx="353">
                  <c:v>2000.84</c:v>
                </c:pt>
                <c:pt idx="354">
                  <c:v>2338.04</c:v>
                </c:pt>
                <c:pt idx="355">
                  <c:v>2019.34</c:v>
                </c:pt>
                <c:pt idx="356">
                  <c:v>2289.04</c:v>
                </c:pt>
                <c:pt idx="357">
                  <c:v>1994.44</c:v>
                </c:pt>
                <c:pt idx="358">
                  <c:v>2222.38</c:v>
                </c:pt>
                <c:pt idx="359">
                  <c:v>1792.54</c:v>
                </c:pt>
                <c:pt idx="360">
                  <c:v>2035.47</c:v>
                </c:pt>
                <c:pt idx="361">
                  <c:v>1825.59</c:v>
                </c:pt>
                <c:pt idx="362">
                  <c:v>2076.49</c:v>
                </c:pt>
                <c:pt idx="363">
                  <c:v>2384.76</c:v>
                </c:pt>
                <c:pt idx="364">
                  <c:v>3175.51</c:v>
                </c:pt>
                <c:pt idx="365">
                  <c:v>1879.31</c:v>
                </c:pt>
                <c:pt idx="366">
                  <c:v>2233.84</c:v>
                </c:pt>
                <c:pt idx="367">
                  <c:v>2098.06</c:v>
                </c:pt>
                <c:pt idx="368">
                  <c:v>2477.55</c:v>
                </c:pt>
                <c:pt idx="369">
                  <c:v>1810.38</c:v>
                </c:pt>
                <c:pt idx="370">
                  <c:v>2138.39</c:v>
                </c:pt>
                <c:pt idx="371">
                  <c:v>1767.76</c:v>
                </c:pt>
                <c:pt idx="372">
                  <c:v>2166.19</c:v>
                </c:pt>
                <c:pt idx="373">
                  <c:v>1971.05</c:v>
                </c:pt>
                <c:pt idx="374">
                  <c:v>2203.16</c:v>
                </c:pt>
                <c:pt idx="375">
                  <c:v>1859.28</c:v>
                </c:pt>
                <c:pt idx="376">
                  <c:v>2249.02</c:v>
                </c:pt>
                <c:pt idx="377">
                  <c:v>1922.16</c:v>
                </c:pt>
                <c:pt idx="378">
                  <c:v>2221.43</c:v>
                </c:pt>
                <c:pt idx="379">
                  <c:v>1745.83</c:v>
                </c:pt>
                <c:pt idx="380">
                  <c:v>2018.59</c:v>
                </c:pt>
                <c:pt idx="381">
                  <c:v>1857.62</c:v>
                </c:pt>
                <c:pt idx="382">
                  <c:v>2091.56</c:v>
                </c:pt>
                <c:pt idx="383">
                  <c:v>1880.00</c:v>
                </c:pt>
                <c:pt idx="384">
                  <c:v>2144.03</c:v>
                </c:pt>
                <c:pt idx="385">
                  <c:v>1942.28</c:v>
                </c:pt>
                <c:pt idx="386">
                  <c:v>2156.91</c:v>
                </c:pt>
                <c:pt idx="387">
                  <c:v>1863.52</c:v>
                </c:pt>
                <c:pt idx="388">
                  <c:v>2113.29</c:v>
                </c:pt>
                <c:pt idx="389">
                  <c:v>1727.42</c:v>
                </c:pt>
                <c:pt idx="390">
                  <c:v>2095.55</c:v>
                </c:pt>
                <c:pt idx="391">
                  <c:v>1967.72</c:v>
                </c:pt>
                <c:pt idx="392">
                  <c:v>2343.91</c:v>
                </c:pt>
                <c:pt idx="393">
                  <c:v>2027.20</c:v>
                </c:pt>
                <c:pt idx="394">
                  <c:v>2471.72</c:v>
                </c:pt>
                <c:pt idx="395">
                  <c:v>2030.92</c:v>
                </c:pt>
                <c:pt idx="396">
                  <c:v>2445.45</c:v>
                </c:pt>
                <c:pt idx="397">
                  <c:v>2128.77</c:v>
                </c:pt>
                <c:pt idx="398">
                  <c:v>2486.29</c:v>
                </c:pt>
                <c:pt idx="399">
                  <c:v>2153.59</c:v>
                </c:pt>
                <c:pt idx="400">
                  <c:v>2445.95</c:v>
                </c:pt>
                <c:pt idx="401">
                  <c:v>1976.47</c:v>
                </c:pt>
                <c:pt idx="402">
                  <c:v>2273.80</c:v>
                </c:pt>
                <c:pt idx="403">
                  <c:v>1887.09</c:v>
                </c:pt>
                <c:pt idx="404">
                  <c:v>2286.28</c:v>
                </c:pt>
                <c:pt idx="405">
                  <c:v>2117.27</c:v>
                </c:pt>
                <c:pt idx="406">
                  <c:v>2382.98</c:v>
                </c:pt>
                <c:pt idx="407">
                  <c:v>2141.54</c:v>
                </c:pt>
                <c:pt idx="408">
                  <c:v>2240.23</c:v>
                </c:pt>
                <c:pt idx="409">
                  <c:v>1878.19</c:v>
                </c:pt>
                <c:pt idx="410">
                  <c:v>2191.53</c:v>
                </c:pt>
                <c:pt idx="411">
                  <c:v>1887.75</c:v>
                </c:pt>
                <c:pt idx="412">
                  <c:v>2213.96</c:v>
                </c:pt>
                <c:pt idx="413">
                  <c:v>1996.06</c:v>
                </c:pt>
                <c:pt idx="414">
                  <c:v>2482.77</c:v>
                </c:pt>
                <c:pt idx="415">
                  <c:v>1897.67</c:v>
                </c:pt>
                <c:pt idx="416">
                  <c:v>2206.12</c:v>
                </c:pt>
                <c:pt idx="417">
                  <c:v>1751.10</c:v>
                </c:pt>
                <c:pt idx="418">
                  <c:v>2099.31</c:v>
                </c:pt>
                <c:pt idx="419">
                  <c:v>2000.35</c:v>
                </c:pt>
                <c:pt idx="420">
                  <c:v>2385.60</c:v>
                </c:pt>
                <c:pt idx="421">
                  <c:v>2051.99</c:v>
                </c:pt>
                <c:pt idx="422">
                  <c:v>2307.16</c:v>
                </c:pt>
                <c:pt idx="423">
                  <c:v>1992.07</c:v>
                </c:pt>
                <c:pt idx="424">
                  <c:v>2272.55</c:v>
                </c:pt>
                <c:pt idx="425">
                  <c:v>2619.61</c:v>
                </c:pt>
                <c:pt idx="426">
                  <c:v>3135.29</c:v>
                </c:pt>
                <c:pt idx="427">
                  <c:v>2020.73</c:v>
                </c:pt>
                <c:pt idx="428">
                  <c:v>2479.90</c:v>
                </c:pt>
                <c:pt idx="429">
                  <c:v>2173.71</c:v>
                </c:pt>
                <c:pt idx="430">
                  <c:v>2584.78</c:v>
                </c:pt>
                <c:pt idx="431">
                  <c:v>2057.47</c:v>
                </c:pt>
                <c:pt idx="432">
                  <c:v>2659.64</c:v>
                </c:pt>
                <c:pt idx="433">
                  <c:v>1999.15</c:v>
                </c:pt>
                <c:pt idx="434">
                  <c:v>2072.13</c:v>
                </c:pt>
                <c:pt idx="435">
                  <c:v>1795.00</c:v>
                </c:pt>
                <c:pt idx="436">
                  <c:v>2046.49</c:v>
                </c:pt>
                <c:pt idx="437">
                  <c:v>2152.07</c:v>
                </c:pt>
                <c:pt idx="438">
                  <c:v>2471.39</c:v>
                </c:pt>
                <c:pt idx="439">
                  <c:v>1920.28</c:v>
                </c:pt>
                <c:pt idx="440">
                  <c:v>2274.86</c:v>
                </c:pt>
                <c:pt idx="441">
                  <c:v>1595.49</c:v>
                </c:pt>
                <c:pt idx="442">
                  <c:v>1906.05</c:v>
                </c:pt>
                <c:pt idx="443">
                  <c:v>1899.77</c:v>
                </c:pt>
                <c:pt idx="444">
                  <c:v>2168.54</c:v>
                </c:pt>
                <c:pt idx="445">
                  <c:v>1893.93</c:v>
                </c:pt>
                <c:pt idx="446">
                  <c:v>2163.91</c:v>
                </c:pt>
                <c:pt idx="447">
                  <c:v>1709.37</c:v>
                </c:pt>
                <c:pt idx="448">
                  <c:v>1969.12</c:v>
                </c:pt>
                <c:pt idx="449">
                  <c:v>1981.63</c:v>
                </c:pt>
                <c:pt idx="450">
                  <c:v>2265.63</c:v>
                </c:pt>
                <c:pt idx="451">
                  <c:v>2017.87</c:v>
                </c:pt>
                <c:pt idx="452">
                  <c:v>2272.41</c:v>
                </c:pt>
                <c:pt idx="453">
                  <c:v>1957.98</c:v>
                </c:pt>
                <c:pt idx="454">
                  <c:v>2410.06</c:v>
                </c:pt>
                <c:pt idx="455">
                  <c:v>2061.58</c:v>
                </c:pt>
                <c:pt idx="456">
                  <c:v>2334.33</c:v>
                </c:pt>
                <c:pt idx="457">
                  <c:v>1791.69</c:v>
                </c:pt>
                <c:pt idx="458">
                  <c:v>2115.05</c:v>
                </c:pt>
                <c:pt idx="459">
                  <c:v>1725.14</c:v>
                </c:pt>
                <c:pt idx="460">
                  <c:v>2079.96</c:v>
                </c:pt>
                <c:pt idx="461">
                  <c:v>1869.92</c:v>
                </c:pt>
                <c:pt idx="462">
                  <c:v>2151.51</c:v>
                </c:pt>
                <c:pt idx="463">
                  <c:v>2009.34</c:v>
                </c:pt>
                <c:pt idx="464">
                  <c:v>2258.48</c:v>
                </c:pt>
                <c:pt idx="465">
                  <c:v>1953.28</c:v>
                </c:pt>
                <c:pt idx="466">
                  <c:v>2179.17</c:v>
                </c:pt>
                <c:pt idx="467">
                  <c:v>2002.07</c:v>
                </c:pt>
                <c:pt idx="468">
                  <c:v>2190.58</c:v>
                </c:pt>
                <c:pt idx="469">
                  <c:v>2238.65</c:v>
                </c:pt>
                <c:pt idx="470">
                  <c:v>2101.76</c:v>
                </c:pt>
                <c:pt idx="471">
                  <c:v>1744.84</c:v>
                </c:pt>
                <c:pt idx="472">
                  <c:v>1955.66</c:v>
                </c:pt>
                <c:pt idx="473">
                  <c:v>1709.34</c:v>
                </c:pt>
                <c:pt idx="474">
                  <c:v>2090.61</c:v>
                </c:pt>
                <c:pt idx="475">
                  <c:v>1930.23</c:v>
                </c:pt>
                <c:pt idx="476">
                  <c:v>2252.15</c:v>
                </c:pt>
                <c:pt idx="477">
                  <c:v>2025.56</c:v>
                </c:pt>
                <c:pt idx="478">
                  <c:v>2431.17</c:v>
                </c:pt>
                <c:pt idx="479">
                  <c:v>1985.14</c:v>
                </c:pt>
                <c:pt idx="480">
                  <c:v>2232.05</c:v>
                </c:pt>
                <c:pt idx="481">
                  <c:v>2000.49</c:v>
                </c:pt>
                <c:pt idx="482">
                  <c:v>2244.61</c:v>
                </c:pt>
                <c:pt idx="483">
                  <c:v>1956.50</c:v>
                </c:pt>
                <c:pt idx="484">
                  <c:v>2234.69</c:v>
                </c:pt>
                <c:pt idx="485">
                  <c:v>1764.02</c:v>
                </c:pt>
                <c:pt idx="486">
                  <c:v>1984.90</c:v>
                </c:pt>
                <c:pt idx="487">
                  <c:v>2259.34</c:v>
                </c:pt>
                <c:pt idx="488">
                  <c:v>2360.63</c:v>
                </c:pt>
                <c:pt idx="489">
                  <c:v>1846.41</c:v>
                </c:pt>
                <c:pt idx="490">
                  <c:v>2621.36</c:v>
                </c:pt>
                <c:pt idx="491">
                  <c:v>1923.00</c:v>
                </c:pt>
                <c:pt idx="492">
                  <c:v>2474.16</c:v>
                </c:pt>
                <c:pt idx="493">
                  <c:v>2056.33</c:v>
                </c:pt>
                <c:pt idx="494">
                  <c:v>2567.84</c:v>
                </c:pt>
                <c:pt idx="495">
                  <c:v>2030.38</c:v>
                </c:pt>
                <c:pt idx="496">
                  <c:v>2019.71</c:v>
                </c:pt>
                <c:pt idx="497">
                  <c:v>1680.81</c:v>
                </c:pt>
                <c:pt idx="498">
                  <c:v>2067.75</c:v>
                </c:pt>
                <c:pt idx="499">
                  <c:v>2076.19</c:v>
                </c:pt>
                <c:pt idx="500">
                  <c:v>2497.87</c:v>
                </c:pt>
                <c:pt idx="501">
                  <c:v>1934.90</c:v>
                </c:pt>
                <c:pt idx="502">
                  <c:v>2169.94</c:v>
                </c:pt>
                <c:pt idx="503">
                  <c:v>1909.35</c:v>
                </c:pt>
                <c:pt idx="504">
                  <c:v>2149.75</c:v>
                </c:pt>
                <c:pt idx="505">
                  <c:v>1873.66</c:v>
                </c:pt>
                <c:pt idx="506">
                  <c:v>2116.88</c:v>
                </c:pt>
                <c:pt idx="507">
                  <c:v>1699.72</c:v>
                </c:pt>
                <c:pt idx="508">
                  <c:v>2109.26</c:v>
                </c:pt>
                <c:pt idx="509">
                  <c:v>1848.34</c:v>
                </c:pt>
                <c:pt idx="510">
                  <c:v>2107.10</c:v>
                </c:pt>
                <c:pt idx="511">
                  <c:v>2006.97</c:v>
                </c:pt>
                <c:pt idx="512">
                  <c:v>2248.76</c:v>
                </c:pt>
                <c:pt idx="513">
                  <c:v>1784.02</c:v>
                </c:pt>
                <c:pt idx="514">
                  <c:v>2240.72</c:v>
                </c:pt>
                <c:pt idx="515">
                  <c:v>1836.49</c:v>
                </c:pt>
                <c:pt idx="516">
                  <c:v>2042.46</c:v>
                </c:pt>
                <c:pt idx="517">
                  <c:v>2023.13</c:v>
                </c:pt>
                <c:pt idx="518">
                  <c:v>2365.70</c:v>
                </c:pt>
                <c:pt idx="519">
                  <c:v>2014.66</c:v>
                </c:pt>
                <c:pt idx="520">
                  <c:v>2307.15</c:v>
                </c:pt>
                <c:pt idx="521">
                  <c:v>2004.17</c:v>
                </c:pt>
                <c:pt idx="522">
                  <c:v>2271.43</c:v>
                </c:pt>
                <c:pt idx="523">
                  <c:v>1920.90</c:v>
                </c:pt>
                <c:pt idx="524">
                  <c:v>2218.10</c:v>
                </c:pt>
                <c:pt idx="525">
                  <c:v>1970.10</c:v>
                </c:pt>
                <c:pt idx="526">
                  <c:v>2213.65</c:v>
                </c:pt>
                <c:pt idx="527">
                  <c:v>1732.70</c:v>
                </c:pt>
                <c:pt idx="528">
                  <c:v>1933.20</c:v>
                </c:pt>
                <c:pt idx="529">
                  <c:v>1784.04</c:v>
                </c:pt>
                <c:pt idx="530">
                  <c:v>2104.99</c:v>
                </c:pt>
                <c:pt idx="531">
                  <c:v>1969.79</c:v>
                </c:pt>
                <c:pt idx="532">
                  <c:v>2124.48</c:v>
                </c:pt>
                <c:pt idx="533">
                  <c:v>1837.44</c:v>
                </c:pt>
                <c:pt idx="534">
                  <c:v>2198.06</c:v>
                </c:pt>
                <c:pt idx="535">
                  <c:v>1935.00</c:v>
                </c:pt>
                <c:pt idx="536">
                  <c:v>2156.93</c:v>
                </c:pt>
                <c:pt idx="537">
                  <c:v>1926.19</c:v>
                </c:pt>
                <c:pt idx="538">
                  <c:v>2214.95</c:v>
                </c:pt>
                <c:pt idx="539">
                  <c:v>1951.09</c:v>
                </c:pt>
                <c:pt idx="540">
                  <c:v>2127.36</c:v>
                </c:pt>
                <c:pt idx="541">
                  <c:v>1725.21</c:v>
                </c:pt>
                <c:pt idx="542">
                  <c:v>1900.00</c:v>
                </c:pt>
                <c:pt idx="543">
                  <c:v>1602.69</c:v>
                </c:pt>
                <c:pt idx="544">
                  <c:v>1989.90</c:v>
                </c:pt>
                <c:pt idx="545">
                  <c:v>1684.19</c:v>
                </c:pt>
                <c:pt idx="546">
                  <c:v>1953.33</c:v>
                </c:pt>
                <c:pt idx="547">
                  <c:v>2007.64</c:v>
                </c:pt>
                <c:pt idx="548">
                  <c:v>2220.79</c:v>
                </c:pt>
                <c:pt idx="549">
                  <c:v>1886.13</c:v>
                </c:pt>
                <c:pt idx="550">
                  <c:v>2790.45</c:v>
                </c:pt>
                <c:pt idx="551">
                  <c:v>1962.54</c:v>
                </c:pt>
                <c:pt idx="552">
                  <c:v>2332.38</c:v>
                </c:pt>
                <c:pt idx="553">
                  <c:v>2132.88</c:v>
                </c:pt>
                <c:pt idx="554">
                  <c:v>2626.25</c:v>
                </c:pt>
                <c:pt idx="555">
                  <c:v>2052.88</c:v>
                </c:pt>
                <c:pt idx="556">
                  <c:v>1989.08</c:v>
                </c:pt>
                <c:pt idx="557">
                  <c:v>1942.30</c:v>
                </c:pt>
                <c:pt idx="558">
                  <c:v>2247.86</c:v>
                </c:pt>
                <c:pt idx="559">
                  <c:v>2029.95</c:v>
                </c:pt>
                <c:pt idx="560">
                  <c:v>2304.04</c:v>
                </c:pt>
                <c:pt idx="561">
                  <c:v>1755.54</c:v>
                </c:pt>
                <c:pt idx="562">
                  <c:v>2048.39</c:v>
                </c:pt>
                <c:pt idx="563">
                  <c:v>1943.13</c:v>
                </c:pt>
                <c:pt idx="564">
                  <c:v>2243.95</c:v>
                </c:pt>
                <c:pt idx="565">
                  <c:v>1881.13</c:v>
                </c:pt>
                <c:pt idx="566">
                  <c:v>2096.14</c:v>
                </c:pt>
                <c:pt idx="567">
                  <c:v>1722.93</c:v>
                </c:pt>
                <c:pt idx="568">
                  <c:v>2293.71</c:v>
                </c:pt>
                <c:pt idx="569">
                  <c:v>1850.04</c:v>
                </c:pt>
                <c:pt idx="570">
                  <c:v>2374.06</c:v>
                </c:pt>
                <c:pt idx="571">
                  <c:v>1611.22</c:v>
                </c:pt>
                <c:pt idx="572">
                  <c:v>1846.56</c:v>
                </c:pt>
                <c:pt idx="573">
                  <c:v>1799.31</c:v>
                </c:pt>
                <c:pt idx="574">
                  <c:v>2070.30</c:v>
                </c:pt>
                <c:pt idx="575">
                  <c:v>1832.39</c:v>
                </c:pt>
                <c:pt idx="576">
                  <c:v>2099.50</c:v>
                </c:pt>
                <c:pt idx="577">
                  <c:v>1845.82</c:v>
                </c:pt>
                <c:pt idx="578">
                  <c:v>2042.70</c:v>
                </c:pt>
                <c:pt idx="579">
                  <c:v>1838.80</c:v>
                </c:pt>
                <c:pt idx="580">
                  <c:v>2088.84</c:v>
                </c:pt>
                <c:pt idx="581">
                  <c:v>1883.37</c:v>
                </c:pt>
                <c:pt idx="582">
                  <c:v>2092.37</c:v>
                </c:pt>
                <c:pt idx="583">
                  <c:v>1741.17</c:v>
                </c:pt>
                <c:pt idx="584">
                  <c:v>2051.61</c:v>
                </c:pt>
                <c:pt idx="585">
                  <c:v>1642.18</c:v>
                </c:pt>
                <c:pt idx="586">
                  <c:v>1924.98</c:v>
                </c:pt>
                <c:pt idx="587">
                  <c:v>1831.93</c:v>
                </c:pt>
                <c:pt idx="588">
                  <c:v>2062.15</c:v>
                </c:pt>
                <c:pt idx="589">
                  <c:v>1844.18</c:v>
                </c:pt>
                <c:pt idx="590">
                  <c:v>2069.81</c:v>
                </c:pt>
                <c:pt idx="591">
                  <c:v>1826.20</c:v>
                </c:pt>
                <c:pt idx="592">
                  <c:v>2041.89</c:v>
                </c:pt>
                <c:pt idx="593">
                  <c:v>1819.08</c:v>
                </c:pt>
                <c:pt idx="594">
                  <c:v>2089.33</c:v>
                </c:pt>
                <c:pt idx="595">
                  <c:v>1807.23</c:v>
                </c:pt>
                <c:pt idx="596">
                  <c:v>2062.94</c:v>
                </c:pt>
                <c:pt idx="597">
                  <c:v>1688.17</c:v>
                </c:pt>
                <c:pt idx="598">
                  <c:v>1882.36</c:v>
                </c:pt>
                <c:pt idx="599">
                  <c:v>1592.00</c:v>
                </c:pt>
                <c:pt idx="600">
                  <c:v>1926.10</c:v>
                </c:pt>
                <c:pt idx="601">
                  <c:v>1874.93</c:v>
                </c:pt>
                <c:pt idx="602">
                  <c:v>2207.35</c:v>
                </c:pt>
                <c:pt idx="603">
                  <c:v>1911.44</c:v>
                </c:pt>
                <c:pt idx="604">
                  <c:v>2309.99</c:v>
                </c:pt>
                <c:pt idx="605">
                  <c:v>1934.68</c:v>
                </c:pt>
                <c:pt idx="606">
                  <c:v>2446.98</c:v>
                </c:pt>
                <c:pt idx="607">
                  <c:v>1950.04</c:v>
                </c:pt>
                <c:pt idx="608">
                  <c:v>2245.54</c:v>
                </c:pt>
                <c:pt idx="609">
                  <c:v>2055.89</c:v>
                </c:pt>
                <c:pt idx="610">
                  <c:v>2244.64</c:v>
                </c:pt>
                <c:pt idx="611">
                  <c:v>2363.63</c:v>
                </c:pt>
                <c:pt idx="612">
                  <c:v>3211.52</c:v>
                </c:pt>
                <c:pt idx="613">
                  <c:v>2147.27</c:v>
                </c:pt>
                <c:pt idx="614">
                  <c:v>2340.14</c:v>
                </c:pt>
                <c:pt idx="615">
                  <c:v>2180.68</c:v>
                </c:pt>
                <c:pt idx="616">
                  <c:v>2606.26</c:v>
                </c:pt>
                <c:pt idx="617">
                  <c:v>1593.28</c:v>
                </c:pt>
                <c:pt idx="618">
                  <c:v>1816.42</c:v>
                </c:pt>
                <c:pt idx="619">
                  <c:v>2012.89</c:v>
                </c:pt>
                <c:pt idx="620">
                  <c:v>2323.34</c:v>
                </c:pt>
                <c:pt idx="621">
                  <c:v>2038.52</c:v>
                </c:pt>
                <c:pt idx="622">
                  <c:v>2540.81</c:v>
                </c:pt>
                <c:pt idx="623">
                  <c:v>1708.62</c:v>
                </c:pt>
                <c:pt idx="624">
                  <c:v>2016.77</c:v>
                </c:pt>
                <c:pt idx="625">
                  <c:v>1949.91</c:v>
                </c:pt>
                <c:pt idx="626">
                  <c:v>2290.60</c:v>
                </c:pt>
                <c:pt idx="627">
                  <c:v>1880.73</c:v>
                </c:pt>
                <c:pt idx="628">
                  <c:v>2154.91</c:v>
                </c:pt>
                <c:pt idx="629">
                  <c:v>1956.88</c:v>
                </c:pt>
                <c:pt idx="630">
                  <c:v>2342.82</c:v>
                </c:pt>
                <c:pt idx="631">
                  <c:v>2046.52</c:v>
                </c:pt>
                <c:pt idx="632">
                  <c:v>2574.93</c:v>
                </c:pt>
                <c:pt idx="633">
                  <c:v>1838.42</c:v>
                </c:pt>
                <c:pt idx="634">
                  <c:v>2156.32</c:v>
                </c:pt>
                <c:pt idx="635">
                  <c:v>1879.32</c:v>
                </c:pt>
                <c:pt idx="636">
                  <c:v>2407.23</c:v>
                </c:pt>
                <c:pt idx="637">
                  <c:v>1984.77</c:v>
                </c:pt>
                <c:pt idx="638">
                  <c:v>2474.53</c:v>
                </c:pt>
                <c:pt idx="639">
                  <c:v>1896.93</c:v>
                </c:pt>
                <c:pt idx="640">
                  <c:v>2473.41</c:v>
                </c:pt>
                <c:pt idx="641">
                  <c:v>1830.45</c:v>
                </c:pt>
                <c:pt idx="642">
                  <c:v>2146.01</c:v>
                </c:pt>
                <c:pt idx="643">
                  <c:v>1967.23</c:v>
                </c:pt>
                <c:pt idx="644">
                  <c:v>2182.49</c:v>
                </c:pt>
                <c:pt idx="645">
                  <c:v>1929.89</c:v>
                </c:pt>
                <c:pt idx="646">
                  <c:v>2045.64</c:v>
                </c:pt>
                <c:pt idx="647">
                  <c:v>1880.09</c:v>
                </c:pt>
                <c:pt idx="648">
                  <c:v>2085.99</c:v>
                </c:pt>
                <c:pt idx="649">
                  <c:v>2014.64</c:v>
                </c:pt>
                <c:pt idx="650">
                  <c:v>2325.60</c:v>
                </c:pt>
                <c:pt idx="651">
                  <c:v>1960.06</c:v>
                </c:pt>
                <c:pt idx="652">
                  <c:v>2341.87</c:v>
                </c:pt>
                <c:pt idx="653">
                  <c:v>1722.61</c:v>
                </c:pt>
                <c:pt idx="654">
                  <c:v>2026.19</c:v>
                </c:pt>
                <c:pt idx="655">
                  <c:v>1621.52</c:v>
                </c:pt>
                <c:pt idx="656">
                  <c:v>1833.59</c:v>
                </c:pt>
                <c:pt idx="657">
                  <c:v>1763.49</c:v>
                </c:pt>
                <c:pt idx="658">
                  <c:v>2059.60</c:v>
                </c:pt>
                <c:pt idx="659">
                  <c:v>1995.29</c:v>
                </c:pt>
                <c:pt idx="660">
                  <c:v>2089.68</c:v>
                </c:pt>
                <c:pt idx="661">
                  <c:v>1968.56</c:v>
                </c:pt>
                <c:pt idx="662">
                  <c:v>2332.92</c:v>
                </c:pt>
                <c:pt idx="663">
                  <c:v>2027.29</c:v>
                </c:pt>
                <c:pt idx="664">
                  <c:v>2408.97</c:v>
                </c:pt>
                <c:pt idx="665">
                  <c:v>2020.80</c:v>
                </c:pt>
                <c:pt idx="666">
                  <c:v>2143.77</c:v>
                </c:pt>
                <c:pt idx="667">
                  <c:v>1733.67</c:v>
                </c:pt>
                <c:pt idx="668">
                  <c:v>1938.43</c:v>
                </c:pt>
                <c:pt idx="669">
                  <c:v>1811.35</c:v>
                </c:pt>
                <c:pt idx="670">
                  <c:v>2407.55</c:v>
                </c:pt>
                <c:pt idx="671">
                  <c:v>2557.53</c:v>
                </c:pt>
                <c:pt idx="672">
                  <c:v>3343.21</c:v>
                </c:pt>
                <c:pt idx="673">
                  <c:v>1855.56</c:v>
                </c:pt>
                <c:pt idx="674">
                  <c:v>2107.14</c:v>
                </c:pt>
                <c:pt idx="675">
                  <c:v>2148.76</c:v>
                </c:pt>
                <c:pt idx="676">
                  <c:v>2362.40</c:v>
                </c:pt>
                <c:pt idx="677">
                  <c:v>1645.90</c:v>
                </c:pt>
                <c:pt idx="678">
                  <c:v>1852.95</c:v>
                </c:pt>
                <c:pt idx="679">
                  <c:v>2100.81</c:v>
                </c:pt>
                <c:pt idx="680">
                  <c:v>2257.85</c:v>
                </c:pt>
                <c:pt idx="681">
                  <c:v>2056.59</c:v>
                </c:pt>
                <c:pt idx="682">
                  <c:v>2275.61</c:v>
                </c:pt>
                <c:pt idx="683">
                  <c:v>1961.33</c:v>
                </c:pt>
                <c:pt idx="684">
                  <c:v>2277.72</c:v>
                </c:pt>
                <c:pt idx="685">
                  <c:v>1943.82</c:v>
                </c:pt>
                <c:pt idx="686">
                  <c:v>2235.05</c:v>
                </c:pt>
                <c:pt idx="687">
                  <c:v>1723.95</c:v>
                </c:pt>
                <c:pt idx="688">
                  <c:v>1901.25</c:v>
                </c:pt>
                <c:pt idx="689">
                  <c:v>1893.21</c:v>
                </c:pt>
                <c:pt idx="690">
                  <c:v>2235.24</c:v>
                </c:pt>
                <c:pt idx="691">
                  <c:v>2172.78</c:v>
                </c:pt>
                <c:pt idx="692">
                  <c:v>2876.38</c:v>
                </c:pt>
                <c:pt idx="693">
                  <c:v>2270.68</c:v>
                </c:pt>
                <c:pt idx="694">
                  <c:v>3024.13</c:v>
                </c:pt>
                <c:pt idx="695">
                  <c:v>2140.97</c:v>
                </c:pt>
                <c:pt idx="696">
                  <c:v>2883.39</c:v>
                </c:pt>
                <c:pt idx="697">
                  <c:v>2117.80</c:v>
                </c:pt>
                <c:pt idx="698">
                  <c:v>2926.40</c:v>
                </c:pt>
                <c:pt idx="699">
                  <c:v>2367.22</c:v>
                </c:pt>
                <c:pt idx="700">
                  <c:v>3195.30</c:v>
                </c:pt>
                <c:pt idx="701">
                  <c:v>2338.93</c:v>
                </c:pt>
                <c:pt idx="702">
                  <c:v>2643.50</c:v>
                </c:pt>
                <c:pt idx="703">
                  <c:v>2096.21</c:v>
                </c:pt>
                <c:pt idx="704">
                  <c:v>2410.14</c:v>
                </c:pt>
                <c:pt idx="705">
                  <c:v>2059.38</c:v>
                </c:pt>
                <c:pt idx="706">
                  <c:v>2394.11</c:v>
                </c:pt>
                <c:pt idx="707">
                  <c:v>1972.16</c:v>
                </c:pt>
                <c:pt idx="708">
                  <c:v>2230.09</c:v>
                </c:pt>
                <c:pt idx="709">
                  <c:v>1787.88</c:v>
                </c:pt>
                <c:pt idx="710">
                  <c:v>1997.30</c:v>
                </c:pt>
                <c:pt idx="711">
                  <c:v>1729.95</c:v>
                </c:pt>
                <c:pt idx="712">
                  <c:v>2047.04</c:v>
                </c:pt>
                <c:pt idx="713">
                  <c:v>1953.64</c:v>
                </c:pt>
                <c:pt idx="714">
                  <c:v>2451.74</c:v>
                </c:pt>
                <c:pt idx="715">
                  <c:v>1992.57</c:v>
                </c:pt>
                <c:pt idx="716">
                  <c:v>2288.73</c:v>
                </c:pt>
                <c:pt idx="717">
                  <c:v>1741.06</c:v>
                </c:pt>
                <c:pt idx="718">
                  <c:v>1948.49</c:v>
                </c:pt>
                <c:pt idx="719">
                  <c:v>1686.00</c:v>
                </c:pt>
                <c:pt idx="720">
                  <c:v>2049.07</c:v>
                </c:pt>
                <c:pt idx="721">
                  <c:v>1898.97</c:v>
                </c:pt>
                <c:pt idx="722">
                  <c:v>2160.01</c:v>
                </c:pt>
                <c:pt idx="723">
                  <c:v>1749.87</c:v>
                </c:pt>
                <c:pt idx="724">
                  <c:v>2125.45</c:v>
                </c:pt>
                <c:pt idx="725">
                  <c:v>1779.81</c:v>
                </c:pt>
                <c:pt idx="726">
                  <c:v>2286.22</c:v>
                </c:pt>
                <c:pt idx="727">
                  <c:v>1982.48</c:v>
                </c:pt>
                <c:pt idx="728">
                  <c:v>2385.12</c:v>
                </c:pt>
                <c:pt idx="729">
                  <c:v>1959.65</c:v>
                </c:pt>
                <c:pt idx="730">
                  <c:v>2134.08</c:v>
                </c:pt>
              </c:strCache>
            </c:strRef>
          </c:xVal>
          <c:yVal>
            <c:numRef>
              <c:f>'Water Trading Repository Table'!$G$2:$G$1462</c:f>
              <c:numCache>
                <c:formatCode>"$"#,##0.00</c:formatCode>
                <c:ptCount val="1461"/>
                <c:pt idx="0">
                  <c:v>0</c:v>
                </c:pt>
                <c:pt idx="1">
                  <c:v>89.334249999999997</c:v>
                </c:pt>
                <c:pt idx="2">
                  <c:v>61.945999999999998</c:v>
                </c:pt>
                <c:pt idx="3">
                  <c:v>45.9017499999999</c:v>
                </c:pt>
                <c:pt idx="4">
                  <c:v>80.858249999999998</c:v>
                </c:pt>
                <c:pt idx="5">
                  <c:v>55.961833333333303</c:v>
                </c:pt>
                <c:pt idx="6">
                  <c:v>101.094833333333</c:v>
                </c:pt>
                <c:pt idx="7">
                  <c:v>26.664999999999999</c:v>
                </c:pt>
                <c:pt idx="8">
                  <c:v>38.894545454545401</c:v>
                </c:pt>
                <c:pt idx="9">
                  <c:v>46.715000000000003</c:v>
                </c:pt>
                <c:pt idx="10">
                  <c:v>46.208636363636302</c:v>
                </c:pt>
                <c:pt idx="11">
                  <c:v>41.856000000000002</c:v>
                </c:pt>
                <c:pt idx="12">
                  <c:v>46.013749999999902</c:v>
                </c:pt>
                <c:pt idx="13">
                  <c:v>34.894374999999997</c:v>
                </c:pt>
                <c:pt idx="14">
                  <c:v>53.312916666666602</c:v>
                </c:pt>
                <c:pt idx="15">
                  <c:v>70.307083333333296</c:v>
                </c:pt>
                <c:pt idx="16">
                  <c:v>64.552916666666604</c:v>
                </c:pt>
                <c:pt idx="17">
                  <c:v>49.776249999999997</c:v>
                </c:pt>
                <c:pt idx="18">
                  <c:v>61.483333333333299</c:v>
                </c:pt>
                <c:pt idx="19">
                  <c:v>56.407083333333297</c:v>
                </c:pt>
                <c:pt idx="20">
                  <c:v>69.813749999999999</c:v>
                </c:pt>
                <c:pt idx="21">
                  <c:v>53.609583333333298</c:v>
                </c:pt>
                <c:pt idx="22">
                  <c:v>53.2916666666666</c:v>
                </c:pt>
                <c:pt idx="23">
                  <c:v>53.844583333333297</c:v>
                </c:pt>
                <c:pt idx="24">
                  <c:v>53.347916666666599</c:v>
                </c:pt>
                <c:pt idx="25">
                  <c:v>55.712166666666597</c:v>
                </c:pt>
                <c:pt idx="26">
                  <c:v>66.450833333333307</c:v>
                </c:pt>
                <c:pt idx="27">
                  <c:v>78.998583333333301</c:v>
                </c:pt>
                <c:pt idx="28">
                  <c:v>159.797333333333</c:v>
                </c:pt>
                <c:pt idx="29">
                  <c:v>108.42100000000001</c:v>
                </c:pt>
                <c:pt idx="30">
                  <c:v>132.91399999999999</c:v>
                </c:pt>
                <c:pt idx="31">
                  <c:v>68.866583333333296</c:v>
                </c:pt>
                <c:pt idx="32">
                  <c:v>50.487499999999997</c:v>
                </c:pt>
                <c:pt idx="33">
                  <c:v>47.181833333333302</c:v>
                </c:pt>
                <c:pt idx="34">
                  <c:v>43.937833333333302</c:v>
                </c:pt>
                <c:pt idx="35">
                  <c:v>50.634124999999997</c:v>
                </c:pt>
                <c:pt idx="36">
                  <c:v>50.1071666666666</c:v>
                </c:pt>
                <c:pt idx="37">
                  <c:v>43.767999999999901</c:v>
                </c:pt>
                <c:pt idx="38">
                  <c:v>72.031833333333296</c:v>
                </c:pt>
                <c:pt idx="39">
                  <c:v>44.526333333333298</c:v>
                </c:pt>
                <c:pt idx="40">
                  <c:v>65.881833333333304</c:v>
                </c:pt>
                <c:pt idx="41">
                  <c:v>47.251666666666601</c:v>
                </c:pt>
                <c:pt idx="42">
                  <c:v>63.338166666666602</c:v>
                </c:pt>
                <c:pt idx="43">
                  <c:v>49.39425</c:v>
                </c:pt>
                <c:pt idx="44">
                  <c:v>77.915249999999901</c:v>
                </c:pt>
                <c:pt idx="45">
                  <c:v>48.651249999999997</c:v>
                </c:pt>
                <c:pt idx="46">
                  <c:v>59.662916666666597</c:v>
                </c:pt>
                <c:pt idx="47">
                  <c:v>44.107909090908997</c:v>
                </c:pt>
                <c:pt idx="48">
                  <c:v>45.838749999999997</c:v>
                </c:pt>
                <c:pt idx="49">
                  <c:v>51.144583333333301</c:v>
                </c:pt>
                <c:pt idx="50">
                  <c:v>73.990499999999997</c:v>
                </c:pt>
                <c:pt idx="51">
                  <c:v>49.5535833333333</c:v>
                </c:pt>
                <c:pt idx="52">
                  <c:v>69.318416666666593</c:v>
                </c:pt>
                <c:pt idx="53">
                  <c:v>59.5356666666666</c:v>
                </c:pt>
                <c:pt idx="54">
                  <c:v>87.515000000000001</c:v>
                </c:pt>
                <c:pt idx="55">
                  <c:v>47.820250000000001</c:v>
                </c:pt>
                <c:pt idx="56">
                  <c:v>70.217833333333303</c:v>
                </c:pt>
                <c:pt idx="57">
                  <c:v>63.731333333333303</c:v>
                </c:pt>
                <c:pt idx="58">
                  <c:v>81.990916666666607</c:v>
                </c:pt>
                <c:pt idx="59">
                  <c:v>60.905833333333298</c:v>
                </c:pt>
                <c:pt idx="60">
                  <c:v>73.409333333333294</c:v>
                </c:pt>
                <c:pt idx="61">
                  <c:v>48.490666666666598</c:v>
                </c:pt>
                <c:pt idx="62">
                  <c:v>92.988999999999905</c:v>
                </c:pt>
                <c:pt idx="63">
                  <c:v>56.500749999999996</c:v>
                </c:pt>
                <c:pt idx="64">
                  <c:v>66.637916666666598</c:v>
                </c:pt>
                <c:pt idx="65">
                  <c:v>41.845666666666602</c:v>
                </c:pt>
                <c:pt idx="66">
                  <c:v>86.525333333333293</c:v>
                </c:pt>
                <c:pt idx="67">
                  <c:v>58.5831666666666</c:v>
                </c:pt>
                <c:pt idx="68">
                  <c:v>60.772916666666603</c:v>
                </c:pt>
                <c:pt idx="69">
                  <c:v>42.946428571428498</c:v>
                </c:pt>
                <c:pt idx="70">
                  <c:v>55.469166666666602</c:v>
                </c:pt>
                <c:pt idx="71">
                  <c:v>48.9171428571428</c:v>
                </c:pt>
                <c:pt idx="72">
                  <c:v>45.340416666666599</c:v>
                </c:pt>
                <c:pt idx="73">
                  <c:v>39.444583333333298</c:v>
                </c:pt>
                <c:pt idx="74">
                  <c:v>43.482500000000002</c:v>
                </c:pt>
                <c:pt idx="75">
                  <c:v>42.508749999999999</c:v>
                </c:pt>
                <c:pt idx="76">
                  <c:v>53.663749999999901</c:v>
                </c:pt>
                <c:pt idx="77">
                  <c:v>66.761250000000004</c:v>
                </c:pt>
                <c:pt idx="78">
                  <c:v>61.345416666666601</c:v>
                </c:pt>
                <c:pt idx="79">
                  <c:v>67.138750000000002</c:v>
                </c:pt>
                <c:pt idx="80">
                  <c:v>76.004583333333301</c:v>
                </c:pt>
                <c:pt idx="81">
                  <c:v>43.415833333333303</c:v>
                </c:pt>
                <c:pt idx="82">
                  <c:v>49.037500000000001</c:v>
                </c:pt>
                <c:pt idx="83">
                  <c:v>37.9716666666666</c:v>
                </c:pt>
                <c:pt idx="84">
                  <c:v>50.853749999999998</c:v>
                </c:pt>
                <c:pt idx="85">
                  <c:v>45.630416666666598</c:v>
                </c:pt>
                <c:pt idx="86">
                  <c:v>44.034999999999997</c:v>
                </c:pt>
                <c:pt idx="87">
                  <c:v>174.000916666666</c:v>
                </c:pt>
                <c:pt idx="88">
                  <c:v>187.01124999999999</c:v>
                </c:pt>
                <c:pt idx="89">
                  <c:v>62.771833333333298</c:v>
                </c:pt>
                <c:pt idx="90">
                  <c:v>63.741250000000001</c:v>
                </c:pt>
                <c:pt idx="91">
                  <c:v>53.0446666666666</c:v>
                </c:pt>
                <c:pt idx="92">
                  <c:v>68.599166666666605</c:v>
                </c:pt>
                <c:pt idx="93">
                  <c:v>49.878666666666597</c:v>
                </c:pt>
                <c:pt idx="94">
                  <c:v>83.341833333333298</c:v>
                </c:pt>
                <c:pt idx="95">
                  <c:v>48.240416666666597</c:v>
                </c:pt>
                <c:pt idx="96">
                  <c:v>40.656666666666602</c:v>
                </c:pt>
                <c:pt idx="97">
                  <c:v>34.2363</c:v>
                </c:pt>
                <c:pt idx="98">
                  <c:v>41.783000000000001</c:v>
                </c:pt>
                <c:pt idx="99">
                  <c:v>38.522624999999998</c:v>
                </c:pt>
                <c:pt idx="100">
                  <c:v>66.541749999999993</c:v>
                </c:pt>
                <c:pt idx="101">
                  <c:v>46.525416666666601</c:v>
                </c:pt>
                <c:pt idx="102">
                  <c:v>153.26474999999999</c:v>
                </c:pt>
                <c:pt idx="103">
                  <c:v>58.492249999999899</c:v>
                </c:pt>
                <c:pt idx="104">
                  <c:v>102.680583333333</c:v>
                </c:pt>
                <c:pt idx="105">
                  <c:v>60.428666666666601</c:v>
                </c:pt>
                <c:pt idx="106">
                  <c:v>44.075749999999999</c:v>
                </c:pt>
                <c:pt idx="107">
                  <c:v>41.518250000000002</c:v>
                </c:pt>
                <c:pt idx="108">
                  <c:v>53.703000000000003</c:v>
                </c:pt>
                <c:pt idx="109">
                  <c:v>48.485166666666601</c:v>
                </c:pt>
                <c:pt idx="110">
                  <c:v>51.238500000000002</c:v>
                </c:pt>
                <c:pt idx="111">
                  <c:v>45.216000000000001</c:v>
                </c:pt>
                <c:pt idx="112">
                  <c:v>80.2231666666666</c:v>
                </c:pt>
                <c:pt idx="113">
                  <c:v>59.268833333333298</c:v>
                </c:pt>
                <c:pt idx="114">
                  <c:v>122.02416666666601</c:v>
                </c:pt>
                <c:pt idx="115">
                  <c:v>52.375166666666601</c:v>
                </c:pt>
                <c:pt idx="116">
                  <c:v>86.003166666666601</c:v>
                </c:pt>
                <c:pt idx="117">
                  <c:v>46.148416666666598</c:v>
                </c:pt>
                <c:pt idx="118">
                  <c:v>80.905249999999995</c:v>
                </c:pt>
                <c:pt idx="119">
                  <c:v>69.394666666666595</c:v>
                </c:pt>
                <c:pt idx="120">
                  <c:v>52.200499999999998</c:v>
                </c:pt>
                <c:pt idx="121">
                  <c:v>51.469666666666598</c:v>
                </c:pt>
                <c:pt idx="122">
                  <c:v>80.457083333333301</c:v>
                </c:pt>
                <c:pt idx="123">
                  <c:v>63.776000000000003</c:v>
                </c:pt>
                <c:pt idx="124">
                  <c:v>79.9641666666666</c:v>
                </c:pt>
                <c:pt idx="125">
                  <c:v>48.149166666666602</c:v>
                </c:pt>
                <c:pt idx="126">
                  <c:v>72.476249999999993</c:v>
                </c:pt>
                <c:pt idx="127">
                  <c:v>50.1383333333333</c:v>
                </c:pt>
                <c:pt idx="128">
                  <c:v>43.467083333333299</c:v>
                </c:pt>
                <c:pt idx="129">
                  <c:v>35.828333333333298</c:v>
                </c:pt>
                <c:pt idx="130">
                  <c:v>44.240833333333299</c:v>
                </c:pt>
                <c:pt idx="131">
                  <c:v>48.47625</c:v>
                </c:pt>
                <c:pt idx="132">
                  <c:v>64.392083333333304</c:v>
                </c:pt>
                <c:pt idx="133">
                  <c:v>57.506666666666597</c:v>
                </c:pt>
                <c:pt idx="134">
                  <c:v>60.60125</c:v>
                </c:pt>
                <c:pt idx="135">
                  <c:v>59.695416666666603</c:v>
                </c:pt>
                <c:pt idx="136">
                  <c:v>63.4149999999999</c:v>
                </c:pt>
                <c:pt idx="137">
                  <c:v>40.586428571428499</c:v>
                </c:pt>
                <c:pt idx="138">
                  <c:v>51.212499999999999</c:v>
                </c:pt>
                <c:pt idx="139">
                  <c:v>32.070454545454503</c:v>
                </c:pt>
                <c:pt idx="140">
                  <c:v>57.2349999999999</c:v>
                </c:pt>
                <c:pt idx="141">
                  <c:v>40.739999999999903</c:v>
                </c:pt>
                <c:pt idx="142">
                  <c:v>46.875833333333297</c:v>
                </c:pt>
                <c:pt idx="143">
                  <c:v>35.6323636363636</c:v>
                </c:pt>
                <c:pt idx="144">
                  <c:v>49.200416666666598</c:v>
                </c:pt>
                <c:pt idx="145">
                  <c:v>50.580750000000002</c:v>
                </c:pt>
                <c:pt idx="146">
                  <c:v>47.971090909090897</c:v>
                </c:pt>
                <c:pt idx="147">
                  <c:v>56.944499999999998</c:v>
                </c:pt>
                <c:pt idx="148">
                  <c:v>55.517916666666601</c:v>
                </c:pt>
                <c:pt idx="149">
                  <c:v>42.779142857142801</c:v>
                </c:pt>
                <c:pt idx="150">
                  <c:v>50.096333333333298</c:v>
                </c:pt>
                <c:pt idx="151">
                  <c:v>56.752999999999901</c:v>
                </c:pt>
                <c:pt idx="152">
                  <c:v>62.233666666666601</c:v>
                </c:pt>
                <c:pt idx="153">
                  <c:v>58.376583333333301</c:v>
                </c:pt>
                <c:pt idx="154">
                  <c:v>76.446166666666599</c:v>
                </c:pt>
                <c:pt idx="155">
                  <c:v>59.417250000000003</c:v>
                </c:pt>
                <c:pt idx="156">
                  <c:v>77.689083333333301</c:v>
                </c:pt>
                <c:pt idx="157">
                  <c:v>60.7068333333333</c:v>
                </c:pt>
                <c:pt idx="158">
                  <c:v>54.075499999999998</c:v>
                </c:pt>
                <c:pt idx="159">
                  <c:v>58.074090909090899</c:v>
                </c:pt>
                <c:pt idx="160">
                  <c:v>58.947666666666599</c:v>
                </c:pt>
                <c:pt idx="161">
                  <c:v>50.550444444444402</c:v>
                </c:pt>
                <c:pt idx="162">
                  <c:v>54.709249999999997</c:v>
                </c:pt>
                <c:pt idx="163">
                  <c:v>44.055250000000001</c:v>
                </c:pt>
                <c:pt idx="164">
                  <c:v>52.375399999999999</c:v>
                </c:pt>
                <c:pt idx="165">
                  <c:v>56.051000000000002</c:v>
                </c:pt>
                <c:pt idx="166">
                  <c:v>49.247363636363602</c:v>
                </c:pt>
                <c:pt idx="167">
                  <c:v>51.720125000000003</c:v>
                </c:pt>
                <c:pt idx="168">
                  <c:v>58.361166666666598</c:v>
                </c:pt>
                <c:pt idx="169">
                  <c:v>39.493714285714198</c:v>
                </c:pt>
                <c:pt idx="170">
                  <c:v>49.298749999999998</c:v>
                </c:pt>
                <c:pt idx="171">
                  <c:v>56.920916666666599</c:v>
                </c:pt>
                <c:pt idx="172">
                  <c:v>47.455500000000001</c:v>
                </c:pt>
                <c:pt idx="173">
                  <c:v>35.969888888888804</c:v>
                </c:pt>
                <c:pt idx="174">
                  <c:v>42.944777777777702</c:v>
                </c:pt>
                <c:pt idx="175">
                  <c:v>36.922249999999998</c:v>
                </c:pt>
                <c:pt idx="176">
                  <c:v>36.546333333333301</c:v>
                </c:pt>
                <c:pt idx="177">
                  <c:v>37.124400000000001</c:v>
                </c:pt>
                <c:pt idx="178">
                  <c:v>42.941666666666599</c:v>
                </c:pt>
                <c:pt idx="179">
                  <c:v>31.945999999999898</c:v>
                </c:pt>
                <c:pt idx="180">
                  <c:v>50.933333333333302</c:v>
                </c:pt>
                <c:pt idx="181">
                  <c:v>53.714300000000001</c:v>
                </c:pt>
                <c:pt idx="182">
                  <c:v>50.493333333333297</c:v>
                </c:pt>
                <c:pt idx="183">
                  <c:v>63.067083333333301</c:v>
                </c:pt>
                <c:pt idx="184">
                  <c:v>78.320583333333303</c:v>
                </c:pt>
                <c:pt idx="185">
                  <c:v>62.180583333333303</c:v>
                </c:pt>
                <c:pt idx="186">
                  <c:v>60.060250000000003</c:v>
                </c:pt>
                <c:pt idx="187">
                  <c:v>45.017499999999998</c:v>
                </c:pt>
                <c:pt idx="188">
                  <c:v>79.766666666666595</c:v>
                </c:pt>
                <c:pt idx="189">
                  <c:v>40.561666666666603</c:v>
                </c:pt>
                <c:pt idx="190">
                  <c:v>47.821818181818102</c:v>
                </c:pt>
                <c:pt idx="191">
                  <c:v>43.174583333333302</c:v>
                </c:pt>
                <c:pt idx="192">
                  <c:v>54.176666666666598</c:v>
                </c:pt>
                <c:pt idx="193">
                  <c:v>49.405416666666603</c:v>
                </c:pt>
                <c:pt idx="194">
                  <c:v>73.729583333333295</c:v>
                </c:pt>
                <c:pt idx="195">
                  <c:v>44.014999999999901</c:v>
                </c:pt>
                <c:pt idx="196">
                  <c:v>51.409583333333302</c:v>
                </c:pt>
                <c:pt idx="197">
                  <c:v>47.154583333333299</c:v>
                </c:pt>
                <c:pt idx="198">
                  <c:v>65.525416666666601</c:v>
                </c:pt>
                <c:pt idx="199">
                  <c:v>61.518333333333302</c:v>
                </c:pt>
                <c:pt idx="200">
                  <c:v>79.883750000000006</c:v>
                </c:pt>
                <c:pt idx="201">
                  <c:v>53.233749999999901</c:v>
                </c:pt>
                <c:pt idx="202">
                  <c:v>88.894999999999996</c:v>
                </c:pt>
                <c:pt idx="203">
                  <c:v>28.648499999999999</c:v>
                </c:pt>
                <c:pt idx="204">
                  <c:v>44.792916666666599</c:v>
                </c:pt>
                <c:pt idx="205">
                  <c:v>47.22625</c:v>
                </c:pt>
                <c:pt idx="206">
                  <c:v>49.3720833333333</c:v>
                </c:pt>
                <c:pt idx="207">
                  <c:v>51.491666666666603</c:v>
                </c:pt>
                <c:pt idx="208">
                  <c:v>53.55</c:v>
                </c:pt>
                <c:pt idx="209">
                  <c:v>52.564166666666601</c:v>
                </c:pt>
                <c:pt idx="210">
                  <c:v>56.3049999999999</c:v>
                </c:pt>
                <c:pt idx="211">
                  <c:v>50.992916666666602</c:v>
                </c:pt>
                <c:pt idx="212">
                  <c:v>54.992916666666602</c:v>
                </c:pt>
                <c:pt idx="213">
                  <c:v>50.9091666666666</c:v>
                </c:pt>
                <c:pt idx="214">
                  <c:v>50.233333333333299</c:v>
                </c:pt>
                <c:pt idx="215">
                  <c:v>45.06</c:v>
                </c:pt>
                <c:pt idx="216">
                  <c:v>48.699583333333301</c:v>
                </c:pt>
                <c:pt idx="217">
                  <c:v>48.758333333333297</c:v>
                </c:pt>
                <c:pt idx="218">
                  <c:v>48.168333333333301</c:v>
                </c:pt>
                <c:pt idx="219">
                  <c:v>50.261666666666599</c:v>
                </c:pt>
                <c:pt idx="220">
                  <c:v>47.798333333333296</c:v>
                </c:pt>
                <c:pt idx="221">
                  <c:v>49.244166666666601</c:v>
                </c:pt>
                <c:pt idx="222">
                  <c:v>50.734583333333298</c:v>
                </c:pt>
                <c:pt idx="223">
                  <c:v>53.69</c:v>
                </c:pt>
                <c:pt idx="224">
                  <c:v>53.271666666666597</c:v>
                </c:pt>
                <c:pt idx="225">
                  <c:v>49.4508333333333</c:v>
                </c:pt>
                <c:pt idx="226">
                  <c:v>52.059166666666599</c:v>
                </c:pt>
                <c:pt idx="227">
                  <c:v>37.89</c:v>
                </c:pt>
                <c:pt idx="228">
                  <c:v>45.816666666666599</c:v>
                </c:pt>
                <c:pt idx="229">
                  <c:v>36.757083333333298</c:v>
                </c:pt>
                <c:pt idx="230">
                  <c:v>44.214583333333302</c:v>
                </c:pt>
                <c:pt idx="231">
                  <c:v>49.384583333333303</c:v>
                </c:pt>
                <c:pt idx="232">
                  <c:v>48.080416666666601</c:v>
                </c:pt>
                <c:pt idx="233">
                  <c:v>52.469583333333297</c:v>
                </c:pt>
                <c:pt idx="234">
                  <c:v>53.402916666666599</c:v>
                </c:pt>
                <c:pt idx="235">
                  <c:v>39.446249999999999</c:v>
                </c:pt>
                <c:pt idx="236">
                  <c:v>47.963333333333303</c:v>
                </c:pt>
                <c:pt idx="237">
                  <c:v>42.502222222222201</c:v>
                </c:pt>
                <c:pt idx="238">
                  <c:v>44.941666666666599</c:v>
                </c:pt>
                <c:pt idx="239">
                  <c:v>45.204285714285703</c:v>
                </c:pt>
                <c:pt idx="240">
                  <c:v>48.322083333333303</c:v>
                </c:pt>
                <c:pt idx="241">
                  <c:v>44.181666666666601</c:v>
                </c:pt>
                <c:pt idx="242">
                  <c:v>79.288727272727201</c:v>
                </c:pt>
                <c:pt idx="243">
                  <c:v>51.941249999999997</c:v>
                </c:pt>
                <c:pt idx="244">
                  <c:v>49.0996666666666</c:v>
                </c:pt>
                <c:pt idx="245">
                  <c:v>66.743333333333297</c:v>
                </c:pt>
                <c:pt idx="246">
                  <c:v>59.953249999999997</c:v>
                </c:pt>
                <c:pt idx="247">
                  <c:v>48.052500000000002</c:v>
                </c:pt>
                <c:pt idx="248">
                  <c:v>43.413333333333298</c:v>
                </c:pt>
                <c:pt idx="249">
                  <c:v>41.137499999999903</c:v>
                </c:pt>
                <c:pt idx="250">
                  <c:v>54.3541666666666</c:v>
                </c:pt>
                <c:pt idx="251">
                  <c:v>50.5133333333333</c:v>
                </c:pt>
                <c:pt idx="252">
                  <c:v>59.321666666666601</c:v>
                </c:pt>
                <c:pt idx="253">
                  <c:v>70.624166666666596</c:v>
                </c:pt>
                <c:pt idx="254">
                  <c:v>75.650833333333296</c:v>
                </c:pt>
                <c:pt idx="255">
                  <c:v>48.5474999999999</c:v>
                </c:pt>
                <c:pt idx="256">
                  <c:v>45.350833333333298</c:v>
                </c:pt>
                <c:pt idx="257">
                  <c:v>47.290833333333303</c:v>
                </c:pt>
                <c:pt idx="258">
                  <c:v>60.935416666666598</c:v>
                </c:pt>
                <c:pt idx="259">
                  <c:v>60.887916666666598</c:v>
                </c:pt>
                <c:pt idx="260">
                  <c:v>73.694583333333298</c:v>
                </c:pt>
                <c:pt idx="261">
                  <c:v>57.995833333333302</c:v>
                </c:pt>
                <c:pt idx="262">
                  <c:v>49.681249999999999</c:v>
                </c:pt>
                <c:pt idx="263">
                  <c:v>28.802777777777699</c:v>
                </c:pt>
                <c:pt idx="264">
                  <c:v>57.887916666666598</c:v>
                </c:pt>
                <c:pt idx="265">
                  <c:v>34.658124999999998</c:v>
                </c:pt>
                <c:pt idx="266">
                  <c:v>42.6458333333333</c:v>
                </c:pt>
                <c:pt idx="267">
                  <c:v>38.750833333333297</c:v>
                </c:pt>
                <c:pt idx="268">
                  <c:v>44.832083333333301</c:v>
                </c:pt>
                <c:pt idx="269">
                  <c:v>37.403888888888801</c:v>
                </c:pt>
                <c:pt idx="270">
                  <c:v>46.276249999999997</c:v>
                </c:pt>
                <c:pt idx="271">
                  <c:v>37.748750000000001</c:v>
                </c:pt>
                <c:pt idx="272">
                  <c:v>46.262083333333301</c:v>
                </c:pt>
                <c:pt idx="273">
                  <c:v>39.879090909090898</c:v>
                </c:pt>
                <c:pt idx="274">
                  <c:v>47.372916666666598</c:v>
                </c:pt>
                <c:pt idx="275">
                  <c:v>40.558181818181801</c:v>
                </c:pt>
                <c:pt idx="276">
                  <c:v>53.550416666666599</c:v>
                </c:pt>
                <c:pt idx="277">
                  <c:v>47.153750000000002</c:v>
                </c:pt>
                <c:pt idx="278">
                  <c:v>54.608333333333299</c:v>
                </c:pt>
                <c:pt idx="279">
                  <c:v>50.127083333333303</c:v>
                </c:pt>
                <c:pt idx="280">
                  <c:v>49.530833333333298</c:v>
                </c:pt>
                <c:pt idx="281">
                  <c:v>38.462499999999999</c:v>
                </c:pt>
                <c:pt idx="282">
                  <c:v>47.275416666666601</c:v>
                </c:pt>
                <c:pt idx="283">
                  <c:v>45.832500000000003</c:v>
                </c:pt>
                <c:pt idx="284">
                  <c:v>50.742916666666602</c:v>
                </c:pt>
                <c:pt idx="285">
                  <c:v>46.262499999999903</c:v>
                </c:pt>
                <c:pt idx="286">
                  <c:v>49.195</c:v>
                </c:pt>
                <c:pt idx="287">
                  <c:v>37.257083333333298</c:v>
                </c:pt>
                <c:pt idx="288">
                  <c:v>43.033333333333303</c:v>
                </c:pt>
                <c:pt idx="289">
                  <c:v>39.896428571428501</c:v>
                </c:pt>
                <c:pt idx="290">
                  <c:v>53.087499999999999</c:v>
                </c:pt>
                <c:pt idx="291">
                  <c:v>44.002499999999998</c:v>
                </c:pt>
                <c:pt idx="292">
                  <c:v>50.586666666666602</c:v>
                </c:pt>
                <c:pt idx="293">
                  <c:v>46.027083333333302</c:v>
                </c:pt>
                <c:pt idx="294">
                  <c:v>51.392916666666601</c:v>
                </c:pt>
                <c:pt idx="295">
                  <c:v>46.5908333333333</c:v>
                </c:pt>
                <c:pt idx="296">
                  <c:v>54.303750000000001</c:v>
                </c:pt>
                <c:pt idx="297">
                  <c:v>45.068750000000001</c:v>
                </c:pt>
                <c:pt idx="298">
                  <c:v>42.706249999999997</c:v>
                </c:pt>
                <c:pt idx="299">
                  <c:v>35.205555555555499</c:v>
                </c:pt>
                <c:pt idx="300">
                  <c:v>49.220833333333303</c:v>
                </c:pt>
                <c:pt idx="301">
                  <c:v>42.534374999999997</c:v>
                </c:pt>
                <c:pt idx="302">
                  <c:v>49.414090909090902</c:v>
                </c:pt>
                <c:pt idx="303">
                  <c:v>53.580699999999901</c:v>
                </c:pt>
                <c:pt idx="304">
                  <c:v>84.922083333333305</c:v>
                </c:pt>
                <c:pt idx="305">
                  <c:v>39.346999999999902</c:v>
                </c:pt>
                <c:pt idx="306">
                  <c:v>43.315916666666602</c:v>
                </c:pt>
                <c:pt idx="307">
                  <c:v>47.9022222222222</c:v>
                </c:pt>
                <c:pt idx="308">
                  <c:v>54.980166666666598</c:v>
                </c:pt>
                <c:pt idx="309">
                  <c:v>35.089999999999897</c:v>
                </c:pt>
                <c:pt idx="310">
                  <c:v>41.228333333333303</c:v>
                </c:pt>
                <c:pt idx="311">
                  <c:v>48.412916666666597</c:v>
                </c:pt>
                <c:pt idx="312">
                  <c:v>49.219999999999899</c:v>
                </c:pt>
                <c:pt idx="313">
                  <c:v>51.047083333333298</c:v>
                </c:pt>
                <c:pt idx="314">
                  <c:v>53.327916666666603</c:v>
                </c:pt>
                <c:pt idx="315">
                  <c:v>46.842500000000001</c:v>
                </c:pt>
                <c:pt idx="316">
                  <c:v>56.6724999999999</c:v>
                </c:pt>
                <c:pt idx="317">
                  <c:v>42.86</c:v>
                </c:pt>
                <c:pt idx="318">
                  <c:v>53.180833333333297</c:v>
                </c:pt>
                <c:pt idx="319">
                  <c:v>40.827083333333299</c:v>
                </c:pt>
                <c:pt idx="320">
                  <c:v>51.916249999999998</c:v>
                </c:pt>
                <c:pt idx="321">
                  <c:v>58.307499999999997</c:v>
                </c:pt>
                <c:pt idx="322">
                  <c:v>79.133749999999907</c:v>
                </c:pt>
                <c:pt idx="323">
                  <c:v>52.497499999999903</c:v>
                </c:pt>
                <c:pt idx="324">
                  <c:v>47.962916666666601</c:v>
                </c:pt>
                <c:pt idx="325">
                  <c:v>62.541249999999899</c:v>
                </c:pt>
                <c:pt idx="326">
                  <c:v>79.1875</c:v>
                </c:pt>
                <c:pt idx="327">
                  <c:v>38.7470833333333</c:v>
                </c:pt>
                <c:pt idx="328">
                  <c:v>49.417083333333302</c:v>
                </c:pt>
                <c:pt idx="329">
                  <c:v>41.010833333333302</c:v>
                </c:pt>
                <c:pt idx="330">
                  <c:v>48.966249999999903</c:v>
                </c:pt>
                <c:pt idx="331">
                  <c:v>46.856666666666598</c:v>
                </c:pt>
                <c:pt idx="332">
                  <c:v>60.067499999999903</c:v>
                </c:pt>
                <c:pt idx="333">
                  <c:v>46.485833333333296</c:v>
                </c:pt>
                <c:pt idx="334">
                  <c:v>63.379999999999903</c:v>
                </c:pt>
                <c:pt idx="335">
                  <c:v>56.775833333333303</c:v>
                </c:pt>
                <c:pt idx="336">
                  <c:v>71.761666666666599</c:v>
                </c:pt>
                <c:pt idx="337">
                  <c:v>57.215416666666599</c:v>
                </c:pt>
                <c:pt idx="338">
                  <c:v>72.071666666666601</c:v>
                </c:pt>
                <c:pt idx="339">
                  <c:v>55.789166666666603</c:v>
                </c:pt>
                <c:pt idx="340">
                  <c:v>57.0787499999999</c:v>
                </c:pt>
                <c:pt idx="341">
                  <c:v>52.03875</c:v>
                </c:pt>
                <c:pt idx="342">
                  <c:v>57.935000000000002</c:v>
                </c:pt>
                <c:pt idx="343">
                  <c:v>38.531111111111102</c:v>
                </c:pt>
                <c:pt idx="344">
                  <c:v>51.300416666666599</c:v>
                </c:pt>
                <c:pt idx="345">
                  <c:v>35.748125000000002</c:v>
                </c:pt>
                <c:pt idx="346">
                  <c:v>43.7841666666666</c:v>
                </c:pt>
                <c:pt idx="347">
                  <c:v>32.951000000000001</c:v>
                </c:pt>
                <c:pt idx="348">
                  <c:v>45.659583333333302</c:v>
                </c:pt>
                <c:pt idx="349">
                  <c:v>42.175909090909002</c:v>
                </c:pt>
                <c:pt idx="350">
                  <c:v>45.818750000000001</c:v>
                </c:pt>
                <c:pt idx="351">
                  <c:v>45.181249999999999</c:v>
                </c:pt>
                <c:pt idx="352">
                  <c:v>59.650833333333303</c:v>
                </c:pt>
                <c:pt idx="353">
                  <c:v>53.089999999999897</c:v>
                </c:pt>
                <c:pt idx="354">
                  <c:v>59.624166666666603</c:v>
                </c:pt>
                <c:pt idx="355">
                  <c:v>52.540833333333303</c:v>
                </c:pt>
                <c:pt idx="356">
                  <c:v>52.706666666666599</c:v>
                </c:pt>
                <c:pt idx="357">
                  <c:v>50.466250000000002</c:v>
                </c:pt>
                <c:pt idx="358">
                  <c:v>57.713333333333303</c:v>
                </c:pt>
                <c:pt idx="359">
                  <c:v>33.4791666666666</c:v>
                </c:pt>
                <c:pt idx="360">
                  <c:v>48.625</c:v>
                </c:pt>
                <c:pt idx="361">
                  <c:v>34.729374999999997</c:v>
                </c:pt>
                <c:pt idx="362">
                  <c:v>54.031249999999901</c:v>
                </c:pt>
                <c:pt idx="363">
                  <c:v>80.355500000000006</c:v>
                </c:pt>
                <c:pt idx="364">
                  <c:v>197.62691666666601</c:v>
                </c:pt>
                <c:pt idx="365">
                  <c:v>38.401499999999999</c:v>
                </c:pt>
                <c:pt idx="366">
                  <c:v>43.864916666666602</c:v>
                </c:pt>
                <c:pt idx="367">
                  <c:v>44.829500000000003</c:v>
                </c:pt>
                <c:pt idx="368">
                  <c:v>61.380749999999999</c:v>
                </c:pt>
                <c:pt idx="369">
                  <c:v>26.107499999999899</c:v>
                </c:pt>
                <c:pt idx="370">
                  <c:v>45.783333333333303</c:v>
                </c:pt>
                <c:pt idx="371">
                  <c:v>51.353749999999998</c:v>
                </c:pt>
                <c:pt idx="372">
                  <c:v>42.387</c:v>
                </c:pt>
                <c:pt idx="373">
                  <c:v>52.655000000000001</c:v>
                </c:pt>
                <c:pt idx="374">
                  <c:v>53.036666666666598</c:v>
                </c:pt>
                <c:pt idx="375">
                  <c:v>36.664583333333297</c:v>
                </c:pt>
                <c:pt idx="376">
                  <c:v>70.017499999999998</c:v>
                </c:pt>
                <c:pt idx="377">
                  <c:v>45.737083333333302</c:v>
                </c:pt>
                <c:pt idx="378">
                  <c:v>47.952916666666603</c:v>
                </c:pt>
                <c:pt idx="379">
                  <c:v>48.643333333333302</c:v>
                </c:pt>
                <c:pt idx="380">
                  <c:v>53.9433333333333</c:v>
                </c:pt>
                <c:pt idx="381">
                  <c:v>78.154166666666598</c:v>
                </c:pt>
                <c:pt idx="382">
                  <c:v>72.477916666666601</c:v>
                </c:pt>
                <c:pt idx="383">
                  <c:v>43.243333333333297</c:v>
                </c:pt>
                <c:pt idx="384">
                  <c:v>67.462083333333297</c:v>
                </c:pt>
                <c:pt idx="385">
                  <c:v>50.933333333333302</c:v>
                </c:pt>
                <c:pt idx="386">
                  <c:v>50.860833333333296</c:v>
                </c:pt>
                <c:pt idx="387">
                  <c:v>46.814583333333303</c:v>
                </c:pt>
                <c:pt idx="388">
                  <c:v>65.967083333333306</c:v>
                </c:pt>
                <c:pt idx="389">
                  <c:v>52.462499999999999</c:v>
                </c:pt>
                <c:pt idx="390">
                  <c:v>67.153750000000002</c:v>
                </c:pt>
                <c:pt idx="391">
                  <c:v>57.936250000000001</c:v>
                </c:pt>
                <c:pt idx="392">
                  <c:v>59.931666666666601</c:v>
                </c:pt>
                <c:pt idx="393">
                  <c:v>60.722499999999997</c:v>
                </c:pt>
                <c:pt idx="394">
                  <c:v>59.856250000000003</c:v>
                </c:pt>
                <c:pt idx="395">
                  <c:v>51.819999999999901</c:v>
                </c:pt>
                <c:pt idx="396">
                  <c:v>76.141666666666595</c:v>
                </c:pt>
                <c:pt idx="397">
                  <c:v>66.974999999999994</c:v>
                </c:pt>
                <c:pt idx="398">
                  <c:v>82.171666666666596</c:v>
                </c:pt>
                <c:pt idx="399">
                  <c:v>50.0162499999999</c:v>
                </c:pt>
                <c:pt idx="400">
                  <c:v>64.713333333333296</c:v>
                </c:pt>
                <c:pt idx="401">
                  <c:v>44.022500000000001</c:v>
                </c:pt>
                <c:pt idx="402">
                  <c:v>54.5445833333333</c:v>
                </c:pt>
                <c:pt idx="403">
                  <c:v>44.419166666666598</c:v>
                </c:pt>
                <c:pt idx="404">
                  <c:v>74.711666666666602</c:v>
                </c:pt>
                <c:pt idx="405">
                  <c:v>43.5283333333333</c:v>
                </c:pt>
                <c:pt idx="406">
                  <c:v>58.199583333333301</c:v>
                </c:pt>
                <c:pt idx="407">
                  <c:v>38.403888888888801</c:v>
                </c:pt>
                <c:pt idx="408">
                  <c:v>48.528750000000002</c:v>
                </c:pt>
                <c:pt idx="409">
                  <c:v>45.454583333333296</c:v>
                </c:pt>
                <c:pt idx="410">
                  <c:v>65.091249999999903</c:v>
                </c:pt>
                <c:pt idx="411">
                  <c:v>53.253749999999997</c:v>
                </c:pt>
                <c:pt idx="412">
                  <c:v>62.634999999999899</c:v>
                </c:pt>
                <c:pt idx="413">
                  <c:v>43.797916666666602</c:v>
                </c:pt>
                <c:pt idx="414">
                  <c:v>74.790416666666601</c:v>
                </c:pt>
                <c:pt idx="415">
                  <c:v>54.195</c:v>
                </c:pt>
                <c:pt idx="416">
                  <c:v>81.428749999999994</c:v>
                </c:pt>
                <c:pt idx="417">
                  <c:v>61.591666666666598</c:v>
                </c:pt>
                <c:pt idx="418">
                  <c:v>84.004999999999995</c:v>
                </c:pt>
                <c:pt idx="419">
                  <c:v>73.071250000000006</c:v>
                </c:pt>
                <c:pt idx="420">
                  <c:v>89.251666666666594</c:v>
                </c:pt>
                <c:pt idx="421">
                  <c:v>70.024583333333297</c:v>
                </c:pt>
                <c:pt idx="422">
                  <c:v>72.64</c:v>
                </c:pt>
                <c:pt idx="423">
                  <c:v>63.719166666666602</c:v>
                </c:pt>
                <c:pt idx="424">
                  <c:v>76.680416666666602</c:v>
                </c:pt>
                <c:pt idx="425">
                  <c:v>97.3719999999999</c:v>
                </c:pt>
                <c:pt idx="426">
                  <c:v>87.475083333333302</c:v>
                </c:pt>
                <c:pt idx="427">
                  <c:v>42.447888888888798</c:v>
                </c:pt>
                <c:pt idx="428">
                  <c:v>54.379166666666599</c:v>
                </c:pt>
                <c:pt idx="429">
                  <c:v>47.226333333333301</c:v>
                </c:pt>
                <c:pt idx="430">
                  <c:v>65.741166666666601</c:v>
                </c:pt>
                <c:pt idx="431">
                  <c:v>43.6204166666666</c:v>
                </c:pt>
                <c:pt idx="432">
                  <c:v>75.9479166666666</c:v>
                </c:pt>
                <c:pt idx="433">
                  <c:v>45.174999999999997</c:v>
                </c:pt>
                <c:pt idx="434">
                  <c:v>49.103333333333303</c:v>
                </c:pt>
                <c:pt idx="435">
                  <c:v>48.378749999999997</c:v>
                </c:pt>
                <c:pt idx="436">
                  <c:v>49.6458333333333</c:v>
                </c:pt>
                <c:pt idx="437">
                  <c:v>52.8779166666666</c:v>
                </c:pt>
                <c:pt idx="438">
                  <c:v>98.386250000000004</c:v>
                </c:pt>
                <c:pt idx="439">
                  <c:v>59.590416666666599</c:v>
                </c:pt>
                <c:pt idx="440">
                  <c:v>72.096666666666593</c:v>
                </c:pt>
                <c:pt idx="441">
                  <c:v>47.9270833333333</c:v>
                </c:pt>
                <c:pt idx="442">
                  <c:v>57.243333333333297</c:v>
                </c:pt>
                <c:pt idx="443">
                  <c:v>63.758333333333297</c:v>
                </c:pt>
                <c:pt idx="444">
                  <c:v>69.530833333333305</c:v>
                </c:pt>
                <c:pt idx="445">
                  <c:v>55.008749999999999</c:v>
                </c:pt>
                <c:pt idx="446">
                  <c:v>67.959583333333299</c:v>
                </c:pt>
                <c:pt idx="447">
                  <c:v>58.454999999999899</c:v>
                </c:pt>
                <c:pt idx="448">
                  <c:v>59.5133333333333</c:v>
                </c:pt>
                <c:pt idx="449">
                  <c:v>62.106250000000003</c:v>
                </c:pt>
                <c:pt idx="450">
                  <c:v>75.083749999999995</c:v>
                </c:pt>
                <c:pt idx="451">
                  <c:v>72.067499999999995</c:v>
                </c:pt>
                <c:pt idx="452">
                  <c:v>69.167083333333295</c:v>
                </c:pt>
                <c:pt idx="453">
                  <c:v>47.772083333333299</c:v>
                </c:pt>
                <c:pt idx="454">
                  <c:v>57.986249999999899</c:v>
                </c:pt>
                <c:pt idx="455">
                  <c:v>53.971249999999998</c:v>
                </c:pt>
                <c:pt idx="456">
                  <c:v>66.100833333333298</c:v>
                </c:pt>
                <c:pt idx="457">
                  <c:v>48.206249999999997</c:v>
                </c:pt>
                <c:pt idx="458">
                  <c:v>63.657499999999999</c:v>
                </c:pt>
                <c:pt idx="459">
                  <c:v>46.99</c:v>
                </c:pt>
                <c:pt idx="460">
                  <c:v>61.338333333333303</c:v>
                </c:pt>
                <c:pt idx="461">
                  <c:v>40.4195833333333</c:v>
                </c:pt>
                <c:pt idx="462">
                  <c:v>54.921666666666603</c:v>
                </c:pt>
                <c:pt idx="463">
                  <c:v>55.743749999999899</c:v>
                </c:pt>
                <c:pt idx="464">
                  <c:v>64.784166666666593</c:v>
                </c:pt>
                <c:pt idx="465">
                  <c:v>39.407916666666601</c:v>
                </c:pt>
                <c:pt idx="466">
                  <c:v>45.298333333333296</c:v>
                </c:pt>
                <c:pt idx="467">
                  <c:v>42.202727272727202</c:v>
                </c:pt>
                <c:pt idx="468">
                  <c:v>56.2558333333333</c:v>
                </c:pt>
                <c:pt idx="469">
                  <c:v>44.347499999999997</c:v>
                </c:pt>
                <c:pt idx="470">
                  <c:v>60.957083333333301</c:v>
                </c:pt>
                <c:pt idx="471">
                  <c:v>46.731666666666598</c:v>
                </c:pt>
                <c:pt idx="472">
                  <c:v>56.807083333333303</c:v>
                </c:pt>
                <c:pt idx="473">
                  <c:v>41.453333333333298</c:v>
                </c:pt>
                <c:pt idx="474">
                  <c:v>56.362916666666599</c:v>
                </c:pt>
                <c:pt idx="475">
                  <c:v>44.294999999999902</c:v>
                </c:pt>
                <c:pt idx="476">
                  <c:v>56.652083333333302</c:v>
                </c:pt>
                <c:pt idx="477">
                  <c:v>54.389583333333299</c:v>
                </c:pt>
                <c:pt idx="478">
                  <c:v>79.165416666666601</c:v>
                </c:pt>
                <c:pt idx="479">
                  <c:v>54.53875</c:v>
                </c:pt>
                <c:pt idx="480">
                  <c:v>56.990833333333299</c:v>
                </c:pt>
                <c:pt idx="481">
                  <c:v>46.333750000000002</c:v>
                </c:pt>
                <c:pt idx="482">
                  <c:v>59.141666666666602</c:v>
                </c:pt>
                <c:pt idx="483">
                  <c:v>39.871666666666599</c:v>
                </c:pt>
                <c:pt idx="484">
                  <c:v>42.424166666666601</c:v>
                </c:pt>
                <c:pt idx="485">
                  <c:v>31.869166666666601</c:v>
                </c:pt>
                <c:pt idx="486">
                  <c:v>51.942083333333301</c:v>
                </c:pt>
                <c:pt idx="487">
                  <c:v>71.976583333333295</c:v>
                </c:pt>
                <c:pt idx="488">
                  <c:v>55.570500000000003</c:v>
                </c:pt>
                <c:pt idx="489">
                  <c:v>35.178818181818102</c:v>
                </c:pt>
                <c:pt idx="490">
                  <c:v>82.808583333333303</c:v>
                </c:pt>
                <c:pt idx="491">
                  <c:v>44.022727272727202</c:v>
                </c:pt>
                <c:pt idx="492">
                  <c:v>80.227000000000004</c:v>
                </c:pt>
                <c:pt idx="493">
                  <c:v>55.7558333333333</c:v>
                </c:pt>
                <c:pt idx="494">
                  <c:v>62.750833333333297</c:v>
                </c:pt>
                <c:pt idx="495">
                  <c:v>33.043333333333301</c:v>
                </c:pt>
                <c:pt idx="496">
                  <c:v>37.844583333333297</c:v>
                </c:pt>
                <c:pt idx="497">
                  <c:v>47.879999999999903</c:v>
                </c:pt>
                <c:pt idx="498">
                  <c:v>50.42</c:v>
                </c:pt>
                <c:pt idx="499">
                  <c:v>47.507083333333298</c:v>
                </c:pt>
                <c:pt idx="500">
                  <c:v>74.433333333333294</c:v>
                </c:pt>
                <c:pt idx="501">
                  <c:v>72.467083333333306</c:v>
                </c:pt>
                <c:pt idx="502">
                  <c:v>77.196250000000006</c:v>
                </c:pt>
                <c:pt idx="503">
                  <c:v>52.41</c:v>
                </c:pt>
                <c:pt idx="504">
                  <c:v>73.879999999999896</c:v>
                </c:pt>
                <c:pt idx="505">
                  <c:v>62.469166666666602</c:v>
                </c:pt>
                <c:pt idx="506">
                  <c:v>70.363333333333301</c:v>
                </c:pt>
                <c:pt idx="507">
                  <c:v>48.371249999999897</c:v>
                </c:pt>
                <c:pt idx="508">
                  <c:v>88.029583333333306</c:v>
                </c:pt>
                <c:pt idx="509">
                  <c:v>51.335833333333298</c:v>
                </c:pt>
                <c:pt idx="510">
                  <c:v>65.329583333333304</c:v>
                </c:pt>
                <c:pt idx="511">
                  <c:v>53.769999999999897</c:v>
                </c:pt>
                <c:pt idx="512">
                  <c:v>63.956999999999901</c:v>
                </c:pt>
                <c:pt idx="513">
                  <c:v>51.338749999999997</c:v>
                </c:pt>
                <c:pt idx="514">
                  <c:v>54.9345833333333</c:v>
                </c:pt>
                <c:pt idx="515">
                  <c:v>34.522500000000001</c:v>
                </c:pt>
                <c:pt idx="516">
                  <c:v>54.936250000000001</c:v>
                </c:pt>
                <c:pt idx="517">
                  <c:v>51.0729166666666</c:v>
                </c:pt>
                <c:pt idx="518">
                  <c:v>52.2945833333333</c:v>
                </c:pt>
                <c:pt idx="519">
                  <c:v>44.726666666666603</c:v>
                </c:pt>
                <c:pt idx="520">
                  <c:v>77.517499999999998</c:v>
                </c:pt>
                <c:pt idx="521">
                  <c:v>49.554583333333298</c:v>
                </c:pt>
                <c:pt idx="522">
                  <c:v>52.442916666666598</c:v>
                </c:pt>
                <c:pt idx="523">
                  <c:v>49.8287499999999</c:v>
                </c:pt>
                <c:pt idx="524">
                  <c:v>67.549583333333302</c:v>
                </c:pt>
                <c:pt idx="525">
                  <c:v>48.207500000000003</c:v>
                </c:pt>
                <c:pt idx="526">
                  <c:v>46.808749999999897</c:v>
                </c:pt>
                <c:pt idx="527">
                  <c:v>45.873750000000001</c:v>
                </c:pt>
                <c:pt idx="528">
                  <c:v>47.7245833333333</c:v>
                </c:pt>
                <c:pt idx="529">
                  <c:v>28.845999999999901</c:v>
                </c:pt>
                <c:pt idx="530">
                  <c:v>60.244583333333303</c:v>
                </c:pt>
                <c:pt idx="531">
                  <c:v>36.316249999999997</c:v>
                </c:pt>
                <c:pt idx="532">
                  <c:v>44.537499999999902</c:v>
                </c:pt>
                <c:pt idx="533">
                  <c:v>34.553333333333299</c:v>
                </c:pt>
                <c:pt idx="534">
                  <c:v>53.402499999999897</c:v>
                </c:pt>
                <c:pt idx="535">
                  <c:v>50.355833333333301</c:v>
                </c:pt>
                <c:pt idx="536">
                  <c:v>59.463749999999997</c:v>
                </c:pt>
                <c:pt idx="537">
                  <c:v>50.248333333333299</c:v>
                </c:pt>
                <c:pt idx="538">
                  <c:v>52.935416666666598</c:v>
                </c:pt>
                <c:pt idx="539">
                  <c:v>61.705833333333302</c:v>
                </c:pt>
                <c:pt idx="540">
                  <c:v>63.655416666666603</c:v>
                </c:pt>
                <c:pt idx="541">
                  <c:v>55.837083333333297</c:v>
                </c:pt>
                <c:pt idx="542">
                  <c:v>51.783333333333303</c:v>
                </c:pt>
                <c:pt idx="543">
                  <c:v>51.994999999999997</c:v>
                </c:pt>
                <c:pt idx="544">
                  <c:v>60.637499999999903</c:v>
                </c:pt>
                <c:pt idx="545">
                  <c:v>44.738750000000003</c:v>
                </c:pt>
                <c:pt idx="546">
                  <c:v>59.0162499999999</c:v>
                </c:pt>
                <c:pt idx="547">
                  <c:v>41.709600000000002</c:v>
                </c:pt>
                <c:pt idx="548">
                  <c:v>56.280833333333298</c:v>
                </c:pt>
                <c:pt idx="549">
                  <c:v>35.242249999999999</c:v>
                </c:pt>
                <c:pt idx="550">
                  <c:v>73.400666666666595</c:v>
                </c:pt>
                <c:pt idx="551">
                  <c:v>64.428083333333305</c:v>
                </c:pt>
                <c:pt idx="552">
                  <c:v>75.952249999999907</c:v>
                </c:pt>
                <c:pt idx="553">
                  <c:v>53.532083333333297</c:v>
                </c:pt>
                <c:pt idx="554">
                  <c:v>70.233333333333306</c:v>
                </c:pt>
                <c:pt idx="555">
                  <c:v>43.792499999999997</c:v>
                </c:pt>
                <c:pt idx="556">
                  <c:v>43.967916666666603</c:v>
                </c:pt>
                <c:pt idx="557">
                  <c:v>51.145000000000003</c:v>
                </c:pt>
                <c:pt idx="558">
                  <c:v>44.225833333333298</c:v>
                </c:pt>
                <c:pt idx="559">
                  <c:v>62.532499999999999</c:v>
                </c:pt>
                <c:pt idx="560">
                  <c:v>83.460833333333298</c:v>
                </c:pt>
                <c:pt idx="561">
                  <c:v>58.622916666666598</c:v>
                </c:pt>
                <c:pt idx="562">
                  <c:v>66.830833333333302</c:v>
                </c:pt>
                <c:pt idx="563">
                  <c:v>53.835833333333298</c:v>
                </c:pt>
                <c:pt idx="564">
                  <c:v>68.947500000000005</c:v>
                </c:pt>
                <c:pt idx="565">
                  <c:v>60.918333333333301</c:v>
                </c:pt>
                <c:pt idx="566">
                  <c:v>65.825000000000003</c:v>
                </c:pt>
                <c:pt idx="567">
                  <c:v>45.246666666666599</c:v>
                </c:pt>
                <c:pt idx="568">
                  <c:v>93.789166666666603</c:v>
                </c:pt>
                <c:pt idx="569">
                  <c:v>45.956666666666599</c:v>
                </c:pt>
                <c:pt idx="570">
                  <c:v>71.999166666666596</c:v>
                </c:pt>
                <c:pt idx="571">
                  <c:v>37.198749999999997</c:v>
                </c:pt>
                <c:pt idx="572">
                  <c:v>52.446666666666601</c:v>
                </c:pt>
                <c:pt idx="573">
                  <c:v>42.499166666666603</c:v>
                </c:pt>
                <c:pt idx="574">
                  <c:v>63.807499999999997</c:v>
                </c:pt>
                <c:pt idx="575">
                  <c:v>54.576666666666597</c:v>
                </c:pt>
                <c:pt idx="576">
                  <c:v>55.982500000000002</c:v>
                </c:pt>
                <c:pt idx="577">
                  <c:v>44.299166666666601</c:v>
                </c:pt>
                <c:pt idx="578">
                  <c:v>59.989166666666598</c:v>
                </c:pt>
                <c:pt idx="579">
                  <c:v>51.032916666666601</c:v>
                </c:pt>
                <c:pt idx="580">
                  <c:v>64.219166666666595</c:v>
                </c:pt>
                <c:pt idx="581">
                  <c:v>71.835833333333298</c:v>
                </c:pt>
                <c:pt idx="582">
                  <c:v>76.037499999999994</c:v>
                </c:pt>
                <c:pt idx="583">
                  <c:v>53.73</c:v>
                </c:pt>
                <c:pt idx="584">
                  <c:v>76.707916666666605</c:v>
                </c:pt>
                <c:pt idx="585">
                  <c:v>49.93</c:v>
                </c:pt>
                <c:pt idx="586">
                  <c:v>56.155833333333298</c:v>
                </c:pt>
                <c:pt idx="587">
                  <c:v>49.869166666666601</c:v>
                </c:pt>
                <c:pt idx="588">
                  <c:v>57.069166666666597</c:v>
                </c:pt>
                <c:pt idx="589">
                  <c:v>42.998750000000001</c:v>
                </c:pt>
                <c:pt idx="590">
                  <c:v>50.1279166666666</c:v>
                </c:pt>
                <c:pt idx="591">
                  <c:v>37.558749999999897</c:v>
                </c:pt>
                <c:pt idx="592">
                  <c:v>42.296249999999901</c:v>
                </c:pt>
                <c:pt idx="593">
                  <c:v>47.533333333333303</c:v>
                </c:pt>
                <c:pt idx="594">
                  <c:v>58.02375</c:v>
                </c:pt>
                <c:pt idx="595">
                  <c:v>57.103749999999998</c:v>
                </c:pt>
                <c:pt idx="596">
                  <c:v>68.652083333333294</c:v>
                </c:pt>
                <c:pt idx="597">
                  <c:v>60.049166666666601</c:v>
                </c:pt>
                <c:pt idx="598">
                  <c:v>60.7708333333333</c:v>
                </c:pt>
                <c:pt idx="599">
                  <c:v>52.8570833333333</c:v>
                </c:pt>
                <c:pt idx="600">
                  <c:v>55.778750000000002</c:v>
                </c:pt>
                <c:pt idx="601">
                  <c:v>45.507916666666603</c:v>
                </c:pt>
                <c:pt idx="602">
                  <c:v>57.362083333333302</c:v>
                </c:pt>
                <c:pt idx="603">
                  <c:v>65.629166666666606</c:v>
                </c:pt>
                <c:pt idx="604">
                  <c:v>67.625833333333304</c:v>
                </c:pt>
                <c:pt idx="605">
                  <c:v>51.223750000000003</c:v>
                </c:pt>
                <c:pt idx="606">
                  <c:v>69.586666666666602</c:v>
                </c:pt>
                <c:pt idx="607">
                  <c:v>61.611666666666601</c:v>
                </c:pt>
                <c:pt idx="608">
                  <c:v>54.928333333333299</c:v>
                </c:pt>
                <c:pt idx="609">
                  <c:v>54.774374999999999</c:v>
                </c:pt>
                <c:pt idx="610">
                  <c:v>57.5251666666666</c:v>
                </c:pt>
                <c:pt idx="611">
                  <c:v>55.525916666666603</c:v>
                </c:pt>
                <c:pt idx="612">
                  <c:v>93.176249999999996</c:v>
                </c:pt>
                <c:pt idx="613">
                  <c:v>73.739249999999998</c:v>
                </c:pt>
                <c:pt idx="614">
                  <c:v>67.371416666666605</c:v>
                </c:pt>
                <c:pt idx="615">
                  <c:v>54.024583333333297</c:v>
                </c:pt>
                <c:pt idx="616">
                  <c:v>56.475000000000001</c:v>
                </c:pt>
                <c:pt idx="617">
                  <c:v>50.376666666666601</c:v>
                </c:pt>
                <c:pt idx="618">
                  <c:v>41.915833333333303</c:v>
                </c:pt>
                <c:pt idx="619">
                  <c:v>42.007083333333298</c:v>
                </c:pt>
                <c:pt idx="620">
                  <c:v>48.264583333333299</c:v>
                </c:pt>
                <c:pt idx="621">
                  <c:v>57.581666666666599</c:v>
                </c:pt>
                <c:pt idx="622">
                  <c:v>81.2558333333333</c:v>
                </c:pt>
                <c:pt idx="623">
                  <c:v>50.509583333333303</c:v>
                </c:pt>
                <c:pt idx="624">
                  <c:v>61.915833333333303</c:v>
                </c:pt>
                <c:pt idx="625">
                  <c:v>44.452083333333299</c:v>
                </c:pt>
                <c:pt idx="626">
                  <c:v>66.273333333333298</c:v>
                </c:pt>
                <c:pt idx="627">
                  <c:v>56.90625</c:v>
                </c:pt>
                <c:pt idx="628">
                  <c:v>65.317499999999995</c:v>
                </c:pt>
                <c:pt idx="629">
                  <c:v>63.1516666666666</c:v>
                </c:pt>
                <c:pt idx="630">
                  <c:v>78.025416666666601</c:v>
                </c:pt>
                <c:pt idx="631">
                  <c:v>50.135833333333302</c:v>
                </c:pt>
                <c:pt idx="632">
                  <c:v>74.454583333333304</c:v>
                </c:pt>
                <c:pt idx="633">
                  <c:v>47.600416666666597</c:v>
                </c:pt>
                <c:pt idx="634">
                  <c:v>54.03875</c:v>
                </c:pt>
                <c:pt idx="635">
                  <c:v>53.240416666666597</c:v>
                </c:pt>
                <c:pt idx="636">
                  <c:v>79.754583333333301</c:v>
                </c:pt>
                <c:pt idx="637">
                  <c:v>46.871249999999897</c:v>
                </c:pt>
                <c:pt idx="638">
                  <c:v>73.267499999999998</c:v>
                </c:pt>
                <c:pt idx="639">
                  <c:v>49.975000000000001</c:v>
                </c:pt>
                <c:pt idx="640">
                  <c:v>77.7662499999999</c:v>
                </c:pt>
                <c:pt idx="641">
                  <c:v>56.203749999999999</c:v>
                </c:pt>
                <c:pt idx="642">
                  <c:v>74.744583333333296</c:v>
                </c:pt>
                <c:pt idx="643">
                  <c:v>55.783749999999998</c:v>
                </c:pt>
                <c:pt idx="644">
                  <c:v>48.494583333333303</c:v>
                </c:pt>
                <c:pt idx="645">
                  <c:v>33.299444444444397</c:v>
                </c:pt>
                <c:pt idx="646">
                  <c:v>40.534999999999997</c:v>
                </c:pt>
                <c:pt idx="647">
                  <c:v>33.344999999999999</c:v>
                </c:pt>
                <c:pt idx="648">
                  <c:v>44.9583333333333</c:v>
                </c:pt>
                <c:pt idx="649">
                  <c:v>38.847499999999997</c:v>
                </c:pt>
                <c:pt idx="650">
                  <c:v>56.487916666666599</c:v>
                </c:pt>
                <c:pt idx="651">
                  <c:v>44.548749999999998</c:v>
                </c:pt>
                <c:pt idx="652">
                  <c:v>54.977916666666601</c:v>
                </c:pt>
                <c:pt idx="653">
                  <c:v>36.4375</c:v>
                </c:pt>
                <c:pt idx="654">
                  <c:v>56.418749999999903</c:v>
                </c:pt>
                <c:pt idx="655">
                  <c:v>54.088333333333303</c:v>
                </c:pt>
                <c:pt idx="656">
                  <c:v>46.512499999999903</c:v>
                </c:pt>
                <c:pt idx="657">
                  <c:v>45.996666666666599</c:v>
                </c:pt>
                <c:pt idx="658">
                  <c:v>48.314090909090901</c:v>
                </c:pt>
                <c:pt idx="659">
                  <c:v>44.322857142857103</c:v>
                </c:pt>
                <c:pt idx="660">
                  <c:v>39.004999999999903</c:v>
                </c:pt>
                <c:pt idx="661">
                  <c:v>32.433888888888802</c:v>
                </c:pt>
                <c:pt idx="662">
                  <c:v>54.317083333333301</c:v>
                </c:pt>
                <c:pt idx="663">
                  <c:v>54.115416666666597</c:v>
                </c:pt>
                <c:pt idx="664">
                  <c:v>55.441666666666599</c:v>
                </c:pt>
                <c:pt idx="665">
                  <c:v>55.433749999999897</c:v>
                </c:pt>
                <c:pt idx="666">
                  <c:v>42.220833333333303</c:v>
                </c:pt>
                <c:pt idx="667">
                  <c:v>39.741249999999901</c:v>
                </c:pt>
                <c:pt idx="668">
                  <c:v>47.627499999999998</c:v>
                </c:pt>
                <c:pt idx="669">
                  <c:v>51.697249999999997</c:v>
                </c:pt>
                <c:pt idx="670">
                  <c:v>91.086749999999995</c:v>
                </c:pt>
                <c:pt idx="671">
                  <c:v>108.491333333333</c:v>
                </c:pt>
                <c:pt idx="672">
                  <c:v>103.15049999999999</c:v>
                </c:pt>
                <c:pt idx="673">
                  <c:v>44.554499999999997</c:v>
                </c:pt>
                <c:pt idx="674">
                  <c:v>56.459166666666597</c:v>
                </c:pt>
                <c:pt idx="675">
                  <c:v>45.986249999999998</c:v>
                </c:pt>
                <c:pt idx="676">
                  <c:v>45.425833333333301</c:v>
                </c:pt>
                <c:pt idx="677">
                  <c:v>39.856999999999999</c:v>
                </c:pt>
                <c:pt idx="678">
                  <c:v>42.868636363636298</c:v>
                </c:pt>
                <c:pt idx="679">
                  <c:v>37.848499999999902</c:v>
                </c:pt>
                <c:pt idx="680">
                  <c:v>47.806249999999999</c:v>
                </c:pt>
                <c:pt idx="681">
                  <c:v>60.922083333333298</c:v>
                </c:pt>
                <c:pt idx="682">
                  <c:v>62.5266666666666</c:v>
                </c:pt>
                <c:pt idx="683">
                  <c:v>80.026249999999905</c:v>
                </c:pt>
                <c:pt idx="684">
                  <c:v>93.381249999999994</c:v>
                </c:pt>
                <c:pt idx="685">
                  <c:v>52.632916666666603</c:v>
                </c:pt>
                <c:pt idx="686">
                  <c:v>66.297916666666595</c:v>
                </c:pt>
                <c:pt idx="687">
                  <c:v>41.935833333333299</c:v>
                </c:pt>
                <c:pt idx="688">
                  <c:v>47.556666666666601</c:v>
                </c:pt>
                <c:pt idx="689">
                  <c:v>51.536249999999903</c:v>
                </c:pt>
                <c:pt idx="690">
                  <c:v>58.006666666666597</c:v>
                </c:pt>
                <c:pt idx="691">
                  <c:v>55.424583333333302</c:v>
                </c:pt>
                <c:pt idx="692">
                  <c:v>69.689583333333303</c:v>
                </c:pt>
                <c:pt idx="693">
                  <c:v>56.573333333333302</c:v>
                </c:pt>
                <c:pt idx="694">
                  <c:v>89.414583333333297</c:v>
                </c:pt>
                <c:pt idx="695">
                  <c:v>65.425416666666607</c:v>
                </c:pt>
                <c:pt idx="696">
                  <c:v>79.218333333333305</c:v>
                </c:pt>
                <c:pt idx="697">
                  <c:v>61.090416666666599</c:v>
                </c:pt>
                <c:pt idx="698">
                  <c:v>82.684583333333293</c:v>
                </c:pt>
                <c:pt idx="699">
                  <c:v>58.484583333333298</c:v>
                </c:pt>
                <c:pt idx="700">
                  <c:v>88.352916666666601</c:v>
                </c:pt>
                <c:pt idx="701">
                  <c:v>68.344166666666595</c:v>
                </c:pt>
                <c:pt idx="702">
                  <c:v>54.754999999999903</c:v>
                </c:pt>
                <c:pt idx="703">
                  <c:v>57.566249999999897</c:v>
                </c:pt>
                <c:pt idx="704">
                  <c:v>53.733750000000001</c:v>
                </c:pt>
                <c:pt idx="705">
                  <c:v>59.697083333333303</c:v>
                </c:pt>
                <c:pt idx="706">
                  <c:v>51.734583333333298</c:v>
                </c:pt>
                <c:pt idx="707">
                  <c:v>38.423333333333296</c:v>
                </c:pt>
                <c:pt idx="708">
                  <c:v>44.949583333333301</c:v>
                </c:pt>
                <c:pt idx="709">
                  <c:v>44.59</c:v>
                </c:pt>
                <c:pt idx="710">
                  <c:v>48.774999999999999</c:v>
                </c:pt>
                <c:pt idx="711">
                  <c:v>46.790833333333303</c:v>
                </c:pt>
                <c:pt idx="712">
                  <c:v>56.972916666666599</c:v>
                </c:pt>
                <c:pt idx="713">
                  <c:v>46.969583333333297</c:v>
                </c:pt>
                <c:pt idx="714">
                  <c:v>48.4270833333333</c:v>
                </c:pt>
                <c:pt idx="715">
                  <c:v>42.350833333333298</c:v>
                </c:pt>
                <c:pt idx="716">
                  <c:v>40.680833333333297</c:v>
                </c:pt>
                <c:pt idx="717">
                  <c:v>37.1666666666666</c:v>
                </c:pt>
                <c:pt idx="718">
                  <c:v>38.960833333333298</c:v>
                </c:pt>
                <c:pt idx="719">
                  <c:v>40.265416666666603</c:v>
                </c:pt>
                <c:pt idx="720">
                  <c:v>42.8674999999999</c:v>
                </c:pt>
                <c:pt idx="721">
                  <c:v>49.396249999999903</c:v>
                </c:pt>
                <c:pt idx="722">
                  <c:v>41.455833333333302</c:v>
                </c:pt>
                <c:pt idx="723">
                  <c:v>33.367727272727201</c:v>
                </c:pt>
                <c:pt idx="724">
                  <c:v>43.60125</c:v>
                </c:pt>
                <c:pt idx="725">
                  <c:v>45.102083333333297</c:v>
                </c:pt>
                <c:pt idx="726">
                  <c:v>48.505416666666598</c:v>
                </c:pt>
                <c:pt idx="727">
                  <c:v>40.7454166666666</c:v>
                </c:pt>
                <c:pt idx="728">
                  <c:v>52.2662499999999</c:v>
                </c:pt>
                <c:pt idx="729">
                  <c:v>44.889583333333299</c:v>
                </c:pt>
                <c:pt idx="730">
                  <c:v>42.499583333333298</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numCache>
            </c:numRef>
          </c:yVal>
          <c:smooth val="0"/>
          <c:extLst>
            <c:ext xmlns:c16="http://schemas.microsoft.com/office/drawing/2014/chart" uri="{C3380CC4-5D6E-409C-BE32-E72D297353CC}">
              <c16:uniqueId val="{00000000-BDDF-8D41-936E-4EFCD6008EF5}"/>
            </c:ext>
          </c:extLst>
        </c:ser>
        <c:dLbls>
          <c:showLegendKey val="0"/>
          <c:showVal val="0"/>
          <c:showCatName val="0"/>
          <c:showSerName val="0"/>
          <c:showPercent val="0"/>
          <c:showBubbleSize val="0"/>
        </c:dLbls>
        <c:axId val="1728754000"/>
        <c:axId val="1728755648"/>
      </c:scatterChart>
      <c:valAx>
        <c:axId val="17287540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rgbClr val="000000">
                        <a:lumMod val="65000"/>
                        <a:lumOff val="35000"/>
                      </a:srgbClr>
                    </a:solidFill>
                    <a:latin typeface="+mn-lt"/>
                    <a:ea typeface="+mn-ea"/>
                    <a:cs typeface="+mn-cs"/>
                  </a:defRPr>
                </a:pPr>
                <a:r>
                  <a:rPr lang="en-US" sz="1000" b="0" i="0" kern="1200" baseline="0">
                    <a:solidFill>
                      <a:srgbClr val="595959"/>
                    </a:solidFill>
                    <a:effectLst/>
                    <a:latin typeface="Calibri" panose="020F0502020204030204" pitchFamily="34" charset="0"/>
                    <a:ea typeface="Calibri" panose="020F0502020204030204" pitchFamily="34" charset="0"/>
                    <a:cs typeface="Calibri" panose="020F0502020204030204" pitchFamily="34" charset="0"/>
                  </a:rPr>
                  <a:t>Quantity of Water (GigaLitres)</a:t>
                </a:r>
                <a:endParaRPr lang="en-US">
                  <a:effectLst/>
                </a:endParaRPr>
              </a:p>
            </c:rich>
          </c:tx>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rgbClr val="000000">
                      <a:lumMod val="65000"/>
                      <a:lumOff val="35000"/>
                    </a:srgbClr>
                  </a:solidFill>
                  <a:latin typeface="+mn-lt"/>
                  <a:ea typeface="+mn-ea"/>
                  <a:cs typeface="+mn-cs"/>
                </a:defRPr>
              </a:pPr>
              <a:endParaRPr lang="en-US"/>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755648"/>
        <c:crosses val="autoZero"/>
        <c:crossBetween val="midCat"/>
      </c:valAx>
      <c:valAx>
        <c:axId val="17287556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rgbClr val="000000">
                        <a:lumMod val="65000"/>
                        <a:lumOff val="35000"/>
                      </a:srgbClr>
                    </a:solidFill>
                    <a:latin typeface="+mn-lt"/>
                    <a:ea typeface="+mn-ea"/>
                    <a:cs typeface="+mn-cs"/>
                  </a:defRPr>
                </a:pPr>
                <a:r>
                  <a:rPr lang="en-US" sz="1000" b="0" i="0" kern="1200" baseline="0">
                    <a:solidFill>
                      <a:srgbClr val="595959"/>
                    </a:solidFill>
                    <a:effectLst/>
                    <a:latin typeface="Calibri" panose="020F0502020204030204" pitchFamily="34" charset="0"/>
                    <a:ea typeface="Calibri" panose="020F0502020204030204" pitchFamily="34" charset="0"/>
                    <a:cs typeface="Calibri" panose="020F0502020204030204" pitchFamily="34" charset="0"/>
                  </a:rPr>
                  <a:t>Price ($/ML)</a:t>
                </a:r>
                <a:endParaRPr lang="en-US">
                  <a:effectLst/>
                </a:endParaRPr>
              </a:p>
            </c:rich>
          </c:tx>
          <c:overlay val="0"/>
          <c:spPr>
            <a:noFill/>
            <a:ln>
              <a:noFill/>
            </a:ln>
            <a:effectLst/>
          </c:spPr>
          <c:txPr>
            <a:bodyPr rot="-540000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rgbClr val="000000">
                      <a:lumMod val="65000"/>
                      <a:lumOff val="35000"/>
                    </a:srgb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7540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Micro Analysis of Market Demand for Hard Water</c:v>
          </c:tx>
          <c:spPr>
            <a:ln w="19050" cap="rnd">
              <a:noFill/>
              <a:round/>
            </a:ln>
            <a:effectLst/>
          </c:spPr>
          <c:marker>
            <c:symbol val="circle"/>
            <c:size val="5"/>
            <c:spPr>
              <a:solidFill>
                <a:schemeClr val="accent1"/>
              </a:solidFill>
              <a:ln w="9525">
                <a:solidFill>
                  <a:schemeClr val="accent1"/>
                </a:solidFill>
              </a:ln>
              <a:effectLst/>
            </c:spPr>
          </c:marker>
          <c:xVal>
            <c:numRef>
              <c:f>'Water Trading Repository Table'!$H$733:$H$1462</c:f>
              <c:numCache>
                <c:formatCode>0.00</c:formatCode>
                <c:ptCount val="730"/>
                <c:pt idx="0">
                  <c:v>2814.7105606124901</c:v>
                </c:pt>
                <c:pt idx="1">
                  <c:v>2820.15931286666</c:v>
                </c:pt>
                <c:pt idx="2">
                  <c:v>2147.3532233291598</c:v>
                </c:pt>
                <c:pt idx="3">
                  <c:v>2545.3108069374898</c:v>
                </c:pt>
                <c:pt idx="4">
                  <c:v>2222.4136193208301</c:v>
                </c:pt>
                <c:pt idx="5">
                  <c:v>2257.3158007708298</c:v>
                </c:pt>
                <c:pt idx="6">
                  <c:v>2032.198344465</c:v>
                </c:pt>
                <c:pt idx="7">
                  <c:v>2117.8163037374902</c:v>
                </c:pt>
                <c:pt idx="8">
                  <c:v>1881.9500175666601</c:v>
                </c:pt>
                <c:pt idx="9">
                  <c:v>2576.3438875909001</c:v>
                </c:pt>
                <c:pt idx="10">
                  <c:v>2044.66478628499</c:v>
                </c:pt>
                <c:pt idx="11">
                  <c:v>2868.9563182708298</c:v>
                </c:pt>
                <c:pt idx="12">
                  <c:v>2472.6334011958302</c:v>
                </c:pt>
                <c:pt idx="13">
                  <c:v>3299.9393580708202</c:v>
                </c:pt>
                <c:pt idx="14">
                  <c:v>2786.5475998083298</c:v>
                </c:pt>
                <c:pt idx="15">
                  <c:v>3225.7517746541598</c:v>
                </c:pt>
                <c:pt idx="16">
                  <c:v>2425.1360756541599</c:v>
                </c:pt>
                <c:pt idx="17">
                  <c:v>2401.8058121333302</c:v>
                </c:pt>
                <c:pt idx="18">
                  <c:v>2113.5125400799898</c:v>
                </c:pt>
                <c:pt idx="19">
                  <c:v>2433.3480168166602</c:v>
                </c:pt>
                <c:pt idx="20">
                  <c:v>2189.0438997312399</c:v>
                </c:pt>
                <c:pt idx="21">
                  <c:v>2483.5657340083299</c:v>
                </c:pt>
                <c:pt idx="22">
                  <c:v>1896.0243473666601</c:v>
                </c:pt>
                <c:pt idx="23">
                  <c:v>2615.8735382874902</c:v>
                </c:pt>
                <c:pt idx="24">
                  <c:v>1992.70477325416</c:v>
                </c:pt>
                <c:pt idx="25">
                  <c:v>2387.7880464916602</c:v>
                </c:pt>
                <c:pt idx="26">
                  <c:v>2358.34048073333</c:v>
                </c:pt>
                <c:pt idx="27">
                  <c:v>3340.70503213333</c:v>
                </c:pt>
                <c:pt idx="28">
                  <c:v>2842.3093060374899</c:v>
                </c:pt>
                <c:pt idx="29">
                  <c:v>3250.4874035166599</c:v>
                </c:pt>
                <c:pt idx="30">
                  <c:v>2453.1961141708298</c:v>
                </c:pt>
                <c:pt idx="31">
                  <c:v>2536.4750736916599</c:v>
                </c:pt>
                <c:pt idx="32">
                  <c:v>1958.7403593583299</c:v>
                </c:pt>
                <c:pt idx="33">
                  <c:v>2217.7377323208302</c:v>
                </c:pt>
                <c:pt idx="34">
                  <c:v>2035.5217133875001</c:v>
                </c:pt>
                <c:pt idx="35">
                  <c:v>2450.3480851874901</c:v>
                </c:pt>
                <c:pt idx="36">
                  <c:v>1864.6022638714201</c:v>
                </c:pt>
                <c:pt idx="37">
                  <c:v>2278.1295495916602</c:v>
                </c:pt>
                <c:pt idx="38">
                  <c:v>1924.9605551166601</c:v>
                </c:pt>
                <c:pt idx="39">
                  <c:v>2560.8750446249901</c:v>
                </c:pt>
                <c:pt idx="40">
                  <c:v>2127.80860193749</c:v>
                </c:pt>
                <c:pt idx="41">
                  <c:v>2746.1296072416599</c:v>
                </c:pt>
                <c:pt idx="42">
                  <c:v>2140.0864342166601</c:v>
                </c:pt>
                <c:pt idx="43">
                  <c:v>2651.1279091166598</c:v>
                </c:pt>
                <c:pt idx="44">
                  <c:v>2198.8909038583301</c:v>
                </c:pt>
                <c:pt idx="45">
                  <c:v>2598.18044052499</c:v>
                </c:pt>
                <c:pt idx="46">
                  <c:v>2166.8205700090898</c:v>
                </c:pt>
                <c:pt idx="47">
                  <c:v>2420.47367987499</c:v>
                </c:pt>
                <c:pt idx="48">
                  <c:v>2104.8423878291601</c:v>
                </c:pt>
                <c:pt idx="49">
                  <c:v>2301.0493781833302</c:v>
                </c:pt>
                <c:pt idx="50">
                  <c:v>2010.89693983749</c:v>
                </c:pt>
                <c:pt idx="51">
                  <c:v>2440.1286881583301</c:v>
                </c:pt>
                <c:pt idx="52">
                  <c:v>1872.7888722083301</c:v>
                </c:pt>
                <c:pt idx="53">
                  <c:v>2702.8843677749901</c:v>
                </c:pt>
                <c:pt idx="54">
                  <c:v>1862.09098722916</c:v>
                </c:pt>
                <c:pt idx="55">
                  <c:v>2301.8307151874901</c:v>
                </c:pt>
                <c:pt idx="56">
                  <c:v>2141.2100704499899</c:v>
                </c:pt>
                <c:pt idx="57">
                  <c:v>2542.9754542625001</c:v>
                </c:pt>
                <c:pt idx="58">
                  <c:v>2141.6758152541602</c:v>
                </c:pt>
                <c:pt idx="59">
                  <c:v>2821.5852816249899</c:v>
                </c:pt>
                <c:pt idx="60">
                  <c:v>2121.2677979249902</c:v>
                </c:pt>
                <c:pt idx="61">
                  <c:v>2725.2631981750001</c:v>
                </c:pt>
                <c:pt idx="62">
                  <c:v>2168.7831825916601</c:v>
                </c:pt>
                <c:pt idx="63">
                  <c:v>2961.5898729458299</c:v>
                </c:pt>
                <c:pt idx="64">
                  <c:v>2059.6434400374901</c:v>
                </c:pt>
                <c:pt idx="65">
                  <c:v>2915.94190402499</c:v>
                </c:pt>
                <c:pt idx="66">
                  <c:v>2074.9507374291602</c:v>
                </c:pt>
                <c:pt idx="67">
                  <c:v>2840.1388558458302</c:v>
                </c:pt>
                <c:pt idx="68">
                  <c:v>2336.1864341833302</c:v>
                </c:pt>
                <c:pt idx="69">
                  <c:v>2795.9823378666601</c:v>
                </c:pt>
                <c:pt idx="70">
                  <c:v>2203.7443846374899</c:v>
                </c:pt>
                <c:pt idx="71">
                  <c:v>2514.4400851124901</c:v>
                </c:pt>
                <c:pt idx="72">
                  <c:v>2254.8362323375</c:v>
                </c:pt>
                <c:pt idx="73">
                  <c:v>2369.5948363374901</c:v>
                </c:pt>
                <c:pt idx="74">
                  <c:v>1974.18200617916</c:v>
                </c:pt>
                <c:pt idx="75">
                  <c:v>2271.7791866166599</c:v>
                </c:pt>
                <c:pt idx="76">
                  <c:v>2014.2160829833299</c:v>
                </c:pt>
                <c:pt idx="77">
                  <c:v>2596.5701936458299</c:v>
                </c:pt>
                <c:pt idx="78">
                  <c:v>1867.4815676363601</c:v>
                </c:pt>
                <c:pt idx="79">
                  <c:v>2828.9775346166598</c:v>
                </c:pt>
                <c:pt idx="80">
                  <c:v>1994.4438366499901</c:v>
                </c:pt>
                <c:pt idx="81">
                  <c:v>2926.1708955250001</c:v>
                </c:pt>
                <c:pt idx="82">
                  <c:v>2554.6178627291602</c:v>
                </c:pt>
                <c:pt idx="83">
                  <c:v>3236.4869237541602</c:v>
                </c:pt>
                <c:pt idx="84">
                  <c:v>2762.5157089416598</c:v>
                </c:pt>
                <c:pt idx="85">
                  <c:v>3531.5317287999901</c:v>
                </c:pt>
                <c:pt idx="86">
                  <c:v>2745.1802333625001</c:v>
                </c:pt>
                <c:pt idx="87">
                  <c:v>3355.4509319083299</c:v>
                </c:pt>
                <c:pt idx="88">
                  <c:v>2603.7976719583298</c:v>
                </c:pt>
                <c:pt idx="89">
                  <c:v>2861.9960459624899</c:v>
                </c:pt>
                <c:pt idx="90">
                  <c:v>2363.6217625333302</c:v>
                </c:pt>
                <c:pt idx="91">
                  <c:v>2935.9480111624898</c:v>
                </c:pt>
                <c:pt idx="92">
                  <c:v>2179.3191565458301</c:v>
                </c:pt>
                <c:pt idx="93">
                  <c:v>2726.05105495833</c:v>
                </c:pt>
                <c:pt idx="94">
                  <c:v>1942.2621511416601</c:v>
                </c:pt>
                <c:pt idx="95">
                  <c:v>2233.6403290041599</c:v>
                </c:pt>
                <c:pt idx="96">
                  <c:v>2017.2257905399899</c:v>
                </c:pt>
                <c:pt idx="97">
                  <c:v>2359.1199209874899</c:v>
                </c:pt>
                <c:pt idx="98">
                  <c:v>2334.5526278249999</c:v>
                </c:pt>
                <c:pt idx="99">
                  <c:v>2805.6281315333299</c:v>
                </c:pt>
                <c:pt idx="100">
                  <c:v>2303.4694622749898</c:v>
                </c:pt>
                <c:pt idx="101">
                  <c:v>3590.6828627166601</c:v>
                </c:pt>
                <c:pt idx="102">
                  <c:v>2704.1649466458298</c:v>
                </c:pt>
                <c:pt idx="103">
                  <c:v>3365.87835465833</c:v>
                </c:pt>
                <c:pt idx="104">
                  <c:v>2625.0986705750001</c:v>
                </c:pt>
                <c:pt idx="105">
                  <c:v>2556.60953337916</c:v>
                </c:pt>
                <c:pt idx="106">
                  <c:v>1823.0696327749899</c:v>
                </c:pt>
                <c:pt idx="107">
                  <c:v>2037.7230165041599</c:v>
                </c:pt>
                <c:pt idx="108">
                  <c:v>1722.8896464541599</c:v>
                </c:pt>
                <c:pt idx="109">
                  <c:v>2063.51221467083</c:v>
                </c:pt>
                <c:pt idx="110">
                  <c:v>2069.9034216374898</c:v>
                </c:pt>
                <c:pt idx="111">
                  <c:v>2923.37536639583</c:v>
                </c:pt>
                <c:pt idx="112">
                  <c:v>2277.0611217166602</c:v>
                </c:pt>
                <c:pt idx="113">
                  <c:v>3388.0708861041599</c:v>
                </c:pt>
                <c:pt idx="114">
                  <c:v>2553.06626393333</c:v>
                </c:pt>
                <c:pt idx="115">
                  <c:v>3123.8353176083301</c:v>
                </c:pt>
                <c:pt idx="116">
                  <c:v>2302.3936510291601</c:v>
                </c:pt>
                <c:pt idx="117">
                  <c:v>2913.6543985708299</c:v>
                </c:pt>
                <c:pt idx="118">
                  <c:v>2279.9175524666598</c:v>
                </c:pt>
                <c:pt idx="119">
                  <c:v>2813.4237973208301</c:v>
                </c:pt>
                <c:pt idx="120">
                  <c:v>1968.99549426666</c:v>
                </c:pt>
                <c:pt idx="121">
                  <c:v>2389.08068954583</c:v>
                </c:pt>
                <c:pt idx="122">
                  <c:v>1789.86981436666</c:v>
                </c:pt>
                <c:pt idx="123">
                  <c:v>2359.7180916666598</c:v>
                </c:pt>
                <c:pt idx="124">
                  <c:v>2029.4388739291601</c:v>
                </c:pt>
                <c:pt idx="125">
                  <c:v>2184.9103650041602</c:v>
                </c:pt>
                <c:pt idx="126">
                  <c:v>2196.38929249999</c:v>
                </c:pt>
                <c:pt idx="127">
                  <c:v>2432.6821969624998</c:v>
                </c:pt>
                <c:pt idx="128">
                  <c:v>2011.3950495611</c:v>
                </c:pt>
                <c:pt idx="129">
                  <c:v>2633.6015288999902</c:v>
                </c:pt>
                <c:pt idx="130">
                  <c:v>2200.4233423099899</c:v>
                </c:pt>
                <c:pt idx="131">
                  <c:v>2618.3027622916602</c:v>
                </c:pt>
                <c:pt idx="132">
                  <c:v>2180.1996981277698</c:v>
                </c:pt>
                <c:pt idx="133">
                  <c:v>2672.35888205833</c:v>
                </c:pt>
                <c:pt idx="134">
                  <c:v>2004.5064299727201</c:v>
                </c:pt>
                <c:pt idx="135">
                  <c:v>2614.9927077249899</c:v>
                </c:pt>
                <c:pt idx="136">
                  <c:v>2097.69024651666</c:v>
                </c:pt>
                <c:pt idx="137">
                  <c:v>2409.2647808500001</c:v>
                </c:pt>
                <c:pt idx="138">
                  <c:v>2208.2178144750001</c:v>
                </c:pt>
                <c:pt idx="139">
                  <c:v>2481.62320262916</c:v>
                </c:pt>
                <c:pt idx="140">
                  <c:v>1865.7514559624899</c:v>
                </c:pt>
                <c:pt idx="141">
                  <c:v>2161.9760966541598</c:v>
                </c:pt>
                <c:pt idx="142">
                  <c:v>2059.1577108863598</c:v>
                </c:pt>
                <c:pt idx="143">
                  <c:v>2244.5299330875</c:v>
                </c:pt>
                <c:pt idx="144">
                  <c:v>2290.24188112499</c:v>
                </c:pt>
                <c:pt idx="145">
                  <c:v>2529.3986842363602</c:v>
                </c:pt>
                <c:pt idx="146">
                  <c:v>2028.51025856499</c:v>
                </c:pt>
                <c:pt idx="147">
                  <c:v>2377.9403508958299</c:v>
                </c:pt>
                <c:pt idx="148">
                  <c:v>1952.47576309285</c:v>
                </c:pt>
                <c:pt idx="149">
                  <c:v>2220.3295659833302</c:v>
                </c:pt>
                <c:pt idx="150">
                  <c:v>1874.4952763250001</c:v>
                </c:pt>
                <c:pt idx="151">
                  <c:v>2408.1716978958302</c:v>
                </c:pt>
                <c:pt idx="152">
                  <c:v>2348.2187846291599</c:v>
                </c:pt>
                <c:pt idx="153">
                  <c:v>2781.20463690833</c:v>
                </c:pt>
                <c:pt idx="154">
                  <c:v>2134.7472275291602</c:v>
                </c:pt>
                <c:pt idx="155">
                  <c:v>2486.2344025124899</c:v>
                </c:pt>
                <c:pt idx="156">
                  <c:v>2081.8465858208301</c:v>
                </c:pt>
                <c:pt idx="157">
                  <c:v>2492.7292517333299</c:v>
                </c:pt>
                <c:pt idx="158">
                  <c:v>2041.2911814045401</c:v>
                </c:pt>
                <c:pt idx="159">
                  <c:v>2261.4539451958299</c:v>
                </c:pt>
                <c:pt idx="160">
                  <c:v>2236.3815262166599</c:v>
                </c:pt>
                <c:pt idx="161">
                  <c:v>2294.4026380458299</c:v>
                </c:pt>
                <c:pt idx="162">
                  <c:v>1918.97782055624</c:v>
                </c:pt>
                <c:pt idx="163">
                  <c:v>2049.31759405499</c:v>
                </c:pt>
                <c:pt idx="164">
                  <c:v>1942.2035167500001</c:v>
                </c:pt>
                <c:pt idx="165">
                  <c:v>2079.3220612045402</c:v>
                </c:pt>
                <c:pt idx="166">
                  <c:v>2228.21130526874</c:v>
                </c:pt>
                <c:pt idx="167">
                  <c:v>2356.6979502374902</c:v>
                </c:pt>
                <c:pt idx="168">
                  <c:v>2131.2112628357099</c:v>
                </c:pt>
                <c:pt idx="169">
                  <c:v>2234.2020854749899</c:v>
                </c:pt>
                <c:pt idx="170">
                  <c:v>1989.2252733749899</c:v>
                </c:pt>
                <c:pt idx="171">
                  <c:v>2125.4146722874898</c:v>
                </c:pt>
                <c:pt idx="172">
                  <c:v>2170.7718819333199</c:v>
                </c:pt>
                <c:pt idx="173">
                  <c:v>2196.29722014444</c:v>
                </c:pt>
                <c:pt idx="174">
                  <c:v>1865.2321135875</c:v>
                </c:pt>
                <c:pt idx="175">
                  <c:v>1895.44555601666</c:v>
                </c:pt>
                <c:pt idx="176">
                  <c:v>1872.2638883899899</c:v>
                </c:pt>
                <c:pt idx="177">
                  <c:v>2022.95829487777</c:v>
                </c:pt>
                <c:pt idx="178">
                  <c:v>1790.18647413333</c:v>
                </c:pt>
                <c:pt idx="179">
                  <c:v>2015.71379709999</c:v>
                </c:pt>
                <c:pt idx="180">
                  <c:v>2113.80004124999</c:v>
                </c:pt>
                <c:pt idx="181">
                  <c:v>2426.57113838636</c:v>
                </c:pt>
                <c:pt idx="182">
                  <c:v>2448.2077285999999</c:v>
                </c:pt>
                <c:pt idx="183">
                  <c:v>2647.5638321749898</c:v>
                </c:pt>
                <c:pt idx="184">
                  <c:v>2236.15374529583</c:v>
                </c:pt>
                <c:pt idx="185">
                  <c:v>2960.3368238749899</c:v>
                </c:pt>
                <c:pt idx="186">
                  <c:v>2407.5297075374901</c:v>
                </c:pt>
                <c:pt idx="187">
                  <c:v>3090.4349697999901</c:v>
                </c:pt>
                <c:pt idx="188">
                  <c:v>2288.5196504999899</c:v>
                </c:pt>
                <c:pt idx="189">
                  <c:v>2693.8758898999899</c:v>
                </c:pt>
                <c:pt idx="190">
                  <c:v>2206.7949992642798</c:v>
                </c:pt>
                <c:pt idx="191">
                  <c:v>2365.86784169166</c:v>
                </c:pt>
                <c:pt idx="192">
                  <c:v>2131.5617423333301</c:v>
                </c:pt>
                <c:pt idx="193">
                  <c:v>2359.2976642333301</c:v>
                </c:pt>
                <c:pt idx="194">
                  <c:v>2337.9500703833301</c:v>
                </c:pt>
                <c:pt idx="195">
                  <c:v>2912.4833422541601</c:v>
                </c:pt>
                <c:pt idx="196">
                  <c:v>2295.36409883333</c:v>
                </c:pt>
                <c:pt idx="197">
                  <c:v>2958.7262230958299</c:v>
                </c:pt>
                <c:pt idx="198">
                  <c:v>2372.2789152708301</c:v>
                </c:pt>
                <c:pt idx="199">
                  <c:v>2944.1665049916601</c:v>
                </c:pt>
                <c:pt idx="200">
                  <c:v>2434.2545983291602</c:v>
                </c:pt>
                <c:pt idx="201">
                  <c:v>2856.5136013041601</c:v>
                </c:pt>
                <c:pt idx="202">
                  <c:v>2476.64930895833</c:v>
                </c:pt>
                <c:pt idx="203">
                  <c:v>2751.0332943083299</c:v>
                </c:pt>
                <c:pt idx="204">
                  <c:v>2073.3610607041601</c:v>
                </c:pt>
                <c:pt idx="205">
                  <c:v>2334.1648400416602</c:v>
                </c:pt>
                <c:pt idx="206">
                  <c:v>2055.7750104791598</c:v>
                </c:pt>
                <c:pt idx="207">
                  <c:v>2477.5667578541602</c:v>
                </c:pt>
                <c:pt idx="208">
                  <c:v>2201.8428448958298</c:v>
                </c:pt>
                <c:pt idx="209">
                  <c:v>2783.7458944458299</c:v>
                </c:pt>
                <c:pt idx="210">
                  <c:v>2191.43477437916</c:v>
                </c:pt>
                <c:pt idx="211">
                  <c:v>2736.8444697791601</c:v>
                </c:pt>
                <c:pt idx="212">
                  <c:v>2292.4584675374999</c:v>
                </c:pt>
                <c:pt idx="213">
                  <c:v>2600.28185396249</c:v>
                </c:pt>
                <c:pt idx="214">
                  <c:v>2238.1594617291598</c:v>
                </c:pt>
                <c:pt idx="215">
                  <c:v>2570.20604453333</c:v>
                </c:pt>
                <c:pt idx="216">
                  <c:v>2178.1450835374999</c:v>
                </c:pt>
                <c:pt idx="217">
                  <c:v>2458.4068403333299</c:v>
                </c:pt>
                <c:pt idx="218">
                  <c:v>1947.3650472541599</c:v>
                </c:pt>
                <c:pt idx="219">
                  <c:v>2177.5841689416602</c:v>
                </c:pt>
                <c:pt idx="220">
                  <c:v>1923.60790184999</c:v>
                </c:pt>
                <c:pt idx="221">
                  <c:v>2084.3268327874898</c:v>
                </c:pt>
                <c:pt idx="222">
                  <c:v>2178.3010684624901</c:v>
                </c:pt>
                <c:pt idx="223">
                  <c:v>2342.1035759041602</c:v>
                </c:pt>
                <c:pt idx="224">
                  <c:v>1986.8119818208299</c:v>
                </c:pt>
                <c:pt idx="225">
                  <c:v>2492.27483820416</c:v>
                </c:pt>
                <c:pt idx="226">
                  <c:v>2011.5389245375</c:v>
                </c:pt>
                <c:pt idx="227">
                  <c:v>2541.34914761666</c:v>
                </c:pt>
                <c:pt idx="228">
                  <c:v>1869.39257215833</c:v>
                </c:pt>
                <c:pt idx="229">
                  <c:v>2113.9166695624899</c:v>
                </c:pt>
                <c:pt idx="230">
                  <c:v>2041.3888132874899</c:v>
                </c:pt>
                <c:pt idx="231">
                  <c:v>2392.579391925</c:v>
                </c:pt>
                <c:pt idx="232">
                  <c:v>1847.6206024749899</c:v>
                </c:pt>
                <c:pt idx="233">
                  <c:v>2103.7799291791598</c:v>
                </c:pt>
                <c:pt idx="234">
                  <c:v>1684.3235995374901</c:v>
                </c:pt>
                <c:pt idx="235">
                  <c:v>2057.4672101124902</c:v>
                </c:pt>
                <c:pt idx="236">
                  <c:v>2173.1531144277701</c:v>
                </c:pt>
                <c:pt idx="237">
                  <c:v>2380.5147788583299</c:v>
                </c:pt>
                <c:pt idx="238">
                  <c:v>2278.7772955714199</c:v>
                </c:pt>
                <c:pt idx="239">
                  <c:v>2434.3405128333302</c:v>
                </c:pt>
                <c:pt idx="240">
                  <c:v>2006.54166748749</c:v>
                </c:pt>
                <c:pt idx="241">
                  <c:v>2714.09375346363</c:v>
                </c:pt>
                <c:pt idx="242">
                  <c:v>2391.99487152856</c:v>
                </c:pt>
                <c:pt idx="243">
                  <c:v>2329.3039084624902</c:v>
                </c:pt>
                <c:pt idx="244">
                  <c:v>2077.1218812541601</c:v>
                </c:pt>
                <c:pt idx="245">
                  <c:v>2290.5947934124902</c:v>
                </c:pt>
                <c:pt idx="246">
                  <c:v>1952.5976356333299</c:v>
                </c:pt>
                <c:pt idx="247">
                  <c:v>2205.2421286318099</c:v>
                </c:pt>
                <c:pt idx="248">
                  <c:v>1820.63976945833</c:v>
                </c:pt>
                <c:pt idx="249">
                  <c:v>1949.2376995124901</c:v>
                </c:pt>
                <c:pt idx="250">
                  <c:v>2011.5588322041599</c:v>
                </c:pt>
                <c:pt idx="251">
                  <c:v>2407.8819831791602</c:v>
                </c:pt>
                <c:pt idx="252">
                  <c:v>2108.0878239458302</c:v>
                </c:pt>
                <c:pt idx="253">
                  <c:v>2425.3941229549901</c:v>
                </c:pt>
                <c:pt idx="254">
                  <c:v>2276.4651883285601</c:v>
                </c:pt>
                <c:pt idx="255">
                  <c:v>2385.3081387208299</c:v>
                </c:pt>
                <c:pt idx="256">
                  <c:v>2207.3602180749999</c:v>
                </c:pt>
                <c:pt idx="257">
                  <c:v>2288.4663373499902</c:v>
                </c:pt>
                <c:pt idx="258">
                  <c:v>2266.71607263332</c:v>
                </c:pt>
                <c:pt idx="259">
                  <c:v>2149.3511236791601</c:v>
                </c:pt>
                <c:pt idx="260">
                  <c:v>1762.31032626666</c:v>
                </c:pt>
                <c:pt idx="261">
                  <c:v>2091.57613969166</c:v>
                </c:pt>
                <c:pt idx="262">
                  <c:v>1767.7216455299899</c:v>
                </c:pt>
                <c:pt idx="263">
                  <c:v>2194.2849347363599</c:v>
                </c:pt>
                <c:pt idx="264">
                  <c:v>2256.8843618562501</c:v>
                </c:pt>
                <c:pt idx="265">
                  <c:v>2440.1407365749901</c:v>
                </c:pt>
                <c:pt idx="266">
                  <c:v>2054.2260679208298</c:v>
                </c:pt>
                <c:pt idx="267">
                  <c:v>2363.7651461291598</c:v>
                </c:pt>
                <c:pt idx="268">
                  <c:v>2197.8695865333302</c:v>
                </c:pt>
                <c:pt idx="269">
                  <c:v>2418.2252856916598</c:v>
                </c:pt>
                <c:pt idx="270">
                  <c:v>2219.37749874375</c:v>
                </c:pt>
                <c:pt idx="271">
                  <c:v>2426.06493250416</c:v>
                </c:pt>
                <c:pt idx="272">
                  <c:v>2061.1680646954501</c:v>
                </c:pt>
                <c:pt idx="273">
                  <c:v>2398.4183871208202</c:v>
                </c:pt>
                <c:pt idx="274">
                  <c:v>1932.5191484818099</c:v>
                </c:pt>
                <c:pt idx="275">
                  <c:v>2209.34832387499</c:v>
                </c:pt>
                <c:pt idx="276">
                  <c:v>1804.0047631083301</c:v>
                </c:pt>
                <c:pt idx="277">
                  <c:v>2239.4996949791598</c:v>
                </c:pt>
                <c:pt idx="278">
                  <c:v>2215.2909385708299</c:v>
                </c:pt>
                <c:pt idx="279">
                  <c:v>2526.5955351749899</c:v>
                </c:pt>
                <c:pt idx="280">
                  <c:v>2102.5246024374901</c:v>
                </c:pt>
                <c:pt idx="281">
                  <c:v>2350.89282996666</c:v>
                </c:pt>
                <c:pt idx="282">
                  <c:v>2121.1059986833302</c:v>
                </c:pt>
                <c:pt idx="283">
                  <c:v>2473.74528315416</c:v>
                </c:pt>
                <c:pt idx="284">
                  <c:v>2153.7002823791599</c:v>
                </c:pt>
                <c:pt idx="285">
                  <c:v>2502.3010268374901</c:v>
                </c:pt>
                <c:pt idx="286">
                  <c:v>2305.6693803666599</c:v>
                </c:pt>
                <c:pt idx="287">
                  <c:v>2412.1884145583299</c:v>
                </c:pt>
                <c:pt idx="288">
                  <c:v>2151.8897925285601</c:v>
                </c:pt>
                <c:pt idx="289">
                  <c:v>2256.65196733333</c:v>
                </c:pt>
                <c:pt idx="290">
                  <c:v>1836.86610517083</c:v>
                </c:pt>
                <c:pt idx="291">
                  <c:v>2239.7297245291602</c:v>
                </c:pt>
                <c:pt idx="292">
                  <c:v>2140.23545285416</c:v>
                </c:pt>
                <c:pt idx="293">
                  <c:v>2506.3152242749902</c:v>
                </c:pt>
                <c:pt idx="294">
                  <c:v>2137.7923270874899</c:v>
                </c:pt>
                <c:pt idx="295">
                  <c:v>2460.35066638749</c:v>
                </c:pt>
                <c:pt idx="296">
                  <c:v>2122.5202968374902</c:v>
                </c:pt>
                <c:pt idx="297">
                  <c:v>2413.4504149291602</c:v>
                </c:pt>
                <c:pt idx="298">
                  <c:v>2454.0782498888798</c:v>
                </c:pt>
                <c:pt idx="299">
                  <c:v>2702.1822030666599</c:v>
                </c:pt>
                <c:pt idx="300">
                  <c:v>2678.7584678062399</c:v>
                </c:pt>
                <c:pt idx="301">
                  <c:v>2736.0415722318098</c:v>
                </c:pt>
                <c:pt idx="302">
                  <c:v>2425.2262150699898</c:v>
                </c:pt>
                <c:pt idx="303">
                  <c:v>2471.2303256999899</c:v>
                </c:pt>
                <c:pt idx="304">
                  <c:v>2015.5064658958299</c:v>
                </c:pt>
                <c:pt idx="305">
                  <c:v>2465.7789927958302</c:v>
                </c:pt>
                <c:pt idx="306">
                  <c:v>1971.19641015555</c:v>
                </c:pt>
                <c:pt idx="307">
                  <c:v>2330.57700935</c:v>
                </c:pt>
                <c:pt idx="308">
                  <c:v>2225.8439881541599</c:v>
                </c:pt>
                <c:pt idx="309">
                  <c:v>2563.3973150874899</c:v>
                </c:pt>
                <c:pt idx="310">
                  <c:v>2178.5005601166599</c:v>
                </c:pt>
                <c:pt idx="311">
                  <c:v>2503.8253872708201</c:v>
                </c:pt>
                <c:pt idx="312">
                  <c:v>2083.68529156666</c:v>
                </c:pt>
                <c:pt idx="313">
                  <c:v>2555.2738623083301</c:v>
                </c:pt>
                <c:pt idx="314">
                  <c:v>2183.7037006874998</c:v>
                </c:pt>
                <c:pt idx="315">
                  <c:v>2578.8708050083301</c:v>
                </c:pt>
                <c:pt idx="316">
                  <c:v>2021.06139560833</c:v>
                </c:pt>
                <c:pt idx="317">
                  <c:v>2307.6349154958298</c:v>
                </c:pt>
                <c:pt idx="318">
                  <c:v>1877.57732694583</c:v>
                </c:pt>
                <c:pt idx="319">
                  <c:v>2290.7028185624899</c:v>
                </c:pt>
                <c:pt idx="320">
                  <c:v>2201.9893836583301</c:v>
                </c:pt>
                <c:pt idx="321">
                  <c:v>2536.5788713624902</c:v>
                </c:pt>
                <c:pt idx="322">
                  <c:v>2227.0405394958302</c:v>
                </c:pt>
                <c:pt idx="323">
                  <c:v>2665.6304535374902</c:v>
                </c:pt>
                <c:pt idx="324">
                  <c:v>2358.7919673049901</c:v>
                </c:pt>
                <c:pt idx="325">
                  <c:v>2582.399825</c:v>
                </c:pt>
                <c:pt idx="326">
                  <c:v>2205.4939439708301</c:v>
                </c:pt>
                <c:pt idx="327">
                  <c:v>2531.0467592124901</c:v>
                </c:pt>
                <c:pt idx="328">
                  <c:v>2264.1822469833301</c:v>
                </c:pt>
                <c:pt idx="329">
                  <c:v>2578.9773850833299</c:v>
                </c:pt>
                <c:pt idx="330">
                  <c:v>2073.3362390083298</c:v>
                </c:pt>
                <c:pt idx="331">
                  <c:v>2549.9073886291599</c:v>
                </c:pt>
                <c:pt idx="332">
                  <c:v>2066.1066521041598</c:v>
                </c:pt>
                <c:pt idx="333">
                  <c:v>2391.6909986791602</c:v>
                </c:pt>
                <c:pt idx="334">
                  <c:v>2231.3980455291598</c:v>
                </c:pt>
                <c:pt idx="335">
                  <c:v>2742.09098012499</c:v>
                </c:pt>
                <c:pt idx="336">
                  <c:v>2318.3316843083298</c:v>
                </c:pt>
                <c:pt idx="337">
                  <c:v>2765.9187628833301</c:v>
                </c:pt>
                <c:pt idx="338">
                  <c:v>2283.41872064166</c:v>
                </c:pt>
                <c:pt idx="339">
                  <c:v>2579.1935956208299</c:v>
                </c:pt>
                <c:pt idx="340">
                  <c:v>2345.47395315833</c:v>
                </c:pt>
                <c:pt idx="341">
                  <c:v>2774.09424652499</c:v>
                </c:pt>
                <c:pt idx="342">
                  <c:v>2511.9457208888798</c:v>
                </c:pt>
                <c:pt idx="343">
                  <c:v>2589.7789234666602</c:v>
                </c:pt>
                <c:pt idx="344">
                  <c:v>2260.8152649937501</c:v>
                </c:pt>
                <c:pt idx="345">
                  <c:v>2314.3122076</c:v>
                </c:pt>
                <c:pt idx="346">
                  <c:v>2167.0786755899899</c:v>
                </c:pt>
                <c:pt idx="347">
                  <c:v>2499.29126914166</c:v>
                </c:pt>
                <c:pt idx="348">
                  <c:v>2245.5092780908999</c:v>
                </c:pt>
                <c:pt idx="349">
                  <c:v>2493.59503287083</c:v>
                </c:pt>
                <c:pt idx="350">
                  <c:v>2274.4805100541598</c:v>
                </c:pt>
                <c:pt idx="351">
                  <c:v>2519.4081521583298</c:v>
                </c:pt>
                <c:pt idx="352">
                  <c:v>2344.2071731041601</c:v>
                </c:pt>
                <c:pt idx="353">
                  <c:v>2672.66476106666</c:v>
                </c:pt>
                <c:pt idx="354">
                  <c:v>2233.1198583833302</c:v>
                </c:pt>
                <c:pt idx="355">
                  <c:v>2668.0619382708301</c:v>
                </c:pt>
                <c:pt idx="356">
                  <c:v>2219.4378834791601</c:v>
                </c:pt>
                <c:pt idx="357">
                  <c:v>2484.5921682708299</c:v>
                </c:pt>
                <c:pt idx="358">
                  <c:v>1975.0117345541601</c:v>
                </c:pt>
                <c:pt idx="359">
                  <c:v>2351.1718993333302</c:v>
                </c:pt>
                <c:pt idx="360">
                  <c:v>2140.66846049374</c:v>
                </c:pt>
                <c:pt idx="361">
                  <c:v>2271.0611251458299</c:v>
                </c:pt>
                <c:pt idx="362">
                  <c:v>2574.4839794437498</c:v>
                </c:pt>
                <c:pt idx="363">
                  <c:v>2609.5576928791602</c:v>
                </c:pt>
                <c:pt idx="364">
                  <c:v>2346.5856706916602</c:v>
                </c:pt>
                <c:pt idx="365">
                  <c:v>2516.7227591958299</c:v>
                </c:pt>
                <c:pt idx="366">
                  <c:v>2310.1774498208301</c:v>
                </c:pt>
                <c:pt idx="367">
                  <c:v>2751.0745728249999</c:v>
                </c:pt>
                <c:pt idx="368">
                  <c:v>2400.1643356333302</c:v>
                </c:pt>
                <c:pt idx="369">
                  <c:v>2722.1102453374901</c:v>
                </c:pt>
                <c:pt idx="370">
                  <c:v>2495.8680823333302</c:v>
                </c:pt>
                <c:pt idx="371">
                  <c:v>2687.2987756124899</c:v>
                </c:pt>
                <c:pt idx="372">
                  <c:v>2199.4620709124902</c:v>
                </c:pt>
                <c:pt idx="373">
                  <c:v>2519.9222484124898</c:v>
                </c:pt>
                <c:pt idx="374">
                  <c:v>2144.8894027624901</c:v>
                </c:pt>
                <c:pt idx="375">
                  <c:v>2539.6737235833298</c:v>
                </c:pt>
                <c:pt idx="376">
                  <c:v>2440.8228677041602</c:v>
                </c:pt>
                <c:pt idx="377">
                  <c:v>2736.0700492958299</c:v>
                </c:pt>
                <c:pt idx="378">
                  <c:v>2403.47110140416</c:v>
                </c:pt>
                <c:pt idx="379">
                  <c:v>2780.5965677541599</c:v>
                </c:pt>
                <c:pt idx="380">
                  <c:v>2162.8221352833302</c:v>
                </c:pt>
                <c:pt idx="381">
                  <c:v>2573.8093451916602</c:v>
                </c:pt>
                <c:pt idx="382">
                  <c:v>2343.7493510458198</c:v>
                </c:pt>
                <c:pt idx="383">
                  <c:v>2857.1240147541598</c:v>
                </c:pt>
                <c:pt idx="384">
                  <c:v>2318.55609405416</c:v>
                </c:pt>
                <c:pt idx="385">
                  <c:v>2505.1996293375</c:v>
                </c:pt>
                <c:pt idx="386">
                  <c:v>2020.46666515416</c:v>
                </c:pt>
                <c:pt idx="387">
                  <c:v>2413.80579378333</c:v>
                </c:pt>
                <c:pt idx="388">
                  <c:v>1996.57660631249</c:v>
                </c:pt>
                <c:pt idx="389">
                  <c:v>2352.0824248041599</c:v>
                </c:pt>
                <c:pt idx="390">
                  <c:v>2143.90196194583</c:v>
                </c:pt>
                <c:pt idx="391">
                  <c:v>2606.9075596708299</c:v>
                </c:pt>
                <c:pt idx="392">
                  <c:v>2324.38466607499</c:v>
                </c:pt>
                <c:pt idx="393">
                  <c:v>2648.5148793624899</c:v>
                </c:pt>
                <c:pt idx="394">
                  <c:v>2291.0671482749899</c:v>
                </c:pt>
                <c:pt idx="395">
                  <c:v>2642.4324848708302</c:v>
                </c:pt>
                <c:pt idx="396">
                  <c:v>2486.63121728749</c:v>
                </c:pt>
                <c:pt idx="397">
                  <c:v>2778.6083636916601</c:v>
                </c:pt>
                <c:pt idx="398">
                  <c:v>2422.4372520291599</c:v>
                </c:pt>
                <c:pt idx="399">
                  <c:v>2721.7999010458302</c:v>
                </c:pt>
                <c:pt idx="400">
                  <c:v>2212.9776560874898</c:v>
                </c:pt>
                <c:pt idx="401">
                  <c:v>2501.9361610916599</c:v>
                </c:pt>
                <c:pt idx="402">
                  <c:v>2111.5541722166599</c:v>
                </c:pt>
                <c:pt idx="403">
                  <c:v>2530.7492368666599</c:v>
                </c:pt>
                <c:pt idx="404">
                  <c:v>2497.3223774458202</c:v>
                </c:pt>
                <c:pt idx="405">
                  <c:v>2732.7460427999999</c:v>
                </c:pt>
                <c:pt idx="406">
                  <c:v>2439.8128192833301</c:v>
                </c:pt>
                <c:pt idx="407">
                  <c:v>2564.54435559999</c:v>
                </c:pt>
                <c:pt idx="408">
                  <c:v>2039.49136985833</c:v>
                </c:pt>
                <c:pt idx="409">
                  <c:v>2476.18546571249</c:v>
                </c:pt>
                <c:pt idx="410">
                  <c:v>2162.33460924166</c:v>
                </c:pt>
                <c:pt idx="411">
                  <c:v>2505.5693950791601</c:v>
                </c:pt>
                <c:pt idx="412">
                  <c:v>2241.4802592041601</c:v>
                </c:pt>
                <c:pt idx="413">
                  <c:v>2905.0637619208301</c:v>
                </c:pt>
                <c:pt idx="414">
                  <c:v>2179.3773501249898</c:v>
                </c:pt>
                <c:pt idx="415">
                  <c:v>2483.37733289166</c:v>
                </c:pt>
                <c:pt idx="416">
                  <c:v>1970.0525984583301</c:v>
                </c:pt>
                <c:pt idx="417">
                  <c:v>2421.4947473458301</c:v>
                </c:pt>
                <c:pt idx="418">
                  <c:v>2258.18339816249</c:v>
                </c:pt>
                <c:pt idx="419">
                  <c:v>2689.0604894916601</c:v>
                </c:pt>
                <c:pt idx="420">
                  <c:v>2404.6785901416602</c:v>
                </c:pt>
                <c:pt idx="421">
                  <c:v>2544.4278952458299</c:v>
                </c:pt>
                <c:pt idx="422">
                  <c:v>2210.3872715416601</c:v>
                </c:pt>
                <c:pt idx="423">
                  <c:v>2609.8060056208301</c:v>
                </c:pt>
                <c:pt idx="424">
                  <c:v>2268.1242514916598</c:v>
                </c:pt>
                <c:pt idx="425">
                  <c:v>2530.30713499166</c:v>
                </c:pt>
                <c:pt idx="426">
                  <c:v>2248.5141886624901</c:v>
                </c:pt>
                <c:pt idx="427">
                  <c:v>2468.9981134874902</c:v>
                </c:pt>
                <c:pt idx="428">
                  <c:v>2007.1091398083299</c:v>
                </c:pt>
                <c:pt idx="429">
                  <c:v>2283.2115860958302</c:v>
                </c:pt>
                <c:pt idx="430">
                  <c:v>1926.3508711791601</c:v>
                </c:pt>
                <c:pt idx="431">
                  <c:v>2254.4026167624902</c:v>
                </c:pt>
                <c:pt idx="432">
                  <c:v>2097.32178277499</c:v>
                </c:pt>
                <c:pt idx="433">
                  <c:v>2447.0156194791598</c:v>
                </c:pt>
                <c:pt idx="434">
                  <c:v>2058.4143178874901</c:v>
                </c:pt>
                <c:pt idx="435">
                  <c:v>2263.9383129583298</c:v>
                </c:pt>
                <c:pt idx="436">
                  <c:v>2234.9891930833301</c:v>
                </c:pt>
                <c:pt idx="437">
                  <c:v>2535.4648421291599</c:v>
                </c:pt>
                <c:pt idx="438">
                  <c:v>2119.8378024249901</c:v>
                </c:pt>
                <c:pt idx="439">
                  <c:v>2611.1508810291598</c:v>
                </c:pt>
                <c:pt idx="440">
                  <c:v>2252.2625322999902</c:v>
                </c:pt>
                <c:pt idx="441">
                  <c:v>2435.58375557916</c:v>
                </c:pt>
                <c:pt idx="442">
                  <c:v>2012.25450448333</c:v>
                </c:pt>
                <c:pt idx="443">
                  <c:v>2306.09973747083</c:v>
                </c:pt>
                <c:pt idx="444">
                  <c:v>1922.23204700416</c:v>
                </c:pt>
                <c:pt idx="445">
                  <c:v>2271.5186199166601</c:v>
                </c:pt>
                <c:pt idx="446">
                  <c:v>2173.2485973624898</c:v>
                </c:pt>
                <c:pt idx="447">
                  <c:v>2599.35337378333</c:v>
                </c:pt>
                <c:pt idx="448">
                  <c:v>2275.3774637166598</c:v>
                </c:pt>
                <c:pt idx="449">
                  <c:v>2572.1158187249898</c:v>
                </c:pt>
                <c:pt idx="450">
                  <c:v>2332.2469968083201</c:v>
                </c:pt>
                <c:pt idx="451">
                  <c:v>2522.0577934541602</c:v>
                </c:pt>
                <c:pt idx="452">
                  <c:v>2178.5971232791599</c:v>
                </c:pt>
                <c:pt idx="453">
                  <c:v>2640.2822745583298</c:v>
                </c:pt>
                <c:pt idx="454">
                  <c:v>2262.52688914583</c:v>
                </c:pt>
                <c:pt idx="455">
                  <c:v>2547.7255107166602</c:v>
                </c:pt>
                <c:pt idx="456">
                  <c:v>2002.28532935416</c:v>
                </c:pt>
                <c:pt idx="457">
                  <c:v>2471.14781382916</c:v>
                </c:pt>
                <c:pt idx="458">
                  <c:v>1884.5189767458301</c:v>
                </c:pt>
                <c:pt idx="459">
                  <c:v>2284.6860655041601</c:v>
                </c:pt>
                <c:pt idx="460">
                  <c:v>2074.9366848416598</c:v>
                </c:pt>
                <c:pt idx="461">
                  <c:v>2416.9764224291598</c:v>
                </c:pt>
                <c:pt idx="462">
                  <c:v>2351.8879272875001</c:v>
                </c:pt>
                <c:pt idx="463">
                  <c:v>2486.4495979416602</c:v>
                </c:pt>
                <c:pt idx="464">
                  <c:v>2205.80877638333</c:v>
                </c:pt>
                <c:pt idx="465">
                  <c:v>2463.8877806208302</c:v>
                </c:pt>
                <c:pt idx="466">
                  <c:v>2389.5416550772702</c:v>
                </c:pt>
                <c:pt idx="467">
                  <c:v>2462.3126748458299</c:v>
                </c:pt>
                <c:pt idx="468">
                  <c:v>2597.9697656916601</c:v>
                </c:pt>
                <c:pt idx="469">
                  <c:v>2343.0126144708302</c:v>
                </c:pt>
                <c:pt idx="470">
                  <c:v>1935.67293994999</c:v>
                </c:pt>
                <c:pt idx="471">
                  <c:v>2169.6442316708199</c:v>
                </c:pt>
                <c:pt idx="472">
                  <c:v>1945.7263270999899</c:v>
                </c:pt>
                <c:pt idx="473">
                  <c:v>2415.7238709749899</c:v>
                </c:pt>
                <c:pt idx="474">
                  <c:v>2155.8468403083298</c:v>
                </c:pt>
                <c:pt idx="475">
                  <c:v>2488.4190322208301</c:v>
                </c:pt>
                <c:pt idx="476">
                  <c:v>2225.5085196499999</c:v>
                </c:pt>
                <c:pt idx="477">
                  <c:v>2729.62043478749</c:v>
                </c:pt>
                <c:pt idx="478">
                  <c:v>2310.9775189749898</c:v>
                </c:pt>
                <c:pt idx="479">
                  <c:v>2549.6945594041599</c:v>
                </c:pt>
                <c:pt idx="480">
                  <c:v>2250.2431120541601</c:v>
                </c:pt>
                <c:pt idx="481">
                  <c:v>2474.0586088999898</c:v>
                </c:pt>
                <c:pt idx="482">
                  <c:v>2181.92416806249</c:v>
                </c:pt>
                <c:pt idx="483">
                  <c:v>2459.62038521249</c:v>
                </c:pt>
                <c:pt idx="484">
                  <c:v>2001.1209491583299</c:v>
                </c:pt>
                <c:pt idx="485">
                  <c:v>2264.75547124166</c:v>
                </c:pt>
                <c:pt idx="486">
                  <c:v>1921.8538409166599</c:v>
                </c:pt>
                <c:pt idx="487">
                  <c:v>2338.8713482916601</c:v>
                </c:pt>
                <c:pt idx="488">
                  <c:v>2248.2096055541601</c:v>
                </c:pt>
                <c:pt idx="489">
                  <c:v>2430.7613596208298</c:v>
                </c:pt>
                <c:pt idx="490">
                  <c:v>2143.8002868999902</c:v>
                </c:pt>
                <c:pt idx="491">
                  <c:v>2488.10847363333</c:v>
                </c:pt>
                <c:pt idx="492">
                  <c:v>2079.2519090791602</c:v>
                </c:pt>
                <c:pt idx="493">
                  <c:v>2292.28191523333</c:v>
                </c:pt>
                <c:pt idx="494">
                  <c:v>2187.0871952124999</c:v>
                </c:pt>
                <c:pt idx="495">
                  <c:v>2578.1538939624902</c:v>
                </c:pt>
                <c:pt idx="496">
                  <c:v>2073.3774350125</c:v>
                </c:pt>
                <c:pt idx="497">
                  <c:v>2368.6728615124898</c:v>
                </c:pt>
                <c:pt idx="498">
                  <c:v>2047.0225873166601</c:v>
                </c:pt>
                <c:pt idx="499">
                  <c:v>2192.4860586999898</c:v>
                </c:pt>
                <c:pt idx="500">
                  <c:v>1873.06487834583</c:v>
                </c:pt>
                <c:pt idx="501">
                  <c:v>2222.5540251458301</c:v>
                </c:pt>
                <c:pt idx="502">
                  <c:v>2121.8563898791599</c:v>
                </c:pt>
                <c:pt idx="503">
                  <c:v>2453.3169167750002</c:v>
                </c:pt>
                <c:pt idx="504">
                  <c:v>2205.2623963208298</c:v>
                </c:pt>
                <c:pt idx="505">
                  <c:v>2507.6118844083298</c:v>
                </c:pt>
                <c:pt idx="506">
                  <c:v>2188.4652711458298</c:v>
                </c:pt>
                <c:pt idx="507">
                  <c:v>2584.44164734999</c:v>
                </c:pt>
                <c:pt idx="508">
                  <c:v>2158.9195386124902</c:v>
                </c:pt>
                <c:pt idx="509">
                  <c:v>2390.7399585374901</c:v>
                </c:pt>
                <c:pt idx="510">
                  <c:v>2250.0891999208302</c:v>
                </c:pt>
                <c:pt idx="511">
                  <c:v>2573.5470409049899</c:v>
                </c:pt>
                <c:pt idx="512">
                  <c:v>1949.9912697541599</c:v>
                </c:pt>
                <c:pt idx="513">
                  <c:v>2521.4858069583302</c:v>
                </c:pt>
                <c:pt idx="514">
                  <c:v>2023.5993877916601</c:v>
                </c:pt>
                <c:pt idx="515">
                  <c:v>2372.4070769416599</c:v>
                </c:pt>
                <c:pt idx="516">
                  <c:v>2288.5283720166599</c:v>
                </c:pt>
                <c:pt idx="517">
                  <c:v>2750.9170458041599</c:v>
                </c:pt>
                <c:pt idx="518">
                  <c:v>2395.3668768041598</c:v>
                </c:pt>
                <c:pt idx="519">
                  <c:v>2506.8038927499902</c:v>
                </c:pt>
                <c:pt idx="520">
                  <c:v>2280.4726940291598</c:v>
                </c:pt>
                <c:pt idx="521">
                  <c:v>2566.9448365708299</c:v>
                </c:pt>
                <c:pt idx="522">
                  <c:v>2116.5523292124899</c:v>
                </c:pt>
                <c:pt idx="523">
                  <c:v>2461.1738193708302</c:v>
                </c:pt>
                <c:pt idx="524">
                  <c:v>2288.29357438332</c:v>
                </c:pt>
                <c:pt idx="525">
                  <c:v>2493.1580491749901</c:v>
                </c:pt>
                <c:pt idx="526">
                  <c:v>1997.42899145416</c:v>
                </c:pt>
                <c:pt idx="527">
                  <c:v>2123.2153123916601</c:v>
                </c:pt>
                <c:pt idx="528">
                  <c:v>1959.9531131199999</c:v>
                </c:pt>
                <c:pt idx="529">
                  <c:v>2364.44915055416</c:v>
                </c:pt>
                <c:pt idx="530">
                  <c:v>2248.0190105124898</c:v>
                </c:pt>
                <c:pt idx="531">
                  <c:v>2449.8866331333302</c:v>
                </c:pt>
                <c:pt idx="532">
                  <c:v>2096.2388598541602</c:v>
                </c:pt>
                <c:pt idx="533">
                  <c:v>2440.3553028374899</c:v>
                </c:pt>
                <c:pt idx="534">
                  <c:v>2174.9172505541601</c:v>
                </c:pt>
                <c:pt idx="535">
                  <c:v>2413.5105322916602</c:v>
                </c:pt>
                <c:pt idx="536">
                  <c:v>2185.6362948291599</c:v>
                </c:pt>
                <c:pt idx="537">
                  <c:v>2488.2033734500001</c:v>
                </c:pt>
                <c:pt idx="538">
                  <c:v>2231.6066298124902</c:v>
                </c:pt>
                <c:pt idx="539">
                  <c:v>2409.3805057374898</c:v>
                </c:pt>
                <c:pt idx="540">
                  <c:v>1921.2692918958301</c:v>
                </c:pt>
                <c:pt idx="541">
                  <c:v>2087.1779811166598</c:v>
                </c:pt>
                <c:pt idx="542">
                  <c:v>1892.1575970958299</c:v>
                </c:pt>
                <c:pt idx="543">
                  <c:v>2173.0139887708301</c:v>
                </c:pt>
                <c:pt idx="544">
                  <c:v>1895.0546239416601</c:v>
                </c:pt>
                <c:pt idx="545">
                  <c:v>2193.5688543291599</c:v>
                </c:pt>
                <c:pt idx="546">
                  <c:v>2045.4487360916601</c:v>
                </c:pt>
                <c:pt idx="547">
                  <c:v>2551.9848045416602</c:v>
                </c:pt>
                <c:pt idx="548">
                  <c:v>2031.1868413249899</c:v>
                </c:pt>
                <c:pt idx="549">
                  <c:v>2302.8370136041599</c:v>
                </c:pt>
                <c:pt idx="550">
                  <c:v>2265.20051680714</c:v>
                </c:pt>
                <c:pt idx="551">
                  <c:v>2274.5985309624898</c:v>
                </c:pt>
                <c:pt idx="552">
                  <c:v>2135.9982475583301</c:v>
                </c:pt>
                <c:pt idx="553">
                  <c:v>2375.1063702249899</c:v>
                </c:pt>
                <c:pt idx="554">
                  <c:v>2001.9841070999901</c:v>
                </c:pt>
                <c:pt idx="555">
                  <c:v>2222.6508015458298</c:v>
                </c:pt>
                <c:pt idx="556">
                  <c:v>1869.44751362083</c:v>
                </c:pt>
                <c:pt idx="557">
                  <c:v>2031.8905010416599</c:v>
                </c:pt>
                <c:pt idx="558">
                  <c:v>2070.8754603000002</c:v>
                </c:pt>
                <c:pt idx="559">
                  <c:v>2413.41911486249</c:v>
                </c:pt>
                <c:pt idx="560">
                  <c:v>2139.0103975458301</c:v>
                </c:pt>
                <c:pt idx="561">
                  <c:v>2448.6224742749901</c:v>
                </c:pt>
                <c:pt idx="562">
                  <c:v>2178.94914845416</c:v>
                </c:pt>
                <c:pt idx="563">
                  <c:v>2403.7327108333302</c:v>
                </c:pt>
                <c:pt idx="564">
                  <c:v>2120.5494546333298</c:v>
                </c:pt>
                <c:pt idx="565">
                  <c:v>2471.67496623749</c:v>
                </c:pt>
                <c:pt idx="566">
                  <c:v>2086.25206199583</c:v>
                </c:pt>
                <c:pt idx="567">
                  <c:v>2442.8866810416598</c:v>
                </c:pt>
                <c:pt idx="568">
                  <c:v>1963.9878850208299</c:v>
                </c:pt>
                <c:pt idx="569">
                  <c:v>2139.9399515208302</c:v>
                </c:pt>
                <c:pt idx="570">
                  <c:v>1766.14336092083</c:v>
                </c:pt>
                <c:pt idx="571">
                  <c:v>2132.2404888999999</c:v>
                </c:pt>
                <c:pt idx="572">
                  <c:v>2083.7589468916599</c:v>
                </c:pt>
                <c:pt idx="573">
                  <c:v>2341.1671416499998</c:v>
                </c:pt>
                <c:pt idx="574">
                  <c:v>2093.52091827916</c:v>
                </c:pt>
                <c:pt idx="575">
                  <c:v>2386.4904451791599</c:v>
                </c:pt>
                <c:pt idx="576">
                  <c:v>2032.8935772208299</c:v>
                </c:pt>
                <c:pt idx="577">
                  <c:v>2301.3289821916601</c:v>
                </c:pt>
                <c:pt idx="578">
                  <c:v>2119.0852012249902</c:v>
                </c:pt>
                <c:pt idx="579">
                  <c:v>2325.9137709333299</c:v>
                </c:pt>
                <c:pt idx="580">
                  <c:v>2009.09985255833</c:v>
                </c:pt>
                <c:pt idx="581">
                  <c:v>2283.4003024624899</c:v>
                </c:pt>
                <c:pt idx="582">
                  <c:v>1919.3676576749899</c:v>
                </c:pt>
                <c:pt idx="583">
                  <c:v>2286.60910756249</c:v>
                </c:pt>
                <c:pt idx="584">
                  <c:v>1848.7247567541599</c:v>
                </c:pt>
                <c:pt idx="585">
                  <c:v>2055.5258291749901</c:v>
                </c:pt>
                <c:pt idx="586">
                  <c:v>2065.4158662874902</c:v>
                </c:pt>
                <c:pt idx="587">
                  <c:v>2347.5712044791599</c:v>
                </c:pt>
                <c:pt idx="588">
                  <c:v>1953.4718825083301</c:v>
                </c:pt>
                <c:pt idx="589">
                  <c:v>2347.2038133833298</c:v>
                </c:pt>
                <c:pt idx="590">
                  <c:v>2089.9674572541599</c:v>
                </c:pt>
                <c:pt idx="591">
                  <c:v>2308.8326177374902</c:v>
                </c:pt>
                <c:pt idx="592">
                  <c:v>2021.69496208333</c:v>
                </c:pt>
                <c:pt idx="593">
                  <c:v>2344.4569725874899</c:v>
                </c:pt>
                <c:pt idx="594">
                  <c:v>1995.2366470833299</c:v>
                </c:pt>
                <c:pt idx="595">
                  <c:v>2290.1569567916599</c:v>
                </c:pt>
                <c:pt idx="596">
                  <c:v>1905.2592441166601</c:v>
                </c:pt>
                <c:pt idx="597">
                  <c:v>2075.94736607916</c:v>
                </c:pt>
                <c:pt idx="598">
                  <c:v>1785.0475021541599</c:v>
                </c:pt>
                <c:pt idx="599">
                  <c:v>2224.8661248083299</c:v>
                </c:pt>
                <c:pt idx="600">
                  <c:v>2128.69922132499</c:v>
                </c:pt>
                <c:pt idx="601">
                  <c:v>2480.6346454208301</c:v>
                </c:pt>
                <c:pt idx="602">
                  <c:v>2124.5476204874999</c:v>
                </c:pt>
                <c:pt idx="603">
                  <c:v>2571.44064713749</c:v>
                </c:pt>
                <c:pt idx="604">
                  <c:v>2217.5268075249901</c:v>
                </c:pt>
                <c:pt idx="605">
                  <c:v>2683.7011060749901</c:v>
                </c:pt>
                <c:pt idx="606">
                  <c:v>2215.4528255416599</c:v>
                </c:pt>
                <c:pt idx="607">
                  <c:v>2554.6916965374899</c:v>
                </c:pt>
                <c:pt idx="608">
                  <c:v>2151.4010383208301</c:v>
                </c:pt>
                <c:pt idx="609">
                  <c:v>2318.9251723624898</c:v>
                </c:pt>
                <c:pt idx="610">
                  <c:v>1916.7523576624901</c:v>
                </c:pt>
                <c:pt idx="611">
                  <c:v>2233.5855653583299</c:v>
                </c:pt>
                <c:pt idx="612">
                  <c:v>1842.9941724181799</c:v>
                </c:pt>
                <c:pt idx="613">
                  <c:v>2396.8332543874999</c:v>
                </c:pt>
                <c:pt idx="614">
                  <c:v>2408.6852115666602</c:v>
                </c:pt>
                <c:pt idx="615">
                  <c:v>2942.7936255916602</c:v>
                </c:pt>
                <c:pt idx="616">
                  <c:v>2237.4565533958298</c:v>
                </c:pt>
                <c:pt idx="617">
                  <c:v>2495.2396494291602</c:v>
                </c:pt>
                <c:pt idx="618">
                  <c:v>2130.4837477833298</c:v>
                </c:pt>
                <c:pt idx="619">
                  <c:v>2358.7742951124901</c:v>
                </c:pt>
                <c:pt idx="620">
                  <c:v>2085.4095028833299</c:v>
                </c:pt>
                <c:pt idx="621">
                  <c:v>2406.06192685</c:v>
                </c:pt>
                <c:pt idx="622">
                  <c:v>2127.6195419083301</c:v>
                </c:pt>
                <c:pt idx="623">
                  <c:v>2560.4690787166601</c:v>
                </c:pt>
                <c:pt idx="624">
                  <c:v>1850.07687563749</c:v>
                </c:pt>
                <c:pt idx="625">
                  <c:v>2426.7125137999901</c:v>
                </c:pt>
                <c:pt idx="626">
                  <c:v>1944.93938328749</c:v>
                </c:pt>
                <c:pt idx="627">
                  <c:v>2505.62112916666</c:v>
                </c:pt>
                <c:pt idx="628">
                  <c:v>2269.7310178791599</c:v>
                </c:pt>
                <c:pt idx="629">
                  <c:v>2653.8419085916598</c:v>
                </c:pt>
                <c:pt idx="630">
                  <c:v>2142.6655492416598</c:v>
                </c:pt>
                <c:pt idx="631">
                  <c:v>2586.2336037499899</c:v>
                </c:pt>
                <c:pt idx="632">
                  <c:v>2057.5499015749901</c:v>
                </c:pt>
                <c:pt idx="633">
                  <c:v>2420.3933309416602</c:v>
                </c:pt>
                <c:pt idx="634">
                  <c:v>2060.3646132583299</c:v>
                </c:pt>
                <c:pt idx="635">
                  <c:v>2679.9089147124901</c:v>
                </c:pt>
                <c:pt idx="636">
                  <c:v>2216.1711631458302</c:v>
                </c:pt>
                <c:pt idx="637">
                  <c:v>2859.29657275416</c:v>
                </c:pt>
                <c:pt idx="638">
                  <c:v>2109.5862018166599</c:v>
                </c:pt>
                <c:pt idx="639">
                  <c:v>2827.9392348166598</c:v>
                </c:pt>
                <c:pt idx="640">
                  <c:v>2155.9553043333199</c:v>
                </c:pt>
                <c:pt idx="641">
                  <c:v>2406.6276335666598</c:v>
                </c:pt>
                <c:pt idx="642">
                  <c:v>2279.2814025999901</c:v>
                </c:pt>
                <c:pt idx="643">
                  <c:v>2478.70375900416</c:v>
                </c:pt>
                <c:pt idx="644">
                  <c:v>2198.4836424888799</c:v>
                </c:pt>
                <c:pt idx="645">
                  <c:v>2294.2215229999902</c:v>
                </c:pt>
                <c:pt idx="646">
                  <c:v>2159.42412805714</c:v>
                </c:pt>
                <c:pt idx="647">
                  <c:v>2379.47266078749</c:v>
                </c:pt>
                <c:pt idx="648">
                  <c:v>2352.6478747687402</c:v>
                </c:pt>
                <c:pt idx="649">
                  <c:v>2646.2014103333299</c:v>
                </c:pt>
                <c:pt idx="650">
                  <c:v>2272.50585269166</c:v>
                </c:pt>
                <c:pt idx="651">
                  <c:v>2652.7158889541602</c:v>
                </c:pt>
                <c:pt idx="652">
                  <c:v>2005.0910042666601</c:v>
                </c:pt>
                <c:pt idx="653">
                  <c:v>2234.64248065416</c:v>
                </c:pt>
                <c:pt idx="654">
                  <c:v>1864.3924599833299</c:v>
                </c:pt>
                <c:pt idx="655">
                  <c:v>2024.61291038333</c:v>
                </c:pt>
                <c:pt idx="656">
                  <c:v>2005.26518903749</c:v>
                </c:pt>
                <c:pt idx="657">
                  <c:v>2374.9275914636301</c:v>
                </c:pt>
                <c:pt idx="658">
                  <c:v>2211.1820126428502</c:v>
                </c:pt>
                <c:pt idx="659">
                  <c:v>2294.1619328166598</c:v>
                </c:pt>
                <c:pt idx="660">
                  <c:v>2257.7592412888798</c:v>
                </c:pt>
                <c:pt idx="661">
                  <c:v>2585.15837254999</c:v>
                </c:pt>
                <c:pt idx="662">
                  <c:v>2375.3230907249999</c:v>
                </c:pt>
                <c:pt idx="663">
                  <c:v>2790.3557368124998</c:v>
                </c:pt>
                <c:pt idx="664">
                  <c:v>2180.8448973541599</c:v>
                </c:pt>
                <c:pt idx="665">
                  <c:v>2363.5114587958301</c:v>
                </c:pt>
                <c:pt idx="666">
                  <c:v>1955.8362672041601</c:v>
                </c:pt>
                <c:pt idx="667">
                  <c:v>2182.4259742499898</c:v>
                </c:pt>
                <c:pt idx="668">
                  <c:v>1895.8564256833299</c:v>
                </c:pt>
                <c:pt idx="669">
                  <c:v>2189.5764108874901</c:v>
                </c:pt>
                <c:pt idx="670">
                  <c:v>2183.9110040708301</c:v>
                </c:pt>
                <c:pt idx="671">
                  <c:v>2385.10862179999</c:v>
                </c:pt>
                <c:pt idx="672">
                  <c:v>2154.4983601099898</c:v>
                </c:pt>
                <c:pt idx="673">
                  <c:v>2305.9135916333298</c:v>
                </c:pt>
                <c:pt idx="674">
                  <c:v>2196.01977080999</c:v>
                </c:pt>
                <c:pt idx="675">
                  <c:v>2522.4646424208299</c:v>
                </c:pt>
                <c:pt idx="676">
                  <c:v>2208.3186528055498</c:v>
                </c:pt>
                <c:pt idx="677">
                  <c:v>2698.2957979499902</c:v>
                </c:pt>
                <c:pt idx="678">
                  <c:v>2409.15837637083</c:v>
                </c:pt>
                <c:pt idx="679">
                  <c:v>2971.8434390499901</c:v>
                </c:pt>
                <c:pt idx="680">
                  <c:v>2197.7155545416599</c:v>
                </c:pt>
                <c:pt idx="681">
                  <c:v>2426.7325211499901</c:v>
                </c:pt>
                <c:pt idx="682">
                  <c:v>1917.03239828749</c:v>
                </c:pt>
                <c:pt idx="683">
                  <c:v>2237.1392458958298</c:v>
                </c:pt>
                <c:pt idx="684">
                  <c:v>2091.6083745166602</c:v>
                </c:pt>
                <c:pt idx="685">
                  <c:v>2455.1946747249899</c:v>
                </c:pt>
                <c:pt idx="686">
                  <c:v>2079.37890237083</c:v>
                </c:pt>
                <c:pt idx="687">
                  <c:v>2727.84421164166</c:v>
                </c:pt>
                <c:pt idx="688">
                  <c:v>2275.3221316999902</c:v>
                </c:pt>
                <c:pt idx="689">
                  <c:v>2934.10397338333</c:v>
                </c:pt>
                <c:pt idx="690">
                  <c:v>2528.1358425708299</c:v>
                </c:pt>
                <c:pt idx="691">
                  <c:v>3237.7991635416602</c:v>
                </c:pt>
                <c:pt idx="692">
                  <c:v>2579.88358816249</c:v>
                </c:pt>
                <c:pt idx="693">
                  <c:v>3354.06702878333</c:v>
                </c:pt>
                <c:pt idx="694">
                  <c:v>2559.6294510166599</c:v>
                </c:pt>
                <c:pt idx="695">
                  <c:v>3264.2371815874999</c:v>
                </c:pt>
                <c:pt idx="696">
                  <c:v>2490.9887963749902</c:v>
                </c:pt>
                <c:pt idx="697">
                  <c:v>3251.3771467833299</c:v>
                </c:pt>
                <c:pt idx="698">
                  <c:v>2665.4244438291598</c:v>
                </c:pt>
                <c:pt idx="699">
                  <c:v>3741.0290686124899</c:v>
                </c:pt>
                <c:pt idx="700">
                  <c:v>2649.4351034708302</c:v>
                </c:pt>
                <c:pt idx="701">
                  <c:v>2959.3260986374898</c:v>
                </c:pt>
                <c:pt idx="702">
                  <c:v>2373.5209118875</c:v>
                </c:pt>
                <c:pt idx="703">
                  <c:v>2643.75417673333</c:v>
                </c:pt>
                <c:pt idx="704">
                  <c:v>2349.5559309416599</c:v>
                </c:pt>
                <c:pt idx="705">
                  <c:v>2650.2210921333299</c:v>
                </c:pt>
                <c:pt idx="706">
                  <c:v>2229.1072341291601</c:v>
                </c:pt>
                <c:pt idx="707">
                  <c:v>2575.2386780583302</c:v>
                </c:pt>
                <c:pt idx="708">
                  <c:v>2011.6750117916599</c:v>
                </c:pt>
                <c:pt idx="709">
                  <c:v>2307.4126483291602</c:v>
                </c:pt>
                <c:pt idx="710">
                  <c:v>1953.2140380416599</c:v>
                </c:pt>
                <c:pt idx="711">
                  <c:v>2361.0739734083299</c:v>
                </c:pt>
                <c:pt idx="712">
                  <c:v>2209.59354426666</c:v>
                </c:pt>
                <c:pt idx="713">
                  <c:v>2695.2328788791601</c:v>
                </c:pt>
                <c:pt idx="714">
                  <c:v>2273.2429503499998</c:v>
                </c:pt>
                <c:pt idx="715">
                  <c:v>2567.2627502791602</c:v>
                </c:pt>
                <c:pt idx="716">
                  <c:v>2067.9224790958301</c:v>
                </c:pt>
                <c:pt idx="717">
                  <c:v>2223.43608991666</c:v>
                </c:pt>
                <c:pt idx="718">
                  <c:v>1903.0920479833301</c:v>
                </c:pt>
                <c:pt idx="719">
                  <c:v>2306.4151266624899</c:v>
                </c:pt>
                <c:pt idx="720">
                  <c:v>2159.7068845916601</c:v>
                </c:pt>
                <c:pt idx="721">
                  <c:v>2454.2576683458301</c:v>
                </c:pt>
                <c:pt idx="722">
                  <c:v>2020.5694791727201</c:v>
                </c:pt>
                <c:pt idx="723">
                  <c:v>2363.03645631666</c:v>
                </c:pt>
                <c:pt idx="724">
                  <c:v>1970.46141897499</c:v>
                </c:pt>
                <c:pt idx="725">
                  <c:v>2549.5566624166599</c:v>
                </c:pt>
                <c:pt idx="726">
                  <c:v>2301.8357706833299</c:v>
                </c:pt>
                <c:pt idx="727">
                  <c:v>2660.8662708624902</c:v>
                </c:pt>
                <c:pt idx="728">
                  <c:v>2197.6303354583301</c:v>
                </c:pt>
                <c:pt idx="729">
                  <c:v>2379.96887625416</c:v>
                </c:pt>
              </c:numCache>
            </c:numRef>
          </c:xVal>
          <c:yVal>
            <c:numRef>
              <c:f>'Water Trading Repository Table'!$J$733:$J$1462</c:f>
              <c:numCache>
                <c:formatCode>"$"#,##0.00</c:formatCode>
                <c:ptCount val="730"/>
                <c:pt idx="0">
                  <c:v>108.18749999999901</c:v>
                </c:pt>
                <c:pt idx="1">
                  <c:v>111.245</c:v>
                </c:pt>
                <c:pt idx="2">
                  <c:v>110.51333333333299</c:v>
                </c:pt>
                <c:pt idx="3">
                  <c:v>109.41500000000001</c:v>
                </c:pt>
                <c:pt idx="4">
                  <c:v>109.898333333333</c:v>
                </c:pt>
                <c:pt idx="5">
                  <c:v>111.870833333333</c:v>
                </c:pt>
                <c:pt idx="6">
                  <c:v>108.64100000000001</c:v>
                </c:pt>
                <c:pt idx="7">
                  <c:v>112.47499999999999</c:v>
                </c:pt>
                <c:pt idx="8">
                  <c:v>111.09333333333301</c:v>
                </c:pt>
                <c:pt idx="9">
                  <c:v>111.433636363636</c:v>
                </c:pt>
                <c:pt idx="10">
                  <c:v>110.70699999999999</c:v>
                </c:pt>
                <c:pt idx="11">
                  <c:v>108.410833333333</c:v>
                </c:pt>
                <c:pt idx="12">
                  <c:v>110.37583333333301</c:v>
                </c:pt>
                <c:pt idx="13">
                  <c:v>110.207499999999</c:v>
                </c:pt>
                <c:pt idx="14">
                  <c:v>111.74</c:v>
                </c:pt>
                <c:pt idx="15">
                  <c:v>111.213333333333</c:v>
                </c:pt>
                <c:pt idx="16">
                  <c:v>108.96833333333301</c:v>
                </c:pt>
                <c:pt idx="17">
                  <c:v>109.2625</c:v>
                </c:pt>
                <c:pt idx="18">
                  <c:v>110.199</c:v>
                </c:pt>
                <c:pt idx="19">
                  <c:v>111.273333333333</c:v>
                </c:pt>
                <c:pt idx="20">
                  <c:v>109.4875</c:v>
                </c:pt>
                <c:pt idx="21">
                  <c:v>110.505</c:v>
                </c:pt>
                <c:pt idx="22">
                  <c:v>109.098333333333</c:v>
                </c:pt>
                <c:pt idx="23">
                  <c:v>110.826666666666</c:v>
                </c:pt>
                <c:pt idx="24">
                  <c:v>111.049166666666</c:v>
                </c:pt>
                <c:pt idx="25">
                  <c:v>109.829166666666</c:v>
                </c:pt>
                <c:pt idx="26">
                  <c:v>110.7</c:v>
                </c:pt>
                <c:pt idx="27">
                  <c:v>109.087499999999</c:v>
                </c:pt>
                <c:pt idx="28">
                  <c:v>109.721666666666</c:v>
                </c:pt>
                <c:pt idx="29">
                  <c:v>111.22666666666601</c:v>
                </c:pt>
                <c:pt idx="30">
                  <c:v>112.73</c:v>
                </c:pt>
                <c:pt idx="31">
                  <c:v>111.52500000000001</c:v>
                </c:pt>
                <c:pt idx="32">
                  <c:v>110.448333333333</c:v>
                </c:pt>
                <c:pt idx="33">
                  <c:v>109.19416666666601</c:v>
                </c:pt>
                <c:pt idx="34">
                  <c:v>112.33750000000001</c:v>
                </c:pt>
                <c:pt idx="35">
                  <c:v>109.47499999999999</c:v>
                </c:pt>
                <c:pt idx="36">
                  <c:v>109.98857142857101</c:v>
                </c:pt>
                <c:pt idx="37">
                  <c:v>110.447499999999</c:v>
                </c:pt>
                <c:pt idx="38">
                  <c:v>109.126666666666</c:v>
                </c:pt>
                <c:pt idx="39">
                  <c:v>111.745833333333</c:v>
                </c:pt>
                <c:pt idx="40">
                  <c:v>110.930833333333</c:v>
                </c:pt>
                <c:pt idx="41">
                  <c:v>110.345833333333</c:v>
                </c:pt>
                <c:pt idx="42">
                  <c:v>110.689999999999</c:v>
                </c:pt>
                <c:pt idx="43">
                  <c:v>111.839166666666</c:v>
                </c:pt>
                <c:pt idx="44">
                  <c:v>111.34083333333299</c:v>
                </c:pt>
                <c:pt idx="45">
                  <c:v>111.143333333333</c:v>
                </c:pt>
                <c:pt idx="46">
                  <c:v>110.728181818181</c:v>
                </c:pt>
                <c:pt idx="47">
                  <c:v>110.1</c:v>
                </c:pt>
                <c:pt idx="48">
                  <c:v>111.549166666666</c:v>
                </c:pt>
                <c:pt idx="49">
                  <c:v>110.77</c:v>
                </c:pt>
                <c:pt idx="50">
                  <c:v>109.4325</c:v>
                </c:pt>
                <c:pt idx="51">
                  <c:v>110.096666666666</c:v>
                </c:pt>
                <c:pt idx="52">
                  <c:v>110.041666666666</c:v>
                </c:pt>
                <c:pt idx="53">
                  <c:v>111.23916666666599</c:v>
                </c:pt>
                <c:pt idx="54">
                  <c:v>110.66</c:v>
                </c:pt>
                <c:pt idx="55">
                  <c:v>110.686666666666</c:v>
                </c:pt>
                <c:pt idx="56">
                  <c:v>110.626666666666</c:v>
                </c:pt>
                <c:pt idx="57">
                  <c:v>111.21833333333301</c:v>
                </c:pt>
                <c:pt idx="58">
                  <c:v>110.458333333333</c:v>
                </c:pt>
                <c:pt idx="59">
                  <c:v>109.5825</c:v>
                </c:pt>
                <c:pt idx="60">
                  <c:v>110.05416666666601</c:v>
                </c:pt>
                <c:pt idx="61">
                  <c:v>110.781666666666</c:v>
                </c:pt>
                <c:pt idx="62">
                  <c:v>112.41</c:v>
                </c:pt>
                <c:pt idx="63">
                  <c:v>110.198333333333</c:v>
                </c:pt>
                <c:pt idx="64">
                  <c:v>110.21749999999901</c:v>
                </c:pt>
                <c:pt idx="65">
                  <c:v>110.13</c:v>
                </c:pt>
                <c:pt idx="66">
                  <c:v>109.869999999999</c:v>
                </c:pt>
                <c:pt idx="67">
                  <c:v>110.466666666666</c:v>
                </c:pt>
                <c:pt idx="68">
                  <c:v>110.5425</c:v>
                </c:pt>
                <c:pt idx="69">
                  <c:v>110.20083333333299</c:v>
                </c:pt>
                <c:pt idx="70">
                  <c:v>111.087499999999</c:v>
                </c:pt>
                <c:pt idx="71">
                  <c:v>111.925833333333</c:v>
                </c:pt>
                <c:pt idx="72">
                  <c:v>112.255</c:v>
                </c:pt>
                <c:pt idx="73">
                  <c:v>109.486666666666</c:v>
                </c:pt>
                <c:pt idx="74">
                  <c:v>109.698333333333</c:v>
                </c:pt>
                <c:pt idx="75">
                  <c:v>111.64666666666599</c:v>
                </c:pt>
                <c:pt idx="76">
                  <c:v>111.567777777777</c:v>
                </c:pt>
                <c:pt idx="77">
                  <c:v>109.755833333333</c:v>
                </c:pt>
                <c:pt idx="78">
                  <c:v>109.17090909090901</c:v>
                </c:pt>
                <c:pt idx="79">
                  <c:v>111.13249999999999</c:v>
                </c:pt>
                <c:pt idx="80">
                  <c:v>109.654166666666</c:v>
                </c:pt>
                <c:pt idx="81">
                  <c:v>109.68</c:v>
                </c:pt>
                <c:pt idx="82">
                  <c:v>110.40583333333301</c:v>
                </c:pt>
                <c:pt idx="83">
                  <c:v>112.82250000000001</c:v>
                </c:pt>
                <c:pt idx="84">
                  <c:v>110.1425</c:v>
                </c:pt>
                <c:pt idx="85">
                  <c:v>109.690833333333</c:v>
                </c:pt>
                <c:pt idx="86">
                  <c:v>109.82583333333299</c:v>
                </c:pt>
                <c:pt idx="87">
                  <c:v>111.9975</c:v>
                </c:pt>
                <c:pt idx="88">
                  <c:v>111.880833333333</c:v>
                </c:pt>
                <c:pt idx="89">
                  <c:v>112.26333333333299</c:v>
                </c:pt>
                <c:pt idx="90">
                  <c:v>110.1575</c:v>
                </c:pt>
                <c:pt idx="91">
                  <c:v>111.238333333333</c:v>
                </c:pt>
                <c:pt idx="92">
                  <c:v>110.713333333333</c:v>
                </c:pt>
                <c:pt idx="93">
                  <c:v>109.839166666666</c:v>
                </c:pt>
                <c:pt idx="94">
                  <c:v>111.431666666666</c:v>
                </c:pt>
                <c:pt idx="95">
                  <c:v>111.12583333333301</c:v>
                </c:pt>
                <c:pt idx="96">
                  <c:v>111.320999999999</c:v>
                </c:pt>
                <c:pt idx="97">
                  <c:v>111.66500000000001</c:v>
                </c:pt>
                <c:pt idx="98">
                  <c:v>111.086249999999</c:v>
                </c:pt>
                <c:pt idx="99">
                  <c:v>110.28916666666601</c:v>
                </c:pt>
                <c:pt idx="100">
                  <c:v>111.447499999999</c:v>
                </c:pt>
                <c:pt idx="101">
                  <c:v>111.65249999999899</c:v>
                </c:pt>
                <c:pt idx="102">
                  <c:v>110.511666666666</c:v>
                </c:pt>
                <c:pt idx="103">
                  <c:v>111.26</c:v>
                </c:pt>
                <c:pt idx="104">
                  <c:v>108.296666666666</c:v>
                </c:pt>
                <c:pt idx="105">
                  <c:v>110.400833333333</c:v>
                </c:pt>
                <c:pt idx="106">
                  <c:v>109.86499999999999</c:v>
                </c:pt>
                <c:pt idx="107">
                  <c:v>110.74250000000001</c:v>
                </c:pt>
                <c:pt idx="108">
                  <c:v>110.730833333333</c:v>
                </c:pt>
                <c:pt idx="109">
                  <c:v>108.71583333333299</c:v>
                </c:pt>
                <c:pt idx="110">
                  <c:v>109.44750000000001</c:v>
                </c:pt>
                <c:pt idx="111">
                  <c:v>111.644999999999</c:v>
                </c:pt>
                <c:pt idx="112">
                  <c:v>111.01499999999901</c:v>
                </c:pt>
                <c:pt idx="113">
                  <c:v>110.439166666666</c:v>
                </c:pt>
                <c:pt idx="114">
                  <c:v>109.7925</c:v>
                </c:pt>
                <c:pt idx="115">
                  <c:v>110.529166666666</c:v>
                </c:pt>
                <c:pt idx="116">
                  <c:v>110.634166666666</c:v>
                </c:pt>
                <c:pt idx="117">
                  <c:v>109.00416666666599</c:v>
                </c:pt>
                <c:pt idx="118">
                  <c:v>110.425</c:v>
                </c:pt>
                <c:pt idx="119">
                  <c:v>110.660833333333</c:v>
                </c:pt>
                <c:pt idx="120">
                  <c:v>110.2175</c:v>
                </c:pt>
                <c:pt idx="121">
                  <c:v>109.52249999999999</c:v>
                </c:pt>
                <c:pt idx="122">
                  <c:v>111.56</c:v>
                </c:pt>
                <c:pt idx="123">
                  <c:v>108.58</c:v>
                </c:pt>
                <c:pt idx="124">
                  <c:v>110.815833333333</c:v>
                </c:pt>
                <c:pt idx="125">
                  <c:v>110.408333333333</c:v>
                </c:pt>
                <c:pt idx="126">
                  <c:v>111.223333333333</c:v>
                </c:pt>
                <c:pt idx="127">
                  <c:v>109.50083333333301</c:v>
                </c:pt>
                <c:pt idx="128">
                  <c:v>111.568888888888</c:v>
                </c:pt>
                <c:pt idx="129">
                  <c:v>109.425</c:v>
                </c:pt>
                <c:pt idx="130">
                  <c:v>110.59399999999999</c:v>
                </c:pt>
                <c:pt idx="131">
                  <c:v>111.001666666666</c:v>
                </c:pt>
                <c:pt idx="132">
                  <c:v>110.672222222222</c:v>
                </c:pt>
                <c:pt idx="133">
                  <c:v>110.75083333333301</c:v>
                </c:pt>
                <c:pt idx="134">
                  <c:v>109.534545454545</c:v>
                </c:pt>
                <c:pt idx="135">
                  <c:v>111.82583333333299</c:v>
                </c:pt>
                <c:pt idx="136">
                  <c:v>109.93749999999901</c:v>
                </c:pt>
                <c:pt idx="137">
                  <c:v>110.033333333333</c:v>
                </c:pt>
                <c:pt idx="138">
                  <c:v>110.322499999999</c:v>
                </c:pt>
                <c:pt idx="139">
                  <c:v>112.010833333333</c:v>
                </c:pt>
                <c:pt idx="140">
                  <c:v>111.680833333333</c:v>
                </c:pt>
                <c:pt idx="141">
                  <c:v>110.705833333333</c:v>
                </c:pt>
                <c:pt idx="142">
                  <c:v>109.649999999999</c:v>
                </c:pt>
                <c:pt idx="143">
                  <c:v>110.38</c:v>
                </c:pt>
                <c:pt idx="144">
                  <c:v>112.07250000000001</c:v>
                </c:pt>
                <c:pt idx="145">
                  <c:v>110.425454545454</c:v>
                </c:pt>
                <c:pt idx="146">
                  <c:v>107.849</c:v>
                </c:pt>
                <c:pt idx="147">
                  <c:v>109.603333333333</c:v>
                </c:pt>
                <c:pt idx="148">
                  <c:v>110.65714285714201</c:v>
                </c:pt>
                <c:pt idx="149">
                  <c:v>110.18583333333299</c:v>
                </c:pt>
                <c:pt idx="150">
                  <c:v>108.954999999999</c:v>
                </c:pt>
                <c:pt idx="151">
                  <c:v>111.346666666666</c:v>
                </c:pt>
                <c:pt idx="152">
                  <c:v>109.24166666666601</c:v>
                </c:pt>
                <c:pt idx="153">
                  <c:v>110.784166666666</c:v>
                </c:pt>
                <c:pt idx="154">
                  <c:v>110.38166666666601</c:v>
                </c:pt>
                <c:pt idx="155">
                  <c:v>110.847499999999</c:v>
                </c:pt>
                <c:pt idx="156">
                  <c:v>110.451666666666</c:v>
                </c:pt>
                <c:pt idx="157">
                  <c:v>110.620833333333</c:v>
                </c:pt>
                <c:pt idx="158">
                  <c:v>110.66181818181801</c:v>
                </c:pt>
                <c:pt idx="159">
                  <c:v>109.99166666666601</c:v>
                </c:pt>
                <c:pt idx="160">
                  <c:v>111.17444444444401</c:v>
                </c:pt>
                <c:pt idx="161">
                  <c:v>111.35250000000001</c:v>
                </c:pt>
                <c:pt idx="162">
                  <c:v>111.416249999999</c:v>
                </c:pt>
                <c:pt idx="163">
                  <c:v>112.17400000000001</c:v>
                </c:pt>
                <c:pt idx="164">
                  <c:v>109.81</c:v>
                </c:pt>
                <c:pt idx="165">
                  <c:v>108.751818181818</c:v>
                </c:pt>
                <c:pt idx="166">
                  <c:v>112.31874999999999</c:v>
                </c:pt>
                <c:pt idx="167">
                  <c:v>110.475833333333</c:v>
                </c:pt>
                <c:pt idx="168">
                  <c:v>110.97571428571401</c:v>
                </c:pt>
                <c:pt idx="169">
                  <c:v>109.71583333333299</c:v>
                </c:pt>
                <c:pt idx="170">
                  <c:v>111.19416666666601</c:v>
                </c:pt>
                <c:pt idx="171">
                  <c:v>111.43833333333301</c:v>
                </c:pt>
                <c:pt idx="172">
                  <c:v>111.075555555555</c:v>
                </c:pt>
                <c:pt idx="173">
                  <c:v>111.92333333333301</c:v>
                </c:pt>
                <c:pt idx="174">
                  <c:v>109.86</c:v>
                </c:pt>
                <c:pt idx="175">
                  <c:v>111.73111111111101</c:v>
                </c:pt>
                <c:pt idx="176">
                  <c:v>109.65</c:v>
                </c:pt>
                <c:pt idx="177">
                  <c:v>109.64444444444401</c:v>
                </c:pt>
                <c:pt idx="178">
                  <c:v>113.766666666666</c:v>
                </c:pt>
                <c:pt idx="179">
                  <c:v>109.075</c:v>
                </c:pt>
                <c:pt idx="180">
                  <c:v>94.158333333333303</c:v>
                </c:pt>
                <c:pt idx="181">
                  <c:v>95.01</c:v>
                </c:pt>
                <c:pt idx="182">
                  <c:v>97.0042857142857</c:v>
                </c:pt>
                <c:pt idx="183">
                  <c:v>91.094999999999999</c:v>
                </c:pt>
                <c:pt idx="184">
                  <c:v>93.653333333333293</c:v>
                </c:pt>
                <c:pt idx="185">
                  <c:v>93.149999999999906</c:v>
                </c:pt>
                <c:pt idx="186">
                  <c:v>91.319166666666604</c:v>
                </c:pt>
                <c:pt idx="187">
                  <c:v>92.242499999999893</c:v>
                </c:pt>
                <c:pt idx="188">
                  <c:v>94.639999999999901</c:v>
                </c:pt>
                <c:pt idx="189">
                  <c:v>93.194166666666604</c:v>
                </c:pt>
                <c:pt idx="190">
                  <c:v>93.35</c:v>
                </c:pt>
                <c:pt idx="191">
                  <c:v>90.462500000000006</c:v>
                </c:pt>
                <c:pt idx="192">
                  <c:v>98.07</c:v>
                </c:pt>
                <c:pt idx="193">
                  <c:v>92.285833333333301</c:v>
                </c:pt>
                <c:pt idx="194">
                  <c:v>95.527499999999904</c:v>
                </c:pt>
                <c:pt idx="195">
                  <c:v>94.653333333333293</c:v>
                </c:pt>
                <c:pt idx="196">
                  <c:v>90.486666666666594</c:v>
                </c:pt>
                <c:pt idx="197">
                  <c:v>93.8391666666666</c:v>
                </c:pt>
                <c:pt idx="198">
                  <c:v>94.469166666666595</c:v>
                </c:pt>
                <c:pt idx="199">
                  <c:v>93.632499999999993</c:v>
                </c:pt>
                <c:pt idx="200">
                  <c:v>95.8958333333333</c:v>
                </c:pt>
                <c:pt idx="201">
                  <c:v>91.8391666666666</c:v>
                </c:pt>
                <c:pt idx="202">
                  <c:v>93.137499999999903</c:v>
                </c:pt>
                <c:pt idx="203">
                  <c:v>94.092500000000001</c:v>
                </c:pt>
                <c:pt idx="204">
                  <c:v>92.850833333333298</c:v>
                </c:pt>
                <c:pt idx="205">
                  <c:v>95.744166666666601</c:v>
                </c:pt>
                <c:pt idx="206">
                  <c:v>92.740833333333299</c:v>
                </c:pt>
                <c:pt idx="207">
                  <c:v>90.087500000000006</c:v>
                </c:pt>
                <c:pt idx="208">
                  <c:v>92.152499999999904</c:v>
                </c:pt>
                <c:pt idx="209">
                  <c:v>95.6875</c:v>
                </c:pt>
                <c:pt idx="210">
                  <c:v>91.192499999999995</c:v>
                </c:pt>
                <c:pt idx="211">
                  <c:v>93.9166666666666</c:v>
                </c:pt>
                <c:pt idx="212">
                  <c:v>90.254166666666606</c:v>
                </c:pt>
                <c:pt idx="213">
                  <c:v>93.100833333333298</c:v>
                </c:pt>
                <c:pt idx="214">
                  <c:v>96.163333333333298</c:v>
                </c:pt>
                <c:pt idx="215">
                  <c:v>92.972499999999997</c:v>
                </c:pt>
                <c:pt idx="216">
                  <c:v>88.909999999999897</c:v>
                </c:pt>
                <c:pt idx="217">
                  <c:v>93.142499999999899</c:v>
                </c:pt>
                <c:pt idx="218">
                  <c:v>93.240833333333299</c:v>
                </c:pt>
                <c:pt idx="219">
                  <c:v>91.870833333333294</c:v>
                </c:pt>
                <c:pt idx="220">
                  <c:v>92.873333333333306</c:v>
                </c:pt>
                <c:pt idx="221">
                  <c:v>88.707499999999996</c:v>
                </c:pt>
                <c:pt idx="222">
                  <c:v>92.928333333333299</c:v>
                </c:pt>
                <c:pt idx="223">
                  <c:v>94.216666666666598</c:v>
                </c:pt>
                <c:pt idx="224">
                  <c:v>90.968333333333305</c:v>
                </c:pt>
                <c:pt idx="225">
                  <c:v>93.7708333333333</c:v>
                </c:pt>
                <c:pt idx="226">
                  <c:v>97.500833333333304</c:v>
                </c:pt>
                <c:pt idx="227">
                  <c:v>95.994166666666601</c:v>
                </c:pt>
                <c:pt idx="228">
                  <c:v>92.954166666666595</c:v>
                </c:pt>
                <c:pt idx="229">
                  <c:v>93.922499999999999</c:v>
                </c:pt>
                <c:pt idx="230">
                  <c:v>94.066666666666606</c:v>
                </c:pt>
                <c:pt idx="231">
                  <c:v>91.638333333333307</c:v>
                </c:pt>
                <c:pt idx="232">
                  <c:v>92.293333333333294</c:v>
                </c:pt>
                <c:pt idx="233">
                  <c:v>90.272499999999994</c:v>
                </c:pt>
                <c:pt idx="234">
                  <c:v>96.438333333333304</c:v>
                </c:pt>
                <c:pt idx="235">
                  <c:v>93.667500000000004</c:v>
                </c:pt>
                <c:pt idx="236">
                  <c:v>90.662222222222198</c:v>
                </c:pt>
                <c:pt idx="237">
                  <c:v>93.676666666666605</c:v>
                </c:pt>
                <c:pt idx="238">
                  <c:v>89.397142857142796</c:v>
                </c:pt>
                <c:pt idx="239">
                  <c:v>93.325833333333307</c:v>
                </c:pt>
                <c:pt idx="240">
                  <c:v>95.897499999999994</c:v>
                </c:pt>
                <c:pt idx="241">
                  <c:v>91.956363636363605</c:v>
                </c:pt>
                <c:pt idx="242">
                  <c:v>92.462857142857104</c:v>
                </c:pt>
                <c:pt idx="243">
                  <c:v>95.384999999999906</c:v>
                </c:pt>
                <c:pt idx="244">
                  <c:v>90.847499999999997</c:v>
                </c:pt>
                <c:pt idx="245">
                  <c:v>93.663333333333298</c:v>
                </c:pt>
                <c:pt idx="246">
                  <c:v>90.486666666666594</c:v>
                </c:pt>
                <c:pt idx="247">
                  <c:v>97.206363636363605</c:v>
                </c:pt>
                <c:pt idx="248">
                  <c:v>95.418333333333294</c:v>
                </c:pt>
                <c:pt idx="249">
                  <c:v>96.343333333333305</c:v>
                </c:pt>
                <c:pt idx="250">
                  <c:v>91.496666666666599</c:v>
                </c:pt>
                <c:pt idx="251">
                  <c:v>93.445833333333297</c:v>
                </c:pt>
                <c:pt idx="252">
                  <c:v>98.274999999999906</c:v>
                </c:pt>
                <c:pt idx="253">
                  <c:v>94.355999999999995</c:v>
                </c:pt>
                <c:pt idx="254">
                  <c:v>93.0085714285714</c:v>
                </c:pt>
                <c:pt idx="255">
                  <c:v>94.266666666666595</c:v>
                </c:pt>
                <c:pt idx="256">
                  <c:v>94.058333333333294</c:v>
                </c:pt>
                <c:pt idx="257">
                  <c:v>94.706666666666607</c:v>
                </c:pt>
                <c:pt idx="258">
                  <c:v>92.304999999999893</c:v>
                </c:pt>
                <c:pt idx="259">
                  <c:v>91.306666666666601</c:v>
                </c:pt>
                <c:pt idx="260">
                  <c:v>90.8958333333333</c:v>
                </c:pt>
                <c:pt idx="261">
                  <c:v>92.348333333333301</c:v>
                </c:pt>
                <c:pt idx="262">
                  <c:v>95.63</c:v>
                </c:pt>
                <c:pt idx="263">
                  <c:v>93.398181818181797</c:v>
                </c:pt>
                <c:pt idx="264">
                  <c:v>96.203749999999999</c:v>
                </c:pt>
                <c:pt idx="265">
                  <c:v>94.444166666666604</c:v>
                </c:pt>
                <c:pt idx="266">
                  <c:v>92.017499999999998</c:v>
                </c:pt>
                <c:pt idx="267">
                  <c:v>95.212499999999906</c:v>
                </c:pt>
                <c:pt idx="268">
                  <c:v>95.262222222222206</c:v>
                </c:pt>
                <c:pt idx="269">
                  <c:v>92.738333333333301</c:v>
                </c:pt>
                <c:pt idx="270">
                  <c:v>96.783749999999998</c:v>
                </c:pt>
                <c:pt idx="271">
                  <c:v>94.048333333333304</c:v>
                </c:pt>
                <c:pt idx="272">
                  <c:v>91.727272727272705</c:v>
                </c:pt>
                <c:pt idx="273">
                  <c:v>92.79</c:v>
                </c:pt>
                <c:pt idx="274">
                  <c:v>91.99</c:v>
                </c:pt>
                <c:pt idx="275">
                  <c:v>90.05</c:v>
                </c:pt>
                <c:pt idx="276">
                  <c:v>93.491666666666603</c:v>
                </c:pt>
                <c:pt idx="277">
                  <c:v>90.999166666666596</c:v>
                </c:pt>
                <c:pt idx="278">
                  <c:v>93.266666666666595</c:v>
                </c:pt>
                <c:pt idx="279">
                  <c:v>91.999166666666596</c:v>
                </c:pt>
                <c:pt idx="280">
                  <c:v>90.307500000000005</c:v>
                </c:pt>
                <c:pt idx="281">
                  <c:v>91.424166666666594</c:v>
                </c:pt>
                <c:pt idx="282">
                  <c:v>92.987499999999997</c:v>
                </c:pt>
                <c:pt idx="283">
                  <c:v>96.709166666666604</c:v>
                </c:pt>
                <c:pt idx="284">
                  <c:v>94.152500000000003</c:v>
                </c:pt>
                <c:pt idx="285">
                  <c:v>94.873333333333306</c:v>
                </c:pt>
                <c:pt idx="286">
                  <c:v>95.133333333333297</c:v>
                </c:pt>
                <c:pt idx="287">
                  <c:v>93.0208333333333</c:v>
                </c:pt>
                <c:pt idx="288">
                  <c:v>96.294285714285706</c:v>
                </c:pt>
                <c:pt idx="289">
                  <c:v>94.922499999999999</c:v>
                </c:pt>
                <c:pt idx="290">
                  <c:v>92.642499999999998</c:v>
                </c:pt>
                <c:pt idx="291">
                  <c:v>93.298333333333304</c:v>
                </c:pt>
                <c:pt idx="292">
                  <c:v>90.047499999999999</c:v>
                </c:pt>
                <c:pt idx="293">
                  <c:v>93.348333333333301</c:v>
                </c:pt>
                <c:pt idx="294">
                  <c:v>91.872500000000002</c:v>
                </c:pt>
                <c:pt idx="295">
                  <c:v>89.765833333333305</c:v>
                </c:pt>
                <c:pt idx="296">
                  <c:v>93.4583333333333</c:v>
                </c:pt>
                <c:pt idx="297">
                  <c:v>91.805833333333297</c:v>
                </c:pt>
                <c:pt idx="298">
                  <c:v>94.952222222222204</c:v>
                </c:pt>
                <c:pt idx="299">
                  <c:v>95.894166666666607</c:v>
                </c:pt>
                <c:pt idx="300">
                  <c:v>90.924999999999997</c:v>
                </c:pt>
                <c:pt idx="301">
                  <c:v>91.3272727272727</c:v>
                </c:pt>
                <c:pt idx="302">
                  <c:v>89.527999999999906</c:v>
                </c:pt>
                <c:pt idx="303">
                  <c:v>95.992499999999893</c:v>
                </c:pt>
                <c:pt idx="304">
                  <c:v>95.757499999999993</c:v>
                </c:pt>
                <c:pt idx="305">
                  <c:v>88.090833333333293</c:v>
                </c:pt>
                <c:pt idx="306">
                  <c:v>91.118888888888804</c:v>
                </c:pt>
                <c:pt idx="307">
                  <c:v>88.774166666666602</c:v>
                </c:pt>
                <c:pt idx="308">
                  <c:v>91.893333333333302</c:v>
                </c:pt>
                <c:pt idx="309">
                  <c:v>91.952500000000001</c:v>
                </c:pt>
                <c:pt idx="310">
                  <c:v>94.504999999999995</c:v>
                </c:pt>
                <c:pt idx="311">
                  <c:v>91.514999999999901</c:v>
                </c:pt>
                <c:pt idx="312">
                  <c:v>92.745000000000005</c:v>
                </c:pt>
                <c:pt idx="313">
                  <c:v>89.092499999999902</c:v>
                </c:pt>
                <c:pt idx="314">
                  <c:v>98.242499999999893</c:v>
                </c:pt>
                <c:pt idx="315">
                  <c:v>93.010833333333295</c:v>
                </c:pt>
                <c:pt idx="316">
                  <c:v>92.356666666666598</c:v>
                </c:pt>
                <c:pt idx="317">
                  <c:v>93.078333333333305</c:v>
                </c:pt>
                <c:pt idx="318">
                  <c:v>92.907499999999899</c:v>
                </c:pt>
                <c:pt idx="319">
                  <c:v>92.074999999999903</c:v>
                </c:pt>
                <c:pt idx="320">
                  <c:v>90.574166666666599</c:v>
                </c:pt>
                <c:pt idx="321">
                  <c:v>91.566666666666606</c:v>
                </c:pt>
                <c:pt idx="322">
                  <c:v>90.649999999999906</c:v>
                </c:pt>
                <c:pt idx="323">
                  <c:v>93.179999999999893</c:v>
                </c:pt>
                <c:pt idx="324">
                  <c:v>92.728999999999999</c:v>
                </c:pt>
                <c:pt idx="325">
                  <c:v>91.346666666666593</c:v>
                </c:pt>
                <c:pt idx="326">
                  <c:v>97.366666666666603</c:v>
                </c:pt>
                <c:pt idx="327">
                  <c:v>90.375833333333304</c:v>
                </c:pt>
                <c:pt idx="328">
                  <c:v>87.474999999999994</c:v>
                </c:pt>
                <c:pt idx="329">
                  <c:v>94.589999999999904</c:v>
                </c:pt>
                <c:pt idx="330">
                  <c:v>92.352500000000006</c:v>
                </c:pt>
                <c:pt idx="331">
                  <c:v>93.919166666666598</c:v>
                </c:pt>
                <c:pt idx="332">
                  <c:v>92.703333333333305</c:v>
                </c:pt>
                <c:pt idx="333">
                  <c:v>89.927499999999995</c:v>
                </c:pt>
                <c:pt idx="334">
                  <c:v>92.654999999999902</c:v>
                </c:pt>
                <c:pt idx="335">
                  <c:v>93.805833333333297</c:v>
                </c:pt>
                <c:pt idx="336">
                  <c:v>91.402500000000003</c:v>
                </c:pt>
                <c:pt idx="337">
                  <c:v>92.496666666666599</c:v>
                </c:pt>
                <c:pt idx="338">
                  <c:v>90.926666666666605</c:v>
                </c:pt>
                <c:pt idx="339">
                  <c:v>95.913333333333298</c:v>
                </c:pt>
                <c:pt idx="340">
                  <c:v>92.822500000000005</c:v>
                </c:pt>
                <c:pt idx="341">
                  <c:v>93.805833333333297</c:v>
                </c:pt>
                <c:pt idx="342">
                  <c:v>96.0555555555555</c:v>
                </c:pt>
                <c:pt idx="343">
                  <c:v>91.576666666666597</c:v>
                </c:pt>
                <c:pt idx="344">
                  <c:v>90.302499999999995</c:v>
                </c:pt>
                <c:pt idx="345">
                  <c:v>93.009166666666601</c:v>
                </c:pt>
                <c:pt idx="346">
                  <c:v>95.102000000000004</c:v>
                </c:pt>
                <c:pt idx="347">
                  <c:v>93.831666666666607</c:v>
                </c:pt>
                <c:pt idx="348">
                  <c:v>92.270909090909001</c:v>
                </c:pt>
                <c:pt idx="349">
                  <c:v>95.849166666666605</c:v>
                </c:pt>
                <c:pt idx="350">
                  <c:v>92.894999999999897</c:v>
                </c:pt>
                <c:pt idx="351">
                  <c:v>97.459166666666604</c:v>
                </c:pt>
                <c:pt idx="352">
                  <c:v>90.898333333333298</c:v>
                </c:pt>
                <c:pt idx="353">
                  <c:v>92.4224999999999</c:v>
                </c:pt>
                <c:pt idx="354">
                  <c:v>96.047499999999999</c:v>
                </c:pt>
                <c:pt idx="355">
                  <c:v>92.858333333333306</c:v>
                </c:pt>
                <c:pt idx="356">
                  <c:v>96.7766666666666</c:v>
                </c:pt>
                <c:pt idx="357">
                  <c:v>93.782499999999999</c:v>
                </c:pt>
                <c:pt idx="358">
                  <c:v>91.845833333333303</c:v>
                </c:pt>
                <c:pt idx="359">
                  <c:v>94.476666666666603</c:v>
                </c:pt>
                <c:pt idx="360">
                  <c:v>95.429999999999893</c:v>
                </c:pt>
                <c:pt idx="361">
                  <c:v>92.961666666666602</c:v>
                </c:pt>
                <c:pt idx="362">
                  <c:v>94.661249999999995</c:v>
                </c:pt>
                <c:pt idx="363">
                  <c:v>91.629166666666606</c:v>
                </c:pt>
                <c:pt idx="364">
                  <c:v>93.872500000000002</c:v>
                </c:pt>
                <c:pt idx="365">
                  <c:v>94.749166666666596</c:v>
                </c:pt>
                <c:pt idx="366">
                  <c:v>94.245000000000005</c:v>
                </c:pt>
                <c:pt idx="367">
                  <c:v>90.465000000000003</c:v>
                </c:pt>
                <c:pt idx="368">
                  <c:v>94.051666666666605</c:v>
                </c:pt>
                <c:pt idx="369">
                  <c:v>94.584166666666604</c:v>
                </c:pt>
                <c:pt idx="370">
                  <c:v>90.363333333333301</c:v>
                </c:pt>
                <c:pt idx="371">
                  <c:v>94.014166666666597</c:v>
                </c:pt>
                <c:pt idx="372">
                  <c:v>91.417500000000004</c:v>
                </c:pt>
                <c:pt idx="373">
                  <c:v>94.453333333333305</c:v>
                </c:pt>
                <c:pt idx="374">
                  <c:v>94.170833333333306</c:v>
                </c:pt>
                <c:pt idx="375">
                  <c:v>93.12</c:v>
                </c:pt>
                <c:pt idx="376">
                  <c:v>96.348333333333301</c:v>
                </c:pt>
                <c:pt idx="377">
                  <c:v>92.232500000000002</c:v>
                </c:pt>
                <c:pt idx="378">
                  <c:v>95.015833333333305</c:v>
                </c:pt>
                <c:pt idx="379">
                  <c:v>93.649166666666602</c:v>
                </c:pt>
                <c:pt idx="380">
                  <c:v>93.278333333333293</c:v>
                </c:pt>
                <c:pt idx="381">
                  <c:v>92.955833333333302</c:v>
                </c:pt>
                <c:pt idx="382">
                  <c:v>90.924166666666594</c:v>
                </c:pt>
                <c:pt idx="383">
                  <c:v>92.703333333333305</c:v>
                </c:pt>
                <c:pt idx="384">
                  <c:v>93.4016666666666</c:v>
                </c:pt>
                <c:pt idx="385">
                  <c:v>90.633333333333297</c:v>
                </c:pt>
                <c:pt idx="386">
                  <c:v>92.266666666666595</c:v>
                </c:pt>
                <c:pt idx="387">
                  <c:v>91.115833333333299</c:v>
                </c:pt>
                <c:pt idx="388">
                  <c:v>92.415833333333296</c:v>
                </c:pt>
                <c:pt idx="389">
                  <c:v>94.924166666666594</c:v>
                </c:pt>
                <c:pt idx="390">
                  <c:v>86.441666666666606</c:v>
                </c:pt>
                <c:pt idx="391">
                  <c:v>93.585833333333298</c:v>
                </c:pt>
                <c:pt idx="392">
                  <c:v>91.088333333333296</c:v>
                </c:pt>
                <c:pt idx="393">
                  <c:v>89.025833333333296</c:v>
                </c:pt>
                <c:pt idx="394">
                  <c:v>92.524166666666602</c:v>
                </c:pt>
                <c:pt idx="395">
                  <c:v>90.219166666666595</c:v>
                </c:pt>
                <c:pt idx="396">
                  <c:v>93.884166666666601</c:v>
                </c:pt>
                <c:pt idx="397">
                  <c:v>93.745833333333294</c:v>
                </c:pt>
                <c:pt idx="398">
                  <c:v>95.747499999999903</c:v>
                </c:pt>
                <c:pt idx="399">
                  <c:v>90.974166666666605</c:v>
                </c:pt>
                <c:pt idx="400">
                  <c:v>94.1666666666666</c:v>
                </c:pt>
                <c:pt idx="401">
                  <c:v>96.384166666666601</c:v>
                </c:pt>
                <c:pt idx="402">
                  <c:v>94.815833333333302</c:v>
                </c:pt>
                <c:pt idx="403">
                  <c:v>95.547499999999999</c:v>
                </c:pt>
                <c:pt idx="404">
                  <c:v>90.974999999999895</c:v>
                </c:pt>
                <c:pt idx="405">
                  <c:v>92.144166666666607</c:v>
                </c:pt>
                <c:pt idx="406">
                  <c:v>91.504444444444403</c:v>
                </c:pt>
                <c:pt idx="407">
                  <c:v>94.920833333333306</c:v>
                </c:pt>
                <c:pt idx="408">
                  <c:v>95.2141666666666</c:v>
                </c:pt>
                <c:pt idx="409">
                  <c:v>94.086666666666602</c:v>
                </c:pt>
                <c:pt idx="410">
                  <c:v>92.909999999999897</c:v>
                </c:pt>
                <c:pt idx="411">
                  <c:v>92.474166666666605</c:v>
                </c:pt>
                <c:pt idx="412">
                  <c:v>89.757499999999993</c:v>
                </c:pt>
                <c:pt idx="413">
                  <c:v>93.077499999999901</c:v>
                </c:pt>
                <c:pt idx="414">
                  <c:v>90.888333333333307</c:v>
                </c:pt>
                <c:pt idx="415">
                  <c:v>93.18</c:v>
                </c:pt>
                <c:pt idx="416">
                  <c:v>92.563333333333304</c:v>
                </c:pt>
                <c:pt idx="417">
                  <c:v>94.260833333333295</c:v>
                </c:pt>
                <c:pt idx="418">
                  <c:v>88.240833333333299</c:v>
                </c:pt>
                <c:pt idx="419">
                  <c:v>92.031666666666595</c:v>
                </c:pt>
                <c:pt idx="420">
                  <c:v>92.867500000000007</c:v>
                </c:pt>
                <c:pt idx="421">
                  <c:v>91.5416666666666</c:v>
                </c:pt>
                <c:pt idx="422">
                  <c:v>94.8541666666666</c:v>
                </c:pt>
                <c:pt idx="423">
                  <c:v>90.887500000000003</c:v>
                </c:pt>
                <c:pt idx="424">
                  <c:v>92.579166666666595</c:v>
                </c:pt>
                <c:pt idx="425">
                  <c:v>95.422499999999999</c:v>
                </c:pt>
                <c:pt idx="426">
                  <c:v>94.640833333333305</c:v>
                </c:pt>
                <c:pt idx="427">
                  <c:v>94.069166666666604</c:v>
                </c:pt>
                <c:pt idx="428">
                  <c:v>91.788333333333298</c:v>
                </c:pt>
                <c:pt idx="429">
                  <c:v>88.107500000000002</c:v>
                </c:pt>
                <c:pt idx="430">
                  <c:v>92.053333333333299</c:v>
                </c:pt>
                <c:pt idx="431">
                  <c:v>94.427499999999995</c:v>
                </c:pt>
                <c:pt idx="432">
                  <c:v>94.785833333333301</c:v>
                </c:pt>
                <c:pt idx="433">
                  <c:v>92.864999999999995</c:v>
                </c:pt>
                <c:pt idx="434">
                  <c:v>91.605833333333294</c:v>
                </c:pt>
                <c:pt idx="435">
                  <c:v>94.448333333333295</c:v>
                </c:pt>
                <c:pt idx="436">
                  <c:v>89.094999999999899</c:v>
                </c:pt>
                <c:pt idx="437">
                  <c:v>95.37</c:v>
                </c:pt>
                <c:pt idx="438">
                  <c:v>92.759166666666601</c:v>
                </c:pt>
                <c:pt idx="439">
                  <c:v>96.861666666666594</c:v>
                </c:pt>
                <c:pt idx="440">
                  <c:v>92.893333333333302</c:v>
                </c:pt>
                <c:pt idx="441">
                  <c:v>91.62</c:v>
                </c:pt>
                <c:pt idx="442">
                  <c:v>95.988333333333301</c:v>
                </c:pt>
                <c:pt idx="443">
                  <c:v>94.588333333333296</c:v>
                </c:pt>
                <c:pt idx="444">
                  <c:v>94.031666666666595</c:v>
                </c:pt>
                <c:pt idx="445">
                  <c:v>93.4166666666666</c:v>
                </c:pt>
                <c:pt idx="446">
                  <c:v>91.315833333333302</c:v>
                </c:pt>
                <c:pt idx="447">
                  <c:v>93.227500000000006</c:v>
                </c:pt>
                <c:pt idx="448">
                  <c:v>95.254999999999995</c:v>
                </c:pt>
                <c:pt idx="449">
                  <c:v>95.577500000000001</c:v>
                </c:pt>
                <c:pt idx="450">
                  <c:v>92.415000000000006</c:v>
                </c:pt>
                <c:pt idx="451">
                  <c:v>95.493333333333297</c:v>
                </c:pt>
                <c:pt idx="452">
                  <c:v>94.879166666666606</c:v>
                </c:pt>
                <c:pt idx="453">
                  <c:v>91.33</c:v>
                </c:pt>
                <c:pt idx="454">
                  <c:v>92.034999999999997</c:v>
                </c:pt>
                <c:pt idx="455">
                  <c:v>93.301666666666605</c:v>
                </c:pt>
                <c:pt idx="456">
                  <c:v>92.251666666666594</c:v>
                </c:pt>
                <c:pt idx="457">
                  <c:v>93.829166666666595</c:v>
                </c:pt>
                <c:pt idx="458">
                  <c:v>96.950833333333307</c:v>
                </c:pt>
                <c:pt idx="459">
                  <c:v>89.111666666666594</c:v>
                </c:pt>
                <c:pt idx="460">
                  <c:v>93.700833333333307</c:v>
                </c:pt>
                <c:pt idx="461">
                  <c:v>91.821666666666601</c:v>
                </c:pt>
                <c:pt idx="462">
                  <c:v>91.176666666666605</c:v>
                </c:pt>
                <c:pt idx="463">
                  <c:v>93.967499999999902</c:v>
                </c:pt>
                <c:pt idx="464">
                  <c:v>96.016666666666694</c:v>
                </c:pt>
                <c:pt idx="465">
                  <c:v>93.3</c:v>
                </c:pt>
                <c:pt idx="466">
                  <c:v>93.487272727272696</c:v>
                </c:pt>
                <c:pt idx="467">
                  <c:v>92.534166666666593</c:v>
                </c:pt>
                <c:pt idx="468">
                  <c:v>90.468333333333305</c:v>
                </c:pt>
                <c:pt idx="469">
                  <c:v>94.832499999999996</c:v>
                </c:pt>
                <c:pt idx="470">
                  <c:v>95.144999999999996</c:v>
                </c:pt>
                <c:pt idx="471">
                  <c:v>93.267499999999998</c:v>
                </c:pt>
                <c:pt idx="472">
                  <c:v>94.013333333333307</c:v>
                </c:pt>
                <c:pt idx="473">
                  <c:v>95.63</c:v>
                </c:pt>
                <c:pt idx="474">
                  <c:v>92.195833333333297</c:v>
                </c:pt>
                <c:pt idx="475">
                  <c:v>91.516666666666595</c:v>
                </c:pt>
                <c:pt idx="476">
                  <c:v>94.718333333333305</c:v>
                </c:pt>
                <c:pt idx="477">
                  <c:v>93.7083333333333</c:v>
                </c:pt>
                <c:pt idx="478">
                  <c:v>88.927499999999995</c:v>
                </c:pt>
                <c:pt idx="479">
                  <c:v>92.028333333333293</c:v>
                </c:pt>
                <c:pt idx="480">
                  <c:v>93.161666666666605</c:v>
                </c:pt>
                <c:pt idx="481">
                  <c:v>94.2766666666666</c:v>
                </c:pt>
                <c:pt idx="482">
                  <c:v>89.2083333333333</c:v>
                </c:pt>
                <c:pt idx="483">
                  <c:v>94.743333333333297</c:v>
                </c:pt>
                <c:pt idx="484">
                  <c:v>89.875833333333304</c:v>
                </c:pt>
                <c:pt idx="485">
                  <c:v>90.906666666666595</c:v>
                </c:pt>
                <c:pt idx="486">
                  <c:v>94.0058333333333</c:v>
                </c:pt>
                <c:pt idx="487">
                  <c:v>92.414166666666603</c:v>
                </c:pt>
                <c:pt idx="488">
                  <c:v>92.831666666666607</c:v>
                </c:pt>
                <c:pt idx="489">
                  <c:v>92.375</c:v>
                </c:pt>
                <c:pt idx="490">
                  <c:v>89.369166666666601</c:v>
                </c:pt>
                <c:pt idx="491">
                  <c:v>93.370833333333294</c:v>
                </c:pt>
                <c:pt idx="492">
                  <c:v>91.319166666666604</c:v>
                </c:pt>
                <c:pt idx="493">
                  <c:v>91.633333333333297</c:v>
                </c:pt>
                <c:pt idx="494">
                  <c:v>93.654166666666598</c:v>
                </c:pt>
                <c:pt idx="495">
                  <c:v>93.094999999999899</c:v>
                </c:pt>
                <c:pt idx="496">
                  <c:v>93.775000000000006</c:v>
                </c:pt>
                <c:pt idx="497">
                  <c:v>88.952500000000001</c:v>
                </c:pt>
                <c:pt idx="498">
                  <c:v>92.994166666666601</c:v>
                </c:pt>
                <c:pt idx="499">
                  <c:v>97.970833333333303</c:v>
                </c:pt>
                <c:pt idx="500">
                  <c:v>92.363333333333301</c:v>
                </c:pt>
                <c:pt idx="501">
                  <c:v>93.679166666666603</c:v>
                </c:pt>
                <c:pt idx="502">
                  <c:v>92.120833333333294</c:v>
                </c:pt>
                <c:pt idx="503">
                  <c:v>95.302499999999995</c:v>
                </c:pt>
                <c:pt idx="504">
                  <c:v>90.0416666666666</c:v>
                </c:pt>
                <c:pt idx="505">
                  <c:v>92.947499999999906</c:v>
                </c:pt>
                <c:pt idx="506">
                  <c:v>94.227500000000006</c:v>
                </c:pt>
                <c:pt idx="507">
                  <c:v>94.241666666666603</c:v>
                </c:pt>
                <c:pt idx="508">
                  <c:v>91.0266666666666</c:v>
                </c:pt>
                <c:pt idx="509">
                  <c:v>92.328333333333305</c:v>
                </c:pt>
                <c:pt idx="510">
                  <c:v>97.080833333333302</c:v>
                </c:pt>
                <c:pt idx="511">
                  <c:v>93.259999999999906</c:v>
                </c:pt>
                <c:pt idx="512">
                  <c:v>92.435833333333306</c:v>
                </c:pt>
                <c:pt idx="513">
                  <c:v>91.976666666666603</c:v>
                </c:pt>
                <c:pt idx="514">
                  <c:v>92.086666666666602</c:v>
                </c:pt>
                <c:pt idx="515">
                  <c:v>92.968333333333305</c:v>
                </c:pt>
                <c:pt idx="516">
                  <c:v>96.536666666666605</c:v>
                </c:pt>
                <c:pt idx="517">
                  <c:v>94.171666666666596</c:v>
                </c:pt>
                <c:pt idx="518">
                  <c:v>94.457499999999996</c:v>
                </c:pt>
                <c:pt idx="519">
                  <c:v>93.327499999999901</c:v>
                </c:pt>
                <c:pt idx="520">
                  <c:v>96.022499999999994</c:v>
                </c:pt>
                <c:pt idx="521">
                  <c:v>94.177499999999995</c:v>
                </c:pt>
                <c:pt idx="522">
                  <c:v>93.3125</c:v>
                </c:pt>
                <c:pt idx="523">
                  <c:v>92.627499999999998</c:v>
                </c:pt>
                <c:pt idx="524">
                  <c:v>93.024166666666602</c:v>
                </c:pt>
                <c:pt idx="525">
                  <c:v>92.092500000000001</c:v>
                </c:pt>
                <c:pt idx="526">
                  <c:v>92.263333333333307</c:v>
                </c:pt>
                <c:pt idx="527">
                  <c:v>93.793333333333294</c:v>
                </c:pt>
                <c:pt idx="528">
                  <c:v>92.381999999999906</c:v>
                </c:pt>
                <c:pt idx="529">
                  <c:v>92.907499999999999</c:v>
                </c:pt>
                <c:pt idx="530">
                  <c:v>93.206249999999997</c:v>
                </c:pt>
                <c:pt idx="531">
                  <c:v>97.012499999999903</c:v>
                </c:pt>
                <c:pt idx="532">
                  <c:v>89.178333333333299</c:v>
                </c:pt>
                <c:pt idx="533">
                  <c:v>90.419166666666598</c:v>
                </c:pt>
                <c:pt idx="534">
                  <c:v>95.5891666666666</c:v>
                </c:pt>
                <c:pt idx="535">
                  <c:v>97.796666666666596</c:v>
                </c:pt>
                <c:pt idx="536">
                  <c:v>93.211666666666602</c:v>
                </c:pt>
                <c:pt idx="537">
                  <c:v>92.63</c:v>
                </c:pt>
                <c:pt idx="538">
                  <c:v>93.126666666666594</c:v>
                </c:pt>
                <c:pt idx="539">
                  <c:v>94.182499999999905</c:v>
                </c:pt>
                <c:pt idx="540">
                  <c:v>92.816666666666606</c:v>
                </c:pt>
                <c:pt idx="541">
                  <c:v>89.649166666666602</c:v>
                </c:pt>
                <c:pt idx="542">
                  <c:v>89.694999999999993</c:v>
                </c:pt>
                <c:pt idx="543">
                  <c:v>90.165000000000006</c:v>
                </c:pt>
                <c:pt idx="544">
                  <c:v>92.224999999999994</c:v>
                </c:pt>
                <c:pt idx="545">
                  <c:v>91.504999999999995</c:v>
                </c:pt>
                <c:pt idx="546">
                  <c:v>95.185833333333306</c:v>
                </c:pt>
                <c:pt idx="547">
                  <c:v>92.634166666666601</c:v>
                </c:pt>
                <c:pt idx="548">
                  <c:v>91.8541666666666</c:v>
                </c:pt>
                <c:pt idx="549">
                  <c:v>88.734166666666596</c:v>
                </c:pt>
                <c:pt idx="550">
                  <c:v>97.854285714285695</c:v>
                </c:pt>
                <c:pt idx="551">
                  <c:v>90.266666666666595</c:v>
                </c:pt>
                <c:pt idx="552">
                  <c:v>93.316666666666606</c:v>
                </c:pt>
                <c:pt idx="553">
                  <c:v>91.059166666666599</c:v>
                </c:pt>
                <c:pt idx="554">
                  <c:v>96.3808333333333</c:v>
                </c:pt>
                <c:pt idx="555">
                  <c:v>94.445833333333297</c:v>
                </c:pt>
                <c:pt idx="556">
                  <c:v>89.991666666666603</c:v>
                </c:pt>
                <c:pt idx="557">
                  <c:v>93.043333333333294</c:v>
                </c:pt>
                <c:pt idx="558">
                  <c:v>92.8</c:v>
                </c:pt>
                <c:pt idx="559">
                  <c:v>92.62</c:v>
                </c:pt>
                <c:pt idx="560">
                  <c:v>89.626666666666594</c:v>
                </c:pt>
                <c:pt idx="561">
                  <c:v>96.4433333333333</c:v>
                </c:pt>
                <c:pt idx="562">
                  <c:v>95.782499999999999</c:v>
                </c:pt>
                <c:pt idx="563">
                  <c:v>91.242500000000007</c:v>
                </c:pt>
                <c:pt idx="564">
                  <c:v>94.824999999999903</c:v>
                </c:pt>
                <c:pt idx="565">
                  <c:v>97.902499999999904</c:v>
                </c:pt>
                <c:pt idx="566">
                  <c:v>88.783333333333303</c:v>
                </c:pt>
                <c:pt idx="567">
                  <c:v>93.279999999999902</c:v>
                </c:pt>
                <c:pt idx="568">
                  <c:v>89.876666666666594</c:v>
                </c:pt>
                <c:pt idx="569">
                  <c:v>93.448333333333295</c:v>
                </c:pt>
                <c:pt idx="570">
                  <c:v>89.710833333333298</c:v>
                </c:pt>
                <c:pt idx="571">
                  <c:v>93.548333333333304</c:v>
                </c:pt>
                <c:pt idx="572">
                  <c:v>97.102500000000006</c:v>
                </c:pt>
                <c:pt idx="573">
                  <c:v>93.54</c:v>
                </c:pt>
                <c:pt idx="574">
                  <c:v>96.017499999999899</c:v>
                </c:pt>
                <c:pt idx="575">
                  <c:v>95.88</c:v>
                </c:pt>
                <c:pt idx="576">
                  <c:v>97.279166666666598</c:v>
                </c:pt>
                <c:pt idx="577">
                  <c:v>92.186666666666596</c:v>
                </c:pt>
                <c:pt idx="578">
                  <c:v>92.573333333333295</c:v>
                </c:pt>
                <c:pt idx="579">
                  <c:v>92.292499999999905</c:v>
                </c:pt>
                <c:pt idx="580">
                  <c:v>89.856666666666598</c:v>
                </c:pt>
                <c:pt idx="581">
                  <c:v>95.3958333333333</c:v>
                </c:pt>
                <c:pt idx="582">
                  <c:v>90.515833333333305</c:v>
                </c:pt>
                <c:pt idx="583">
                  <c:v>91.726666666666603</c:v>
                </c:pt>
                <c:pt idx="584">
                  <c:v>93.337499999999906</c:v>
                </c:pt>
                <c:pt idx="585">
                  <c:v>94.040833333333296</c:v>
                </c:pt>
                <c:pt idx="586">
                  <c:v>91.495833333333294</c:v>
                </c:pt>
                <c:pt idx="587">
                  <c:v>91.925833333333301</c:v>
                </c:pt>
                <c:pt idx="588">
                  <c:v>95.820833333333297</c:v>
                </c:pt>
                <c:pt idx="589">
                  <c:v>96.074166666666599</c:v>
                </c:pt>
                <c:pt idx="590">
                  <c:v>89.605000000000004</c:v>
                </c:pt>
                <c:pt idx="591">
                  <c:v>94.202500000000001</c:v>
                </c:pt>
                <c:pt idx="592">
                  <c:v>94.43</c:v>
                </c:pt>
                <c:pt idx="593">
                  <c:v>92.056666666666601</c:v>
                </c:pt>
                <c:pt idx="594">
                  <c:v>93.225833333333298</c:v>
                </c:pt>
                <c:pt idx="595">
                  <c:v>89.435000000000002</c:v>
                </c:pt>
                <c:pt idx="596">
                  <c:v>89.132499999999993</c:v>
                </c:pt>
                <c:pt idx="597">
                  <c:v>92.077499999999901</c:v>
                </c:pt>
                <c:pt idx="598">
                  <c:v>89.795833333333306</c:v>
                </c:pt>
                <c:pt idx="599">
                  <c:v>91.334999999999994</c:v>
                </c:pt>
                <c:pt idx="600">
                  <c:v>91.149166666666602</c:v>
                </c:pt>
                <c:pt idx="601">
                  <c:v>91.080833333333302</c:v>
                </c:pt>
                <c:pt idx="602">
                  <c:v>93.509166666666601</c:v>
                </c:pt>
                <c:pt idx="603">
                  <c:v>92.410833333333301</c:v>
                </c:pt>
                <c:pt idx="604">
                  <c:v>91.293333333333294</c:v>
                </c:pt>
                <c:pt idx="605">
                  <c:v>90.894166666666607</c:v>
                </c:pt>
                <c:pt idx="606">
                  <c:v>92.777499999999904</c:v>
                </c:pt>
                <c:pt idx="607">
                  <c:v>94.932500000000005</c:v>
                </c:pt>
                <c:pt idx="608">
                  <c:v>92.434166666666599</c:v>
                </c:pt>
                <c:pt idx="609">
                  <c:v>93.046666666666596</c:v>
                </c:pt>
                <c:pt idx="610">
                  <c:v>93.422499999999999</c:v>
                </c:pt>
                <c:pt idx="611">
                  <c:v>97.349166666666605</c:v>
                </c:pt>
                <c:pt idx="612">
                  <c:v>96.465454545454506</c:v>
                </c:pt>
                <c:pt idx="613">
                  <c:v>92.75</c:v>
                </c:pt>
                <c:pt idx="614">
                  <c:v>92.273333333333298</c:v>
                </c:pt>
                <c:pt idx="615">
                  <c:v>88.793333333333294</c:v>
                </c:pt>
                <c:pt idx="616">
                  <c:v>87.631666666666604</c:v>
                </c:pt>
                <c:pt idx="617">
                  <c:v>90.684166666666599</c:v>
                </c:pt>
                <c:pt idx="618">
                  <c:v>90.214999999999904</c:v>
                </c:pt>
                <c:pt idx="619">
                  <c:v>93.018333333333302</c:v>
                </c:pt>
                <c:pt idx="620">
                  <c:v>94.704999999999998</c:v>
                </c:pt>
                <c:pt idx="621">
                  <c:v>94.664166666666603</c:v>
                </c:pt>
                <c:pt idx="622">
                  <c:v>92.75</c:v>
                </c:pt>
                <c:pt idx="623">
                  <c:v>91.389999999999901</c:v>
                </c:pt>
                <c:pt idx="624">
                  <c:v>93.83</c:v>
                </c:pt>
                <c:pt idx="625">
                  <c:v>92.7083333333333</c:v>
                </c:pt>
                <c:pt idx="626">
                  <c:v>91.600833333333298</c:v>
                </c:pt>
                <c:pt idx="627">
                  <c:v>89.942499999999995</c:v>
                </c:pt>
                <c:pt idx="628">
                  <c:v>96.827500000000001</c:v>
                </c:pt>
                <c:pt idx="629">
                  <c:v>95.646666666666604</c:v>
                </c:pt>
                <c:pt idx="630">
                  <c:v>91.236666666666594</c:v>
                </c:pt>
                <c:pt idx="631">
                  <c:v>91.305833333333297</c:v>
                </c:pt>
                <c:pt idx="632">
                  <c:v>90.596666666666593</c:v>
                </c:pt>
                <c:pt idx="633">
                  <c:v>95.46</c:v>
                </c:pt>
                <c:pt idx="634">
                  <c:v>95.662499999999895</c:v>
                </c:pt>
                <c:pt idx="635">
                  <c:v>97.945833333333297</c:v>
                </c:pt>
                <c:pt idx="636">
                  <c:v>92.997500000000002</c:v>
                </c:pt>
                <c:pt idx="637">
                  <c:v>95.619166666666601</c:v>
                </c:pt>
                <c:pt idx="638">
                  <c:v>94.369166666666601</c:v>
                </c:pt>
                <c:pt idx="639">
                  <c:v>88.018333333333302</c:v>
                </c:pt>
                <c:pt idx="640">
                  <c:v>90.931666666666601</c:v>
                </c:pt>
                <c:pt idx="641">
                  <c:v>94.170833333333306</c:v>
                </c:pt>
                <c:pt idx="642">
                  <c:v>96.814166666666594</c:v>
                </c:pt>
                <c:pt idx="643">
                  <c:v>92.745000000000005</c:v>
                </c:pt>
                <c:pt idx="644">
                  <c:v>89.886666666666599</c:v>
                </c:pt>
                <c:pt idx="645">
                  <c:v>91.894545454545394</c:v>
                </c:pt>
                <c:pt idx="646">
                  <c:v>90.055714285714203</c:v>
                </c:pt>
                <c:pt idx="647">
                  <c:v>92.525833333333296</c:v>
                </c:pt>
                <c:pt idx="648">
                  <c:v>93.71875</c:v>
                </c:pt>
                <c:pt idx="649">
                  <c:v>94.435833333333306</c:v>
                </c:pt>
                <c:pt idx="650">
                  <c:v>95.419166666666598</c:v>
                </c:pt>
                <c:pt idx="651">
                  <c:v>94.839999999999904</c:v>
                </c:pt>
                <c:pt idx="652">
                  <c:v>90.721666666666593</c:v>
                </c:pt>
                <c:pt idx="653">
                  <c:v>97.636666666666599</c:v>
                </c:pt>
                <c:pt idx="654">
                  <c:v>90.548333333333304</c:v>
                </c:pt>
                <c:pt idx="655">
                  <c:v>91.250833333333304</c:v>
                </c:pt>
                <c:pt idx="656">
                  <c:v>92.099166666666605</c:v>
                </c:pt>
                <c:pt idx="657">
                  <c:v>92.097272727272696</c:v>
                </c:pt>
                <c:pt idx="658">
                  <c:v>97.952857142857098</c:v>
                </c:pt>
                <c:pt idx="659">
                  <c:v>92.206666666666607</c:v>
                </c:pt>
                <c:pt idx="660">
                  <c:v>96.4433333333333</c:v>
                </c:pt>
                <c:pt idx="661">
                  <c:v>94.2766666666666</c:v>
                </c:pt>
                <c:pt idx="662">
                  <c:v>90.676666666666605</c:v>
                </c:pt>
                <c:pt idx="663">
                  <c:v>92.789166666666603</c:v>
                </c:pt>
                <c:pt idx="664">
                  <c:v>87.263333333333307</c:v>
                </c:pt>
                <c:pt idx="665">
                  <c:v>91.471666666666593</c:v>
                </c:pt>
                <c:pt idx="666">
                  <c:v>96.064166666666594</c:v>
                </c:pt>
                <c:pt idx="667">
                  <c:v>95.494166666666601</c:v>
                </c:pt>
                <c:pt idx="668">
                  <c:v>94.431666666666601</c:v>
                </c:pt>
                <c:pt idx="669">
                  <c:v>92.842499999999902</c:v>
                </c:pt>
                <c:pt idx="670">
                  <c:v>97.060833333333306</c:v>
                </c:pt>
                <c:pt idx="671">
                  <c:v>92.796666666666596</c:v>
                </c:pt>
                <c:pt idx="672">
                  <c:v>92.504999999999995</c:v>
                </c:pt>
                <c:pt idx="673">
                  <c:v>92.484166666666596</c:v>
                </c:pt>
                <c:pt idx="674">
                  <c:v>91.757000000000005</c:v>
                </c:pt>
                <c:pt idx="675">
                  <c:v>93.080833333333302</c:v>
                </c:pt>
                <c:pt idx="676">
                  <c:v>92.68</c:v>
                </c:pt>
                <c:pt idx="677">
                  <c:v>91.634166666666601</c:v>
                </c:pt>
                <c:pt idx="678">
                  <c:v>95.111666666666594</c:v>
                </c:pt>
                <c:pt idx="679">
                  <c:v>93.984999999999999</c:v>
                </c:pt>
                <c:pt idx="680">
                  <c:v>94.454999999999998</c:v>
                </c:pt>
                <c:pt idx="681">
                  <c:v>92.797499999999999</c:v>
                </c:pt>
                <c:pt idx="682">
                  <c:v>93.024166666666602</c:v>
                </c:pt>
                <c:pt idx="683">
                  <c:v>92.905000000000001</c:v>
                </c:pt>
                <c:pt idx="684">
                  <c:v>92.018333333333302</c:v>
                </c:pt>
                <c:pt idx="685">
                  <c:v>94.912499999999994</c:v>
                </c:pt>
                <c:pt idx="686">
                  <c:v>93.859166666666596</c:v>
                </c:pt>
                <c:pt idx="687">
                  <c:v>91.686666666666596</c:v>
                </c:pt>
                <c:pt idx="688">
                  <c:v>93.885833333333295</c:v>
                </c:pt>
                <c:pt idx="689">
                  <c:v>93.326666666666597</c:v>
                </c:pt>
                <c:pt idx="690">
                  <c:v>94.9375</c:v>
                </c:pt>
                <c:pt idx="691">
                  <c:v>94.245833333333294</c:v>
                </c:pt>
                <c:pt idx="692">
                  <c:v>89.978333333333296</c:v>
                </c:pt>
                <c:pt idx="693">
                  <c:v>93.031666666666595</c:v>
                </c:pt>
                <c:pt idx="694">
                  <c:v>92.2708333333333</c:v>
                </c:pt>
                <c:pt idx="695">
                  <c:v>93.975833333333298</c:v>
                </c:pt>
                <c:pt idx="696">
                  <c:v>91.39</c:v>
                </c:pt>
                <c:pt idx="697">
                  <c:v>89.696666666666601</c:v>
                </c:pt>
                <c:pt idx="698">
                  <c:v>94.949166666666599</c:v>
                </c:pt>
                <c:pt idx="699">
                  <c:v>93.538333333333298</c:v>
                </c:pt>
                <c:pt idx="700">
                  <c:v>93.586666666666602</c:v>
                </c:pt>
                <c:pt idx="701">
                  <c:v>91.453333333333305</c:v>
                </c:pt>
                <c:pt idx="702">
                  <c:v>92.62</c:v>
                </c:pt>
                <c:pt idx="703">
                  <c:v>95.298333333333304</c:v>
                </c:pt>
                <c:pt idx="704">
                  <c:v>92.412499999999994</c:v>
                </c:pt>
                <c:pt idx="705">
                  <c:v>90.366666666666603</c:v>
                </c:pt>
                <c:pt idx="706">
                  <c:v>92.250833333333304</c:v>
                </c:pt>
                <c:pt idx="707">
                  <c:v>91.97</c:v>
                </c:pt>
                <c:pt idx="708">
                  <c:v>93.757499999999993</c:v>
                </c:pt>
                <c:pt idx="709">
                  <c:v>95.6458333333333</c:v>
                </c:pt>
                <c:pt idx="710">
                  <c:v>92.878333333333302</c:v>
                </c:pt>
                <c:pt idx="711">
                  <c:v>92.855833333333294</c:v>
                </c:pt>
                <c:pt idx="712">
                  <c:v>93.114999999999995</c:v>
                </c:pt>
                <c:pt idx="713">
                  <c:v>92.212499999999906</c:v>
                </c:pt>
                <c:pt idx="714">
                  <c:v>93.219166666666595</c:v>
                </c:pt>
                <c:pt idx="715">
                  <c:v>93.787499999999895</c:v>
                </c:pt>
                <c:pt idx="716">
                  <c:v>94.329999999999899</c:v>
                </c:pt>
                <c:pt idx="717">
                  <c:v>95.224166666666605</c:v>
                </c:pt>
                <c:pt idx="718">
                  <c:v>92.940833333333302</c:v>
                </c:pt>
                <c:pt idx="719">
                  <c:v>90.131666666666604</c:v>
                </c:pt>
                <c:pt idx="720">
                  <c:v>90.2141666666666</c:v>
                </c:pt>
                <c:pt idx="721">
                  <c:v>91.858333333333306</c:v>
                </c:pt>
                <c:pt idx="722">
                  <c:v>96.48</c:v>
                </c:pt>
                <c:pt idx="723">
                  <c:v>96.315833333333302</c:v>
                </c:pt>
                <c:pt idx="724">
                  <c:v>95.259166666666601</c:v>
                </c:pt>
                <c:pt idx="725">
                  <c:v>95.25</c:v>
                </c:pt>
                <c:pt idx="726">
                  <c:v>94.122500000000002</c:v>
                </c:pt>
                <c:pt idx="727">
                  <c:v>92.79</c:v>
                </c:pt>
                <c:pt idx="728">
                  <c:v>90.688333333333304</c:v>
                </c:pt>
                <c:pt idx="729">
                  <c:v>96.152500000000003</c:v>
                </c:pt>
              </c:numCache>
            </c:numRef>
          </c:yVal>
          <c:smooth val="0"/>
          <c:extLst>
            <c:ext xmlns:c16="http://schemas.microsoft.com/office/drawing/2014/chart" uri="{C3380CC4-5D6E-409C-BE32-E72D297353CC}">
              <c16:uniqueId val="{00000000-9EFE-9E41-973D-6F81D90849AE}"/>
            </c:ext>
          </c:extLst>
        </c:ser>
        <c:dLbls>
          <c:showLegendKey val="0"/>
          <c:showVal val="0"/>
          <c:showCatName val="0"/>
          <c:showSerName val="0"/>
          <c:showPercent val="0"/>
          <c:showBubbleSize val="0"/>
        </c:dLbls>
        <c:axId val="1728821280"/>
        <c:axId val="1728822928"/>
      </c:scatterChart>
      <c:valAx>
        <c:axId val="1728821280"/>
        <c:scaling>
          <c:orientation val="minMax"/>
          <c:min val="15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rgbClr val="000000">
                        <a:lumMod val="65000"/>
                        <a:lumOff val="35000"/>
                      </a:srgbClr>
                    </a:solidFill>
                    <a:latin typeface="+mn-lt"/>
                    <a:ea typeface="+mn-ea"/>
                    <a:cs typeface="+mn-cs"/>
                  </a:defRPr>
                </a:pPr>
                <a:r>
                  <a:rPr lang="en-US" sz="1000" b="0" i="0" kern="1200" baseline="0">
                    <a:solidFill>
                      <a:srgbClr val="595959"/>
                    </a:solidFill>
                    <a:effectLst/>
                    <a:latin typeface="Calibri" panose="020F0502020204030204" pitchFamily="34" charset="0"/>
                    <a:ea typeface="Calibri" panose="020F0502020204030204" pitchFamily="34" charset="0"/>
                    <a:cs typeface="Calibri" panose="020F0502020204030204" pitchFamily="34" charset="0"/>
                  </a:rPr>
                  <a:t>Quantity of Water (GigaLitres)</a:t>
                </a:r>
                <a:endParaRPr lang="en-US">
                  <a:effectLst/>
                </a:endParaRPr>
              </a:p>
            </c:rich>
          </c:tx>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rgbClr val="000000">
                      <a:lumMod val="65000"/>
                      <a:lumOff val="35000"/>
                    </a:srgb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822928"/>
        <c:crosses val="autoZero"/>
        <c:crossBetween val="midCat"/>
      </c:valAx>
      <c:valAx>
        <c:axId val="1728822928"/>
        <c:scaling>
          <c:orientation val="minMax"/>
          <c:min val="8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rgbClr val="000000">
                        <a:lumMod val="65000"/>
                        <a:lumOff val="35000"/>
                      </a:srgbClr>
                    </a:solidFill>
                    <a:latin typeface="+mn-lt"/>
                    <a:ea typeface="+mn-ea"/>
                    <a:cs typeface="+mn-cs"/>
                  </a:defRPr>
                </a:pPr>
                <a:r>
                  <a:rPr lang="en-US" sz="1000" b="0" i="0" kern="1200" baseline="0">
                    <a:solidFill>
                      <a:srgbClr val="595959"/>
                    </a:solidFill>
                    <a:effectLst/>
                    <a:latin typeface="Calibri" panose="020F0502020204030204" pitchFamily="34" charset="0"/>
                    <a:ea typeface="Calibri" panose="020F0502020204030204" pitchFamily="34" charset="0"/>
                    <a:cs typeface="Calibri" panose="020F0502020204030204" pitchFamily="34" charset="0"/>
                  </a:rPr>
                  <a:t>Price ($/ML)</a:t>
                </a:r>
                <a:endParaRPr lang="en-US">
                  <a:effectLst/>
                </a:endParaRPr>
              </a:p>
            </c:rich>
          </c:tx>
          <c:overlay val="0"/>
          <c:spPr>
            <a:noFill/>
            <a:ln>
              <a:noFill/>
            </a:ln>
            <a:effectLst/>
          </c:spPr>
          <c:txPr>
            <a:bodyPr rot="-540000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rgbClr val="000000">
                      <a:lumMod val="65000"/>
                      <a:lumOff val="35000"/>
                    </a:srgb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8212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Aggregate</a:t>
            </a:r>
            <a:r>
              <a:rPr lang="en-US" sz="1200" b="1" baseline="0"/>
              <a:t> Cost to Produce vs. Kootha, Surjek and Jutik</a:t>
            </a:r>
            <a:endParaRPr lang="en-US"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'Economic Cost Analysis'!$B$13</c:f>
              <c:strCache>
                <c:ptCount val="1"/>
                <c:pt idx="0">
                  <c:v>Kootha</c:v>
                </c:pt>
              </c:strCache>
            </c:strRef>
          </c:tx>
          <c:spPr>
            <a:ln w="28575" cap="rnd">
              <a:solidFill>
                <a:schemeClr val="accent4">
                  <a:lumMod val="60000"/>
                  <a:lumOff val="40000"/>
                </a:schemeClr>
              </a:solidFill>
              <a:round/>
            </a:ln>
            <a:effectLst/>
          </c:spPr>
          <c:marker>
            <c:symbol val="circle"/>
            <c:size val="3"/>
            <c:spPr>
              <a:solidFill>
                <a:schemeClr val="accent2">
                  <a:lumMod val="75000"/>
                </a:schemeClr>
              </a:solidFill>
              <a:ln w="15875">
                <a:solidFill>
                  <a:srgbClr val="D9985D"/>
                </a:solidFill>
              </a:ln>
              <a:effectLst/>
            </c:spPr>
          </c:marker>
          <c:cat>
            <c:numRef>
              <c:f>'Economic Cost Analysis'!$G$49:$R$49</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Analysis'!$G$22:$R$22</c:f>
              <c:numCache>
                <c:formatCode>"$"#,##0.00;[Red]\-"$"#,##0.00\ "$/ML"</c:formatCode>
                <c:ptCount val="12"/>
                <c:pt idx="0">
                  <c:v>19.008554460403097</c:v>
                </c:pt>
                <c:pt idx="1">
                  <c:v>25.492172623052561</c:v>
                </c:pt>
                <c:pt idx="2">
                  <c:v>20.246430814356369</c:v>
                </c:pt>
                <c:pt idx="3">
                  <c:v>18.538208897820557</c:v>
                </c:pt>
                <c:pt idx="4">
                  <c:v>37.173188734592117</c:v>
                </c:pt>
                <c:pt idx="5">
                  <c:v>18.926571259334377</c:v>
                </c:pt>
                <c:pt idx="6">
                  <c:v>28.088710165040506</c:v>
                </c:pt>
                <c:pt idx="7">
                  <c:v>27.869870996564565</c:v>
                </c:pt>
                <c:pt idx="8">
                  <c:v>23.038875551690033</c:v>
                </c:pt>
                <c:pt idx="9">
                  <c:v>25.83514265328515</c:v>
                </c:pt>
                <c:pt idx="10">
                  <c:v>27.720966236714666</c:v>
                </c:pt>
                <c:pt idx="11">
                  <c:v>37.542526065045898</c:v>
                </c:pt>
              </c:numCache>
            </c:numRef>
          </c:val>
          <c:smooth val="0"/>
          <c:extLst>
            <c:ext xmlns:c16="http://schemas.microsoft.com/office/drawing/2014/chart" uri="{C3380CC4-5D6E-409C-BE32-E72D297353CC}">
              <c16:uniqueId val="{00000000-0F6E-CA4F-8740-DB6661E45A77}"/>
            </c:ext>
          </c:extLst>
        </c:ser>
        <c:ser>
          <c:idx val="1"/>
          <c:order val="1"/>
          <c:tx>
            <c:strRef>
              <c:f>'Economic Cost Analysis'!$B$31</c:f>
              <c:strCache>
                <c:ptCount val="1"/>
                <c:pt idx="0">
                  <c:v>Surjek</c:v>
                </c:pt>
              </c:strCache>
            </c:strRef>
          </c:tx>
          <c:spPr>
            <a:ln w="28575" cap="rnd">
              <a:solidFill>
                <a:schemeClr val="accent3"/>
              </a:solidFill>
              <a:round/>
            </a:ln>
            <a:effectLst/>
          </c:spPr>
          <c:marker>
            <c:symbol val="circle"/>
            <c:size val="3"/>
            <c:spPr>
              <a:solidFill>
                <a:schemeClr val="accent3"/>
              </a:solidFill>
              <a:ln w="15875">
                <a:solidFill>
                  <a:schemeClr val="bg2">
                    <a:lumMod val="75000"/>
                  </a:schemeClr>
                </a:solidFill>
              </a:ln>
              <a:effectLst/>
            </c:spPr>
          </c:marker>
          <c:cat>
            <c:numRef>
              <c:f>'Economic Cost Analysis'!$G$49:$R$49</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Analysis'!$G$33:$R$33</c:f>
              <c:numCache>
                <c:formatCode>"$"#,##0.00;[Red]\-"$"#,##0.00\ "$/ML"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val>
          <c:smooth val="0"/>
          <c:extLst>
            <c:ext xmlns:c16="http://schemas.microsoft.com/office/drawing/2014/chart" uri="{C3380CC4-5D6E-409C-BE32-E72D297353CC}">
              <c16:uniqueId val="{00000001-0F6E-CA4F-8740-DB6661E45A77}"/>
            </c:ext>
          </c:extLst>
        </c:ser>
        <c:ser>
          <c:idx val="2"/>
          <c:order val="2"/>
          <c:tx>
            <c:strRef>
              <c:f>'Economic Cost Analysis'!$B$35</c:f>
              <c:strCache>
                <c:ptCount val="1"/>
                <c:pt idx="0">
                  <c:v>Jutik</c:v>
                </c:pt>
              </c:strCache>
            </c:strRef>
          </c:tx>
          <c:spPr>
            <a:ln w="28575" cap="rnd">
              <a:solidFill>
                <a:schemeClr val="accent1">
                  <a:lumMod val="75000"/>
                </a:schemeClr>
              </a:solidFill>
              <a:round/>
            </a:ln>
            <a:effectLst/>
          </c:spPr>
          <c:marker>
            <c:symbol val="circle"/>
            <c:size val="3"/>
            <c:spPr>
              <a:solidFill>
                <a:schemeClr val="accent4">
                  <a:lumMod val="60000"/>
                  <a:lumOff val="40000"/>
                </a:schemeClr>
              </a:solidFill>
              <a:ln w="15875">
                <a:solidFill>
                  <a:schemeClr val="accent4">
                    <a:lumMod val="75000"/>
                  </a:schemeClr>
                </a:solidFill>
              </a:ln>
              <a:effectLst/>
            </c:spPr>
          </c:marker>
          <c:cat>
            <c:numRef>
              <c:f>'Economic Cost Analysis'!$G$49:$R$49</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Analysis'!$G$44:$R$44</c:f>
              <c:numCache>
                <c:formatCode>"$"#,##0.00;[Red]\-"$"#,##0.00\ "$/ML"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val>
          <c:smooth val="0"/>
          <c:extLst>
            <c:ext xmlns:c16="http://schemas.microsoft.com/office/drawing/2014/chart" uri="{C3380CC4-5D6E-409C-BE32-E72D297353CC}">
              <c16:uniqueId val="{00000002-0F6E-CA4F-8740-DB6661E45A77}"/>
            </c:ext>
          </c:extLst>
        </c:ser>
        <c:ser>
          <c:idx val="3"/>
          <c:order val="3"/>
          <c:tx>
            <c:v>Total</c:v>
          </c:tx>
          <c:spPr>
            <a:ln w="34925" cap="rnd">
              <a:solidFill>
                <a:srgbClr val="002060"/>
              </a:solidFill>
              <a:round/>
            </a:ln>
            <a:effectLst/>
          </c:spPr>
          <c:marker>
            <c:symbol val="circle"/>
            <c:size val="5"/>
            <c:spPr>
              <a:solidFill>
                <a:srgbClr val="002060"/>
              </a:solidFill>
              <a:ln w="25400">
                <a:solidFill>
                  <a:srgbClr val="D0E6FA"/>
                </a:solidFill>
              </a:ln>
              <a:effectLst/>
            </c:spPr>
          </c:marker>
          <c:dLbls>
            <c:spPr>
              <a:solidFill>
                <a:schemeClr val="bg2">
                  <a:lumMod val="50000"/>
                </a:schemeClr>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2"/>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'Economic Cost Analysis'!$G$49:$R$49</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Analysis'!$G$60:$R$60</c:f>
              <c:numCache>
                <c:formatCode>"$"#,##0.00;[Red]\-"$"#,##0.00\ "$/ML"</c:formatCode>
                <c:ptCount val="12"/>
                <c:pt idx="0">
                  <c:v>35.4895180180268</c:v>
                </c:pt>
                <c:pt idx="1">
                  <c:v>40.083392414844866</c:v>
                </c:pt>
                <c:pt idx="2">
                  <c:v>43.723249193160832</c:v>
                </c:pt>
                <c:pt idx="3">
                  <c:v>48.886636356341938</c:v>
                </c:pt>
                <c:pt idx="4">
                  <c:v>56.088102230227406</c:v>
                </c:pt>
                <c:pt idx="5">
                  <c:v>39.044842053719009</c:v>
                </c:pt>
                <c:pt idx="6">
                  <c:v>38.918514174055339</c:v>
                </c:pt>
                <c:pt idx="7">
                  <c:v>41.543319627670584</c:v>
                </c:pt>
                <c:pt idx="8">
                  <c:v>35.585926820374347</c:v>
                </c:pt>
                <c:pt idx="9">
                  <c:v>35.928208360416363</c:v>
                </c:pt>
                <c:pt idx="10">
                  <c:v>41.013913758286819</c:v>
                </c:pt>
                <c:pt idx="11">
                  <c:v>37.418278653587279</c:v>
                </c:pt>
              </c:numCache>
            </c:numRef>
          </c:val>
          <c:smooth val="0"/>
          <c:extLst>
            <c:ext xmlns:c16="http://schemas.microsoft.com/office/drawing/2014/chart" uri="{C3380CC4-5D6E-409C-BE32-E72D297353CC}">
              <c16:uniqueId val="{00000003-0F6E-CA4F-8740-DB6661E45A77}"/>
            </c:ext>
          </c:extLst>
        </c:ser>
        <c:dLbls>
          <c:showLegendKey val="0"/>
          <c:showVal val="0"/>
          <c:showCatName val="0"/>
          <c:showSerName val="0"/>
          <c:showPercent val="0"/>
          <c:showBubbleSize val="0"/>
        </c:dLbls>
        <c:marker val="1"/>
        <c:smooth val="0"/>
        <c:axId val="2030269072"/>
        <c:axId val="2030303760"/>
      </c:lineChart>
      <c:dateAx>
        <c:axId val="2030269072"/>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303760"/>
        <c:crosses val="autoZero"/>
        <c:auto val="1"/>
        <c:lblOffset val="100"/>
        <c:baseTimeUnit val="months"/>
      </c:dateAx>
      <c:valAx>
        <c:axId val="203030376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302690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Kootha Cost to Produce vs.</a:t>
            </a:r>
            <a:r>
              <a:rPr lang="en-US" sz="1200" baseline="0"/>
              <a:t> Volume of Water Produced </a:t>
            </a:r>
          </a:p>
          <a:p>
            <a:pPr>
              <a:defRPr/>
            </a:pPr>
            <a:r>
              <a:rPr lang="en-US" sz="1200" baseline="0"/>
              <a:t>Jul 13 - Jun 14</a:t>
            </a:r>
            <a:endParaRPr lang="en-US"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Cost Analysis'!$G$21:$R$21</c:f>
              <c:numCache>
                <c:formatCode>#,##0.00</c:formatCode>
                <c:ptCount val="12"/>
                <c:pt idx="0">
                  <c:v>181.933291</c:v>
                </c:pt>
                <c:pt idx="1">
                  <c:v>187.44394299999999</c:v>
                </c:pt>
                <c:pt idx="2">
                  <c:v>184.77365699999999</c:v>
                </c:pt>
                <c:pt idx="3">
                  <c:v>191.54109299999999</c:v>
                </c:pt>
                <c:pt idx="4">
                  <c:v>98.096062000000003</c:v>
                </c:pt>
                <c:pt idx="5">
                  <c:v>185.30685299999999</c:v>
                </c:pt>
                <c:pt idx="6">
                  <c:v>186.90143900000001</c:v>
                </c:pt>
                <c:pt idx="7">
                  <c:v>158.58676500000001</c:v>
                </c:pt>
                <c:pt idx="8">
                  <c:v>191.40367599999999</c:v>
                </c:pt>
                <c:pt idx="9">
                  <c:v>171.057864</c:v>
                </c:pt>
                <c:pt idx="10">
                  <c:v>169.28699900000001</c:v>
                </c:pt>
                <c:pt idx="11">
                  <c:v>142.50871699999999</c:v>
                </c:pt>
              </c:numCache>
            </c:numRef>
          </c:xVal>
          <c:yVal>
            <c:numRef>
              <c:f>'Economic Cost Analysis'!$G$22:$R$22</c:f>
              <c:numCache>
                <c:formatCode>"$"#,##0.00;[Red]\-"$"#,##0.00\ "$/ML"</c:formatCode>
                <c:ptCount val="12"/>
                <c:pt idx="0">
                  <c:v>19.008554460403097</c:v>
                </c:pt>
                <c:pt idx="1">
                  <c:v>25.492172623052561</c:v>
                </c:pt>
                <c:pt idx="2">
                  <c:v>20.246430814356369</c:v>
                </c:pt>
                <c:pt idx="3">
                  <c:v>18.538208897820557</c:v>
                </c:pt>
                <c:pt idx="4">
                  <c:v>37.173188734592117</c:v>
                </c:pt>
                <c:pt idx="5">
                  <c:v>18.926571259334377</c:v>
                </c:pt>
                <c:pt idx="6">
                  <c:v>28.088710165040506</c:v>
                </c:pt>
                <c:pt idx="7">
                  <c:v>27.869870996564565</c:v>
                </c:pt>
                <c:pt idx="8">
                  <c:v>23.038875551690033</c:v>
                </c:pt>
                <c:pt idx="9">
                  <c:v>25.83514265328515</c:v>
                </c:pt>
                <c:pt idx="10">
                  <c:v>27.720966236714666</c:v>
                </c:pt>
                <c:pt idx="11">
                  <c:v>37.542526065045898</c:v>
                </c:pt>
              </c:numCache>
            </c:numRef>
          </c:yVal>
          <c:smooth val="0"/>
          <c:extLst>
            <c:ext xmlns:c16="http://schemas.microsoft.com/office/drawing/2014/chart" uri="{C3380CC4-5D6E-409C-BE32-E72D297353CC}">
              <c16:uniqueId val="{00000000-13CB-2B41-96FF-70A72AF8B90F}"/>
            </c:ext>
          </c:extLst>
        </c:ser>
        <c:dLbls>
          <c:showLegendKey val="0"/>
          <c:showVal val="0"/>
          <c:showCatName val="0"/>
          <c:showSerName val="0"/>
          <c:showPercent val="0"/>
          <c:showBubbleSize val="0"/>
        </c:dLbls>
        <c:axId val="260721311"/>
        <c:axId val="260396911"/>
      </c:scatterChart>
      <c:valAx>
        <c:axId val="26072131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Water Produced (Giga-litres)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0396911"/>
        <c:crosses val="autoZero"/>
        <c:crossBetween val="midCat"/>
      </c:valAx>
      <c:valAx>
        <c:axId val="2603969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Cost to Produce ($/ML)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072131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Surjek Cost to Produce vs.</a:t>
            </a:r>
            <a:r>
              <a:rPr lang="en-US" sz="1200" baseline="0"/>
              <a:t> Volume of Water Produced </a:t>
            </a:r>
          </a:p>
          <a:p>
            <a:pPr>
              <a:defRPr/>
            </a:pPr>
            <a:r>
              <a:rPr lang="en-US" sz="1200" baseline="0"/>
              <a:t>Jul 13 - Jun 14</a:t>
            </a:r>
            <a:endParaRPr lang="en-US"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Cost Analysis'!$G$32:$R$32</c:f>
              <c:numCache>
                <c:formatCode>#,##0.00</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xVal>
          <c:yVal>
            <c:numRef>
              <c:f>'Economic Cost Analysis'!$G$33:$R$33</c:f>
              <c:numCache>
                <c:formatCode>"$"#,##0.00;[Red]\-"$"#,##0.00\ "$/ML"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yVal>
          <c:smooth val="0"/>
          <c:extLst>
            <c:ext xmlns:c16="http://schemas.microsoft.com/office/drawing/2014/chart" uri="{C3380CC4-5D6E-409C-BE32-E72D297353CC}">
              <c16:uniqueId val="{00000000-939A-DC45-9033-FF4DF8A1ABD3}"/>
            </c:ext>
          </c:extLst>
        </c:ser>
        <c:dLbls>
          <c:showLegendKey val="0"/>
          <c:showVal val="0"/>
          <c:showCatName val="0"/>
          <c:showSerName val="0"/>
          <c:showPercent val="0"/>
          <c:showBubbleSize val="0"/>
        </c:dLbls>
        <c:axId val="260721311"/>
        <c:axId val="260396911"/>
      </c:scatterChart>
      <c:valAx>
        <c:axId val="26072131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Water Produced (Giga-litres)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0396911"/>
        <c:crosses val="autoZero"/>
        <c:crossBetween val="midCat"/>
      </c:valAx>
      <c:valAx>
        <c:axId val="2603969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Cost to Produce </a:t>
                </a:r>
                <a:r>
                  <a:rPr lang="en-US" sz="1000" b="0" i="0" u="none" strike="noStrike" baseline="0">
                    <a:effectLst/>
                  </a:rPr>
                  <a:t>($/ML)</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072131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Jutik Cost to Produce vs.</a:t>
            </a:r>
            <a:r>
              <a:rPr lang="en-US" sz="1200" baseline="0"/>
              <a:t> Volume of Water Produced </a:t>
            </a:r>
          </a:p>
          <a:p>
            <a:pPr>
              <a:defRPr/>
            </a:pPr>
            <a:r>
              <a:rPr lang="en-US" sz="1200" baseline="0"/>
              <a:t>Jul 13 - Jun 14</a:t>
            </a:r>
            <a:endParaRPr lang="en-US"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'Economic Cost Analysis'!$G$43:$R$43</c:f>
              <c:numCache>
                <c:formatCode>#,##0.00</c:formatCode>
                <c:ptCount val="12"/>
                <c:pt idx="0">
                  <c:v>250.24199099999998</c:v>
                </c:pt>
                <c:pt idx="1">
                  <c:v>206.740703</c:v>
                </c:pt>
                <c:pt idx="2">
                  <c:v>201.23546099999996</c:v>
                </c:pt>
                <c:pt idx="3">
                  <c:v>174.36956599999999</c:v>
                </c:pt>
                <c:pt idx="4">
                  <c:v>204.09105</c:v>
                </c:pt>
                <c:pt idx="5">
                  <c:v>146.35666599999999</c:v>
                </c:pt>
                <c:pt idx="6">
                  <c:v>204.20249700000002</c:v>
                </c:pt>
                <c:pt idx="7">
                  <c:v>217.43019900000002</c:v>
                </c:pt>
                <c:pt idx="8">
                  <c:v>230.98220000000001</c:v>
                </c:pt>
                <c:pt idx="9">
                  <c:v>236.441136</c:v>
                </c:pt>
                <c:pt idx="10">
                  <c:v>241.40736899999999</c:v>
                </c:pt>
                <c:pt idx="11">
                  <c:v>220.380334</c:v>
                </c:pt>
              </c:numCache>
            </c:numRef>
          </c:xVal>
          <c:yVal>
            <c:numRef>
              <c:f>'Economic Cost Analysis'!$G$44:$R$44</c:f>
              <c:numCache>
                <c:formatCode>"$"#,##0.00;[Red]\-"$"#,##0.00\ "$/ML"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yVal>
          <c:smooth val="0"/>
          <c:extLst>
            <c:ext xmlns:c16="http://schemas.microsoft.com/office/drawing/2014/chart" uri="{C3380CC4-5D6E-409C-BE32-E72D297353CC}">
              <c16:uniqueId val="{00000000-620A-F542-858F-1B9393C11B94}"/>
            </c:ext>
          </c:extLst>
        </c:ser>
        <c:dLbls>
          <c:showLegendKey val="0"/>
          <c:showVal val="0"/>
          <c:showCatName val="0"/>
          <c:showSerName val="0"/>
          <c:showPercent val="0"/>
          <c:showBubbleSize val="0"/>
        </c:dLbls>
        <c:axId val="260721311"/>
        <c:axId val="260396911"/>
      </c:scatterChart>
      <c:valAx>
        <c:axId val="26072131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Water Produced (Giga-litres)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0396911"/>
        <c:crosses val="autoZero"/>
        <c:crossBetween val="midCat"/>
      </c:valAx>
      <c:valAx>
        <c:axId val="2603969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Cost to Produce </a:t>
                </a:r>
                <a:r>
                  <a:rPr lang="en-US" sz="1000" b="0" i="0" u="none" strike="noStrike" baseline="0">
                    <a:effectLst/>
                  </a:rPr>
                  <a:t>($/ML</a:t>
                </a:r>
                <a:r>
                  <a:rPr lang="en-US"/>
                  <a: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072131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Cost to Produce vs. WBMP</a:t>
            </a:r>
            <a:r>
              <a:rPr lang="en-US" b="1" baseline="0"/>
              <a:t> Market Price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Overall Desalination Cost to Produce ($/ML)</c:v>
          </c:tx>
          <c:spPr>
            <a:solidFill>
              <a:schemeClr val="accent1">
                <a:lumMod val="50000"/>
              </a:schemeClr>
            </a:solidFill>
            <a:ln>
              <a:noFill/>
            </a:ln>
            <a:effectLst/>
          </c:spPr>
          <c:invertIfNegative val="0"/>
          <c:dLbls>
            <c:spPr>
              <a:solidFill>
                <a:schemeClr val="bg2">
                  <a:lumMod val="8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'Economic Cost Analysis'!$A$227:$A$229</c:f>
              <c:strCache>
                <c:ptCount val="3"/>
                <c:pt idx="0">
                  <c:v>Kootha</c:v>
                </c:pt>
                <c:pt idx="1">
                  <c:v>Surjek</c:v>
                </c:pt>
                <c:pt idx="2">
                  <c:v>Jutik</c:v>
                </c:pt>
              </c:strCache>
            </c:strRef>
          </c:cat>
          <c:val>
            <c:numRef>
              <c:f>'Economic Cost Analysis'!$B$227:$B$229</c:f>
              <c:numCache>
                <c:formatCode>"$"#,##0.00;[Red]\-"$"#,##0.00</c:formatCode>
                <c:ptCount val="3"/>
                <c:pt idx="0" formatCode="&quot;$&quot;#,##0.00;[Red]\-&quot;$&quot;#,##0.00\ &quot;$/ML&quot;">
                  <c:v>25.001374005209883</c:v>
                </c:pt>
                <c:pt idx="1">
                  <c:v>54.231506516209798</c:v>
                </c:pt>
                <c:pt idx="2">
                  <c:v>35.80418919825496</c:v>
                </c:pt>
              </c:numCache>
            </c:numRef>
          </c:val>
          <c:extLst>
            <c:ext xmlns:c16="http://schemas.microsoft.com/office/drawing/2014/chart" uri="{C3380CC4-5D6E-409C-BE32-E72D297353CC}">
              <c16:uniqueId val="{00000000-F66C-BD40-AB05-3670CFF5DB5F}"/>
            </c:ext>
          </c:extLst>
        </c:ser>
        <c:dLbls>
          <c:showLegendKey val="0"/>
          <c:showVal val="0"/>
          <c:showCatName val="0"/>
          <c:showSerName val="0"/>
          <c:showPercent val="0"/>
          <c:showBubbleSize val="0"/>
        </c:dLbls>
        <c:gapWidth val="219"/>
        <c:axId val="260352271"/>
        <c:axId val="260970767"/>
      </c:barChart>
      <c:lineChart>
        <c:grouping val="standard"/>
        <c:varyColors val="0"/>
        <c:ser>
          <c:idx val="1"/>
          <c:order val="1"/>
          <c:tx>
            <c:v>Overall Average WBMP Market Price</c:v>
          </c:tx>
          <c:spPr>
            <a:ln w="28575" cap="rnd">
              <a:solidFill>
                <a:schemeClr val="bg1">
                  <a:lumMod val="50000"/>
                </a:schemeClr>
              </a:solidFill>
              <a:prstDash val="dash"/>
              <a:round/>
            </a:ln>
            <a:effectLst/>
          </c:spPr>
          <c:marker>
            <c:symbol val="circle"/>
            <c:size val="5"/>
            <c:spPr>
              <a:solidFill>
                <a:schemeClr val="accent2">
                  <a:lumMod val="75000"/>
                </a:schemeClr>
              </a:solidFill>
              <a:ln w="9525">
                <a:solidFill>
                  <a:schemeClr val="accent2"/>
                </a:solidFill>
                <a:prstDash val="dash"/>
              </a:ln>
              <a:effectLst/>
            </c:spPr>
          </c:marker>
          <c:cat>
            <c:strRef>
              <c:f>'Economic Cost Analysis'!$A$227:$A$229</c:f>
              <c:strCache>
                <c:ptCount val="3"/>
                <c:pt idx="0">
                  <c:v>Kootha</c:v>
                </c:pt>
                <c:pt idx="1">
                  <c:v>Surjek</c:v>
                </c:pt>
                <c:pt idx="2">
                  <c:v>Jutik</c:v>
                </c:pt>
              </c:strCache>
            </c:strRef>
          </c:cat>
          <c:val>
            <c:numRef>
              <c:f>'Economic Cost Analysis'!$C$227:$C$229</c:f>
              <c:numCache>
                <c:formatCode>"$"#,##0.00;[Red]\-"$"#,##0.00</c:formatCode>
                <c:ptCount val="3"/>
                <c:pt idx="0">
                  <c:v>76.577683416577656</c:v>
                </c:pt>
                <c:pt idx="1">
                  <c:v>76.577683416577656</c:v>
                </c:pt>
                <c:pt idx="2">
                  <c:v>76.577683416577656</c:v>
                </c:pt>
              </c:numCache>
            </c:numRef>
          </c:val>
          <c:smooth val="0"/>
          <c:extLst>
            <c:ext xmlns:c16="http://schemas.microsoft.com/office/drawing/2014/chart" uri="{C3380CC4-5D6E-409C-BE32-E72D297353CC}">
              <c16:uniqueId val="{00000002-F66C-BD40-AB05-3670CFF5DB5F}"/>
            </c:ext>
          </c:extLst>
        </c:ser>
        <c:dLbls>
          <c:showLegendKey val="0"/>
          <c:showVal val="0"/>
          <c:showCatName val="0"/>
          <c:showSerName val="0"/>
          <c:showPercent val="0"/>
          <c:showBubbleSize val="0"/>
        </c:dLbls>
        <c:marker val="1"/>
        <c:smooth val="0"/>
        <c:axId val="260352271"/>
        <c:axId val="260970767"/>
      </c:lineChart>
      <c:catAx>
        <c:axId val="260352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0970767"/>
        <c:crosses val="autoZero"/>
        <c:auto val="1"/>
        <c:lblAlgn val="ctr"/>
        <c:lblOffset val="100"/>
        <c:noMultiLvlLbl val="0"/>
      </c:catAx>
      <c:valAx>
        <c:axId val="26097076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6035227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Market Water Demand vs.</a:t>
            </a:r>
            <a:r>
              <a:rPr lang="en-US" baseline="0"/>
              <a:t> Average WBMP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'What-If Analysis'!$B$15</c:f>
              <c:strCache>
                <c:ptCount val="1"/>
                <c:pt idx="0">
                  <c:v>Average Water Balancing Market Price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'What-If Analysis'!$F$13:$Q$13</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Analysis'!$F$16:$Q$16</c:f>
              <c:numCache>
                <c:formatCode>#,##0.00</c:formatCode>
                <c:ptCount val="12"/>
                <c:pt idx="0">
                  <c:v>2283.0502472527673</c:v>
                </c:pt>
                <c:pt idx="1">
                  <c:v>2201.0592458815067</c:v>
                </c:pt>
                <c:pt idx="2">
                  <c:v>2153.3431850899528</c:v>
                </c:pt>
                <c:pt idx="3">
                  <c:v>2098.9913812617792</c:v>
                </c:pt>
                <c:pt idx="4">
                  <c:v>2200.9293289926659</c:v>
                </c:pt>
                <c:pt idx="5">
                  <c:v>2312.1995397611418</c:v>
                </c:pt>
                <c:pt idx="6">
                  <c:v>2298.1901589653967</c:v>
                </c:pt>
                <c:pt idx="7">
                  <c:v>2406.0918962111036</c:v>
                </c:pt>
                <c:pt idx="8">
                  <c:v>2127.8145432709766</c:v>
                </c:pt>
                <c:pt idx="9">
                  <c:v>2185.7997542263706</c:v>
                </c:pt>
                <c:pt idx="10">
                  <c:v>2145.7837188661065</c:v>
                </c:pt>
                <c:pt idx="11">
                  <c:v>2229.7496611442612</c:v>
                </c:pt>
              </c:numCache>
            </c:numRef>
          </c:val>
          <c:extLst>
            <c:ext xmlns:c16="http://schemas.microsoft.com/office/drawing/2014/chart" uri="{C3380CC4-5D6E-409C-BE32-E72D297353CC}">
              <c16:uniqueId val="{00000000-815F-2546-BE8D-013EF779A417}"/>
            </c:ext>
          </c:extLst>
        </c:ser>
        <c:dLbls>
          <c:showLegendKey val="0"/>
          <c:showVal val="0"/>
          <c:showCatName val="0"/>
          <c:showSerName val="0"/>
          <c:showPercent val="0"/>
          <c:showBubbleSize val="0"/>
        </c:dLbls>
        <c:gapWidth val="150"/>
        <c:axId val="1758510448"/>
        <c:axId val="1874266768"/>
      </c:barChart>
      <c:lineChart>
        <c:grouping val="standard"/>
        <c:varyColors val="0"/>
        <c:ser>
          <c:idx val="1"/>
          <c:order val="1"/>
          <c:tx>
            <c:strRef>
              <c:f>'What-If Analysis'!$B$16</c:f>
              <c:strCache>
                <c:ptCount val="1"/>
                <c:pt idx="0">
                  <c:v>Market Water Demand (Mega-Litres)</c:v>
                </c:pt>
              </c:strCache>
            </c:strRef>
          </c:tx>
          <c:spPr>
            <a:ln w="28575" cap="rnd">
              <a:solidFill>
                <a:schemeClr val="accent2"/>
              </a:solidFill>
              <a:round/>
            </a:ln>
            <a:effectLst/>
          </c:spPr>
          <c:marker>
            <c:symbol val="none"/>
          </c:marker>
          <c:val>
            <c:numRef>
              <c:f>'What-If Analysis'!$F$15:$Q$15</c:f>
              <c:numCache>
                <c:formatCode>"$"#,##0.00;[Red]\-"$"#,##0.00</c:formatCode>
                <c:ptCount val="12"/>
                <c:pt idx="0">
                  <c:v>76.602720430107496</c:v>
                </c:pt>
                <c:pt idx="1">
                  <c:v>74.932540098566292</c:v>
                </c:pt>
                <c:pt idx="2">
                  <c:v>74.066319823232305</c:v>
                </c:pt>
                <c:pt idx="3">
                  <c:v>75.093148943932377</c:v>
                </c:pt>
                <c:pt idx="4">
                  <c:v>73.700956254509322</c:v>
                </c:pt>
                <c:pt idx="5">
                  <c:v>74.376656830400748</c:v>
                </c:pt>
                <c:pt idx="6">
                  <c:v>86.391757235371969</c:v>
                </c:pt>
                <c:pt idx="7">
                  <c:v>86.829490475868141</c:v>
                </c:pt>
                <c:pt idx="8">
                  <c:v>81.49989122823844</c:v>
                </c:pt>
                <c:pt idx="9">
                  <c:v>72.569232168710826</c:v>
                </c:pt>
                <c:pt idx="10">
                  <c:v>71.259354341223244</c:v>
                </c:pt>
                <c:pt idx="11">
                  <c:v>72.156510799663252</c:v>
                </c:pt>
              </c:numCache>
            </c:numRef>
          </c:val>
          <c:smooth val="0"/>
          <c:extLst>
            <c:ext xmlns:c16="http://schemas.microsoft.com/office/drawing/2014/chart" uri="{C3380CC4-5D6E-409C-BE32-E72D297353CC}">
              <c16:uniqueId val="{00000001-815F-2546-BE8D-013EF779A417}"/>
            </c:ext>
          </c:extLst>
        </c:ser>
        <c:dLbls>
          <c:showLegendKey val="0"/>
          <c:showVal val="0"/>
          <c:showCatName val="0"/>
          <c:showSerName val="0"/>
          <c:showPercent val="0"/>
          <c:showBubbleSize val="0"/>
        </c:dLbls>
        <c:marker val="1"/>
        <c:smooth val="0"/>
        <c:axId val="1874730912"/>
        <c:axId val="1874228560"/>
      </c:lineChart>
      <c:dateAx>
        <c:axId val="1758510448"/>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4266768"/>
        <c:crosses val="autoZero"/>
        <c:auto val="1"/>
        <c:lblOffset val="100"/>
        <c:baseTimeUnit val="months"/>
      </c:dateAx>
      <c:valAx>
        <c:axId val="187426676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510448"/>
        <c:crosses val="autoZero"/>
        <c:crossBetween val="between"/>
      </c:valAx>
      <c:valAx>
        <c:axId val="1874228560"/>
        <c:scaling>
          <c:orientation val="minMax"/>
        </c:scaling>
        <c:delete val="0"/>
        <c:axPos val="r"/>
        <c:numFmt formatCode="&quot;$&quot;#,##0.00;[Red]\-&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4730912"/>
        <c:crosses val="max"/>
        <c:crossBetween val="between"/>
      </c:valAx>
      <c:catAx>
        <c:axId val="1874730912"/>
        <c:scaling>
          <c:orientation val="minMax"/>
        </c:scaling>
        <c:delete val="1"/>
        <c:axPos val="b"/>
        <c:majorTickMark val="out"/>
        <c:minorTickMark val="none"/>
        <c:tickLblPos val="nextTo"/>
        <c:crossAx val="187422856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Which</a:t>
            </a:r>
            <a:r>
              <a:rPr lang="en-US" baseline="0"/>
              <a:t> quarter has the least revenue reduction opportunity?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Reduced Revenue</c:v>
          </c:tx>
          <c:spPr>
            <a:solidFill>
              <a:srgbClr val="002060"/>
            </a:solidFill>
            <a:ln>
              <a:noFill/>
            </a:ln>
            <a:effectLst/>
          </c:spPr>
          <c:invertIfNegative val="0"/>
          <c:cat>
            <c:strRef>
              <c:f>'What-If Analysis'!$D$60:$D$63</c:f>
              <c:strCache>
                <c:ptCount val="4"/>
                <c:pt idx="0">
                  <c:v>Q1 Outage</c:v>
                </c:pt>
                <c:pt idx="1">
                  <c:v>Q2 Outage</c:v>
                </c:pt>
                <c:pt idx="2">
                  <c:v>Q3 Outage</c:v>
                </c:pt>
                <c:pt idx="3">
                  <c:v>Q4 Outage</c:v>
                </c:pt>
              </c:strCache>
            </c:strRef>
          </c:cat>
          <c:val>
            <c:numRef>
              <c:f>'What-If Analysis'!$R$60:$R$63</c:f>
              <c:numCache>
                <c:formatCode>"$"#,##0.00;[Red]\-"$"#,##0.00</c:formatCode>
                <c:ptCount val="4"/>
                <c:pt idx="0">
                  <c:v>141675660.03799999</c:v>
                </c:pt>
                <c:pt idx="1">
                  <c:v>153195448.35699999</c:v>
                </c:pt>
                <c:pt idx="2">
                  <c:v>154187083.64099997</c:v>
                </c:pt>
                <c:pt idx="3">
                  <c:v>157707855.47099999</c:v>
                </c:pt>
              </c:numCache>
            </c:numRef>
          </c:val>
          <c:extLst>
            <c:ext xmlns:c16="http://schemas.microsoft.com/office/drawing/2014/chart" uri="{C3380CC4-5D6E-409C-BE32-E72D297353CC}">
              <c16:uniqueId val="{00000000-93ED-B645-95A5-6AF2D1F9231C}"/>
            </c:ext>
          </c:extLst>
        </c:ser>
        <c:dLbls>
          <c:showLegendKey val="0"/>
          <c:showVal val="0"/>
          <c:showCatName val="0"/>
          <c:showSerName val="0"/>
          <c:showPercent val="0"/>
          <c:showBubbleSize val="0"/>
        </c:dLbls>
        <c:gapWidth val="219"/>
        <c:axId val="2130668239"/>
        <c:axId val="2129813359"/>
      </c:barChart>
      <c:lineChart>
        <c:grouping val="standard"/>
        <c:varyColors val="0"/>
        <c:ser>
          <c:idx val="1"/>
          <c:order val="1"/>
          <c:tx>
            <c:v>Original Revenue</c:v>
          </c:tx>
          <c:spPr>
            <a:ln w="28575" cap="rnd">
              <a:solidFill>
                <a:schemeClr val="accent2">
                  <a:lumMod val="75000"/>
                </a:schemeClr>
              </a:solidFill>
              <a:round/>
            </a:ln>
            <a:effectLst/>
          </c:spPr>
          <c:marker>
            <c:symbol val="circle"/>
            <c:size val="7"/>
            <c:spPr>
              <a:solidFill>
                <a:srgbClr val="FFC000"/>
              </a:solidFill>
              <a:ln w="15875">
                <a:solidFill>
                  <a:srgbClr val="FFC000"/>
                </a:solidFill>
              </a:ln>
              <a:effectLst/>
            </c:spPr>
          </c:marker>
          <c:cat>
            <c:strRef>
              <c:f>'What-If Analysis'!$D$60:$D$63</c:f>
              <c:strCache>
                <c:ptCount val="4"/>
                <c:pt idx="0">
                  <c:v>Q1 Outage</c:v>
                </c:pt>
                <c:pt idx="1">
                  <c:v>Q2 Outage</c:v>
                </c:pt>
                <c:pt idx="2">
                  <c:v>Q3 Outage</c:v>
                </c:pt>
                <c:pt idx="3">
                  <c:v>Q4 Outage</c:v>
                </c:pt>
              </c:strCache>
            </c:strRef>
          </c:cat>
          <c:val>
            <c:numRef>
              <c:f>'What-If Analysis'!$S$60:$S$63</c:f>
              <c:numCache>
                <c:formatCode>"$"#,##0.00;[Red]\-"$"#,##0.00</c:formatCode>
                <c:ptCount val="4"/>
                <c:pt idx="0">
                  <c:v>202255349.16899997</c:v>
                </c:pt>
                <c:pt idx="1">
                  <c:v>202255349.16899997</c:v>
                </c:pt>
                <c:pt idx="2">
                  <c:v>202255349.16899997</c:v>
                </c:pt>
                <c:pt idx="3">
                  <c:v>202255349.16899997</c:v>
                </c:pt>
              </c:numCache>
            </c:numRef>
          </c:val>
          <c:smooth val="0"/>
          <c:extLst>
            <c:ext xmlns:c16="http://schemas.microsoft.com/office/drawing/2014/chart" uri="{C3380CC4-5D6E-409C-BE32-E72D297353CC}">
              <c16:uniqueId val="{00000004-93ED-B645-95A5-6AF2D1F9231C}"/>
            </c:ext>
          </c:extLst>
        </c:ser>
        <c:dLbls>
          <c:showLegendKey val="0"/>
          <c:showVal val="0"/>
          <c:showCatName val="0"/>
          <c:showSerName val="0"/>
          <c:showPercent val="0"/>
          <c:showBubbleSize val="0"/>
        </c:dLbls>
        <c:marker val="1"/>
        <c:smooth val="0"/>
        <c:axId val="2130668239"/>
        <c:axId val="2129813359"/>
      </c:lineChart>
      <c:catAx>
        <c:axId val="2130668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9813359"/>
        <c:crosses val="autoZero"/>
        <c:auto val="1"/>
        <c:lblAlgn val="ctr"/>
        <c:lblOffset val="100"/>
        <c:noMultiLvlLbl val="0"/>
      </c:catAx>
      <c:valAx>
        <c:axId val="212981335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0668239"/>
        <c:crosses val="autoZero"/>
        <c:crossBetween val="between"/>
        <c:majorUnit val="25000000"/>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t>Kootha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547329479"/>
        <c:axId val="1179329911"/>
      </c:lineChart>
      <c:catAx>
        <c:axId val="1547329479"/>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79329911"/>
        <c:crosses val="autoZero"/>
        <c:auto val="1"/>
        <c:lblAlgn val="ctr"/>
        <c:lblOffset val="100"/>
        <c:noMultiLvlLbl val="1"/>
      </c:catAx>
      <c:valAx>
        <c:axId val="1179329911"/>
        <c:scaling>
          <c:orientation val="minMax"/>
        </c:scaling>
        <c:delete val="0"/>
        <c:axPos val="l"/>
        <c:majorTickMark val="cross"/>
        <c:minorTickMark val="cross"/>
        <c:tickLblPos val="nextTo"/>
        <c:spPr>
          <a:ln>
            <a:noFill/>
          </a:ln>
        </c:spPr>
        <c:crossAx val="1547329479"/>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t>Surjek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686246504"/>
        <c:axId val="1283901264"/>
      </c:lineChart>
      <c:catAx>
        <c:axId val="1686246504"/>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283901264"/>
        <c:crosses val="autoZero"/>
        <c:auto val="1"/>
        <c:lblAlgn val="ctr"/>
        <c:lblOffset val="100"/>
        <c:noMultiLvlLbl val="1"/>
      </c:catAx>
      <c:valAx>
        <c:axId val="1283901264"/>
        <c:scaling>
          <c:orientation val="minMax"/>
        </c:scaling>
        <c:delete val="0"/>
        <c:axPos val="l"/>
        <c:majorTickMark val="cross"/>
        <c:minorTickMark val="cross"/>
        <c:tickLblPos val="nextTo"/>
        <c:spPr>
          <a:ln>
            <a:noFill/>
          </a:ln>
        </c:spPr>
        <c:crossAx val="1686246504"/>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t>Jutik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918091938"/>
        <c:axId val="52744473"/>
      </c:lineChart>
      <c:catAx>
        <c:axId val="1918091938"/>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52744473"/>
        <c:crosses val="autoZero"/>
        <c:auto val="1"/>
        <c:lblAlgn val="ctr"/>
        <c:lblOffset val="100"/>
        <c:noMultiLvlLbl val="1"/>
      </c:catAx>
      <c:valAx>
        <c:axId val="52744473"/>
        <c:scaling>
          <c:orientation val="minMax"/>
        </c:scaling>
        <c:delete val="0"/>
        <c:axPos val="l"/>
        <c:majorTickMark val="cross"/>
        <c:minorTickMark val="cross"/>
        <c:tickLblPos val="nextTo"/>
        <c:spPr>
          <a:ln>
            <a:noFill/>
          </a:ln>
        </c:spPr>
        <c:crossAx val="1918091938"/>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t>Overall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174752530"/>
        <c:axId val="1189849425"/>
      </c:lineChart>
      <c:catAx>
        <c:axId val="1174752530"/>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89849425"/>
        <c:crosses val="autoZero"/>
        <c:auto val="1"/>
        <c:lblAlgn val="ctr"/>
        <c:lblOffset val="100"/>
        <c:noMultiLvlLbl val="1"/>
      </c:catAx>
      <c:valAx>
        <c:axId val="1189849425"/>
        <c:scaling>
          <c:orientation val="minMax"/>
        </c:scaling>
        <c:delete val="0"/>
        <c:axPos val="l"/>
        <c:majorTickMark val="cross"/>
        <c:minorTickMark val="cross"/>
        <c:tickLblPos val="nextTo"/>
        <c:spPr>
          <a:ln>
            <a:noFill/>
          </a:ln>
        </c:spPr>
        <c:crossAx val="1174752530"/>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 Id="rId4"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23</xdr:col>
      <xdr:colOff>14817</xdr:colOff>
      <xdr:row>11</xdr:row>
      <xdr:rowOff>285750</xdr:rowOff>
    </xdr:from>
    <xdr:to>
      <xdr:col>31</xdr:col>
      <xdr:colOff>63499</xdr:colOff>
      <xdr:row>22</xdr:row>
      <xdr:rowOff>266701</xdr:rowOff>
    </xdr:to>
    <xdr:graphicFrame macro="">
      <xdr:nvGraphicFramePr>
        <xdr:cNvPr id="2" name="Chart 1">
          <a:extLst>
            <a:ext uri="{FF2B5EF4-FFF2-40B4-BE49-F238E27FC236}">
              <a16:creationId xmlns:a16="http://schemas.microsoft.com/office/drawing/2014/main" id="{995241E0-6BE7-97A4-7823-0A0CAF712D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32</xdr:col>
      <xdr:colOff>0</xdr:colOff>
      <xdr:row>12</xdr:row>
      <xdr:rowOff>0</xdr:rowOff>
    </xdr:from>
    <xdr:to>
      <xdr:col>38</xdr:col>
      <xdr:colOff>929216</xdr:colOff>
      <xdr:row>22</xdr:row>
      <xdr:rowOff>268817</xdr:rowOff>
    </xdr:to>
    <xdr:graphicFrame macro="">
      <xdr:nvGraphicFramePr>
        <xdr:cNvPr id="3" name="Chart 2">
          <a:extLst>
            <a:ext uri="{FF2B5EF4-FFF2-40B4-BE49-F238E27FC236}">
              <a16:creationId xmlns:a16="http://schemas.microsoft.com/office/drawing/2014/main" id="{D18C1F9D-D69F-6D43-BB42-6A83218214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40</xdr:col>
      <xdr:colOff>0</xdr:colOff>
      <xdr:row>12</xdr:row>
      <xdr:rowOff>0</xdr:rowOff>
    </xdr:from>
    <xdr:to>
      <xdr:col>46</xdr:col>
      <xdr:colOff>929216</xdr:colOff>
      <xdr:row>22</xdr:row>
      <xdr:rowOff>268817</xdr:rowOff>
    </xdr:to>
    <xdr:graphicFrame macro="">
      <xdr:nvGraphicFramePr>
        <xdr:cNvPr id="4" name="Chart 3">
          <a:extLst>
            <a:ext uri="{FF2B5EF4-FFF2-40B4-BE49-F238E27FC236}">
              <a16:creationId xmlns:a16="http://schemas.microsoft.com/office/drawing/2014/main" id="{2F89912E-FC2F-1945-91FE-0CFA87DC67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28</xdr:row>
      <xdr:rowOff>317500</xdr:rowOff>
    </xdr:from>
    <xdr:to>
      <xdr:col>3</xdr:col>
      <xdr:colOff>793749</xdr:colOff>
      <xdr:row>38</xdr:row>
      <xdr:rowOff>490682</xdr:rowOff>
    </xdr:to>
    <xdr:graphicFrame macro="">
      <xdr:nvGraphicFramePr>
        <xdr:cNvPr id="5" name="Chart 4">
          <a:extLst>
            <a:ext uri="{FF2B5EF4-FFF2-40B4-BE49-F238E27FC236}">
              <a16:creationId xmlns:a16="http://schemas.microsoft.com/office/drawing/2014/main" id="{E54D973C-B8CF-398A-CACD-1C1EF9E877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1443182</xdr:colOff>
      <xdr:row>29</xdr:row>
      <xdr:rowOff>0</xdr:rowOff>
    </xdr:from>
    <xdr:to>
      <xdr:col>8</xdr:col>
      <xdr:colOff>404091</xdr:colOff>
      <xdr:row>38</xdr:row>
      <xdr:rowOff>519546</xdr:rowOff>
    </xdr:to>
    <xdr:graphicFrame macro="">
      <xdr:nvGraphicFramePr>
        <xdr:cNvPr id="6" name="Chart 5">
          <a:extLst>
            <a:ext uri="{FF2B5EF4-FFF2-40B4-BE49-F238E27FC236}">
              <a16:creationId xmlns:a16="http://schemas.microsoft.com/office/drawing/2014/main" id="{D5C39BE7-9DFB-2C47-AFED-A7BF4E92FD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1111249</xdr:colOff>
      <xdr:row>29</xdr:row>
      <xdr:rowOff>0</xdr:rowOff>
    </xdr:from>
    <xdr:to>
      <xdr:col>14</xdr:col>
      <xdr:colOff>432953</xdr:colOff>
      <xdr:row>38</xdr:row>
      <xdr:rowOff>519546</xdr:rowOff>
    </xdr:to>
    <xdr:graphicFrame macro="">
      <xdr:nvGraphicFramePr>
        <xdr:cNvPr id="7" name="Chart 6">
          <a:extLst>
            <a:ext uri="{FF2B5EF4-FFF2-40B4-BE49-F238E27FC236}">
              <a16:creationId xmlns:a16="http://schemas.microsoft.com/office/drawing/2014/main" id="{F4FCE994-3D1F-9040-B0D9-5460EDAD9E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43295</xdr:colOff>
      <xdr:row>44</xdr:row>
      <xdr:rowOff>72158</xdr:rowOff>
    </xdr:from>
    <xdr:to>
      <xdr:col>3</xdr:col>
      <xdr:colOff>216477</xdr:colOff>
      <xdr:row>55</xdr:row>
      <xdr:rowOff>129885</xdr:rowOff>
    </xdr:to>
    <xdr:graphicFrame macro="">
      <xdr:nvGraphicFramePr>
        <xdr:cNvPr id="9" name="Chart 8">
          <a:extLst>
            <a:ext uri="{FF2B5EF4-FFF2-40B4-BE49-F238E27FC236}">
              <a16:creationId xmlns:a16="http://schemas.microsoft.com/office/drawing/2014/main" id="{E9F390B8-F306-D54B-B4C3-0DD814C7B5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1096818</xdr:colOff>
      <xdr:row>44</xdr:row>
      <xdr:rowOff>28864</xdr:rowOff>
    </xdr:from>
    <xdr:to>
      <xdr:col>13</xdr:col>
      <xdr:colOff>620569</xdr:colOff>
      <xdr:row>55</xdr:row>
      <xdr:rowOff>72158</xdr:rowOff>
    </xdr:to>
    <xdr:graphicFrame macro="">
      <xdr:nvGraphicFramePr>
        <xdr:cNvPr id="10" name="Chart 9">
          <a:extLst>
            <a:ext uri="{FF2B5EF4-FFF2-40B4-BE49-F238E27FC236}">
              <a16:creationId xmlns:a16="http://schemas.microsoft.com/office/drawing/2014/main" id="{B87E990A-CB72-A647-B1D6-E29E4754F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43295</xdr:colOff>
      <xdr:row>44</xdr:row>
      <xdr:rowOff>86591</xdr:rowOff>
    </xdr:from>
    <xdr:to>
      <xdr:col>7</xdr:col>
      <xdr:colOff>1067954</xdr:colOff>
      <xdr:row>55</xdr:row>
      <xdr:rowOff>129886</xdr:rowOff>
    </xdr:to>
    <xdr:graphicFrame macro="">
      <xdr:nvGraphicFramePr>
        <xdr:cNvPr id="11" name="Chart 10">
          <a:extLst>
            <a:ext uri="{FF2B5EF4-FFF2-40B4-BE49-F238E27FC236}">
              <a16:creationId xmlns:a16="http://schemas.microsoft.com/office/drawing/2014/main" id="{7F8769DD-5FB3-EA42-996C-1AA916D3D6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62</xdr:row>
      <xdr:rowOff>38100</xdr:rowOff>
    </xdr:from>
    <xdr:ext cx="6515100" cy="263842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230</xdr:row>
      <xdr:rowOff>133350</xdr:rowOff>
    </xdr:from>
    <xdr:ext cx="3590925" cy="3181350"/>
    <xdr:pic>
      <xdr:nvPicPr>
        <xdr:cNvPr id="4" name="image3.png">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twoCellAnchor>
    <xdr:from>
      <xdr:col>5</xdr:col>
      <xdr:colOff>670560</xdr:colOff>
      <xdr:row>60</xdr:row>
      <xdr:rowOff>40640</xdr:rowOff>
    </xdr:from>
    <xdr:to>
      <xdr:col>13</xdr:col>
      <xdr:colOff>508000</xdr:colOff>
      <xdr:row>76</xdr:row>
      <xdr:rowOff>147320</xdr:rowOff>
    </xdr:to>
    <xdr:graphicFrame macro="">
      <xdr:nvGraphicFramePr>
        <xdr:cNvPr id="7" name="Chart 6">
          <a:extLst>
            <a:ext uri="{FF2B5EF4-FFF2-40B4-BE49-F238E27FC236}">
              <a16:creationId xmlns:a16="http://schemas.microsoft.com/office/drawing/2014/main" id="{F453FB3A-A1C7-0E74-B874-46FB466E0A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78082</xdr:colOff>
      <xdr:row>81</xdr:row>
      <xdr:rowOff>94074</xdr:rowOff>
    </xdr:from>
    <xdr:to>
      <xdr:col>2</xdr:col>
      <xdr:colOff>2286000</xdr:colOff>
      <xdr:row>94</xdr:row>
      <xdr:rowOff>84668</xdr:rowOff>
    </xdr:to>
    <xdr:graphicFrame macro="">
      <xdr:nvGraphicFramePr>
        <xdr:cNvPr id="8" name="Chart 7">
          <a:extLst>
            <a:ext uri="{FF2B5EF4-FFF2-40B4-BE49-F238E27FC236}">
              <a16:creationId xmlns:a16="http://schemas.microsoft.com/office/drawing/2014/main" id="{AD060B99-4712-B9D7-7D58-A309075F1F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1636888</xdr:colOff>
      <xdr:row>81</xdr:row>
      <xdr:rowOff>0</xdr:rowOff>
    </xdr:from>
    <xdr:to>
      <xdr:col>8</xdr:col>
      <xdr:colOff>12700</xdr:colOff>
      <xdr:row>94</xdr:row>
      <xdr:rowOff>0</xdr:rowOff>
    </xdr:to>
    <xdr:graphicFrame macro="">
      <xdr:nvGraphicFramePr>
        <xdr:cNvPr id="11" name="Chart 10">
          <a:extLst>
            <a:ext uri="{FF2B5EF4-FFF2-40B4-BE49-F238E27FC236}">
              <a16:creationId xmlns:a16="http://schemas.microsoft.com/office/drawing/2014/main" id="{CDA7D7FC-4933-6645-9899-DAF7BE526C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81</xdr:row>
      <xdr:rowOff>0</xdr:rowOff>
    </xdr:from>
    <xdr:to>
      <xdr:col>13</xdr:col>
      <xdr:colOff>599251</xdr:colOff>
      <xdr:row>93</xdr:row>
      <xdr:rowOff>169335</xdr:rowOff>
    </xdr:to>
    <xdr:graphicFrame macro="">
      <xdr:nvGraphicFramePr>
        <xdr:cNvPr id="12" name="Chart 11">
          <a:extLst>
            <a:ext uri="{FF2B5EF4-FFF2-40B4-BE49-F238E27FC236}">
              <a16:creationId xmlns:a16="http://schemas.microsoft.com/office/drawing/2014/main" id="{F8225301-62BF-B640-8A57-0EFE313833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1827932</xdr:colOff>
      <xdr:row>232</xdr:row>
      <xdr:rowOff>77503</xdr:rowOff>
    </xdr:from>
    <xdr:to>
      <xdr:col>5</xdr:col>
      <xdr:colOff>592667</xdr:colOff>
      <xdr:row>248</xdr:row>
      <xdr:rowOff>41899</xdr:rowOff>
    </xdr:to>
    <xdr:graphicFrame macro="">
      <xdr:nvGraphicFramePr>
        <xdr:cNvPr id="14" name="Chart 13">
          <a:extLst>
            <a:ext uri="{FF2B5EF4-FFF2-40B4-BE49-F238E27FC236}">
              <a16:creationId xmlns:a16="http://schemas.microsoft.com/office/drawing/2014/main" id="{BB9E6C1F-5412-224C-5D23-6C5AA0C67F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0</xdr:col>
      <xdr:colOff>57150</xdr:colOff>
      <xdr:row>65</xdr:row>
      <xdr:rowOff>104775</xdr:rowOff>
    </xdr:from>
    <xdr:ext cx="6524625" cy="2914650"/>
    <xdr:pic>
      <xdr:nvPicPr>
        <xdr:cNvPr id="2" name="image4.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xdr:from>
      <xdr:col>3</xdr:col>
      <xdr:colOff>1463204</xdr:colOff>
      <xdr:row>17</xdr:row>
      <xdr:rowOff>114569</xdr:rowOff>
    </xdr:from>
    <xdr:to>
      <xdr:col>8</xdr:col>
      <xdr:colOff>401268</xdr:colOff>
      <xdr:row>34</xdr:row>
      <xdr:rowOff>101599</xdr:rowOff>
    </xdr:to>
    <xdr:graphicFrame macro="">
      <xdr:nvGraphicFramePr>
        <xdr:cNvPr id="3" name="Chart 2">
          <a:extLst>
            <a:ext uri="{FF2B5EF4-FFF2-40B4-BE49-F238E27FC236}">
              <a16:creationId xmlns:a16="http://schemas.microsoft.com/office/drawing/2014/main" id="{DBAE6456-87C0-D20A-9E5B-99EE8C96EE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1801303</xdr:colOff>
      <xdr:row>65</xdr:row>
      <xdr:rowOff>18643</xdr:rowOff>
    </xdr:from>
    <xdr:to>
      <xdr:col>8</xdr:col>
      <xdr:colOff>812801</xdr:colOff>
      <xdr:row>84</xdr:row>
      <xdr:rowOff>152400</xdr:rowOff>
    </xdr:to>
    <xdr:graphicFrame macro="">
      <xdr:nvGraphicFramePr>
        <xdr:cNvPr id="4" name="Chart 3">
          <a:extLst>
            <a:ext uri="{FF2B5EF4-FFF2-40B4-BE49-F238E27FC236}">
              <a16:creationId xmlns:a16="http://schemas.microsoft.com/office/drawing/2014/main" id="{A40DBC10-9FC4-94A8-21A2-4F9FB48166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0</xdr:col>
      <xdr:colOff>76200</xdr:colOff>
      <xdr:row>69</xdr:row>
      <xdr:rowOff>95250</xdr:rowOff>
    </xdr:from>
    <xdr:ext cx="8372475" cy="2924175"/>
    <xdr:graphicFrame macro="">
      <xdr:nvGraphicFramePr>
        <xdr:cNvPr id="1156314713" name="Chart 1">
          <a:extLst>
            <a:ext uri="{FF2B5EF4-FFF2-40B4-BE49-F238E27FC236}">
              <a16:creationId xmlns:a16="http://schemas.microsoft.com/office/drawing/2014/main" id="{00000000-0008-0000-0800-000059F6EB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57150</xdr:colOff>
      <xdr:row>86</xdr:row>
      <xdr:rowOff>57150</xdr:rowOff>
    </xdr:from>
    <xdr:ext cx="8372475" cy="2924175"/>
    <xdr:graphicFrame macro="">
      <xdr:nvGraphicFramePr>
        <xdr:cNvPr id="923527089" name="Chart 2">
          <a:extLst>
            <a:ext uri="{FF2B5EF4-FFF2-40B4-BE49-F238E27FC236}">
              <a16:creationId xmlns:a16="http://schemas.microsoft.com/office/drawing/2014/main" id="{00000000-0008-0000-0800-0000B1E70B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600075</xdr:colOff>
      <xdr:row>69</xdr:row>
      <xdr:rowOff>76200</xdr:rowOff>
    </xdr:from>
    <xdr:ext cx="8353425" cy="2933700"/>
    <xdr:graphicFrame macro="">
      <xdr:nvGraphicFramePr>
        <xdr:cNvPr id="800903149" name="Chart 3">
          <a:extLst>
            <a:ext uri="{FF2B5EF4-FFF2-40B4-BE49-F238E27FC236}">
              <a16:creationId xmlns:a16="http://schemas.microsoft.com/office/drawing/2014/main" id="{00000000-0008-0000-0800-0000EDCFBC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609600</xdr:colOff>
      <xdr:row>86</xdr:row>
      <xdr:rowOff>76200</xdr:rowOff>
    </xdr:from>
    <xdr:ext cx="8353425" cy="2924175"/>
    <xdr:graphicFrame macro="">
      <xdr:nvGraphicFramePr>
        <xdr:cNvPr id="1966106866" name="Chart 4">
          <a:extLst>
            <a:ext uri="{FF2B5EF4-FFF2-40B4-BE49-F238E27FC236}">
              <a16:creationId xmlns:a16="http://schemas.microsoft.com/office/drawing/2014/main" id="{00000000-0008-0000-0800-0000F26830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979174-F1EB-6941-8140-C84E91AF5E11}" name="Table3" displayName="Table3" ref="A2:J1010" totalsRowShown="0" headerRowDxfId="7">
  <autoFilter ref="A2:J1010" xr:uid="{0E979174-F1EB-6941-8140-C84E91AF5E11}"/>
  <tableColumns count="10">
    <tableColumn id="1" xr3:uid="{062AFCF8-732C-BD40-810C-E8DCCFC051D3}" name="Account Type"/>
    <tableColumn id="2" xr3:uid="{D1F105DC-5545-1246-846A-575CD7AC74DA}" name="Value Drivers" dataDxfId="6"/>
    <tableColumn id="3" xr3:uid="{04213808-3DC6-E84C-A8F1-8C35F9708F0C}" name="Unit"/>
    <tableColumn id="4" xr3:uid="{DAAF16CD-BD40-AD41-9F10-FD30B0085416}" name="Month" dataDxfId="5"/>
    <tableColumn id="5" xr3:uid="{4FB09976-6606-E84B-A452-4AFA3849E92D}" name="Month (Number)"/>
    <tableColumn id="6" xr3:uid="{D9DFAE96-DE99-A340-8A71-A53786A1CC95}" name="Centre Type"/>
    <tableColumn id="7" xr3:uid="{44C58516-CE9E-D645-846F-A6DC3F51F38B}" name="Cost Centre / Profit Centre" dataDxfId="4"/>
    <tableColumn id="8" xr3:uid="{59D67A91-E8F2-8B4A-A624-E186A18F82DE}" name="Cost Centre / Profit Centre Elements" dataDxfId="3"/>
    <tableColumn id="9" xr3:uid="{D97271F6-4B48-2D49-A165-A0F31F48EAA3}" name="Unit of Measure" dataDxfId="2"/>
    <tableColumn id="10" xr3:uid="{2D4F8956-74A6-A444-B5F0-D55559A2D54C}" name="Row Data" dataDxfId="1"/>
  </tableColumns>
  <tableStyleInfo name="TableStyleLight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22A35"/>
  </sheetPr>
  <dimension ref="A1:Z1000"/>
  <sheetViews>
    <sheetView showGridLines="0" workbookViewId="0"/>
  </sheetViews>
  <sheetFormatPr baseColWidth="10" defaultColWidth="14.5" defaultRowHeight="15" customHeight="1" x14ac:dyDescent="0.2"/>
  <cols>
    <col min="1" max="1" width="40.83203125" customWidth="1"/>
    <col min="2" max="22" width="8.6640625" customWidth="1"/>
  </cols>
  <sheetData>
    <row r="1" spans="1:26" ht="41.25" customHeight="1" x14ac:dyDescent="0.2">
      <c r="A1" s="92" t="s">
        <v>0</v>
      </c>
      <c r="B1" s="93"/>
      <c r="C1" s="93"/>
      <c r="D1" s="93"/>
      <c r="E1" s="93"/>
      <c r="F1" s="93"/>
      <c r="G1" s="93"/>
      <c r="H1" s="93"/>
      <c r="I1" s="93"/>
      <c r="J1" s="93"/>
      <c r="K1" s="93"/>
      <c r="L1" s="93"/>
      <c r="M1" s="93"/>
      <c r="N1" s="93"/>
      <c r="O1" s="93"/>
      <c r="P1" s="93"/>
      <c r="Q1" s="93"/>
      <c r="R1" s="93"/>
      <c r="S1" s="93"/>
      <c r="T1" s="93"/>
      <c r="U1" s="93"/>
      <c r="V1" s="93"/>
      <c r="W1" s="93"/>
      <c r="X1" s="93"/>
      <c r="Y1" s="93"/>
      <c r="Z1" s="93"/>
    </row>
    <row r="2" spans="1:26" ht="17.25" customHeight="1" x14ac:dyDescent="0.2">
      <c r="A2" s="92"/>
      <c r="B2" s="93"/>
      <c r="C2" s="93"/>
      <c r="D2" s="93"/>
      <c r="E2" s="93"/>
      <c r="F2" s="93"/>
      <c r="G2" s="93"/>
      <c r="H2" s="93"/>
      <c r="I2" s="93"/>
      <c r="J2" s="93"/>
      <c r="K2" s="93"/>
      <c r="L2" s="93"/>
      <c r="M2" s="93"/>
      <c r="N2" s="93"/>
      <c r="O2" s="93"/>
      <c r="P2" s="93"/>
      <c r="Q2" s="93"/>
      <c r="R2" s="93"/>
      <c r="S2" s="93"/>
      <c r="T2" s="93"/>
      <c r="U2" s="93"/>
      <c r="V2" s="93"/>
      <c r="W2" s="93"/>
      <c r="X2" s="93"/>
      <c r="Y2" s="93"/>
      <c r="Z2" s="93"/>
    </row>
    <row r="3" spans="1:26" ht="15" customHeight="1" x14ac:dyDescent="0.2">
      <c r="A3" s="92" t="s">
        <v>1</v>
      </c>
      <c r="B3" s="94"/>
      <c r="C3" s="94"/>
      <c r="D3" s="94"/>
      <c r="E3" s="94"/>
      <c r="F3" s="94"/>
      <c r="G3" s="94"/>
      <c r="H3" s="94"/>
      <c r="I3" s="94"/>
      <c r="J3" s="94"/>
      <c r="K3" s="94"/>
      <c r="L3" s="94"/>
      <c r="M3" s="94"/>
      <c r="N3" s="94"/>
      <c r="O3" s="94"/>
      <c r="P3" s="94"/>
      <c r="Q3" s="94"/>
      <c r="R3" s="94"/>
      <c r="S3" s="94"/>
      <c r="T3" s="94"/>
      <c r="U3" s="94"/>
      <c r="V3" s="94"/>
      <c r="W3" s="94"/>
      <c r="X3" s="94"/>
      <c r="Y3" s="94"/>
      <c r="Z3" s="94"/>
    </row>
    <row r="4" spans="1:26" ht="17.25" customHeight="1" x14ac:dyDescent="0.2">
      <c r="A4" s="1" t="s">
        <v>2</v>
      </c>
      <c r="B4" s="2" t="s">
        <v>3</v>
      </c>
      <c r="C4" s="2"/>
      <c r="D4" s="2"/>
      <c r="E4" s="2"/>
      <c r="F4" s="2"/>
      <c r="G4" s="2"/>
      <c r="H4" s="2"/>
      <c r="I4" s="2"/>
      <c r="J4" s="2"/>
      <c r="K4" s="2"/>
      <c r="L4" s="2"/>
      <c r="M4" s="2"/>
      <c r="N4" s="2"/>
      <c r="O4" s="2"/>
      <c r="P4" s="2"/>
      <c r="Q4" s="2"/>
      <c r="R4" s="2"/>
      <c r="S4" s="2"/>
      <c r="T4" s="2"/>
      <c r="U4" s="2"/>
      <c r="V4" s="2"/>
      <c r="W4" s="2"/>
      <c r="X4" s="2"/>
      <c r="Y4" s="2"/>
      <c r="Z4" s="2"/>
    </row>
    <row r="5" spans="1:26" ht="17.25" customHeight="1" x14ac:dyDescent="0.2">
      <c r="A5" s="1" t="s">
        <v>4</v>
      </c>
      <c r="B5" s="2" t="s">
        <v>5</v>
      </c>
      <c r="C5" s="2"/>
      <c r="D5" s="2"/>
      <c r="E5" s="2"/>
      <c r="F5" s="2"/>
      <c r="G5" s="2"/>
      <c r="H5" s="2"/>
      <c r="I5" s="2"/>
      <c r="J5" s="2"/>
      <c r="K5" s="2"/>
      <c r="L5" s="2"/>
      <c r="M5" s="2"/>
      <c r="N5" s="2"/>
      <c r="O5" s="2"/>
      <c r="P5" s="2"/>
      <c r="Q5" s="2"/>
      <c r="R5" s="2"/>
      <c r="S5" s="2"/>
      <c r="T5" s="2"/>
      <c r="U5" s="2"/>
      <c r="V5" s="2"/>
      <c r="W5" s="2"/>
      <c r="X5" s="2"/>
      <c r="Y5" s="2"/>
      <c r="Z5" s="2"/>
    </row>
    <row r="6" spans="1:26" ht="17.25" customHeight="1" x14ac:dyDescent="0.2">
      <c r="A6" s="1" t="s">
        <v>6</v>
      </c>
      <c r="B6" s="2" t="s">
        <v>7</v>
      </c>
      <c r="C6" s="2"/>
      <c r="D6" s="2"/>
      <c r="E6" s="2"/>
      <c r="F6" s="2"/>
      <c r="G6" s="2"/>
      <c r="H6" s="2"/>
      <c r="I6" s="2"/>
      <c r="J6" s="2"/>
      <c r="K6" s="2"/>
      <c r="L6" s="2"/>
      <c r="M6" s="2"/>
      <c r="N6" s="2"/>
      <c r="O6" s="2"/>
      <c r="P6" s="2"/>
      <c r="Q6" s="2"/>
      <c r="R6" s="2"/>
      <c r="S6" s="2"/>
      <c r="T6" s="2"/>
      <c r="U6" s="2"/>
      <c r="V6" s="2"/>
      <c r="W6" s="2"/>
      <c r="X6" s="2"/>
      <c r="Y6" s="2"/>
      <c r="Z6" s="2"/>
    </row>
    <row r="7" spans="1:26" ht="17.25" customHeight="1" x14ac:dyDescent="0.2">
      <c r="A7" s="1" t="s">
        <v>8</v>
      </c>
      <c r="B7" s="2" t="s">
        <v>9</v>
      </c>
      <c r="C7" s="2"/>
      <c r="D7" s="2"/>
      <c r="E7" s="2"/>
      <c r="F7" s="2"/>
      <c r="G7" s="2"/>
      <c r="H7" s="2"/>
      <c r="I7" s="2"/>
      <c r="J7" s="2"/>
      <c r="K7" s="2"/>
      <c r="L7" s="2"/>
      <c r="M7" s="2"/>
      <c r="N7" s="2"/>
      <c r="O7" s="2"/>
      <c r="P7" s="2"/>
      <c r="Q7" s="2"/>
      <c r="R7" s="2"/>
      <c r="S7" s="2"/>
      <c r="T7" s="2"/>
      <c r="U7" s="2"/>
      <c r="V7" s="2"/>
      <c r="W7" s="2"/>
      <c r="X7" s="2"/>
      <c r="Y7" s="2"/>
      <c r="Z7" s="2"/>
    </row>
    <row r="8" spans="1:26" ht="17.25" customHeight="1" x14ac:dyDescent="0.2">
      <c r="A8" s="1" t="s">
        <v>10</v>
      </c>
      <c r="B8" s="2" t="s">
        <v>11</v>
      </c>
      <c r="C8" s="2"/>
      <c r="D8" s="2"/>
      <c r="E8" s="2"/>
      <c r="F8" s="2"/>
      <c r="G8" s="2"/>
      <c r="H8" s="2"/>
      <c r="I8" s="2"/>
      <c r="J8" s="2"/>
      <c r="K8" s="2"/>
      <c r="L8" s="2"/>
      <c r="M8" s="2"/>
      <c r="N8" s="2"/>
      <c r="O8" s="2"/>
      <c r="P8" s="2"/>
      <c r="Q8" s="2"/>
      <c r="R8" s="2"/>
      <c r="S8" s="2"/>
      <c r="T8" s="2"/>
      <c r="U8" s="2"/>
      <c r="V8" s="2"/>
      <c r="W8" s="2"/>
      <c r="X8" s="2"/>
      <c r="Y8" s="2"/>
      <c r="Z8" s="2"/>
    </row>
    <row r="9" spans="1:26" ht="17.25" customHeight="1" x14ac:dyDescent="0.2">
      <c r="A9" s="1" t="s">
        <v>12</v>
      </c>
      <c r="B9" s="2" t="s">
        <v>13</v>
      </c>
      <c r="C9" s="2"/>
      <c r="D9" s="2"/>
      <c r="E9" s="2"/>
      <c r="F9" s="2"/>
      <c r="G9" s="2"/>
      <c r="H9" s="2"/>
      <c r="I9" s="2"/>
      <c r="J9" s="2"/>
      <c r="K9" s="2"/>
      <c r="L9" s="2"/>
      <c r="M9" s="2"/>
      <c r="N9" s="2"/>
      <c r="O9" s="2"/>
      <c r="P9" s="2"/>
      <c r="Q9" s="2"/>
      <c r="R9" s="2"/>
      <c r="S9" s="2"/>
      <c r="T9" s="2"/>
      <c r="U9" s="2"/>
      <c r="V9" s="2"/>
      <c r="W9" s="2"/>
      <c r="X9" s="2"/>
      <c r="Y9" s="2"/>
      <c r="Z9" s="2"/>
    </row>
    <row r="10" spans="1:26" ht="17.25" customHeight="1" x14ac:dyDescent="0.2">
      <c r="A10" s="1" t="s">
        <v>14</v>
      </c>
      <c r="B10" s="2" t="s">
        <v>15</v>
      </c>
      <c r="C10" s="2"/>
      <c r="D10" s="2"/>
      <c r="E10" s="2"/>
      <c r="F10" s="2"/>
      <c r="G10" s="2"/>
      <c r="H10" s="2"/>
      <c r="I10" s="2"/>
      <c r="J10" s="2"/>
      <c r="K10" s="2"/>
      <c r="L10" s="2"/>
      <c r="M10" s="2"/>
      <c r="N10" s="2"/>
      <c r="O10" s="2"/>
      <c r="P10" s="2"/>
      <c r="Q10" s="2"/>
      <c r="R10" s="2"/>
      <c r="S10" s="2"/>
      <c r="T10" s="2"/>
      <c r="U10" s="2"/>
      <c r="V10" s="2"/>
      <c r="W10" s="2"/>
      <c r="X10" s="2"/>
      <c r="Y10" s="2"/>
      <c r="Z10" s="2"/>
    </row>
    <row r="11" spans="1:26" ht="17.25" customHeight="1" x14ac:dyDescent="0.2">
      <c r="A11" s="1" t="s">
        <v>16</v>
      </c>
      <c r="B11" s="2" t="s">
        <v>17</v>
      </c>
      <c r="C11" s="2"/>
      <c r="D11" s="2"/>
      <c r="E11" s="2"/>
      <c r="F11" s="2"/>
      <c r="G11" s="2"/>
      <c r="H11" s="2"/>
      <c r="I11" s="2"/>
      <c r="J11" s="2"/>
      <c r="K11" s="2"/>
      <c r="L11" s="2"/>
      <c r="M11" s="2"/>
      <c r="N11" s="2"/>
      <c r="O11" s="2"/>
      <c r="P11" s="2"/>
      <c r="Q11" s="2"/>
      <c r="R11" s="2"/>
      <c r="S11" s="2"/>
      <c r="T11" s="2"/>
      <c r="U11" s="2"/>
      <c r="V11" s="2"/>
      <c r="W11" s="2"/>
      <c r="X11" s="2"/>
      <c r="Y11" s="2"/>
      <c r="Z11" s="2"/>
    </row>
    <row r="12" spans="1:26" ht="17.25" customHeight="1" x14ac:dyDescent="0.2">
      <c r="A12" s="1" t="s">
        <v>18</v>
      </c>
      <c r="B12" s="2" t="s">
        <v>19</v>
      </c>
      <c r="C12" s="2"/>
      <c r="D12" s="2"/>
      <c r="E12" s="2"/>
      <c r="F12" s="2"/>
      <c r="G12" s="2"/>
      <c r="H12" s="2"/>
      <c r="I12" s="2"/>
      <c r="J12" s="2"/>
      <c r="K12" s="2"/>
      <c r="L12" s="2"/>
      <c r="M12" s="2"/>
      <c r="N12" s="2"/>
      <c r="O12" s="2"/>
      <c r="P12" s="2"/>
      <c r="Q12" s="2"/>
      <c r="R12" s="2"/>
      <c r="S12" s="2"/>
      <c r="T12" s="2"/>
      <c r="U12" s="2"/>
      <c r="V12" s="2"/>
      <c r="W12" s="2"/>
      <c r="X12" s="2"/>
      <c r="Y12" s="2"/>
      <c r="Z12" s="2"/>
    </row>
    <row r="13" spans="1:26" ht="17.25" customHeight="1" x14ac:dyDescent="0.2">
      <c r="A13" s="3" t="s">
        <v>20</v>
      </c>
      <c r="B13" s="2" t="s">
        <v>21</v>
      </c>
      <c r="C13" s="2"/>
      <c r="D13" s="2"/>
      <c r="E13" s="2"/>
      <c r="F13" s="2"/>
      <c r="G13" s="2"/>
      <c r="H13" s="2"/>
      <c r="I13" s="2"/>
      <c r="J13" s="2"/>
      <c r="K13" s="2"/>
      <c r="L13" s="2"/>
      <c r="M13" s="2"/>
      <c r="N13" s="2"/>
      <c r="O13" s="2"/>
      <c r="P13" s="2"/>
      <c r="Q13" s="2"/>
      <c r="R13" s="2"/>
      <c r="S13" s="2"/>
      <c r="T13" s="2"/>
      <c r="U13" s="2"/>
      <c r="V13" s="2"/>
      <c r="W13" s="2"/>
      <c r="X13" s="2"/>
      <c r="Y13" s="2"/>
      <c r="Z13" s="2"/>
    </row>
    <row r="14" spans="1:26" ht="17.25" customHeight="1" x14ac:dyDescent="0.2">
      <c r="A14" s="1" t="s">
        <v>22</v>
      </c>
      <c r="B14" s="4" t="s">
        <v>23</v>
      </c>
      <c r="C14" s="4"/>
      <c r="D14" s="4"/>
      <c r="E14" s="4"/>
      <c r="F14" s="4"/>
      <c r="G14" s="4"/>
      <c r="H14" s="4"/>
      <c r="I14" s="4"/>
      <c r="J14" s="4"/>
      <c r="K14" s="4"/>
      <c r="L14" s="4"/>
      <c r="M14" s="4"/>
      <c r="N14" s="4"/>
      <c r="O14" s="4"/>
      <c r="P14" s="4"/>
      <c r="Q14" s="4"/>
      <c r="R14" s="4"/>
      <c r="S14" s="4"/>
      <c r="T14" s="4"/>
      <c r="U14" s="4"/>
      <c r="V14" s="4"/>
      <c r="W14" s="4"/>
      <c r="X14" s="4"/>
      <c r="Y14" s="4"/>
      <c r="Z14" s="4"/>
    </row>
    <row r="15" spans="1:26" ht="17.25" customHeight="1" x14ac:dyDescent="0.2">
      <c r="A15" s="1" t="s">
        <v>24</v>
      </c>
      <c r="B15" s="4" t="s">
        <v>25</v>
      </c>
      <c r="C15" s="4"/>
      <c r="D15" s="4"/>
      <c r="E15" s="4"/>
      <c r="F15" s="4"/>
      <c r="G15" s="4"/>
      <c r="H15" s="4"/>
      <c r="I15" s="4"/>
      <c r="J15" s="4"/>
      <c r="K15" s="4"/>
      <c r="L15" s="4"/>
      <c r="M15" s="4"/>
      <c r="N15" s="4"/>
      <c r="O15" s="4"/>
      <c r="P15" s="4"/>
      <c r="Q15" s="4"/>
      <c r="R15" s="4"/>
      <c r="S15" s="4"/>
      <c r="T15" s="4"/>
      <c r="U15" s="4"/>
      <c r="V15" s="4"/>
      <c r="W15" s="4"/>
      <c r="X15" s="4"/>
      <c r="Y15" s="4"/>
      <c r="Z15" s="4"/>
    </row>
    <row r="16" spans="1:26" ht="17.25" customHeight="1" x14ac:dyDescent="0.2">
      <c r="A16" s="1" t="s">
        <v>26</v>
      </c>
      <c r="B16" s="4" t="s">
        <v>27</v>
      </c>
      <c r="C16" s="4"/>
      <c r="D16" s="4"/>
      <c r="E16" s="4"/>
      <c r="F16" s="4"/>
      <c r="G16" s="4"/>
      <c r="H16" s="4"/>
      <c r="I16" s="4"/>
      <c r="J16" s="4"/>
      <c r="K16" s="4"/>
      <c r="L16" s="4"/>
      <c r="M16" s="4"/>
      <c r="N16" s="4"/>
      <c r="O16" s="4"/>
      <c r="P16" s="4"/>
      <c r="Q16" s="4"/>
      <c r="R16" s="4"/>
      <c r="S16" s="4"/>
      <c r="T16" s="4"/>
      <c r="U16" s="4"/>
      <c r="V16" s="4"/>
      <c r="W16" s="4"/>
      <c r="X16" s="4"/>
      <c r="Y16" s="4"/>
      <c r="Z16" s="4"/>
    </row>
    <row r="17" spans="1:26" ht="17.25" customHeight="1" x14ac:dyDescent="0.2">
      <c r="A17" s="1" t="s">
        <v>8</v>
      </c>
      <c r="B17" s="4" t="s">
        <v>28</v>
      </c>
      <c r="C17" s="4"/>
      <c r="D17" s="4"/>
      <c r="E17" s="4"/>
      <c r="F17" s="4"/>
      <c r="G17" s="4"/>
      <c r="H17" s="4"/>
      <c r="I17" s="4"/>
      <c r="J17" s="4"/>
      <c r="K17" s="4"/>
      <c r="L17" s="4"/>
      <c r="M17" s="4"/>
      <c r="N17" s="4"/>
      <c r="O17" s="4"/>
      <c r="P17" s="4"/>
      <c r="Q17" s="4"/>
      <c r="R17" s="4"/>
      <c r="S17" s="4"/>
      <c r="T17" s="4"/>
      <c r="U17" s="4"/>
      <c r="V17" s="4"/>
      <c r="W17" s="4"/>
      <c r="X17" s="4"/>
      <c r="Y17" s="4"/>
      <c r="Z17" s="4"/>
    </row>
    <row r="18" spans="1:26" ht="17.25" customHeight="1" x14ac:dyDescent="0.2">
      <c r="A18" s="1" t="s">
        <v>29</v>
      </c>
      <c r="B18" s="4" t="s">
        <v>30</v>
      </c>
      <c r="C18" s="4"/>
      <c r="D18" s="4"/>
      <c r="E18" s="4"/>
      <c r="F18" s="4"/>
      <c r="G18" s="4"/>
      <c r="H18" s="4"/>
      <c r="I18" s="4"/>
      <c r="J18" s="4"/>
      <c r="K18" s="4"/>
      <c r="L18" s="4"/>
      <c r="M18" s="4"/>
      <c r="N18" s="4"/>
      <c r="O18" s="4"/>
      <c r="P18" s="4"/>
      <c r="Q18" s="4"/>
      <c r="R18" s="4"/>
      <c r="S18" s="4"/>
      <c r="T18" s="4"/>
      <c r="U18" s="4"/>
      <c r="V18" s="4"/>
      <c r="W18" s="4"/>
      <c r="X18" s="4"/>
      <c r="Y18" s="4"/>
      <c r="Z18" s="4"/>
    </row>
    <row r="19" spans="1:26" ht="17.25" customHeight="1" x14ac:dyDescent="0.2">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7.25" customHeight="1" x14ac:dyDescent="0.2">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7.25" customHeight="1" x14ac:dyDescent="0.2">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7.25" customHeight="1" x14ac:dyDescent="0.2">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7.25" customHeight="1" x14ac:dyDescent="0.2">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7.25" customHeight="1" x14ac:dyDescent="0.2">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7.25" customHeight="1" x14ac:dyDescent="0.2">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7.25" customHeight="1" x14ac:dyDescent="0.2">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7.25" customHeight="1" x14ac:dyDescent="0.2">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7.25" customHeight="1" x14ac:dyDescent="0.2">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7.25" customHeight="1" x14ac:dyDescent="0.2">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7.25" customHeight="1" x14ac:dyDescent="0.2">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7.25" customHeight="1" x14ac:dyDescent="0.2">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7.25" customHeight="1" x14ac:dyDescent="0.2">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7.25" customHeight="1" x14ac:dyDescent="0.2">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7.25" customHeight="1" x14ac:dyDescent="0.2">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7.25" customHeight="1" x14ac:dyDescent="0.2">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7.25" customHeight="1" x14ac:dyDescent="0.2">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7.25" customHeight="1" x14ac:dyDescent="0.2">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7.25" customHeight="1" x14ac:dyDescent="0.2">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7.25" customHeight="1" x14ac:dyDescent="0.2">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7.25" customHeight="1" x14ac:dyDescent="0.2">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7.25" customHeight="1" x14ac:dyDescent="0.2">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7.25" customHeight="1" x14ac:dyDescent="0.2">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7.25" customHeight="1" x14ac:dyDescent="0.2">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7.25" customHeight="1" x14ac:dyDescent="0.2">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7.25" customHeight="1" x14ac:dyDescent="0.2">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7.25" customHeight="1" x14ac:dyDescent="0.2">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7.25" customHeight="1" x14ac:dyDescent="0.2">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7.25" customHeight="1" x14ac:dyDescent="0.2">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7.25" customHeight="1" x14ac:dyDescent="0.2">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7.25" customHeight="1" x14ac:dyDescent="0.2">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7.25" customHeight="1" x14ac:dyDescent="0.2">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7.25" customHeight="1" x14ac:dyDescent="0.2">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7.25" customHeight="1" x14ac:dyDescent="0.2">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7.25" customHeight="1" x14ac:dyDescent="0.2">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7.25" customHeight="1" x14ac:dyDescent="0.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7.25" customHeight="1" x14ac:dyDescent="0.2">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7.25" customHeight="1" x14ac:dyDescent="0.2">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7.25" customHeight="1" x14ac:dyDescent="0.2">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7.25" customHeight="1" x14ac:dyDescent="0.2">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7.25" customHeight="1" x14ac:dyDescent="0.2">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7.25" customHeight="1" x14ac:dyDescent="0.2">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7.25" customHeight="1" x14ac:dyDescent="0.2">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7.25" customHeight="1" x14ac:dyDescent="0.2">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7.25" customHeight="1" x14ac:dyDescent="0.2">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7.25" customHeight="1" x14ac:dyDescent="0.2">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7.25" customHeight="1" x14ac:dyDescent="0.2">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7.25" customHeight="1" x14ac:dyDescent="0.2">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7.25" customHeight="1" x14ac:dyDescent="0.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7.25" customHeight="1" x14ac:dyDescent="0.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7.25" customHeight="1" x14ac:dyDescent="0.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7.25" customHeight="1" x14ac:dyDescent="0.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7.25" customHeight="1" x14ac:dyDescent="0.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7.25" customHeight="1"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7.25" customHeight="1" x14ac:dyDescent="0.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7.25" customHeight="1"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7.25" customHeight="1"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7.25" customHeight="1"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7.25" customHeight="1"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7.25" customHeight="1"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7.25" customHeight="1"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7.25" customHeight="1"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7.25" customHeight="1"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7.25"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7.25" customHeight="1"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7.25" customHeight="1"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7.25" customHeight="1"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7.25" customHeight="1"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7.2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7.2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7.2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7.2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7.2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7.2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7.2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7.2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7.2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7.2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7.2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7.2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7.2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7.2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7.2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7.2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7.2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7.2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7.2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7.2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7.2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7.2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7.2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7.2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7.2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7.2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7.2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7.2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7.2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7.2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7.2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7.2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7.2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7.2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7.2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7.2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7.2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7.2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7.2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7.2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7.2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7.2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7.2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7.2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7.2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7.2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7.2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7.2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7.2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7.2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7.2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7.2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7.2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7.2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7.2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7.2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7.2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7.2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7.2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7.2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7.2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7.2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7.2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7.2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7.2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7.2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7.2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7.2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7.2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7.2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7.2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7.2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7.2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7.2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7.2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7.2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7.2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7.2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7.2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7.2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7.2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7.2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7.2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7.2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7.2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7.2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7.2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7.2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7.2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7.2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7.2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7.2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7.2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7.2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7.2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7.2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7.2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7.2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7.2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7.2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7.2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7.2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7.2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7.2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7.2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7.2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7.2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7.2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7.2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7.2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7.2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7.2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7.2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7.2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7.2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7.2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7.2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7.2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7.2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7.2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7.2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7.2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7.2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7.2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7.2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7.2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7.2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7.2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7.2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7.2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7.2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7.2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7.2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1"/>
  <sheetViews>
    <sheetView workbookViewId="0">
      <pane ySplit="2" topLeftCell="A3" activePane="bottomLeft" state="frozen"/>
      <selection pane="bottomLeft" activeCell="J2" sqref="J2"/>
    </sheetView>
  </sheetViews>
  <sheetFormatPr baseColWidth="10" defaultColWidth="14.5" defaultRowHeight="15" customHeight="1" x14ac:dyDescent="0.2"/>
  <cols>
    <col min="1" max="1" width="21.5" customWidth="1"/>
    <col min="2" max="3" width="19.83203125" customWidth="1"/>
    <col min="4" max="4" width="8.6640625" customWidth="1"/>
    <col min="5" max="5" width="16.1640625" customWidth="1"/>
    <col min="6" max="6" width="15.1640625" customWidth="1"/>
    <col min="7" max="7" width="27.5" customWidth="1"/>
    <col min="8" max="8" width="32.83203125" customWidth="1"/>
    <col min="9" max="9" width="16.83203125" customWidth="1"/>
    <col min="10" max="10" width="18.6640625" customWidth="1"/>
    <col min="11" max="12" width="12.33203125" customWidth="1"/>
    <col min="13" max="26" width="8.6640625" customWidth="1"/>
  </cols>
  <sheetData>
    <row r="1" spans="1:26" ht="14.25" customHeight="1" x14ac:dyDescent="0.2">
      <c r="A1" s="95"/>
      <c r="B1" s="96"/>
      <c r="C1" s="95"/>
      <c r="D1" s="96"/>
      <c r="E1" s="96"/>
      <c r="F1" s="96"/>
      <c r="G1" s="96"/>
      <c r="H1" s="96"/>
      <c r="I1" s="96"/>
      <c r="J1" s="96"/>
      <c r="K1" s="97"/>
      <c r="L1" s="97"/>
      <c r="M1" s="97"/>
      <c r="N1" s="97"/>
      <c r="O1" s="97"/>
      <c r="P1" s="97"/>
      <c r="Q1" s="97"/>
      <c r="R1" s="97"/>
      <c r="S1" s="97"/>
      <c r="T1" s="97"/>
      <c r="U1" s="97"/>
      <c r="V1" s="97"/>
      <c r="W1" s="97"/>
      <c r="X1" s="97"/>
      <c r="Y1" s="97"/>
      <c r="Z1" s="97"/>
    </row>
    <row r="2" spans="1:26" ht="14.25" customHeight="1" x14ac:dyDescent="0.2">
      <c r="A2" s="95" t="s">
        <v>2</v>
      </c>
      <c r="B2" s="95" t="s">
        <v>4</v>
      </c>
      <c r="C2" s="95" t="s">
        <v>6</v>
      </c>
      <c r="D2" s="95" t="s">
        <v>8</v>
      </c>
      <c r="E2" s="95" t="s">
        <v>10</v>
      </c>
      <c r="F2" s="95" t="s">
        <v>12</v>
      </c>
      <c r="G2" s="95" t="s">
        <v>14</v>
      </c>
      <c r="H2" s="95" t="s">
        <v>16</v>
      </c>
      <c r="I2" s="95" t="s">
        <v>18</v>
      </c>
      <c r="J2" s="98" t="s">
        <v>20</v>
      </c>
      <c r="K2" s="99"/>
      <c r="L2" s="97"/>
      <c r="M2" s="97"/>
      <c r="N2" s="97"/>
      <c r="O2" s="97"/>
      <c r="P2" s="97"/>
      <c r="Q2" s="97"/>
      <c r="R2" s="97"/>
      <c r="S2" s="97"/>
      <c r="T2" s="97"/>
      <c r="U2" s="97"/>
      <c r="V2" s="97"/>
      <c r="W2" s="97"/>
      <c r="X2" s="97"/>
      <c r="Y2" s="97"/>
      <c r="Z2" s="97"/>
    </row>
    <row r="3" spans="1:26" ht="14.25" customHeight="1" x14ac:dyDescent="0.2">
      <c r="A3" s="4" t="s">
        <v>32</v>
      </c>
      <c r="B3" s="4" t="s">
        <v>33</v>
      </c>
      <c r="C3" s="4" t="s">
        <v>34</v>
      </c>
      <c r="D3" s="5">
        <v>41456</v>
      </c>
      <c r="E3" s="6">
        <f t="shared" ref="E3:E257" si="0">MONTH(D3)</f>
        <v>7</v>
      </c>
      <c r="F3" s="6" t="s">
        <v>35</v>
      </c>
      <c r="G3" s="4" t="s">
        <v>36</v>
      </c>
      <c r="H3" s="4" t="s">
        <v>37</v>
      </c>
      <c r="I3" s="4" t="s">
        <v>38</v>
      </c>
      <c r="J3" s="7">
        <v>1473589.0469999998</v>
      </c>
      <c r="K3" s="8"/>
    </row>
    <row r="4" spans="1:26" ht="14.25" customHeight="1" x14ac:dyDescent="0.2">
      <c r="A4" s="4" t="s">
        <v>32</v>
      </c>
      <c r="B4" s="4" t="s">
        <v>33</v>
      </c>
      <c r="C4" s="4" t="s">
        <v>34</v>
      </c>
      <c r="D4" s="5">
        <v>41487</v>
      </c>
      <c r="E4" s="6">
        <f t="shared" si="0"/>
        <v>8</v>
      </c>
      <c r="F4" s="6" t="s">
        <v>35</v>
      </c>
      <c r="G4" s="4" t="s">
        <v>36</v>
      </c>
      <c r="H4" s="4" t="s">
        <v>37</v>
      </c>
      <c r="I4" s="4" t="s">
        <v>38</v>
      </c>
      <c r="J4" s="7">
        <v>1419296.1002499999</v>
      </c>
      <c r="K4" s="8"/>
    </row>
    <row r="5" spans="1:26" ht="14.25" customHeight="1" x14ac:dyDescent="0.2">
      <c r="A5" s="4" t="s">
        <v>32</v>
      </c>
      <c r="B5" s="4" t="s">
        <v>33</v>
      </c>
      <c r="C5" s="4" t="s">
        <v>34</v>
      </c>
      <c r="D5" s="5">
        <v>41518</v>
      </c>
      <c r="E5" s="6">
        <f t="shared" si="0"/>
        <v>9</v>
      </c>
      <c r="F5" s="6" t="s">
        <v>35</v>
      </c>
      <c r="G5" s="4" t="s">
        <v>36</v>
      </c>
      <c r="H5" s="4" t="s">
        <v>37</v>
      </c>
      <c r="I5" s="4" t="s">
        <v>38</v>
      </c>
      <c r="J5" s="7">
        <v>1310673.21</v>
      </c>
      <c r="K5" s="8"/>
    </row>
    <row r="6" spans="1:26" ht="14.25" customHeight="1" x14ac:dyDescent="0.2">
      <c r="A6" s="4" t="s">
        <v>32</v>
      </c>
      <c r="B6" s="4" t="s">
        <v>33</v>
      </c>
      <c r="C6" s="4" t="s">
        <v>34</v>
      </c>
      <c r="D6" s="5">
        <v>41548</v>
      </c>
      <c r="E6" s="6">
        <f t="shared" si="0"/>
        <v>10</v>
      </c>
      <c r="F6" s="6" t="s">
        <v>35</v>
      </c>
      <c r="G6" s="4" t="s">
        <v>36</v>
      </c>
      <c r="H6" s="4" t="s">
        <v>37</v>
      </c>
      <c r="I6" s="4" t="s">
        <v>38</v>
      </c>
      <c r="J6" s="7">
        <v>1301024.7319999998</v>
      </c>
      <c r="K6" s="8"/>
    </row>
    <row r="7" spans="1:26" ht="14.25" customHeight="1" x14ac:dyDescent="0.2">
      <c r="A7" s="4" t="s">
        <v>32</v>
      </c>
      <c r="B7" s="4" t="s">
        <v>33</v>
      </c>
      <c r="C7" s="4" t="s">
        <v>34</v>
      </c>
      <c r="D7" s="5">
        <v>41579</v>
      </c>
      <c r="E7" s="6">
        <f t="shared" si="0"/>
        <v>11</v>
      </c>
      <c r="F7" s="6" t="s">
        <v>35</v>
      </c>
      <c r="G7" s="4" t="s">
        <v>36</v>
      </c>
      <c r="H7" s="4" t="s">
        <v>37</v>
      </c>
      <c r="I7" s="4" t="s">
        <v>38</v>
      </c>
      <c r="J7" s="7">
        <v>1373822.8629999999</v>
      </c>
    </row>
    <row r="8" spans="1:26" ht="14.25" customHeight="1" x14ac:dyDescent="0.2">
      <c r="A8" s="4" t="s">
        <v>32</v>
      </c>
      <c r="B8" s="4" t="s">
        <v>33</v>
      </c>
      <c r="C8" s="4" t="s">
        <v>34</v>
      </c>
      <c r="D8" s="5">
        <v>41609</v>
      </c>
      <c r="E8" s="6">
        <f t="shared" si="0"/>
        <v>12</v>
      </c>
      <c r="F8" s="6" t="s">
        <v>35</v>
      </c>
      <c r="G8" s="4" t="s">
        <v>36</v>
      </c>
      <c r="H8" s="4" t="s">
        <v>37</v>
      </c>
      <c r="I8" s="4" t="s">
        <v>38</v>
      </c>
      <c r="J8" s="7">
        <v>1340623.0372500001</v>
      </c>
    </row>
    <row r="9" spans="1:26" ht="14.25" customHeight="1" x14ac:dyDescent="0.2">
      <c r="A9" s="4" t="s">
        <v>32</v>
      </c>
      <c r="B9" s="4" t="s">
        <v>33</v>
      </c>
      <c r="C9" s="4" t="s">
        <v>34</v>
      </c>
      <c r="D9" s="5">
        <v>41640</v>
      </c>
      <c r="E9" s="6">
        <f t="shared" si="0"/>
        <v>1</v>
      </c>
      <c r="F9" s="6" t="s">
        <v>35</v>
      </c>
      <c r="G9" s="4" t="s">
        <v>36</v>
      </c>
      <c r="H9" s="4" t="s">
        <v>37</v>
      </c>
      <c r="I9" s="4" t="s">
        <v>38</v>
      </c>
      <c r="J9" s="7">
        <v>1948962.5522499997</v>
      </c>
    </row>
    <row r="10" spans="1:26" ht="14.25" customHeight="1" x14ac:dyDescent="0.2">
      <c r="A10" s="4" t="s">
        <v>32</v>
      </c>
      <c r="B10" s="4" t="s">
        <v>33</v>
      </c>
      <c r="C10" s="4" t="s">
        <v>34</v>
      </c>
      <c r="D10" s="5">
        <v>41671</v>
      </c>
      <c r="E10" s="6">
        <f t="shared" si="0"/>
        <v>2</v>
      </c>
      <c r="F10" s="6" t="s">
        <v>35</v>
      </c>
      <c r="G10" s="4" t="s">
        <v>36</v>
      </c>
      <c r="H10" s="4" t="s">
        <v>37</v>
      </c>
      <c r="I10" s="4" t="s">
        <v>38</v>
      </c>
      <c r="J10" s="7">
        <v>1725161.6969999999</v>
      </c>
    </row>
    <row r="11" spans="1:26" ht="14.25" customHeight="1" x14ac:dyDescent="0.2">
      <c r="A11" s="4" t="s">
        <v>32</v>
      </c>
      <c r="B11" s="4" t="s">
        <v>33</v>
      </c>
      <c r="C11" s="4" t="s">
        <v>34</v>
      </c>
      <c r="D11" s="5">
        <v>41699</v>
      </c>
      <c r="E11" s="6">
        <f t="shared" si="0"/>
        <v>3</v>
      </c>
      <c r="F11" s="6" t="s">
        <v>35</v>
      </c>
      <c r="G11" s="4" t="s">
        <v>36</v>
      </c>
      <c r="H11" s="4" t="s">
        <v>37</v>
      </c>
      <c r="I11" s="4" t="s">
        <v>38</v>
      </c>
      <c r="J11" s="7">
        <v>1818208.6194999998</v>
      </c>
    </row>
    <row r="12" spans="1:26" ht="14.25" customHeight="1" x14ac:dyDescent="0.2">
      <c r="A12" s="4" t="s">
        <v>32</v>
      </c>
      <c r="B12" s="4" t="s">
        <v>33</v>
      </c>
      <c r="C12" s="4" t="s">
        <v>34</v>
      </c>
      <c r="D12" s="5">
        <v>41730</v>
      </c>
      <c r="E12" s="6">
        <f t="shared" si="0"/>
        <v>4</v>
      </c>
      <c r="F12" s="6" t="s">
        <v>35</v>
      </c>
      <c r="G12" s="4" t="s">
        <v>36</v>
      </c>
      <c r="H12" s="4" t="s">
        <v>37</v>
      </c>
      <c r="I12" s="4" t="s">
        <v>38</v>
      </c>
      <c r="J12" s="7">
        <v>1328501.68325</v>
      </c>
    </row>
    <row r="13" spans="1:26" ht="14.25" customHeight="1" x14ac:dyDescent="0.2">
      <c r="A13" s="4" t="s">
        <v>32</v>
      </c>
      <c r="B13" s="4" t="s">
        <v>33</v>
      </c>
      <c r="C13" s="4" t="s">
        <v>34</v>
      </c>
      <c r="D13" s="5">
        <v>41760</v>
      </c>
      <c r="E13" s="6">
        <f t="shared" si="0"/>
        <v>5</v>
      </c>
      <c r="F13" s="6" t="s">
        <v>35</v>
      </c>
      <c r="G13" s="4" t="s">
        <v>36</v>
      </c>
      <c r="H13" s="4" t="s">
        <v>37</v>
      </c>
      <c r="I13" s="4" t="s">
        <v>38</v>
      </c>
      <c r="J13" s="7">
        <v>1344117.2814999998</v>
      </c>
    </row>
    <row r="14" spans="1:26" ht="14.25" customHeight="1" x14ac:dyDescent="0.2">
      <c r="A14" s="4" t="s">
        <v>32</v>
      </c>
      <c r="B14" s="4" t="s">
        <v>33</v>
      </c>
      <c r="C14" s="4" t="s">
        <v>34</v>
      </c>
      <c r="D14" s="5">
        <v>41791</v>
      </c>
      <c r="E14" s="6">
        <f t="shared" si="0"/>
        <v>6</v>
      </c>
      <c r="F14" s="6" t="s">
        <v>35</v>
      </c>
      <c r="G14" s="4" t="s">
        <v>36</v>
      </c>
      <c r="H14" s="4" t="s">
        <v>37</v>
      </c>
      <c r="I14" s="4" t="s">
        <v>38</v>
      </c>
      <c r="J14" s="7">
        <v>1291609.1335</v>
      </c>
    </row>
    <row r="15" spans="1:26" ht="14.25" customHeight="1" x14ac:dyDescent="0.2">
      <c r="A15" s="4" t="s">
        <v>32</v>
      </c>
      <c r="B15" s="4" t="s">
        <v>33</v>
      </c>
      <c r="C15" s="4" t="s">
        <v>34</v>
      </c>
      <c r="D15" s="5">
        <v>41456</v>
      </c>
      <c r="E15" s="6">
        <f t="shared" si="0"/>
        <v>7</v>
      </c>
      <c r="F15" s="6" t="s">
        <v>35</v>
      </c>
      <c r="G15" s="4" t="s">
        <v>36</v>
      </c>
      <c r="H15" s="4" t="s">
        <v>39</v>
      </c>
      <c r="I15" s="4" t="s">
        <v>38</v>
      </c>
      <c r="J15" s="7">
        <v>1620947.9516999999</v>
      </c>
    </row>
    <row r="16" spans="1:26" ht="14.25" customHeight="1" x14ac:dyDescent="0.2">
      <c r="A16" s="4" t="s">
        <v>32</v>
      </c>
      <c r="B16" s="4" t="s">
        <v>33</v>
      </c>
      <c r="C16" s="4" t="s">
        <v>34</v>
      </c>
      <c r="D16" s="5">
        <v>41487</v>
      </c>
      <c r="E16" s="6">
        <f t="shared" si="0"/>
        <v>8</v>
      </c>
      <c r="F16" s="6" t="s">
        <v>35</v>
      </c>
      <c r="G16" s="4" t="s">
        <v>36</v>
      </c>
      <c r="H16" s="4" t="s">
        <v>39</v>
      </c>
      <c r="I16" s="4" t="s">
        <v>38</v>
      </c>
      <c r="J16" s="7">
        <v>1561225.710275</v>
      </c>
    </row>
    <row r="17" spans="1:10" ht="14.25" customHeight="1" x14ac:dyDescent="0.2">
      <c r="A17" s="4" t="s">
        <v>32</v>
      </c>
      <c r="B17" s="4" t="s">
        <v>33</v>
      </c>
      <c r="C17" s="4" t="s">
        <v>34</v>
      </c>
      <c r="D17" s="5">
        <v>41518</v>
      </c>
      <c r="E17" s="6">
        <f t="shared" si="0"/>
        <v>9</v>
      </c>
      <c r="F17" s="6" t="s">
        <v>35</v>
      </c>
      <c r="G17" s="4" t="s">
        <v>36</v>
      </c>
      <c r="H17" s="4" t="s">
        <v>39</v>
      </c>
      <c r="I17" s="4" t="s">
        <v>38</v>
      </c>
      <c r="J17" s="7">
        <v>1441740.531</v>
      </c>
    </row>
    <row r="18" spans="1:10" ht="14.25" customHeight="1" x14ac:dyDescent="0.2">
      <c r="A18" s="4" t="s">
        <v>32</v>
      </c>
      <c r="B18" s="4" t="s">
        <v>33</v>
      </c>
      <c r="C18" s="4" t="s">
        <v>34</v>
      </c>
      <c r="D18" s="5">
        <v>41548</v>
      </c>
      <c r="E18" s="6">
        <f t="shared" si="0"/>
        <v>10</v>
      </c>
      <c r="F18" s="6" t="s">
        <v>35</v>
      </c>
      <c r="G18" s="4" t="s">
        <v>36</v>
      </c>
      <c r="H18" s="4" t="s">
        <v>39</v>
      </c>
      <c r="I18" s="4" t="s">
        <v>38</v>
      </c>
      <c r="J18" s="7">
        <v>1431127.2052</v>
      </c>
    </row>
    <row r="19" spans="1:10" ht="14.25" customHeight="1" x14ac:dyDescent="0.2">
      <c r="A19" s="4" t="s">
        <v>32</v>
      </c>
      <c r="B19" s="4" t="s">
        <v>33</v>
      </c>
      <c r="C19" s="4" t="s">
        <v>34</v>
      </c>
      <c r="D19" s="5">
        <v>41579</v>
      </c>
      <c r="E19" s="6">
        <f t="shared" si="0"/>
        <v>11</v>
      </c>
      <c r="F19" s="6" t="s">
        <v>35</v>
      </c>
      <c r="G19" s="4" t="s">
        <v>36</v>
      </c>
      <c r="H19" s="4" t="s">
        <v>39</v>
      </c>
      <c r="I19" s="4" t="s">
        <v>38</v>
      </c>
      <c r="J19" s="7">
        <v>1511205.1492999999</v>
      </c>
    </row>
    <row r="20" spans="1:10" ht="14.25" customHeight="1" x14ac:dyDescent="0.2">
      <c r="A20" s="4" t="s">
        <v>32</v>
      </c>
      <c r="B20" s="4" t="s">
        <v>33</v>
      </c>
      <c r="C20" s="4" t="s">
        <v>34</v>
      </c>
      <c r="D20" s="5">
        <v>41609</v>
      </c>
      <c r="E20" s="6">
        <f t="shared" si="0"/>
        <v>12</v>
      </c>
      <c r="F20" s="6" t="s">
        <v>35</v>
      </c>
      <c r="G20" s="4" t="s">
        <v>36</v>
      </c>
      <c r="H20" s="4" t="s">
        <v>39</v>
      </c>
      <c r="I20" s="4" t="s">
        <v>38</v>
      </c>
      <c r="J20" s="7">
        <v>1474685.3409750003</v>
      </c>
    </row>
    <row r="21" spans="1:10" ht="14.25" customHeight="1" x14ac:dyDescent="0.2">
      <c r="A21" s="4" t="s">
        <v>32</v>
      </c>
      <c r="B21" s="4" t="s">
        <v>33</v>
      </c>
      <c r="C21" s="4" t="s">
        <v>34</v>
      </c>
      <c r="D21" s="5">
        <v>41640</v>
      </c>
      <c r="E21" s="6">
        <f t="shared" si="0"/>
        <v>1</v>
      </c>
      <c r="F21" s="6" t="s">
        <v>35</v>
      </c>
      <c r="G21" s="4" t="s">
        <v>36</v>
      </c>
      <c r="H21" s="4" t="s">
        <v>39</v>
      </c>
      <c r="I21" s="4" t="s">
        <v>38</v>
      </c>
      <c r="J21" s="7">
        <v>2143858.8074749997</v>
      </c>
    </row>
    <row r="22" spans="1:10" ht="14.25" customHeight="1" x14ac:dyDescent="0.2">
      <c r="A22" s="4" t="s">
        <v>32</v>
      </c>
      <c r="B22" s="4" t="s">
        <v>33</v>
      </c>
      <c r="C22" s="4" t="s">
        <v>34</v>
      </c>
      <c r="D22" s="5">
        <v>41671</v>
      </c>
      <c r="E22" s="6">
        <f t="shared" si="0"/>
        <v>2</v>
      </c>
      <c r="F22" s="6" t="s">
        <v>35</v>
      </c>
      <c r="G22" s="4" t="s">
        <v>36</v>
      </c>
      <c r="H22" s="4" t="s">
        <v>39</v>
      </c>
      <c r="I22" s="4" t="s">
        <v>38</v>
      </c>
      <c r="J22" s="7">
        <v>1897677.8667000001</v>
      </c>
    </row>
    <row r="23" spans="1:10" ht="14.25" customHeight="1" x14ac:dyDescent="0.2">
      <c r="A23" s="4" t="s">
        <v>32</v>
      </c>
      <c r="B23" s="4" t="s">
        <v>33</v>
      </c>
      <c r="C23" s="4" t="s">
        <v>34</v>
      </c>
      <c r="D23" s="5">
        <v>41699</v>
      </c>
      <c r="E23" s="6">
        <f t="shared" si="0"/>
        <v>3</v>
      </c>
      <c r="F23" s="6" t="s">
        <v>35</v>
      </c>
      <c r="G23" s="4" t="s">
        <v>36</v>
      </c>
      <c r="H23" s="4" t="s">
        <v>39</v>
      </c>
      <c r="I23" s="4" t="s">
        <v>38</v>
      </c>
      <c r="J23" s="7">
        <v>2000029.4814499998</v>
      </c>
    </row>
    <row r="24" spans="1:10" ht="14.25" customHeight="1" x14ac:dyDescent="0.2">
      <c r="A24" s="4" t="s">
        <v>32</v>
      </c>
      <c r="B24" s="4" t="s">
        <v>33</v>
      </c>
      <c r="C24" s="4" t="s">
        <v>34</v>
      </c>
      <c r="D24" s="5">
        <v>41730</v>
      </c>
      <c r="E24" s="6">
        <f t="shared" si="0"/>
        <v>4</v>
      </c>
      <c r="F24" s="6" t="s">
        <v>35</v>
      </c>
      <c r="G24" s="4" t="s">
        <v>36</v>
      </c>
      <c r="H24" s="4" t="s">
        <v>39</v>
      </c>
      <c r="I24" s="4" t="s">
        <v>38</v>
      </c>
      <c r="J24" s="7">
        <v>1461351.8515750002</v>
      </c>
    </row>
    <row r="25" spans="1:10" ht="14.25" customHeight="1" x14ac:dyDescent="0.2">
      <c r="A25" s="4" t="s">
        <v>32</v>
      </c>
      <c r="B25" s="4" t="s">
        <v>33</v>
      </c>
      <c r="C25" s="4" t="s">
        <v>34</v>
      </c>
      <c r="D25" s="5">
        <v>41760</v>
      </c>
      <c r="E25" s="6">
        <f t="shared" si="0"/>
        <v>5</v>
      </c>
      <c r="F25" s="6" t="s">
        <v>35</v>
      </c>
      <c r="G25" s="4" t="s">
        <v>36</v>
      </c>
      <c r="H25" s="4" t="s">
        <v>39</v>
      </c>
      <c r="I25" s="4" t="s">
        <v>38</v>
      </c>
      <c r="J25" s="7">
        <v>1478529.0096499999</v>
      </c>
    </row>
    <row r="26" spans="1:10" ht="14.25" customHeight="1" x14ac:dyDescent="0.2">
      <c r="A26" s="4" t="s">
        <v>32</v>
      </c>
      <c r="B26" s="4" t="s">
        <v>33</v>
      </c>
      <c r="C26" s="4" t="s">
        <v>34</v>
      </c>
      <c r="D26" s="5">
        <v>41791</v>
      </c>
      <c r="E26" s="6">
        <f t="shared" si="0"/>
        <v>6</v>
      </c>
      <c r="F26" s="6" t="s">
        <v>35</v>
      </c>
      <c r="G26" s="4" t="s">
        <v>36</v>
      </c>
      <c r="H26" s="4" t="s">
        <v>39</v>
      </c>
      <c r="I26" s="4" t="s">
        <v>38</v>
      </c>
      <c r="J26" s="7">
        <v>1420770.04685</v>
      </c>
    </row>
    <row r="27" spans="1:10" ht="14.25" customHeight="1" x14ac:dyDescent="0.2">
      <c r="A27" s="4" t="s">
        <v>32</v>
      </c>
      <c r="B27" s="4" t="s">
        <v>33</v>
      </c>
      <c r="C27" s="4" t="s">
        <v>34</v>
      </c>
      <c r="D27" s="5">
        <v>41456</v>
      </c>
      <c r="E27" s="6">
        <f t="shared" si="0"/>
        <v>7</v>
      </c>
      <c r="F27" s="6" t="s">
        <v>35</v>
      </c>
      <c r="G27" s="4" t="s">
        <v>40</v>
      </c>
      <c r="H27" s="4" t="s">
        <v>37</v>
      </c>
      <c r="I27" s="4" t="s">
        <v>38</v>
      </c>
      <c r="J27" s="7">
        <v>567331.78309499996</v>
      </c>
    </row>
    <row r="28" spans="1:10" ht="14.25" customHeight="1" x14ac:dyDescent="0.2">
      <c r="A28" s="4" t="s">
        <v>32</v>
      </c>
      <c r="B28" s="4" t="s">
        <v>33</v>
      </c>
      <c r="C28" s="4" t="s">
        <v>34</v>
      </c>
      <c r="D28" s="5">
        <v>41487</v>
      </c>
      <c r="E28" s="6">
        <f t="shared" si="0"/>
        <v>8</v>
      </c>
      <c r="F28" s="6" t="s">
        <v>35</v>
      </c>
      <c r="G28" s="4" t="s">
        <v>40</v>
      </c>
      <c r="H28" s="4" t="s">
        <v>37</v>
      </c>
      <c r="I28" s="4" t="s">
        <v>38</v>
      </c>
      <c r="J28" s="7">
        <v>546428.99859624996</v>
      </c>
    </row>
    <row r="29" spans="1:10" ht="14.25" customHeight="1" x14ac:dyDescent="0.2">
      <c r="A29" s="4" t="s">
        <v>32</v>
      </c>
      <c r="B29" s="4" t="s">
        <v>33</v>
      </c>
      <c r="C29" s="4" t="s">
        <v>34</v>
      </c>
      <c r="D29" s="5">
        <v>41518</v>
      </c>
      <c r="E29" s="6">
        <f t="shared" si="0"/>
        <v>9</v>
      </c>
      <c r="F29" s="6" t="s">
        <v>35</v>
      </c>
      <c r="G29" s="4" t="s">
        <v>40</v>
      </c>
      <c r="H29" s="4" t="s">
        <v>37</v>
      </c>
      <c r="I29" s="4" t="s">
        <v>38</v>
      </c>
      <c r="J29" s="7">
        <v>504609.18584999995</v>
      </c>
    </row>
    <row r="30" spans="1:10" ht="14.25" customHeight="1" x14ac:dyDescent="0.2">
      <c r="A30" s="4" t="s">
        <v>32</v>
      </c>
      <c r="B30" s="4" t="s">
        <v>33</v>
      </c>
      <c r="C30" s="4" t="s">
        <v>34</v>
      </c>
      <c r="D30" s="5">
        <v>41548</v>
      </c>
      <c r="E30" s="6">
        <f t="shared" si="0"/>
        <v>10</v>
      </c>
      <c r="F30" s="6" t="s">
        <v>35</v>
      </c>
      <c r="G30" s="4" t="s">
        <v>40</v>
      </c>
      <c r="H30" s="4" t="s">
        <v>37</v>
      </c>
      <c r="I30" s="4" t="s">
        <v>38</v>
      </c>
      <c r="J30" s="7">
        <v>500894.52181999997</v>
      </c>
    </row>
    <row r="31" spans="1:10" ht="14.25" customHeight="1" x14ac:dyDescent="0.2">
      <c r="A31" s="4" t="s">
        <v>32</v>
      </c>
      <c r="B31" s="4" t="s">
        <v>33</v>
      </c>
      <c r="C31" s="4" t="s">
        <v>34</v>
      </c>
      <c r="D31" s="5">
        <v>41579</v>
      </c>
      <c r="E31" s="6">
        <f t="shared" si="0"/>
        <v>11</v>
      </c>
      <c r="F31" s="6" t="s">
        <v>35</v>
      </c>
      <c r="G31" s="4" t="s">
        <v>40</v>
      </c>
      <c r="H31" s="4" t="s">
        <v>37</v>
      </c>
      <c r="I31" s="4" t="s">
        <v>38</v>
      </c>
      <c r="J31" s="7">
        <v>528921.80225499999</v>
      </c>
    </row>
    <row r="32" spans="1:10" ht="14.25" customHeight="1" x14ac:dyDescent="0.2">
      <c r="A32" s="4" t="s">
        <v>32</v>
      </c>
      <c r="B32" s="4" t="s">
        <v>33</v>
      </c>
      <c r="C32" s="4" t="s">
        <v>34</v>
      </c>
      <c r="D32" s="5">
        <v>41609</v>
      </c>
      <c r="E32" s="6">
        <f t="shared" si="0"/>
        <v>12</v>
      </c>
      <c r="F32" s="6" t="s">
        <v>35</v>
      </c>
      <c r="G32" s="4" t="s">
        <v>40</v>
      </c>
      <c r="H32" s="4" t="s">
        <v>37</v>
      </c>
      <c r="I32" s="4" t="s">
        <v>38</v>
      </c>
      <c r="J32" s="7">
        <v>516139.86934125004</v>
      </c>
    </row>
    <row r="33" spans="1:10" ht="14.25" customHeight="1" x14ac:dyDescent="0.2">
      <c r="A33" s="4" t="s">
        <v>32</v>
      </c>
      <c r="B33" s="4" t="s">
        <v>33</v>
      </c>
      <c r="C33" s="4" t="s">
        <v>34</v>
      </c>
      <c r="D33" s="5">
        <v>41640</v>
      </c>
      <c r="E33" s="6">
        <f t="shared" si="0"/>
        <v>1</v>
      </c>
      <c r="F33" s="6" t="s">
        <v>35</v>
      </c>
      <c r="G33" s="4" t="s">
        <v>40</v>
      </c>
      <c r="H33" s="4" t="s">
        <v>37</v>
      </c>
      <c r="I33" s="4" t="s">
        <v>38</v>
      </c>
      <c r="J33" s="7">
        <v>750350.5826162498</v>
      </c>
    </row>
    <row r="34" spans="1:10" ht="14.25" customHeight="1" x14ac:dyDescent="0.2">
      <c r="A34" s="4" t="s">
        <v>32</v>
      </c>
      <c r="B34" s="4" t="s">
        <v>33</v>
      </c>
      <c r="C34" s="4" t="s">
        <v>34</v>
      </c>
      <c r="D34" s="5">
        <v>41671</v>
      </c>
      <c r="E34" s="6">
        <f t="shared" si="0"/>
        <v>2</v>
      </c>
      <c r="F34" s="6" t="s">
        <v>35</v>
      </c>
      <c r="G34" s="4" t="s">
        <v>40</v>
      </c>
      <c r="H34" s="4" t="s">
        <v>37</v>
      </c>
      <c r="I34" s="4" t="s">
        <v>38</v>
      </c>
      <c r="J34" s="7">
        <v>664187.25334499998</v>
      </c>
    </row>
    <row r="35" spans="1:10" ht="14.25" customHeight="1" x14ac:dyDescent="0.2">
      <c r="A35" s="4" t="s">
        <v>32</v>
      </c>
      <c r="B35" s="4" t="s">
        <v>33</v>
      </c>
      <c r="C35" s="4" t="s">
        <v>34</v>
      </c>
      <c r="D35" s="5">
        <v>41699</v>
      </c>
      <c r="E35" s="6">
        <f t="shared" si="0"/>
        <v>3</v>
      </c>
      <c r="F35" s="6" t="s">
        <v>35</v>
      </c>
      <c r="G35" s="4" t="s">
        <v>40</v>
      </c>
      <c r="H35" s="4" t="s">
        <v>37</v>
      </c>
      <c r="I35" s="4" t="s">
        <v>38</v>
      </c>
      <c r="J35" s="7">
        <v>700010.31850749988</v>
      </c>
    </row>
    <row r="36" spans="1:10" ht="14.25" customHeight="1" x14ac:dyDescent="0.2">
      <c r="A36" s="4" t="s">
        <v>32</v>
      </c>
      <c r="B36" s="4" t="s">
        <v>33</v>
      </c>
      <c r="C36" s="4" t="s">
        <v>34</v>
      </c>
      <c r="D36" s="5">
        <v>41730</v>
      </c>
      <c r="E36" s="6">
        <f t="shared" si="0"/>
        <v>4</v>
      </c>
      <c r="F36" s="6" t="s">
        <v>35</v>
      </c>
      <c r="G36" s="4" t="s">
        <v>40</v>
      </c>
      <c r="H36" s="4" t="s">
        <v>37</v>
      </c>
      <c r="I36" s="4" t="s">
        <v>38</v>
      </c>
      <c r="J36" s="7">
        <v>511473.14805125003</v>
      </c>
    </row>
    <row r="37" spans="1:10" ht="14.25" customHeight="1" x14ac:dyDescent="0.2">
      <c r="A37" s="4" t="s">
        <v>32</v>
      </c>
      <c r="B37" s="4" t="s">
        <v>33</v>
      </c>
      <c r="C37" s="4" t="s">
        <v>34</v>
      </c>
      <c r="D37" s="5">
        <v>41760</v>
      </c>
      <c r="E37" s="6">
        <f t="shared" si="0"/>
        <v>5</v>
      </c>
      <c r="F37" s="6" t="s">
        <v>35</v>
      </c>
      <c r="G37" s="4" t="s">
        <v>40</v>
      </c>
      <c r="H37" s="4" t="s">
        <v>37</v>
      </c>
      <c r="I37" s="4" t="s">
        <v>38</v>
      </c>
      <c r="J37" s="7">
        <v>517485.15337749996</v>
      </c>
    </row>
    <row r="38" spans="1:10" ht="14.25" customHeight="1" x14ac:dyDescent="0.2">
      <c r="A38" s="4" t="s">
        <v>32</v>
      </c>
      <c r="B38" s="4" t="s">
        <v>33</v>
      </c>
      <c r="C38" s="4" t="s">
        <v>34</v>
      </c>
      <c r="D38" s="5">
        <v>41791</v>
      </c>
      <c r="E38" s="6">
        <f t="shared" si="0"/>
        <v>6</v>
      </c>
      <c r="F38" s="6" t="s">
        <v>35</v>
      </c>
      <c r="G38" s="4" t="s">
        <v>40</v>
      </c>
      <c r="H38" s="4" t="s">
        <v>37</v>
      </c>
      <c r="I38" s="4" t="s">
        <v>38</v>
      </c>
      <c r="J38" s="7">
        <v>497269.5163975</v>
      </c>
    </row>
    <row r="39" spans="1:10" ht="14.25" customHeight="1" x14ac:dyDescent="0.2">
      <c r="A39" s="4" t="s">
        <v>32</v>
      </c>
      <c r="B39" s="4" t="s">
        <v>33</v>
      </c>
      <c r="C39" s="4" t="s">
        <v>34</v>
      </c>
      <c r="D39" s="5">
        <v>41456</v>
      </c>
      <c r="E39" s="6">
        <f t="shared" si="0"/>
        <v>7</v>
      </c>
      <c r="F39" s="6" t="s">
        <v>35</v>
      </c>
      <c r="G39" s="4" t="s">
        <v>40</v>
      </c>
      <c r="H39" s="4" t="s">
        <v>39</v>
      </c>
      <c r="I39" s="4" t="s">
        <v>38</v>
      </c>
      <c r="J39" s="7">
        <v>955954.05451507494</v>
      </c>
    </row>
    <row r="40" spans="1:10" ht="14.25" customHeight="1" x14ac:dyDescent="0.2">
      <c r="A40" s="4" t="s">
        <v>32</v>
      </c>
      <c r="B40" s="4" t="s">
        <v>33</v>
      </c>
      <c r="C40" s="4" t="s">
        <v>34</v>
      </c>
      <c r="D40" s="5">
        <v>41487</v>
      </c>
      <c r="E40" s="6">
        <f t="shared" si="0"/>
        <v>8</v>
      </c>
      <c r="F40" s="6" t="s">
        <v>35</v>
      </c>
      <c r="G40" s="4" t="s">
        <v>40</v>
      </c>
      <c r="H40" s="4" t="s">
        <v>39</v>
      </c>
      <c r="I40" s="4" t="s">
        <v>38</v>
      </c>
      <c r="J40" s="7">
        <v>920732.86263468117</v>
      </c>
    </row>
    <row r="41" spans="1:10" ht="14.25" customHeight="1" x14ac:dyDescent="0.2">
      <c r="A41" s="4" t="s">
        <v>32</v>
      </c>
      <c r="B41" s="4" t="s">
        <v>33</v>
      </c>
      <c r="C41" s="4" t="s">
        <v>34</v>
      </c>
      <c r="D41" s="5">
        <v>41518</v>
      </c>
      <c r="E41" s="6">
        <f t="shared" si="0"/>
        <v>9</v>
      </c>
      <c r="F41" s="6" t="s">
        <v>35</v>
      </c>
      <c r="G41" s="4" t="s">
        <v>40</v>
      </c>
      <c r="H41" s="4" t="s">
        <v>39</v>
      </c>
      <c r="I41" s="4" t="s">
        <v>38</v>
      </c>
      <c r="J41" s="7">
        <v>850266.47815724998</v>
      </c>
    </row>
    <row r="42" spans="1:10" ht="14.25" customHeight="1" x14ac:dyDescent="0.2">
      <c r="A42" s="4" t="s">
        <v>32</v>
      </c>
      <c r="B42" s="4" t="s">
        <v>33</v>
      </c>
      <c r="C42" s="4" t="s">
        <v>34</v>
      </c>
      <c r="D42" s="5">
        <v>41548</v>
      </c>
      <c r="E42" s="6">
        <f t="shared" si="0"/>
        <v>10</v>
      </c>
      <c r="F42" s="6" t="s">
        <v>35</v>
      </c>
      <c r="G42" s="4" t="s">
        <v>40</v>
      </c>
      <c r="H42" s="4" t="s">
        <v>39</v>
      </c>
      <c r="I42" s="4" t="s">
        <v>38</v>
      </c>
      <c r="J42" s="7">
        <v>844007.26926670002</v>
      </c>
    </row>
    <row r="43" spans="1:10" ht="14.25" customHeight="1" x14ac:dyDescent="0.2">
      <c r="A43" s="4" t="s">
        <v>32</v>
      </c>
      <c r="B43" s="4" t="s">
        <v>33</v>
      </c>
      <c r="C43" s="4" t="s">
        <v>34</v>
      </c>
      <c r="D43" s="5">
        <v>41579</v>
      </c>
      <c r="E43" s="6">
        <f t="shared" si="0"/>
        <v>11</v>
      </c>
      <c r="F43" s="6" t="s">
        <v>35</v>
      </c>
      <c r="G43" s="4" t="s">
        <v>40</v>
      </c>
      <c r="H43" s="4" t="s">
        <v>39</v>
      </c>
      <c r="I43" s="4" t="s">
        <v>38</v>
      </c>
      <c r="J43" s="7">
        <v>891233.23679967504</v>
      </c>
    </row>
    <row r="44" spans="1:10" ht="14.25" customHeight="1" x14ac:dyDescent="0.2">
      <c r="A44" s="4" t="s">
        <v>32</v>
      </c>
      <c r="B44" s="4" t="s">
        <v>33</v>
      </c>
      <c r="C44" s="4" t="s">
        <v>34</v>
      </c>
      <c r="D44" s="5">
        <v>41609</v>
      </c>
      <c r="E44" s="6">
        <f t="shared" si="0"/>
        <v>12</v>
      </c>
      <c r="F44" s="6" t="s">
        <v>35</v>
      </c>
      <c r="G44" s="4" t="s">
        <v>40</v>
      </c>
      <c r="H44" s="4" t="s">
        <v>39</v>
      </c>
      <c r="I44" s="4" t="s">
        <v>38</v>
      </c>
      <c r="J44" s="7">
        <v>869695.6798400064</v>
      </c>
    </row>
    <row r="45" spans="1:10" ht="14.25" customHeight="1" x14ac:dyDescent="0.2">
      <c r="A45" s="4" t="s">
        <v>32</v>
      </c>
      <c r="B45" s="4" t="s">
        <v>33</v>
      </c>
      <c r="C45" s="4" t="s">
        <v>34</v>
      </c>
      <c r="D45" s="5">
        <v>41640</v>
      </c>
      <c r="E45" s="6">
        <f t="shared" si="0"/>
        <v>1</v>
      </c>
      <c r="F45" s="6" t="s">
        <v>35</v>
      </c>
      <c r="G45" s="4" t="s">
        <v>40</v>
      </c>
      <c r="H45" s="4" t="s">
        <v>39</v>
      </c>
      <c r="I45" s="4" t="s">
        <v>38</v>
      </c>
      <c r="J45" s="7">
        <v>1264340.7317083809</v>
      </c>
    </row>
    <row r="46" spans="1:10" ht="14.25" customHeight="1" x14ac:dyDescent="0.2">
      <c r="A46" s="4" t="s">
        <v>32</v>
      </c>
      <c r="B46" s="4" t="s">
        <v>33</v>
      </c>
      <c r="C46" s="4" t="s">
        <v>34</v>
      </c>
      <c r="D46" s="5">
        <v>41671</v>
      </c>
      <c r="E46" s="6">
        <f t="shared" si="0"/>
        <v>2</v>
      </c>
      <c r="F46" s="6" t="s">
        <v>35</v>
      </c>
      <c r="G46" s="4" t="s">
        <v>40</v>
      </c>
      <c r="H46" s="4" t="s">
        <v>39</v>
      </c>
      <c r="I46" s="4" t="s">
        <v>38</v>
      </c>
      <c r="J46" s="7">
        <v>1119155.521886325</v>
      </c>
    </row>
    <row r="47" spans="1:10" ht="14.25" customHeight="1" x14ac:dyDescent="0.2">
      <c r="A47" s="4" t="s">
        <v>32</v>
      </c>
      <c r="B47" s="4" t="s">
        <v>33</v>
      </c>
      <c r="C47" s="4" t="s">
        <v>34</v>
      </c>
      <c r="D47" s="5">
        <v>41699</v>
      </c>
      <c r="E47" s="6">
        <f t="shared" si="0"/>
        <v>3</v>
      </c>
      <c r="F47" s="6" t="s">
        <v>35</v>
      </c>
      <c r="G47" s="4" t="s">
        <v>40</v>
      </c>
      <c r="H47" s="4" t="s">
        <v>39</v>
      </c>
      <c r="I47" s="4" t="s">
        <v>38</v>
      </c>
      <c r="J47" s="7">
        <v>1179517.3866851374</v>
      </c>
    </row>
    <row r="48" spans="1:10" ht="14.25" customHeight="1" x14ac:dyDescent="0.2">
      <c r="A48" s="4" t="s">
        <v>32</v>
      </c>
      <c r="B48" s="4" t="s">
        <v>33</v>
      </c>
      <c r="C48" s="4" t="s">
        <v>34</v>
      </c>
      <c r="D48" s="5">
        <v>41730</v>
      </c>
      <c r="E48" s="6">
        <f t="shared" si="0"/>
        <v>4</v>
      </c>
      <c r="F48" s="6" t="s">
        <v>35</v>
      </c>
      <c r="G48" s="4" t="s">
        <v>40</v>
      </c>
      <c r="H48" s="4" t="s">
        <v>39</v>
      </c>
      <c r="I48" s="4" t="s">
        <v>38</v>
      </c>
      <c r="J48" s="7">
        <v>861832.25446635636</v>
      </c>
    </row>
    <row r="49" spans="1:10" ht="14.25" customHeight="1" x14ac:dyDescent="0.2">
      <c r="A49" s="4" t="s">
        <v>32</v>
      </c>
      <c r="B49" s="4" t="s">
        <v>33</v>
      </c>
      <c r="C49" s="4" t="s">
        <v>34</v>
      </c>
      <c r="D49" s="5">
        <v>41760</v>
      </c>
      <c r="E49" s="6">
        <f t="shared" si="0"/>
        <v>5</v>
      </c>
      <c r="F49" s="6" t="s">
        <v>35</v>
      </c>
      <c r="G49" s="4" t="s">
        <v>40</v>
      </c>
      <c r="H49" s="4" t="s">
        <v>39</v>
      </c>
      <c r="I49" s="4" t="s">
        <v>38</v>
      </c>
      <c r="J49" s="7">
        <v>871962.48344108742</v>
      </c>
    </row>
    <row r="50" spans="1:10" ht="14.25" customHeight="1" x14ac:dyDescent="0.2">
      <c r="A50" s="4" t="s">
        <v>32</v>
      </c>
      <c r="B50" s="4" t="s">
        <v>33</v>
      </c>
      <c r="C50" s="4" t="s">
        <v>34</v>
      </c>
      <c r="D50" s="5">
        <v>41791</v>
      </c>
      <c r="E50" s="6">
        <f t="shared" si="0"/>
        <v>6</v>
      </c>
      <c r="F50" s="6" t="s">
        <v>35</v>
      </c>
      <c r="G50" s="4" t="s">
        <v>40</v>
      </c>
      <c r="H50" s="4" t="s">
        <v>39</v>
      </c>
      <c r="I50" s="4" t="s">
        <v>38</v>
      </c>
      <c r="J50" s="7">
        <v>837899.13512978749</v>
      </c>
    </row>
    <row r="51" spans="1:10" ht="14.25" customHeight="1" x14ac:dyDescent="0.2">
      <c r="A51" s="4" t="s">
        <v>32</v>
      </c>
      <c r="B51" s="4" t="s">
        <v>33</v>
      </c>
      <c r="C51" s="4" t="s">
        <v>34</v>
      </c>
      <c r="D51" s="5">
        <v>41456</v>
      </c>
      <c r="E51" s="6">
        <f t="shared" si="0"/>
        <v>7</v>
      </c>
      <c r="F51" s="6" t="s">
        <v>35</v>
      </c>
      <c r="G51" s="4" t="s">
        <v>41</v>
      </c>
      <c r="H51" s="4" t="s">
        <v>37</v>
      </c>
      <c r="I51" s="4" t="s">
        <v>38</v>
      </c>
      <c r="J51" s="7">
        <v>1296758.36136</v>
      </c>
    </row>
    <row r="52" spans="1:10" ht="14.25" customHeight="1" x14ac:dyDescent="0.2">
      <c r="A52" s="4" t="s">
        <v>32</v>
      </c>
      <c r="B52" s="4" t="s">
        <v>33</v>
      </c>
      <c r="C52" s="4" t="s">
        <v>34</v>
      </c>
      <c r="D52" s="5">
        <v>41487</v>
      </c>
      <c r="E52" s="6">
        <f t="shared" si="0"/>
        <v>8</v>
      </c>
      <c r="F52" s="6" t="s">
        <v>35</v>
      </c>
      <c r="G52" s="4" t="s">
        <v>41</v>
      </c>
      <c r="H52" s="4" t="s">
        <v>37</v>
      </c>
      <c r="I52" s="4" t="s">
        <v>38</v>
      </c>
      <c r="J52" s="7">
        <v>1248980.56822</v>
      </c>
    </row>
    <row r="53" spans="1:10" ht="14.25" customHeight="1" x14ac:dyDescent="0.2">
      <c r="A53" s="4" t="s">
        <v>32</v>
      </c>
      <c r="B53" s="4" t="s">
        <v>33</v>
      </c>
      <c r="C53" s="4" t="s">
        <v>34</v>
      </c>
      <c r="D53" s="5">
        <v>41518</v>
      </c>
      <c r="E53" s="6">
        <f t="shared" si="0"/>
        <v>9</v>
      </c>
      <c r="F53" s="6" t="s">
        <v>35</v>
      </c>
      <c r="G53" s="4" t="s">
        <v>41</v>
      </c>
      <c r="H53" s="4" t="s">
        <v>37</v>
      </c>
      <c r="I53" s="4" t="s">
        <v>38</v>
      </c>
      <c r="J53" s="7">
        <v>1153392.4247999999</v>
      </c>
    </row>
    <row r="54" spans="1:10" ht="14.25" customHeight="1" x14ac:dyDescent="0.2">
      <c r="A54" s="4" t="s">
        <v>32</v>
      </c>
      <c r="B54" s="4" t="s">
        <v>33</v>
      </c>
      <c r="C54" s="4" t="s">
        <v>34</v>
      </c>
      <c r="D54" s="5">
        <v>41548</v>
      </c>
      <c r="E54" s="6">
        <f t="shared" si="0"/>
        <v>10</v>
      </c>
      <c r="F54" s="6" t="s">
        <v>35</v>
      </c>
      <c r="G54" s="4" t="s">
        <v>41</v>
      </c>
      <c r="H54" s="4" t="s">
        <v>37</v>
      </c>
      <c r="I54" s="4" t="s">
        <v>38</v>
      </c>
      <c r="J54" s="7">
        <v>1144901.76416</v>
      </c>
    </row>
    <row r="55" spans="1:10" ht="14.25" customHeight="1" x14ac:dyDescent="0.2">
      <c r="A55" s="4" t="s">
        <v>32</v>
      </c>
      <c r="B55" s="4" t="s">
        <v>33</v>
      </c>
      <c r="C55" s="4" t="s">
        <v>34</v>
      </c>
      <c r="D55" s="5">
        <v>41579</v>
      </c>
      <c r="E55" s="6">
        <f t="shared" si="0"/>
        <v>11</v>
      </c>
      <c r="F55" s="6" t="s">
        <v>35</v>
      </c>
      <c r="G55" s="4" t="s">
        <v>41</v>
      </c>
      <c r="H55" s="4" t="s">
        <v>37</v>
      </c>
      <c r="I55" s="4" t="s">
        <v>38</v>
      </c>
      <c r="J55" s="7">
        <v>1208964.11944</v>
      </c>
    </row>
    <row r="56" spans="1:10" ht="14.25" customHeight="1" x14ac:dyDescent="0.2">
      <c r="A56" s="4" t="s">
        <v>32</v>
      </c>
      <c r="B56" s="4" t="s">
        <v>33</v>
      </c>
      <c r="C56" s="4" t="s">
        <v>34</v>
      </c>
      <c r="D56" s="5">
        <v>41609</v>
      </c>
      <c r="E56" s="6">
        <f t="shared" si="0"/>
        <v>12</v>
      </c>
      <c r="F56" s="6" t="s">
        <v>35</v>
      </c>
      <c r="G56" s="4" t="s">
        <v>41</v>
      </c>
      <c r="H56" s="4" t="s">
        <v>37</v>
      </c>
      <c r="I56" s="4" t="s">
        <v>38</v>
      </c>
      <c r="J56" s="7">
        <v>1179748.2727800002</v>
      </c>
    </row>
    <row r="57" spans="1:10" ht="14.25" customHeight="1" x14ac:dyDescent="0.2">
      <c r="A57" s="4" t="s">
        <v>32</v>
      </c>
      <c r="B57" s="4" t="s">
        <v>33</v>
      </c>
      <c r="C57" s="4" t="s">
        <v>34</v>
      </c>
      <c r="D57" s="5">
        <v>41640</v>
      </c>
      <c r="E57" s="6">
        <f t="shared" si="0"/>
        <v>1</v>
      </c>
      <c r="F57" s="6" t="s">
        <v>35</v>
      </c>
      <c r="G57" s="4" t="s">
        <v>41</v>
      </c>
      <c r="H57" s="4" t="s">
        <v>37</v>
      </c>
      <c r="I57" s="4" t="s">
        <v>38</v>
      </c>
      <c r="J57" s="7">
        <v>1715087.0459799999</v>
      </c>
    </row>
    <row r="58" spans="1:10" ht="14.25" customHeight="1" x14ac:dyDescent="0.2">
      <c r="A58" s="4" t="s">
        <v>32</v>
      </c>
      <c r="B58" s="4" t="s">
        <v>33</v>
      </c>
      <c r="C58" s="4" t="s">
        <v>34</v>
      </c>
      <c r="D58" s="5">
        <v>41671</v>
      </c>
      <c r="E58" s="6">
        <f t="shared" si="0"/>
        <v>2</v>
      </c>
      <c r="F58" s="6" t="s">
        <v>35</v>
      </c>
      <c r="G58" s="4" t="s">
        <v>41</v>
      </c>
      <c r="H58" s="4" t="s">
        <v>37</v>
      </c>
      <c r="I58" s="4" t="s">
        <v>38</v>
      </c>
      <c r="J58" s="7">
        <v>1518142.2933600002</v>
      </c>
    </row>
    <row r="59" spans="1:10" ht="14.25" customHeight="1" x14ac:dyDescent="0.2">
      <c r="A59" s="4" t="s">
        <v>32</v>
      </c>
      <c r="B59" s="4" t="s">
        <v>33</v>
      </c>
      <c r="C59" s="4" t="s">
        <v>34</v>
      </c>
      <c r="D59" s="5">
        <v>41699</v>
      </c>
      <c r="E59" s="6">
        <f t="shared" si="0"/>
        <v>3</v>
      </c>
      <c r="F59" s="6" t="s">
        <v>35</v>
      </c>
      <c r="G59" s="4" t="s">
        <v>41</v>
      </c>
      <c r="H59" s="4" t="s">
        <v>37</v>
      </c>
      <c r="I59" s="4" t="s">
        <v>38</v>
      </c>
      <c r="J59" s="7">
        <v>1600023.58516</v>
      </c>
    </row>
    <row r="60" spans="1:10" ht="14.25" customHeight="1" x14ac:dyDescent="0.2">
      <c r="A60" s="4" t="s">
        <v>32</v>
      </c>
      <c r="B60" s="4" t="s">
        <v>33</v>
      </c>
      <c r="C60" s="4" t="s">
        <v>34</v>
      </c>
      <c r="D60" s="5">
        <v>41730</v>
      </c>
      <c r="E60" s="6">
        <f t="shared" si="0"/>
        <v>4</v>
      </c>
      <c r="F60" s="6" t="s">
        <v>35</v>
      </c>
      <c r="G60" s="4" t="s">
        <v>41</v>
      </c>
      <c r="H60" s="4" t="s">
        <v>37</v>
      </c>
      <c r="I60" s="4" t="s">
        <v>38</v>
      </c>
      <c r="J60" s="7">
        <v>1169081.4812600003</v>
      </c>
    </row>
    <row r="61" spans="1:10" ht="14.25" customHeight="1" x14ac:dyDescent="0.2">
      <c r="A61" s="4" t="s">
        <v>32</v>
      </c>
      <c r="B61" s="4" t="s">
        <v>33</v>
      </c>
      <c r="C61" s="4" t="s">
        <v>34</v>
      </c>
      <c r="D61" s="5">
        <v>41760</v>
      </c>
      <c r="E61" s="6">
        <f t="shared" si="0"/>
        <v>5</v>
      </c>
      <c r="F61" s="6" t="s">
        <v>35</v>
      </c>
      <c r="G61" s="4" t="s">
        <v>41</v>
      </c>
      <c r="H61" s="4" t="s">
        <v>37</v>
      </c>
      <c r="I61" s="4" t="s">
        <v>38</v>
      </c>
      <c r="J61" s="7">
        <v>1182823.2077200001</v>
      </c>
    </row>
    <row r="62" spans="1:10" ht="14.25" customHeight="1" x14ac:dyDescent="0.2">
      <c r="A62" s="4" t="s">
        <v>32</v>
      </c>
      <c r="B62" s="4" t="s">
        <v>33</v>
      </c>
      <c r="C62" s="4" t="s">
        <v>34</v>
      </c>
      <c r="D62" s="5">
        <v>41791</v>
      </c>
      <c r="E62" s="6">
        <f t="shared" si="0"/>
        <v>6</v>
      </c>
      <c r="F62" s="6" t="s">
        <v>35</v>
      </c>
      <c r="G62" s="4" t="s">
        <v>41</v>
      </c>
      <c r="H62" s="4" t="s">
        <v>37</v>
      </c>
      <c r="I62" s="4" t="s">
        <v>38</v>
      </c>
      <c r="J62" s="7">
        <v>1136616.0374800002</v>
      </c>
    </row>
    <row r="63" spans="1:10" ht="14.25" customHeight="1" x14ac:dyDescent="0.2">
      <c r="A63" s="4" t="s">
        <v>32</v>
      </c>
      <c r="B63" s="4" t="s">
        <v>33</v>
      </c>
      <c r="C63" s="4" t="s">
        <v>42</v>
      </c>
      <c r="D63" s="5">
        <v>41456</v>
      </c>
      <c r="E63" s="6">
        <f t="shared" si="0"/>
        <v>7</v>
      </c>
      <c r="F63" s="6" t="s">
        <v>35</v>
      </c>
      <c r="G63" s="4" t="s">
        <v>36</v>
      </c>
      <c r="H63" s="4" t="s">
        <v>37</v>
      </c>
      <c r="I63" s="4" t="s">
        <v>38</v>
      </c>
      <c r="J63" s="7">
        <v>2406673.7462499999</v>
      </c>
    </row>
    <row r="64" spans="1:10" ht="14.25" customHeight="1" x14ac:dyDescent="0.2">
      <c r="A64" s="4" t="s">
        <v>32</v>
      </c>
      <c r="B64" s="4" t="s">
        <v>33</v>
      </c>
      <c r="C64" s="4" t="s">
        <v>42</v>
      </c>
      <c r="D64" s="5">
        <v>41487</v>
      </c>
      <c r="E64" s="6">
        <f t="shared" si="0"/>
        <v>8</v>
      </c>
      <c r="F64" s="6" t="s">
        <v>35</v>
      </c>
      <c r="G64" s="4" t="s">
        <v>36</v>
      </c>
      <c r="H64" s="4" t="s">
        <v>37</v>
      </c>
      <c r="I64" s="4" t="s">
        <v>38</v>
      </c>
      <c r="J64" s="7">
        <v>2028377.0049999999</v>
      </c>
    </row>
    <row r="65" spans="1:10" ht="14.25" customHeight="1" x14ac:dyDescent="0.2">
      <c r="A65" s="4" t="s">
        <v>32</v>
      </c>
      <c r="B65" s="4" t="s">
        <v>33</v>
      </c>
      <c r="C65" s="4" t="s">
        <v>42</v>
      </c>
      <c r="D65" s="5">
        <v>41518</v>
      </c>
      <c r="E65" s="6">
        <f t="shared" si="0"/>
        <v>9</v>
      </c>
      <c r="F65" s="6" t="s">
        <v>35</v>
      </c>
      <c r="G65" s="4" t="s">
        <v>36</v>
      </c>
      <c r="H65" s="4" t="s">
        <v>37</v>
      </c>
      <c r="I65" s="4" t="s">
        <v>38</v>
      </c>
      <c r="J65" s="7">
        <v>2241097.23875</v>
      </c>
    </row>
    <row r="66" spans="1:10" ht="14.25" customHeight="1" x14ac:dyDescent="0.2">
      <c r="A66" s="4" t="s">
        <v>32</v>
      </c>
      <c r="B66" s="4" t="s">
        <v>33</v>
      </c>
      <c r="C66" s="4" t="s">
        <v>42</v>
      </c>
      <c r="D66" s="5">
        <v>41548</v>
      </c>
      <c r="E66" s="6">
        <f t="shared" si="0"/>
        <v>10</v>
      </c>
      <c r="F66" s="6" t="s">
        <v>35</v>
      </c>
      <c r="G66" s="4" t="s">
        <v>36</v>
      </c>
      <c r="H66" s="4" t="s">
        <v>37</v>
      </c>
      <c r="I66" s="4" t="s">
        <v>38</v>
      </c>
      <c r="J66" s="7">
        <v>2104393.5099999998</v>
      </c>
    </row>
    <row r="67" spans="1:10" ht="14.25" customHeight="1" x14ac:dyDescent="0.2">
      <c r="A67" s="4" t="s">
        <v>32</v>
      </c>
      <c r="B67" s="4" t="s">
        <v>33</v>
      </c>
      <c r="C67" s="4" t="s">
        <v>42</v>
      </c>
      <c r="D67" s="5">
        <v>41579</v>
      </c>
      <c r="E67" s="6">
        <f t="shared" si="0"/>
        <v>11</v>
      </c>
      <c r="F67" s="6" t="s">
        <v>35</v>
      </c>
      <c r="G67" s="4" t="s">
        <v>36</v>
      </c>
      <c r="H67" s="4" t="s">
        <v>37</v>
      </c>
      <c r="I67" s="4" t="s">
        <v>38</v>
      </c>
      <c r="J67" s="7">
        <v>1921236.2224999999</v>
      </c>
    </row>
    <row r="68" spans="1:10" ht="14.25" customHeight="1" x14ac:dyDescent="0.2">
      <c r="A68" s="4" t="s">
        <v>32</v>
      </c>
      <c r="B68" s="4" t="s">
        <v>33</v>
      </c>
      <c r="C68" s="4" t="s">
        <v>42</v>
      </c>
      <c r="D68" s="5">
        <v>41609</v>
      </c>
      <c r="E68" s="6">
        <f t="shared" si="0"/>
        <v>12</v>
      </c>
      <c r="F68" s="6" t="s">
        <v>35</v>
      </c>
      <c r="G68" s="4" t="s">
        <v>36</v>
      </c>
      <c r="H68" s="4" t="s">
        <v>37</v>
      </c>
      <c r="I68" s="4" t="s">
        <v>38</v>
      </c>
      <c r="J68" s="7">
        <v>2161522.17</v>
      </c>
    </row>
    <row r="69" spans="1:10" ht="14.25" customHeight="1" x14ac:dyDescent="0.2">
      <c r="A69" s="4" t="s">
        <v>32</v>
      </c>
      <c r="B69" s="4" t="s">
        <v>33</v>
      </c>
      <c r="C69" s="4" t="s">
        <v>42</v>
      </c>
      <c r="D69" s="5">
        <v>41640</v>
      </c>
      <c r="E69" s="6">
        <f t="shared" si="0"/>
        <v>1</v>
      </c>
      <c r="F69" s="6" t="s">
        <v>35</v>
      </c>
      <c r="G69" s="4" t="s">
        <v>36</v>
      </c>
      <c r="H69" s="4" t="s">
        <v>37</v>
      </c>
      <c r="I69" s="4" t="s">
        <v>38</v>
      </c>
      <c r="J69" s="7">
        <v>3104730.2250000001</v>
      </c>
    </row>
    <row r="70" spans="1:10" ht="14.25" customHeight="1" x14ac:dyDescent="0.2">
      <c r="A70" s="4" t="s">
        <v>32</v>
      </c>
      <c r="B70" s="4" t="s">
        <v>33</v>
      </c>
      <c r="C70" s="4" t="s">
        <v>42</v>
      </c>
      <c r="D70" s="5">
        <v>41671</v>
      </c>
      <c r="E70" s="6">
        <f t="shared" si="0"/>
        <v>2</v>
      </c>
      <c r="F70" s="6" t="s">
        <v>35</v>
      </c>
      <c r="G70" s="4" t="s">
        <v>36</v>
      </c>
      <c r="H70" s="4" t="s">
        <v>37</v>
      </c>
      <c r="I70" s="4" t="s">
        <v>38</v>
      </c>
      <c r="J70" s="7">
        <v>2116798.7124999999</v>
      </c>
    </row>
    <row r="71" spans="1:10" ht="14.25" customHeight="1" x14ac:dyDescent="0.2">
      <c r="A71" s="4" t="s">
        <v>32</v>
      </c>
      <c r="B71" s="4" t="s">
        <v>33</v>
      </c>
      <c r="C71" s="4" t="s">
        <v>42</v>
      </c>
      <c r="D71" s="5">
        <v>41699</v>
      </c>
      <c r="E71" s="6">
        <f t="shared" si="0"/>
        <v>3</v>
      </c>
      <c r="F71" s="6" t="s">
        <v>35</v>
      </c>
      <c r="G71" s="4" t="s">
        <v>36</v>
      </c>
      <c r="H71" s="4" t="s">
        <v>37</v>
      </c>
      <c r="I71" s="4" t="s">
        <v>38</v>
      </c>
      <c r="J71" s="7">
        <v>2728427.88625</v>
      </c>
    </row>
    <row r="72" spans="1:10" ht="14.25" customHeight="1" x14ac:dyDescent="0.2">
      <c r="A72" s="4" t="s">
        <v>32</v>
      </c>
      <c r="B72" s="4" t="s">
        <v>33</v>
      </c>
      <c r="C72" s="4" t="s">
        <v>42</v>
      </c>
      <c r="D72" s="5">
        <v>41730</v>
      </c>
      <c r="E72" s="6">
        <f t="shared" si="0"/>
        <v>4</v>
      </c>
      <c r="F72" s="6" t="s">
        <v>35</v>
      </c>
      <c r="G72" s="4" t="s">
        <v>36</v>
      </c>
      <c r="H72" s="4" t="s">
        <v>37</v>
      </c>
      <c r="I72" s="4" t="s">
        <v>38</v>
      </c>
      <c r="J72" s="7">
        <v>2259504.8675000002</v>
      </c>
    </row>
    <row r="73" spans="1:10" ht="14.25" customHeight="1" x14ac:dyDescent="0.2">
      <c r="A73" s="4" t="s">
        <v>32</v>
      </c>
      <c r="B73" s="4" t="s">
        <v>33</v>
      </c>
      <c r="C73" s="4" t="s">
        <v>42</v>
      </c>
      <c r="D73" s="5">
        <v>41760</v>
      </c>
      <c r="E73" s="6">
        <f t="shared" si="0"/>
        <v>5</v>
      </c>
      <c r="F73" s="6" t="s">
        <v>35</v>
      </c>
      <c r="G73" s="4" t="s">
        <v>36</v>
      </c>
      <c r="H73" s="4" t="s">
        <v>37</v>
      </c>
      <c r="I73" s="4" t="s">
        <v>38</v>
      </c>
      <c r="J73" s="7">
        <v>2031569.2350000001</v>
      </c>
    </row>
    <row r="74" spans="1:10" ht="14.25" customHeight="1" x14ac:dyDescent="0.2">
      <c r="A74" s="4" t="s">
        <v>32</v>
      </c>
      <c r="B74" s="4" t="s">
        <v>33</v>
      </c>
      <c r="C74" s="4" t="s">
        <v>42</v>
      </c>
      <c r="D74" s="5">
        <v>41791</v>
      </c>
      <c r="E74" s="6">
        <f t="shared" si="0"/>
        <v>6</v>
      </c>
      <c r="F74" s="6" t="s">
        <v>35</v>
      </c>
      <c r="G74" s="4" t="s">
        <v>36</v>
      </c>
      <c r="H74" s="4" t="s">
        <v>37</v>
      </c>
      <c r="I74" s="4" t="s">
        <v>38</v>
      </c>
      <c r="J74" s="7">
        <v>2245023.2324999999</v>
      </c>
    </row>
    <row r="75" spans="1:10" ht="14.25" customHeight="1" x14ac:dyDescent="0.2">
      <c r="A75" s="4" t="s">
        <v>32</v>
      </c>
      <c r="B75" s="4" t="s">
        <v>33</v>
      </c>
      <c r="C75" s="4" t="s">
        <v>42</v>
      </c>
      <c r="D75" s="5">
        <v>41456</v>
      </c>
      <c r="E75" s="6">
        <f t="shared" si="0"/>
        <v>7</v>
      </c>
      <c r="F75" s="6" t="s">
        <v>35</v>
      </c>
      <c r="G75" s="4" t="s">
        <v>36</v>
      </c>
      <c r="H75" s="4" t="s">
        <v>39</v>
      </c>
      <c r="I75" s="4" t="s">
        <v>38</v>
      </c>
      <c r="J75" s="7">
        <v>4813347.4924999997</v>
      </c>
    </row>
    <row r="76" spans="1:10" ht="14.25" customHeight="1" x14ac:dyDescent="0.2">
      <c r="A76" s="4" t="s">
        <v>32</v>
      </c>
      <c r="B76" s="4" t="s">
        <v>33</v>
      </c>
      <c r="C76" s="4" t="s">
        <v>42</v>
      </c>
      <c r="D76" s="5">
        <v>41487</v>
      </c>
      <c r="E76" s="6">
        <f t="shared" si="0"/>
        <v>8</v>
      </c>
      <c r="F76" s="6" t="s">
        <v>35</v>
      </c>
      <c r="G76" s="4" t="s">
        <v>36</v>
      </c>
      <c r="H76" s="4" t="s">
        <v>39</v>
      </c>
      <c r="I76" s="4" t="s">
        <v>38</v>
      </c>
      <c r="J76" s="7">
        <v>4056754.01</v>
      </c>
    </row>
    <row r="77" spans="1:10" ht="14.25" customHeight="1" x14ac:dyDescent="0.2">
      <c r="A77" s="4" t="s">
        <v>32</v>
      </c>
      <c r="B77" s="4" t="s">
        <v>33</v>
      </c>
      <c r="C77" s="4" t="s">
        <v>42</v>
      </c>
      <c r="D77" s="5">
        <v>41518</v>
      </c>
      <c r="E77" s="6">
        <f t="shared" si="0"/>
        <v>9</v>
      </c>
      <c r="F77" s="6" t="s">
        <v>35</v>
      </c>
      <c r="G77" s="4" t="s">
        <v>36</v>
      </c>
      <c r="H77" s="4" t="s">
        <v>39</v>
      </c>
      <c r="I77" s="4" t="s">
        <v>38</v>
      </c>
      <c r="J77" s="7">
        <v>4482194.4775</v>
      </c>
    </row>
    <row r="78" spans="1:10" ht="14.25" customHeight="1" x14ac:dyDescent="0.2">
      <c r="A78" s="4" t="s">
        <v>32</v>
      </c>
      <c r="B78" s="4" t="s">
        <v>33</v>
      </c>
      <c r="C78" s="4" t="s">
        <v>42</v>
      </c>
      <c r="D78" s="5">
        <v>41548</v>
      </c>
      <c r="E78" s="6">
        <f t="shared" si="0"/>
        <v>10</v>
      </c>
      <c r="F78" s="6" t="s">
        <v>35</v>
      </c>
      <c r="G78" s="4" t="s">
        <v>36</v>
      </c>
      <c r="H78" s="4" t="s">
        <v>39</v>
      </c>
      <c r="I78" s="4" t="s">
        <v>38</v>
      </c>
      <c r="J78" s="7">
        <v>4208787.0199999996</v>
      </c>
    </row>
    <row r="79" spans="1:10" ht="14.25" customHeight="1" x14ac:dyDescent="0.2">
      <c r="A79" s="4" t="s">
        <v>32</v>
      </c>
      <c r="B79" s="4" t="s">
        <v>33</v>
      </c>
      <c r="C79" s="4" t="s">
        <v>42</v>
      </c>
      <c r="D79" s="5">
        <v>41579</v>
      </c>
      <c r="E79" s="6">
        <f t="shared" si="0"/>
        <v>11</v>
      </c>
      <c r="F79" s="6" t="s">
        <v>35</v>
      </c>
      <c r="G79" s="4" t="s">
        <v>36</v>
      </c>
      <c r="H79" s="4" t="s">
        <v>39</v>
      </c>
      <c r="I79" s="4" t="s">
        <v>38</v>
      </c>
      <c r="J79" s="7">
        <v>3842472.4449999998</v>
      </c>
    </row>
    <row r="80" spans="1:10" ht="14.25" customHeight="1" x14ac:dyDescent="0.2">
      <c r="A80" s="4" t="s">
        <v>32</v>
      </c>
      <c r="B80" s="4" t="s">
        <v>33</v>
      </c>
      <c r="C80" s="4" t="s">
        <v>42</v>
      </c>
      <c r="D80" s="5">
        <v>41609</v>
      </c>
      <c r="E80" s="6">
        <f t="shared" si="0"/>
        <v>12</v>
      </c>
      <c r="F80" s="6" t="s">
        <v>35</v>
      </c>
      <c r="G80" s="4" t="s">
        <v>36</v>
      </c>
      <c r="H80" s="4" t="s">
        <v>39</v>
      </c>
      <c r="I80" s="4" t="s">
        <v>38</v>
      </c>
      <c r="J80" s="7">
        <v>4323044.34</v>
      </c>
    </row>
    <row r="81" spans="1:10" ht="14.25" customHeight="1" x14ac:dyDescent="0.2">
      <c r="A81" s="4" t="s">
        <v>32</v>
      </c>
      <c r="B81" s="4" t="s">
        <v>33</v>
      </c>
      <c r="C81" s="4" t="s">
        <v>42</v>
      </c>
      <c r="D81" s="5">
        <v>41640</v>
      </c>
      <c r="E81" s="6">
        <f t="shared" si="0"/>
        <v>1</v>
      </c>
      <c r="F81" s="6" t="s">
        <v>35</v>
      </c>
      <c r="G81" s="4" t="s">
        <v>36</v>
      </c>
      <c r="H81" s="4" t="s">
        <v>39</v>
      </c>
      <c r="I81" s="4" t="s">
        <v>38</v>
      </c>
      <c r="J81" s="7">
        <v>6209460.4500000002</v>
      </c>
    </row>
    <row r="82" spans="1:10" ht="14.25" customHeight="1" x14ac:dyDescent="0.2">
      <c r="A82" s="4" t="s">
        <v>32</v>
      </c>
      <c r="B82" s="4" t="s">
        <v>33</v>
      </c>
      <c r="C82" s="4" t="s">
        <v>42</v>
      </c>
      <c r="D82" s="5">
        <v>41671</v>
      </c>
      <c r="E82" s="6">
        <f t="shared" si="0"/>
        <v>2</v>
      </c>
      <c r="F82" s="6" t="s">
        <v>35</v>
      </c>
      <c r="G82" s="4" t="s">
        <v>36</v>
      </c>
      <c r="H82" s="4" t="s">
        <v>39</v>
      </c>
      <c r="I82" s="4" t="s">
        <v>38</v>
      </c>
      <c r="J82" s="7">
        <v>4633597.4249999998</v>
      </c>
    </row>
    <row r="83" spans="1:10" ht="14.25" customHeight="1" x14ac:dyDescent="0.2">
      <c r="A83" s="4" t="s">
        <v>32</v>
      </c>
      <c r="B83" s="4" t="s">
        <v>33</v>
      </c>
      <c r="C83" s="4" t="s">
        <v>42</v>
      </c>
      <c r="D83" s="5">
        <v>41699</v>
      </c>
      <c r="E83" s="6">
        <f t="shared" si="0"/>
        <v>3</v>
      </c>
      <c r="F83" s="6" t="s">
        <v>35</v>
      </c>
      <c r="G83" s="4" t="s">
        <v>36</v>
      </c>
      <c r="H83" s="4" t="s">
        <v>39</v>
      </c>
      <c r="I83" s="4" t="s">
        <v>38</v>
      </c>
      <c r="J83" s="7">
        <v>5456855.7725</v>
      </c>
    </row>
    <row r="84" spans="1:10" ht="14.25" customHeight="1" x14ac:dyDescent="0.2">
      <c r="A84" s="4" t="s">
        <v>32</v>
      </c>
      <c r="B84" s="4" t="s">
        <v>33</v>
      </c>
      <c r="C84" s="4" t="s">
        <v>42</v>
      </c>
      <c r="D84" s="5">
        <v>41730</v>
      </c>
      <c r="E84" s="6">
        <f t="shared" si="0"/>
        <v>4</v>
      </c>
      <c r="F84" s="6" t="s">
        <v>35</v>
      </c>
      <c r="G84" s="4" t="s">
        <v>36</v>
      </c>
      <c r="H84" s="4" t="s">
        <v>39</v>
      </c>
      <c r="I84" s="4" t="s">
        <v>38</v>
      </c>
      <c r="J84" s="7">
        <v>4519009.7350000003</v>
      </c>
    </row>
    <row r="85" spans="1:10" ht="14.25" customHeight="1" x14ac:dyDescent="0.2">
      <c r="A85" s="4" t="s">
        <v>32</v>
      </c>
      <c r="B85" s="4" t="s">
        <v>33</v>
      </c>
      <c r="C85" s="4" t="s">
        <v>42</v>
      </c>
      <c r="D85" s="5">
        <v>41760</v>
      </c>
      <c r="E85" s="6">
        <f t="shared" si="0"/>
        <v>5</v>
      </c>
      <c r="F85" s="6" t="s">
        <v>35</v>
      </c>
      <c r="G85" s="4" t="s">
        <v>36</v>
      </c>
      <c r="H85" s="4" t="s">
        <v>39</v>
      </c>
      <c r="I85" s="4" t="s">
        <v>38</v>
      </c>
      <c r="J85" s="7">
        <v>4063138.47</v>
      </c>
    </row>
    <row r="86" spans="1:10" ht="14.25" customHeight="1" x14ac:dyDescent="0.2">
      <c r="A86" s="4" t="s">
        <v>32</v>
      </c>
      <c r="B86" s="4" t="s">
        <v>33</v>
      </c>
      <c r="C86" s="4" t="s">
        <v>42</v>
      </c>
      <c r="D86" s="5">
        <v>41791</v>
      </c>
      <c r="E86" s="6">
        <f t="shared" si="0"/>
        <v>6</v>
      </c>
      <c r="F86" s="6" t="s">
        <v>35</v>
      </c>
      <c r="G86" s="4" t="s">
        <v>36</v>
      </c>
      <c r="H86" s="4" t="s">
        <v>39</v>
      </c>
      <c r="I86" s="4" t="s">
        <v>38</v>
      </c>
      <c r="J86" s="7">
        <v>4490046.4649999999</v>
      </c>
    </row>
    <row r="87" spans="1:10" ht="14.25" customHeight="1" x14ac:dyDescent="0.2">
      <c r="A87" s="4" t="s">
        <v>32</v>
      </c>
      <c r="B87" s="4" t="s">
        <v>33</v>
      </c>
      <c r="C87" s="4" t="s">
        <v>42</v>
      </c>
      <c r="D87" s="5">
        <v>41456</v>
      </c>
      <c r="E87" s="6">
        <f t="shared" si="0"/>
        <v>7</v>
      </c>
      <c r="F87" s="6" t="s">
        <v>35</v>
      </c>
      <c r="G87" s="4" t="s">
        <v>40</v>
      </c>
      <c r="H87" s="4" t="s">
        <v>37</v>
      </c>
      <c r="I87" s="4" t="s">
        <v>38</v>
      </c>
      <c r="J87" s="7">
        <v>2117872.8966999999</v>
      </c>
    </row>
    <row r="88" spans="1:10" ht="14.25" customHeight="1" x14ac:dyDescent="0.2">
      <c r="A88" s="4" t="s">
        <v>32</v>
      </c>
      <c r="B88" s="4" t="s">
        <v>33</v>
      </c>
      <c r="C88" s="4" t="s">
        <v>42</v>
      </c>
      <c r="D88" s="5">
        <v>41487</v>
      </c>
      <c r="E88" s="6">
        <f t="shared" si="0"/>
        <v>8</v>
      </c>
      <c r="F88" s="6" t="s">
        <v>35</v>
      </c>
      <c r="G88" s="4" t="s">
        <v>40</v>
      </c>
      <c r="H88" s="4" t="s">
        <v>37</v>
      </c>
      <c r="I88" s="4" t="s">
        <v>38</v>
      </c>
      <c r="J88" s="7">
        <v>1784971.7644</v>
      </c>
    </row>
    <row r="89" spans="1:10" ht="14.25" customHeight="1" x14ac:dyDescent="0.2">
      <c r="A89" s="4" t="s">
        <v>32</v>
      </c>
      <c r="B89" s="4" t="s">
        <v>33</v>
      </c>
      <c r="C89" s="4" t="s">
        <v>42</v>
      </c>
      <c r="D89" s="5">
        <v>41518</v>
      </c>
      <c r="E89" s="6">
        <f t="shared" si="0"/>
        <v>9</v>
      </c>
      <c r="F89" s="6" t="s">
        <v>35</v>
      </c>
      <c r="G89" s="4" t="s">
        <v>40</v>
      </c>
      <c r="H89" s="4" t="s">
        <v>37</v>
      </c>
      <c r="I89" s="4" t="s">
        <v>38</v>
      </c>
      <c r="J89" s="7">
        <v>1972165.5701000001</v>
      </c>
    </row>
    <row r="90" spans="1:10" ht="14.25" customHeight="1" x14ac:dyDescent="0.2">
      <c r="A90" s="4" t="s">
        <v>32</v>
      </c>
      <c r="B90" s="4" t="s">
        <v>33</v>
      </c>
      <c r="C90" s="4" t="s">
        <v>42</v>
      </c>
      <c r="D90" s="5">
        <v>41548</v>
      </c>
      <c r="E90" s="6">
        <f t="shared" si="0"/>
        <v>10</v>
      </c>
      <c r="F90" s="6" t="s">
        <v>35</v>
      </c>
      <c r="G90" s="4" t="s">
        <v>40</v>
      </c>
      <c r="H90" s="4" t="s">
        <v>37</v>
      </c>
      <c r="I90" s="4" t="s">
        <v>38</v>
      </c>
      <c r="J90" s="7">
        <v>1851866.2887999997</v>
      </c>
    </row>
    <row r="91" spans="1:10" ht="14.25" customHeight="1" x14ac:dyDescent="0.2">
      <c r="A91" s="4" t="s">
        <v>32</v>
      </c>
      <c r="B91" s="4" t="s">
        <v>33</v>
      </c>
      <c r="C91" s="4" t="s">
        <v>42</v>
      </c>
      <c r="D91" s="5">
        <v>41579</v>
      </c>
      <c r="E91" s="6">
        <f t="shared" si="0"/>
        <v>11</v>
      </c>
      <c r="F91" s="6" t="s">
        <v>35</v>
      </c>
      <c r="G91" s="4" t="s">
        <v>40</v>
      </c>
      <c r="H91" s="4" t="s">
        <v>37</v>
      </c>
      <c r="I91" s="4" t="s">
        <v>38</v>
      </c>
      <c r="J91" s="7">
        <v>1690687.8758</v>
      </c>
    </row>
    <row r="92" spans="1:10" ht="14.25" customHeight="1" x14ac:dyDescent="0.2">
      <c r="A92" s="4" t="s">
        <v>32</v>
      </c>
      <c r="B92" s="4" t="s">
        <v>33</v>
      </c>
      <c r="C92" s="4" t="s">
        <v>42</v>
      </c>
      <c r="D92" s="5">
        <v>41609</v>
      </c>
      <c r="E92" s="6">
        <f t="shared" si="0"/>
        <v>12</v>
      </c>
      <c r="F92" s="6" t="s">
        <v>35</v>
      </c>
      <c r="G92" s="4" t="s">
        <v>40</v>
      </c>
      <c r="H92" s="4" t="s">
        <v>37</v>
      </c>
      <c r="I92" s="4" t="s">
        <v>38</v>
      </c>
      <c r="J92" s="7">
        <v>1902139.5096</v>
      </c>
    </row>
    <row r="93" spans="1:10" ht="14.25" customHeight="1" x14ac:dyDescent="0.2">
      <c r="A93" s="4" t="s">
        <v>32</v>
      </c>
      <c r="B93" s="4" t="s">
        <v>33</v>
      </c>
      <c r="C93" s="4" t="s">
        <v>42</v>
      </c>
      <c r="D93" s="5">
        <v>41640</v>
      </c>
      <c r="E93" s="6">
        <f t="shared" si="0"/>
        <v>1</v>
      </c>
      <c r="F93" s="6" t="s">
        <v>35</v>
      </c>
      <c r="G93" s="4" t="s">
        <v>40</v>
      </c>
      <c r="H93" s="4" t="s">
        <v>37</v>
      </c>
      <c r="I93" s="4" t="s">
        <v>38</v>
      </c>
      <c r="J93" s="7">
        <v>2732162.5980000002</v>
      </c>
    </row>
    <row r="94" spans="1:10" ht="14.25" customHeight="1" x14ac:dyDescent="0.2">
      <c r="A94" s="4" t="s">
        <v>32</v>
      </c>
      <c r="B94" s="4" t="s">
        <v>33</v>
      </c>
      <c r="C94" s="4" t="s">
        <v>42</v>
      </c>
      <c r="D94" s="5">
        <v>41671</v>
      </c>
      <c r="E94" s="6">
        <f t="shared" si="0"/>
        <v>2</v>
      </c>
      <c r="F94" s="6" t="s">
        <v>35</v>
      </c>
      <c r="G94" s="4" t="s">
        <v>40</v>
      </c>
      <c r="H94" s="4" t="s">
        <v>37</v>
      </c>
      <c r="I94" s="4" t="s">
        <v>38</v>
      </c>
      <c r="J94" s="7">
        <v>2478782.8670000001</v>
      </c>
    </row>
    <row r="95" spans="1:10" ht="14.25" customHeight="1" x14ac:dyDescent="0.2">
      <c r="A95" s="4" t="s">
        <v>32</v>
      </c>
      <c r="B95" s="4" t="s">
        <v>33</v>
      </c>
      <c r="C95" s="4" t="s">
        <v>42</v>
      </c>
      <c r="D95" s="5">
        <v>41699</v>
      </c>
      <c r="E95" s="6">
        <f t="shared" si="0"/>
        <v>3</v>
      </c>
      <c r="F95" s="6" t="s">
        <v>35</v>
      </c>
      <c r="G95" s="4" t="s">
        <v>40</v>
      </c>
      <c r="H95" s="4" t="s">
        <v>37</v>
      </c>
      <c r="I95" s="4" t="s">
        <v>38</v>
      </c>
      <c r="J95" s="7">
        <v>2401016.5399000002</v>
      </c>
    </row>
    <row r="96" spans="1:10" ht="14.25" customHeight="1" x14ac:dyDescent="0.2">
      <c r="A96" s="4" t="s">
        <v>32</v>
      </c>
      <c r="B96" s="4" t="s">
        <v>33</v>
      </c>
      <c r="C96" s="4" t="s">
        <v>42</v>
      </c>
      <c r="D96" s="5">
        <v>41730</v>
      </c>
      <c r="E96" s="6">
        <f t="shared" si="0"/>
        <v>4</v>
      </c>
      <c r="F96" s="6" t="s">
        <v>35</v>
      </c>
      <c r="G96" s="4" t="s">
        <v>40</v>
      </c>
      <c r="H96" s="4" t="s">
        <v>37</v>
      </c>
      <c r="I96" s="4" t="s">
        <v>38</v>
      </c>
      <c r="J96" s="7">
        <v>1988364.2834000001</v>
      </c>
    </row>
    <row r="97" spans="1:10" ht="14.25" customHeight="1" x14ac:dyDescent="0.2">
      <c r="A97" s="4" t="s">
        <v>32</v>
      </c>
      <c r="B97" s="4" t="s">
        <v>33</v>
      </c>
      <c r="C97" s="4" t="s">
        <v>42</v>
      </c>
      <c r="D97" s="5">
        <v>41760</v>
      </c>
      <c r="E97" s="6">
        <f t="shared" si="0"/>
        <v>5</v>
      </c>
      <c r="F97" s="6" t="s">
        <v>35</v>
      </c>
      <c r="G97" s="4" t="s">
        <v>40</v>
      </c>
      <c r="H97" s="4" t="s">
        <v>37</v>
      </c>
      <c r="I97" s="4" t="s">
        <v>38</v>
      </c>
      <c r="J97" s="7">
        <v>1787780.9268</v>
      </c>
    </row>
    <row r="98" spans="1:10" ht="14.25" customHeight="1" x14ac:dyDescent="0.2">
      <c r="A98" s="4" t="s">
        <v>32</v>
      </c>
      <c r="B98" s="4" t="s">
        <v>33</v>
      </c>
      <c r="C98" s="4" t="s">
        <v>42</v>
      </c>
      <c r="D98" s="5">
        <v>41791</v>
      </c>
      <c r="E98" s="6">
        <f t="shared" si="0"/>
        <v>6</v>
      </c>
      <c r="F98" s="6" t="s">
        <v>35</v>
      </c>
      <c r="G98" s="4" t="s">
        <v>40</v>
      </c>
      <c r="H98" s="4" t="s">
        <v>37</v>
      </c>
      <c r="I98" s="4" t="s">
        <v>38</v>
      </c>
      <c r="J98" s="7">
        <v>1975620.4446</v>
      </c>
    </row>
    <row r="99" spans="1:10" ht="14.25" customHeight="1" x14ac:dyDescent="0.2">
      <c r="A99" s="4" t="s">
        <v>32</v>
      </c>
      <c r="B99" s="4" t="s">
        <v>33</v>
      </c>
      <c r="C99" s="4" t="s">
        <v>42</v>
      </c>
      <c r="D99" s="5">
        <v>41456</v>
      </c>
      <c r="E99" s="6">
        <f t="shared" si="0"/>
        <v>7</v>
      </c>
      <c r="F99" s="6" t="s">
        <v>35</v>
      </c>
      <c r="G99" s="4" t="s">
        <v>40</v>
      </c>
      <c r="H99" s="4" t="s">
        <v>39</v>
      </c>
      <c r="I99" s="4" t="s">
        <v>38</v>
      </c>
      <c r="J99" s="7">
        <v>3850677.9939999999</v>
      </c>
    </row>
    <row r="100" spans="1:10" ht="14.25" customHeight="1" x14ac:dyDescent="0.2">
      <c r="A100" s="4" t="s">
        <v>32</v>
      </c>
      <c r="B100" s="4" t="s">
        <v>33</v>
      </c>
      <c r="C100" s="4" t="s">
        <v>42</v>
      </c>
      <c r="D100" s="5">
        <v>41487</v>
      </c>
      <c r="E100" s="6">
        <f t="shared" si="0"/>
        <v>8</v>
      </c>
      <c r="F100" s="6" t="s">
        <v>35</v>
      </c>
      <c r="G100" s="4" t="s">
        <v>40</v>
      </c>
      <c r="H100" s="4" t="s">
        <v>39</v>
      </c>
      <c r="I100" s="4" t="s">
        <v>38</v>
      </c>
      <c r="J100" s="7">
        <v>3245403.2080000001</v>
      </c>
    </row>
    <row r="101" spans="1:10" ht="14.25" customHeight="1" x14ac:dyDescent="0.2">
      <c r="A101" s="4" t="s">
        <v>32</v>
      </c>
      <c r="B101" s="4" t="s">
        <v>33</v>
      </c>
      <c r="C101" s="4" t="s">
        <v>42</v>
      </c>
      <c r="D101" s="5">
        <v>41518</v>
      </c>
      <c r="E101" s="6">
        <f t="shared" si="0"/>
        <v>9</v>
      </c>
      <c r="F101" s="6" t="s">
        <v>35</v>
      </c>
      <c r="G101" s="4" t="s">
        <v>40</v>
      </c>
      <c r="H101" s="4" t="s">
        <v>39</v>
      </c>
      <c r="I101" s="4" t="s">
        <v>38</v>
      </c>
      <c r="J101" s="7">
        <v>3585755.5820000004</v>
      </c>
    </row>
    <row r="102" spans="1:10" ht="14.25" customHeight="1" x14ac:dyDescent="0.2">
      <c r="A102" s="4" t="s">
        <v>32</v>
      </c>
      <c r="B102" s="4" t="s">
        <v>33</v>
      </c>
      <c r="C102" s="4" t="s">
        <v>42</v>
      </c>
      <c r="D102" s="5">
        <v>41548</v>
      </c>
      <c r="E102" s="6">
        <f t="shared" si="0"/>
        <v>10</v>
      </c>
      <c r="F102" s="6" t="s">
        <v>35</v>
      </c>
      <c r="G102" s="4" t="s">
        <v>40</v>
      </c>
      <c r="H102" s="4" t="s">
        <v>39</v>
      </c>
      <c r="I102" s="4" t="s">
        <v>38</v>
      </c>
      <c r="J102" s="7">
        <v>3367029.6159999999</v>
      </c>
    </row>
    <row r="103" spans="1:10" ht="14.25" customHeight="1" x14ac:dyDescent="0.2">
      <c r="A103" s="4" t="s">
        <v>32</v>
      </c>
      <c r="B103" s="4" t="s">
        <v>33</v>
      </c>
      <c r="C103" s="4" t="s">
        <v>42</v>
      </c>
      <c r="D103" s="5">
        <v>41579</v>
      </c>
      <c r="E103" s="6">
        <f t="shared" si="0"/>
        <v>11</v>
      </c>
      <c r="F103" s="6" t="s">
        <v>35</v>
      </c>
      <c r="G103" s="4" t="s">
        <v>40</v>
      </c>
      <c r="H103" s="4" t="s">
        <v>39</v>
      </c>
      <c r="I103" s="4" t="s">
        <v>38</v>
      </c>
      <c r="J103" s="7">
        <v>3073977.9560000002</v>
      </c>
    </row>
    <row r="104" spans="1:10" ht="14.25" customHeight="1" x14ac:dyDescent="0.2">
      <c r="A104" s="4" t="s">
        <v>32</v>
      </c>
      <c r="B104" s="4" t="s">
        <v>33</v>
      </c>
      <c r="C104" s="4" t="s">
        <v>42</v>
      </c>
      <c r="D104" s="5">
        <v>41609</v>
      </c>
      <c r="E104" s="6">
        <f t="shared" si="0"/>
        <v>12</v>
      </c>
      <c r="F104" s="6" t="s">
        <v>35</v>
      </c>
      <c r="G104" s="4" t="s">
        <v>40</v>
      </c>
      <c r="H104" s="4" t="s">
        <v>39</v>
      </c>
      <c r="I104" s="4" t="s">
        <v>38</v>
      </c>
      <c r="J104" s="7">
        <v>3458435.4720000001</v>
      </c>
    </row>
    <row r="105" spans="1:10" ht="14.25" customHeight="1" x14ac:dyDescent="0.2">
      <c r="A105" s="4" t="s">
        <v>32</v>
      </c>
      <c r="B105" s="4" t="s">
        <v>33</v>
      </c>
      <c r="C105" s="4" t="s">
        <v>42</v>
      </c>
      <c r="D105" s="5">
        <v>41640</v>
      </c>
      <c r="E105" s="6">
        <f t="shared" si="0"/>
        <v>1</v>
      </c>
      <c r="F105" s="6" t="s">
        <v>35</v>
      </c>
      <c r="G105" s="4" t="s">
        <v>40</v>
      </c>
      <c r="H105" s="4" t="s">
        <v>39</v>
      </c>
      <c r="I105" s="4" t="s">
        <v>38</v>
      </c>
      <c r="J105" s="7">
        <v>4967568.3600000003</v>
      </c>
    </row>
    <row r="106" spans="1:10" ht="14.25" customHeight="1" x14ac:dyDescent="0.2">
      <c r="A106" s="4" t="s">
        <v>32</v>
      </c>
      <c r="B106" s="4" t="s">
        <v>33</v>
      </c>
      <c r="C106" s="4" t="s">
        <v>42</v>
      </c>
      <c r="D106" s="5">
        <v>41671</v>
      </c>
      <c r="E106" s="6">
        <f t="shared" si="0"/>
        <v>2</v>
      </c>
      <c r="F106" s="6" t="s">
        <v>35</v>
      </c>
      <c r="G106" s="4" t="s">
        <v>40</v>
      </c>
      <c r="H106" s="4" t="s">
        <v>39</v>
      </c>
      <c r="I106" s="4" t="s">
        <v>38</v>
      </c>
      <c r="J106" s="7">
        <v>4506877.9400000004</v>
      </c>
    </row>
    <row r="107" spans="1:10" ht="14.25" customHeight="1" x14ac:dyDescent="0.2">
      <c r="A107" s="4" t="s">
        <v>32</v>
      </c>
      <c r="B107" s="4" t="s">
        <v>33</v>
      </c>
      <c r="C107" s="4" t="s">
        <v>42</v>
      </c>
      <c r="D107" s="5">
        <v>41699</v>
      </c>
      <c r="E107" s="6">
        <f t="shared" si="0"/>
        <v>3</v>
      </c>
      <c r="F107" s="6" t="s">
        <v>35</v>
      </c>
      <c r="G107" s="4" t="s">
        <v>40</v>
      </c>
      <c r="H107" s="4" t="s">
        <v>39</v>
      </c>
      <c r="I107" s="4" t="s">
        <v>38</v>
      </c>
      <c r="J107" s="7">
        <v>4365484.6179999998</v>
      </c>
    </row>
    <row r="108" spans="1:10" ht="14.25" customHeight="1" x14ac:dyDescent="0.2">
      <c r="A108" s="4" t="s">
        <v>32</v>
      </c>
      <c r="B108" s="4" t="s">
        <v>33</v>
      </c>
      <c r="C108" s="4" t="s">
        <v>42</v>
      </c>
      <c r="D108" s="5">
        <v>41730</v>
      </c>
      <c r="E108" s="6">
        <f t="shared" si="0"/>
        <v>4</v>
      </c>
      <c r="F108" s="6" t="s">
        <v>35</v>
      </c>
      <c r="G108" s="4" t="s">
        <v>40</v>
      </c>
      <c r="H108" s="4" t="s">
        <v>39</v>
      </c>
      <c r="I108" s="4" t="s">
        <v>38</v>
      </c>
      <c r="J108" s="7">
        <v>4615207.7879999997</v>
      </c>
    </row>
    <row r="109" spans="1:10" ht="14.25" customHeight="1" x14ac:dyDescent="0.2">
      <c r="A109" s="4" t="s">
        <v>32</v>
      </c>
      <c r="B109" s="4" t="s">
        <v>33</v>
      </c>
      <c r="C109" s="4" t="s">
        <v>42</v>
      </c>
      <c r="D109" s="5">
        <v>41760</v>
      </c>
      <c r="E109" s="6">
        <f t="shared" si="0"/>
        <v>5</v>
      </c>
      <c r="F109" s="6" t="s">
        <v>35</v>
      </c>
      <c r="G109" s="4" t="s">
        <v>40</v>
      </c>
      <c r="H109" s="4" t="s">
        <v>39</v>
      </c>
      <c r="I109" s="4" t="s">
        <v>38</v>
      </c>
      <c r="J109" s="7">
        <v>3250510.7760000005</v>
      </c>
    </row>
    <row r="110" spans="1:10" ht="14.25" customHeight="1" x14ac:dyDescent="0.2">
      <c r="A110" s="4" t="s">
        <v>32</v>
      </c>
      <c r="B110" s="4" t="s">
        <v>33</v>
      </c>
      <c r="C110" s="4" t="s">
        <v>42</v>
      </c>
      <c r="D110" s="5">
        <v>41791</v>
      </c>
      <c r="E110" s="6">
        <f t="shared" si="0"/>
        <v>6</v>
      </c>
      <c r="F110" s="6" t="s">
        <v>35</v>
      </c>
      <c r="G110" s="4" t="s">
        <v>40</v>
      </c>
      <c r="H110" s="4" t="s">
        <v>39</v>
      </c>
      <c r="I110" s="4" t="s">
        <v>38</v>
      </c>
      <c r="J110" s="7">
        <v>3592037.1720000003</v>
      </c>
    </row>
    <row r="111" spans="1:10" ht="14.25" customHeight="1" x14ac:dyDescent="0.2">
      <c r="A111" s="4" t="s">
        <v>32</v>
      </c>
      <c r="B111" s="4" t="s">
        <v>33</v>
      </c>
      <c r="C111" s="4" t="s">
        <v>42</v>
      </c>
      <c r="D111" s="5">
        <v>41456</v>
      </c>
      <c r="E111" s="6">
        <f t="shared" si="0"/>
        <v>7</v>
      </c>
      <c r="F111" s="6" t="s">
        <v>35</v>
      </c>
      <c r="G111" s="4" t="s">
        <v>41</v>
      </c>
      <c r="H111" s="4" t="s">
        <v>37</v>
      </c>
      <c r="I111" s="4" t="s">
        <v>38</v>
      </c>
      <c r="J111" s="7">
        <v>4139478.8435499985</v>
      </c>
    </row>
    <row r="112" spans="1:10" ht="14.25" customHeight="1" x14ac:dyDescent="0.2">
      <c r="A112" s="4" t="s">
        <v>32</v>
      </c>
      <c r="B112" s="4" t="s">
        <v>33</v>
      </c>
      <c r="C112" s="4" t="s">
        <v>42</v>
      </c>
      <c r="D112" s="5">
        <v>41487</v>
      </c>
      <c r="E112" s="6">
        <f t="shared" si="0"/>
        <v>8</v>
      </c>
      <c r="F112" s="6" t="s">
        <v>35</v>
      </c>
      <c r="G112" s="4" t="s">
        <v>41</v>
      </c>
      <c r="H112" s="4" t="s">
        <v>37</v>
      </c>
      <c r="I112" s="4" t="s">
        <v>38</v>
      </c>
      <c r="J112" s="7">
        <v>3488808.4485999988</v>
      </c>
    </row>
    <row r="113" spans="1:10" ht="14.25" customHeight="1" x14ac:dyDescent="0.2">
      <c r="A113" s="4" t="s">
        <v>32</v>
      </c>
      <c r="B113" s="4" t="s">
        <v>33</v>
      </c>
      <c r="C113" s="4" t="s">
        <v>42</v>
      </c>
      <c r="D113" s="5">
        <v>41518</v>
      </c>
      <c r="E113" s="6">
        <f t="shared" si="0"/>
        <v>9</v>
      </c>
      <c r="F113" s="6" t="s">
        <v>35</v>
      </c>
      <c r="G113" s="4" t="s">
        <v>41</v>
      </c>
      <c r="H113" s="4" t="s">
        <v>37</v>
      </c>
      <c r="I113" s="4" t="s">
        <v>38</v>
      </c>
      <c r="J113" s="7">
        <v>3854687.2506499989</v>
      </c>
    </row>
    <row r="114" spans="1:10" ht="14.25" customHeight="1" x14ac:dyDescent="0.2">
      <c r="A114" s="4" t="s">
        <v>32</v>
      </c>
      <c r="B114" s="4" t="s">
        <v>33</v>
      </c>
      <c r="C114" s="4" t="s">
        <v>42</v>
      </c>
      <c r="D114" s="5">
        <v>41548</v>
      </c>
      <c r="E114" s="6">
        <f t="shared" si="0"/>
        <v>10</v>
      </c>
      <c r="F114" s="6" t="s">
        <v>35</v>
      </c>
      <c r="G114" s="4" t="s">
        <v>41</v>
      </c>
      <c r="H114" s="4" t="s">
        <v>37</v>
      </c>
      <c r="I114" s="4" t="s">
        <v>38</v>
      </c>
      <c r="J114" s="7">
        <v>3619556.8371999986</v>
      </c>
    </row>
    <row r="115" spans="1:10" ht="14.25" customHeight="1" x14ac:dyDescent="0.2">
      <c r="A115" s="4" t="s">
        <v>32</v>
      </c>
      <c r="B115" s="4" t="s">
        <v>33</v>
      </c>
      <c r="C115" s="4" t="s">
        <v>42</v>
      </c>
      <c r="D115" s="5">
        <v>41579</v>
      </c>
      <c r="E115" s="6">
        <f t="shared" si="0"/>
        <v>11</v>
      </c>
      <c r="F115" s="6" t="s">
        <v>35</v>
      </c>
      <c r="G115" s="4" t="s">
        <v>41</v>
      </c>
      <c r="H115" s="4" t="s">
        <v>37</v>
      </c>
      <c r="I115" s="4" t="s">
        <v>38</v>
      </c>
      <c r="J115" s="7">
        <v>3304526.302699999</v>
      </c>
    </row>
    <row r="116" spans="1:10" ht="14.25" customHeight="1" x14ac:dyDescent="0.2">
      <c r="A116" s="4" t="s">
        <v>32</v>
      </c>
      <c r="B116" s="4" t="s">
        <v>33</v>
      </c>
      <c r="C116" s="4" t="s">
        <v>42</v>
      </c>
      <c r="D116" s="5">
        <v>41609</v>
      </c>
      <c r="E116" s="6">
        <f t="shared" si="0"/>
        <v>12</v>
      </c>
      <c r="F116" s="6" t="s">
        <v>35</v>
      </c>
      <c r="G116" s="4" t="s">
        <v>41</v>
      </c>
      <c r="H116" s="4" t="s">
        <v>37</v>
      </c>
      <c r="I116" s="4" t="s">
        <v>38</v>
      </c>
      <c r="J116" s="7">
        <v>3717818.1323999991</v>
      </c>
    </row>
    <row r="117" spans="1:10" ht="14.25" customHeight="1" x14ac:dyDescent="0.2">
      <c r="A117" s="4" t="s">
        <v>32</v>
      </c>
      <c r="B117" s="4" t="s">
        <v>33</v>
      </c>
      <c r="C117" s="4" t="s">
        <v>42</v>
      </c>
      <c r="D117" s="5">
        <v>41640</v>
      </c>
      <c r="E117" s="6">
        <f t="shared" si="0"/>
        <v>1</v>
      </c>
      <c r="F117" s="6" t="s">
        <v>35</v>
      </c>
      <c r="G117" s="4" t="s">
        <v>41</v>
      </c>
      <c r="H117" s="4" t="s">
        <v>37</v>
      </c>
      <c r="I117" s="4" t="s">
        <v>38</v>
      </c>
      <c r="J117" s="7">
        <v>5340135.9869999988</v>
      </c>
    </row>
    <row r="118" spans="1:10" ht="14.25" customHeight="1" x14ac:dyDescent="0.2">
      <c r="A118" s="4" t="s">
        <v>32</v>
      </c>
      <c r="B118" s="4" t="s">
        <v>33</v>
      </c>
      <c r="C118" s="4" t="s">
        <v>42</v>
      </c>
      <c r="D118" s="5">
        <v>41671</v>
      </c>
      <c r="E118" s="6">
        <f t="shared" si="0"/>
        <v>2</v>
      </c>
      <c r="F118" s="6" t="s">
        <v>35</v>
      </c>
      <c r="G118" s="4" t="s">
        <v>41</v>
      </c>
      <c r="H118" s="4" t="s">
        <v>37</v>
      </c>
      <c r="I118" s="4" t="s">
        <v>38</v>
      </c>
      <c r="J118" s="7">
        <v>4844893.7854999984</v>
      </c>
    </row>
    <row r="119" spans="1:10" ht="14.25" customHeight="1" x14ac:dyDescent="0.2">
      <c r="A119" s="4" t="s">
        <v>32</v>
      </c>
      <c r="B119" s="4" t="s">
        <v>33</v>
      </c>
      <c r="C119" s="4" t="s">
        <v>42</v>
      </c>
      <c r="D119" s="5">
        <v>41699</v>
      </c>
      <c r="E119" s="6">
        <f t="shared" si="0"/>
        <v>3</v>
      </c>
      <c r="F119" s="6" t="s">
        <v>35</v>
      </c>
      <c r="G119" s="4" t="s">
        <v>41</v>
      </c>
      <c r="H119" s="4" t="s">
        <v>37</v>
      </c>
      <c r="I119" s="4" t="s">
        <v>38</v>
      </c>
      <c r="J119" s="7">
        <v>4692895.9643499991</v>
      </c>
    </row>
    <row r="120" spans="1:10" ht="14.25" customHeight="1" x14ac:dyDescent="0.2">
      <c r="A120" s="4" t="s">
        <v>32</v>
      </c>
      <c r="B120" s="4" t="s">
        <v>33</v>
      </c>
      <c r="C120" s="4" t="s">
        <v>42</v>
      </c>
      <c r="D120" s="5">
        <v>41730</v>
      </c>
      <c r="E120" s="6">
        <f t="shared" si="0"/>
        <v>4</v>
      </c>
      <c r="F120" s="6" t="s">
        <v>35</v>
      </c>
      <c r="G120" s="4" t="s">
        <v>41</v>
      </c>
      <c r="H120" s="4" t="s">
        <v>37</v>
      </c>
      <c r="I120" s="4" t="s">
        <v>38</v>
      </c>
      <c r="J120" s="7">
        <v>4886348.3721000003</v>
      </c>
    </row>
    <row r="121" spans="1:10" ht="14.25" customHeight="1" x14ac:dyDescent="0.2">
      <c r="A121" s="4" t="s">
        <v>32</v>
      </c>
      <c r="B121" s="4" t="s">
        <v>33</v>
      </c>
      <c r="C121" s="4" t="s">
        <v>42</v>
      </c>
      <c r="D121" s="5">
        <v>41760</v>
      </c>
      <c r="E121" s="6">
        <f t="shared" si="0"/>
        <v>5</v>
      </c>
      <c r="F121" s="6" t="s">
        <v>35</v>
      </c>
      <c r="G121" s="4" t="s">
        <v>41</v>
      </c>
      <c r="H121" s="4" t="s">
        <v>37</v>
      </c>
      <c r="I121" s="4" t="s">
        <v>38</v>
      </c>
      <c r="J121" s="7">
        <v>3494299.084199999</v>
      </c>
    </row>
    <row r="122" spans="1:10" ht="14.25" customHeight="1" x14ac:dyDescent="0.2">
      <c r="A122" s="4" t="s">
        <v>32</v>
      </c>
      <c r="B122" s="4" t="s">
        <v>33</v>
      </c>
      <c r="C122" s="4" t="s">
        <v>42</v>
      </c>
      <c r="D122" s="5">
        <v>41791</v>
      </c>
      <c r="E122" s="6">
        <f t="shared" si="0"/>
        <v>6</v>
      </c>
      <c r="F122" s="6" t="s">
        <v>35</v>
      </c>
      <c r="G122" s="4" t="s">
        <v>41</v>
      </c>
      <c r="H122" s="4" t="s">
        <v>37</v>
      </c>
      <c r="I122" s="4" t="s">
        <v>38</v>
      </c>
      <c r="J122" s="7">
        <v>3861439.9598999987</v>
      </c>
    </row>
    <row r="123" spans="1:10" ht="14.25" customHeight="1" x14ac:dyDescent="0.2">
      <c r="A123" s="4" t="s">
        <v>32</v>
      </c>
      <c r="B123" s="4" t="s">
        <v>33</v>
      </c>
      <c r="C123" s="4" t="s">
        <v>43</v>
      </c>
      <c r="D123" s="5">
        <v>41456</v>
      </c>
      <c r="E123" s="6">
        <f t="shared" si="0"/>
        <v>7</v>
      </c>
      <c r="F123" s="6" t="s">
        <v>35</v>
      </c>
      <c r="G123" s="4" t="s">
        <v>36</v>
      </c>
      <c r="H123" s="4" t="s">
        <v>37</v>
      </c>
      <c r="I123" s="4" t="s">
        <v>38</v>
      </c>
      <c r="J123" s="7">
        <v>1766228.7212499999</v>
      </c>
    </row>
    <row r="124" spans="1:10" ht="14.25" customHeight="1" x14ac:dyDescent="0.2">
      <c r="A124" s="4" t="s">
        <v>32</v>
      </c>
      <c r="B124" s="4" t="s">
        <v>33</v>
      </c>
      <c r="C124" s="4" t="s">
        <v>43</v>
      </c>
      <c r="D124" s="5">
        <v>41487</v>
      </c>
      <c r="E124" s="6">
        <f t="shared" si="0"/>
        <v>8</v>
      </c>
      <c r="F124" s="6" t="s">
        <v>35</v>
      </c>
      <c r="G124" s="4" t="s">
        <v>36</v>
      </c>
      <c r="H124" s="4" t="s">
        <v>37</v>
      </c>
      <c r="I124" s="4" t="s">
        <v>38</v>
      </c>
      <c r="J124" s="7">
        <v>1951422.76125</v>
      </c>
    </row>
    <row r="125" spans="1:10" ht="14.25" customHeight="1" x14ac:dyDescent="0.2">
      <c r="A125" s="4" t="s">
        <v>32</v>
      </c>
      <c r="B125" s="4" t="s">
        <v>33</v>
      </c>
      <c r="C125" s="4" t="s">
        <v>43</v>
      </c>
      <c r="D125" s="5">
        <v>41518</v>
      </c>
      <c r="E125" s="6">
        <f t="shared" si="0"/>
        <v>9</v>
      </c>
      <c r="F125" s="6" t="s">
        <v>35</v>
      </c>
      <c r="G125" s="4" t="s">
        <v>36</v>
      </c>
      <c r="H125" s="4" t="s">
        <v>37</v>
      </c>
      <c r="I125" s="4" t="s">
        <v>38</v>
      </c>
      <c r="J125" s="7">
        <v>1699371.23875</v>
      </c>
    </row>
    <row r="126" spans="1:10" ht="14.25" customHeight="1" x14ac:dyDescent="0.2">
      <c r="A126" s="4" t="s">
        <v>32</v>
      </c>
      <c r="B126" s="4" t="s">
        <v>33</v>
      </c>
      <c r="C126" s="4" t="s">
        <v>43</v>
      </c>
      <c r="D126" s="5">
        <v>41548</v>
      </c>
      <c r="E126" s="6">
        <f t="shared" si="0"/>
        <v>10</v>
      </c>
      <c r="F126" s="6" t="s">
        <v>35</v>
      </c>
      <c r="G126" s="4" t="s">
        <v>36</v>
      </c>
      <c r="H126" s="4" t="s">
        <v>37</v>
      </c>
      <c r="I126" s="4" t="s">
        <v>38</v>
      </c>
      <c r="J126" s="7">
        <v>1502189.2037500001</v>
      </c>
    </row>
    <row r="127" spans="1:10" ht="14.25" customHeight="1" x14ac:dyDescent="0.2">
      <c r="A127" s="4" t="s">
        <v>32</v>
      </c>
      <c r="B127" s="4" t="s">
        <v>33</v>
      </c>
      <c r="C127" s="4" t="s">
        <v>43</v>
      </c>
      <c r="D127" s="5">
        <v>41579</v>
      </c>
      <c r="E127" s="6">
        <f t="shared" si="0"/>
        <v>11</v>
      </c>
      <c r="F127" s="6" t="s">
        <v>35</v>
      </c>
      <c r="G127" s="4" t="s">
        <v>36</v>
      </c>
      <c r="H127" s="4" t="s">
        <v>37</v>
      </c>
      <c r="I127" s="4" t="s">
        <v>38</v>
      </c>
      <c r="J127" s="7">
        <v>1650239.5062500001</v>
      </c>
    </row>
    <row r="128" spans="1:10" ht="14.25" customHeight="1" x14ac:dyDescent="0.2">
      <c r="A128" s="4" t="s">
        <v>32</v>
      </c>
      <c r="B128" s="4" t="s">
        <v>33</v>
      </c>
      <c r="C128" s="4" t="s">
        <v>43</v>
      </c>
      <c r="D128" s="5">
        <v>41609</v>
      </c>
      <c r="E128" s="6">
        <f t="shared" si="0"/>
        <v>12</v>
      </c>
      <c r="F128" s="6" t="s">
        <v>35</v>
      </c>
      <c r="G128" s="4" t="s">
        <v>36</v>
      </c>
      <c r="H128" s="4" t="s">
        <v>37</v>
      </c>
      <c r="I128" s="4" t="s">
        <v>38</v>
      </c>
      <c r="J128" s="7">
        <v>1406546.085</v>
      </c>
    </row>
    <row r="129" spans="1:10" ht="14.25" customHeight="1" x14ac:dyDescent="0.2">
      <c r="A129" s="4" t="s">
        <v>32</v>
      </c>
      <c r="B129" s="4" t="s">
        <v>33</v>
      </c>
      <c r="C129" s="4" t="s">
        <v>43</v>
      </c>
      <c r="D129" s="5">
        <v>41640</v>
      </c>
      <c r="E129" s="6">
        <f t="shared" si="0"/>
        <v>1</v>
      </c>
      <c r="F129" s="6" t="s">
        <v>35</v>
      </c>
      <c r="G129" s="4" t="s">
        <v>36</v>
      </c>
      <c r="H129" s="4" t="s">
        <v>37</v>
      </c>
      <c r="I129" s="4" t="s">
        <v>38</v>
      </c>
      <c r="J129" s="7">
        <v>2151540.1949999998</v>
      </c>
    </row>
    <row r="130" spans="1:10" ht="14.25" customHeight="1" x14ac:dyDescent="0.2">
      <c r="A130" s="4" t="s">
        <v>32</v>
      </c>
      <c r="B130" s="4" t="s">
        <v>33</v>
      </c>
      <c r="C130" s="4" t="s">
        <v>43</v>
      </c>
      <c r="D130" s="5">
        <v>41671</v>
      </c>
      <c r="E130" s="6">
        <f t="shared" si="0"/>
        <v>2</v>
      </c>
      <c r="F130" s="6" t="s">
        <v>35</v>
      </c>
      <c r="G130" s="4" t="s">
        <v>36</v>
      </c>
      <c r="H130" s="4" t="s">
        <v>37</v>
      </c>
      <c r="I130" s="4" t="s">
        <v>38</v>
      </c>
      <c r="J130" s="7">
        <v>2191228.2262499998</v>
      </c>
    </row>
    <row r="131" spans="1:10" ht="14.25" customHeight="1" x14ac:dyDescent="0.2">
      <c r="A131" s="4" t="s">
        <v>32</v>
      </c>
      <c r="B131" s="4" t="s">
        <v>33</v>
      </c>
      <c r="C131" s="4" t="s">
        <v>43</v>
      </c>
      <c r="D131" s="5">
        <v>41699</v>
      </c>
      <c r="E131" s="6">
        <f t="shared" si="0"/>
        <v>3</v>
      </c>
      <c r="F131" s="6" t="s">
        <v>35</v>
      </c>
      <c r="G131" s="4" t="s">
        <v>36</v>
      </c>
      <c r="H131" s="4" t="s">
        <v>37</v>
      </c>
      <c r="I131" s="4" t="s">
        <v>38</v>
      </c>
      <c r="J131" s="7">
        <v>1965526.61625</v>
      </c>
    </row>
    <row r="132" spans="1:10" ht="14.25" customHeight="1" x14ac:dyDescent="0.2">
      <c r="A132" s="4" t="s">
        <v>32</v>
      </c>
      <c r="B132" s="4" t="s">
        <v>33</v>
      </c>
      <c r="C132" s="4" t="s">
        <v>43</v>
      </c>
      <c r="D132" s="5">
        <v>41730</v>
      </c>
      <c r="E132" s="6">
        <f t="shared" si="0"/>
        <v>4</v>
      </c>
      <c r="F132" s="6" t="s">
        <v>35</v>
      </c>
      <c r="G132" s="4" t="s">
        <v>36</v>
      </c>
      <c r="H132" s="4" t="s">
        <v>37</v>
      </c>
      <c r="I132" s="4" t="s">
        <v>38</v>
      </c>
      <c r="J132" s="7">
        <v>2084911.36</v>
      </c>
    </row>
    <row r="133" spans="1:10" ht="14.25" customHeight="1" x14ac:dyDescent="0.2">
      <c r="A133" s="4" t="s">
        <v>32</v>
      </c>
      <c r="B133" s="4" t="s">
        <v>33</v>
      </c>
      <c r="C133" s="4" t="s">
        <v>43</v>
      </c>
      <c r="D133" s="5">
        <v>41760</v>
      </c>
      <c r="E133" s="6">
        <f t="shared" si="0"/>
        <v>5</v>
      </c>
      <c r="F133" s="6" t="s">
        <v>35</v>
      </c>
      <c r="G133" s="4" t="s">
        <v>36</v>
      </c>
      <c r="H133" s="4" t="s">
        <v>37</v>
      </c>
      <c r="I133" s="4" t="s">
        <v>38</v>
      </c>
      <c r="J133" s="7">
        <v>2053699.35375</v>
      </c>
    </row>
    <row r="134" spans="1:10" ht="14.25" customHeight="1" x14ac:dyDescent="0.2">
      <c r="A134" s="4" t="s">
        <v>32</v>
      </c>
      <c r="B134" s="4" t="s">
        <v>33</v>
      </c>
      <c r="C134" s="4" t="s">
        <v>43</v>
      </c>
      <c r="D134" s="5">
        <v>41791</v>
      </c>
      <c r="E134" s="6">
        <f t="shared" si="0"/>
        <v>6</v>
      </c>
      <c r="F134" s="6" t="s">
        <v>35</v>
      </c>
      <c r="G134" s="4" t="s">
        <v>36</v>
      </c>
      <c r="H134" s="4" t="s">
        <v>37</v>
      </c>
      <c r="I134" s="4" t="s">
        <v>38</v>
      </c>
      <c r="J134" s="7">
        <v>2197266.9237500001</v>
      </c>
    </row>
    <row r="135" spans="1:10" ht="14.25" customHeight="1" x14ac:dyDescent="0.2">
      <c r="A135" s="4" t="s">
        <v>32</v>
      </c>
      <c r="B135" s="4" t="s">
        <v>33</v>
      </c>
      <c r="C135" s="4" t="s">
        <v>43</v>
      </c>
      <c r="D135" s="5">
        <v>41456</v>
      </c>
      <c r="E135" s="6">
        <f t="shared" si="0"/>
        <v>7</v>
      </c>
      <c r="F135" s="6" t="s">
        <v>35</v>
      </c>
      <c r="G135" s="4" t="s">
        <v>36</v>
      </c>
      <c r="H135" s="4" t="s">
        <v>39</v>
      </c>
      <c r="I135" s="4" t="s">
        <v>38</v>
      </c>
      <c r="J135" s="7">
        <v>3532457.4424999999</v>
      </c>
    </row>
    <row r="136" spans="1:10" ht="14.25" customHeight="1" x14ac:dyDescent="0.2">
      <c r="A136" s="4" t="s">
        <v>32</v>
      </c>
      <c r="B136" s="4" t="s">
        <v>33</v>
      </c>
      <c r="C136" s="4" t="s">
        <v>43</v>
      </c>
      <c r="D136" s="5">
        <v>41487</v>
      </c>
      <c r="E136" s="6">
        <f t="shared" si="0"/>
        <v>8</v>
      </c>
      <c r="F136" s="6" t="s">
        <v>35</v>
      </c>
      <c r="G136" s="4" t="s">
        <v>36</v>
      </c>
      <c r="H136" s="4" t="s">
        <v>39</v>
      </c>
      <c r="I136" s="4" t="s">
        <v>38</v>
      </c>
      <c r="J136" s="7">
        <v>3902845.5225</v>
      </c>
    </row>
    <row r="137" spans="1:10" ht="14.25" customHeight="1" x14ac:dyDescent="0.2">
      <c r="A137" s="4" t="s">
        <v>32</v>
      </c>
      <c r="B137" s="4" t="s">
        <v>33</v>
      </c>
      <c r="C137" s="4" t="s">
        <v>43</v>
      </c>
      <c r="D137" s="5">
        <v>41518</v>
      </c>
      <c r="E137" s="6">
        <f t="shared" si="0"/>
        <v>9</v>
      </c>
      <c r="F137" s="6" t="s">
        <v>35</v>
      </c>
      <c r="G137" s="4" t="s">
        <v>36</v>
      </c>
      <c r="H137" s="4" t="s">
        <v>39</v>
      </c>
      <c r="I137" s="4" t="s">
        <v>38</v>
      </c>
      <c r="J137" s="7">
        <v>3398742.4775</v>
      </c>
    </row>
    <row r="138" spans="1:10" ht="14.25" customHeight="1" x14ac:dyDescent="0.2">
      <c r="A138" s="4" t="s">
        <v>32</v>
      </c>
      <c r="B138" s="4" t="s">
        <v>33</v>
      </c>
      <c r="C138" s="4" t="s">
        <v>43</v>
      </c>
      <c r="D138" s="5">
        <v>41548</v>
      </c>
      <c r="E138" s="6">
        <f t="shared" si="0"/>
        <v>10</v>
      </c>
      <c r="F138" s="6" t="s">
        <v>35</v>
      </c>
      <c r="G138" s="4" t="s">
        <v>36</v>
      </c>
      <c r="H138" s="4" t="s">
        <v>39</v>
      </c>
      <c r="I138" s="4" t="s">
        <v>38</v>
      </c>
      <c r="J138" s="7">
        <v>3004378.4075000002</v>
      </c>
    </row>
    <row r="139" spans="1:10" ht="14.25" customHeight="1" x14ac:dyDescent="0.2">
      <c r="A139" s="4" t="s">
        <v>32</v>
      </c>
      <c r="B139" s="4" t="s">
        <v>33</v>
      </c>
      <c r="C139" s="4" t="s">
        <v>43</v>
      </c>
      <c r="D139" s="5">
        <v>41579</v>
      </c>
      <c r="E139" s="6">
        <f t="shared" si="0"/>
        <v>11</v>
      </c>
      <c r="F139" s="6" t="s">
        <v>35</v>
      </c>
      <c r="G139" s="4" t="s">
        <v>36</v>
      </c>
      <c r="H139" s="4" t="s">
        <v>39</v>
      </c>
      <c r="I139" s="4" t="s">
        <v>38</v>
      </c>
      <c r="J139" s="7">
        <v>3300479.0125000002</v>
      </c>
    </row>
    <row r="140" spans="1:10" ht="14.25" customHeight="1" x14ac:dyDescent="0.2">
      <c r="A140" s="4" t="s">
        <v>32</v>
      </c>
      <c r="B140" s="4" t="s">
        <v>33</v>
      </c>
      <c r="C140" s="4" t="s">
        <v>43</v>
      </c>
      <c r="D140" s="5">
        <v>41609</v>
      </c>
      <c r="E140" s="6">
        <f t="shared" si="0"/>
        <v>12</v>
      </c>
      <c r="F140" s="6" t="s">
        <v>35</v>
      </c>
      <c r="G140" s="4" t="s">
        <v>36</v>
      </c>
      <c r="H140" s="4" t="s">
        <v>39</v>
      </c>
      <c r="I140" s="4" t="s">
        <v>38</v>
      </c>
      <c r="J140" s="7">
        <v>2813092.17</v>
      </c>
    </row>
    <row r="141" spans="1:10" ht="14.25" customHeight="1" x14ac:dyDescent="0.2">
      <c r="A141" s="4" t="s">
        <v>32</v>
      </c>
      <c r="B141" s="4" t="s">
        <v>33</v>
      </c>
      <c r="C141" s="4" t="s">
        <v>43</v>
      </c>
      <c r="D141" s="5">
        <v>41640</v>
      </c>
      <c r="E141" s="6">
        <f t="shared" si="0"/>
        <v>1</v>
      </c>
      <c r="F141" s="6" t="s">
        <v>35</v>
      </c>
      <c r="G141" s="4" t="s">
        <v>36</v>
      </c>
      <c r="H141" s="4" t="s">
        <v>39</v>
      </c>
      <c r="I141" s="4" t="s">
        <v>38</v>
      </c>
      <c r="J141" s="7">
        <v>4303080.3899999997</v>
      </c>
    </row>
    <row r="142" spans="1:10" ht="14.25" customHeight="1" x14ac:dyDescent="0.2">
      <c r="A142" s="4" t="s">
        <v>32</v>
      </c>
      <c r="B142" s="4" t="s">
        <v>33</v>
      </c>
      <c r="C142" s="4" t="s">
        <v>43</v>
      </c>
      <c r="D142" s="5">
        <v>41671</v>
      </c>
      <c r="E142" s="6">
        <f t="shared" si="0"/>
        <v>2</v>
      </c>
      <c r="F142" s="6" t="s">
        <v>35</v>
      </c>
      <c r="G142" s="4" t="s">
        <v>36</v>
      </c>
      <c r="H142" s="4" t="s">
        <v>39</v>
      </c>
      <c r="I142" s="4" t="s">
        <v>38</v>
      </c>
      <c r="J142" s="7">
        <v>4382456.4524999997</v>
      </c>
    </row>
    <row r="143" spans="1:10" ht="14.25" customHeight="1" x14ac:dyDescent="0.2">
      <c r="A143" s="4" t="s">
        <v>32</v>
      </c>
      <c r="B143" s="4" t="s">
        <v>33</v>
      </c>
      <c r="C143" s="4" t="s">
        <v>43</v>
      </c>
      <c r="D143" s="5">
        <v>41699</v>
      </c>
      <c r="E143" s="6">
        <f t="shared" si="0"/>
        <v>3</v>
      </c>
      <c r="F143" s="6" t="s">
        <v>35</v>
      </c>
      <c r="G143" s="4" t="s">
        <v>36</v>
      </c>
      <c r="H143" s="4" t="s">
        <v>39</v>
      </c>
      <c r="I143" s="4" t="s">
        <v>38</v>
      </c>
      <c r="J143" s="7">
        <v>3931053.2324999999</v>
      </c>
    </row>
    <row r="144" spans="1:10" ht="14.25" customHeight="1" x14ac:dyDescent="0.2">
      <c r="A144" s="4" t="s">
        <v>32</v>
      </c>
      <c r="B144" s="4" t="s">
        <v>33</v>
      </c>
      <c r="C144" s="4" t="s">
        <v>43</v>
      </c>
      <c r="D144" s="5">
        <v>41730</v>
      </c>
      <c r="E144" s="6">
        <f t="shared" si="0"/>
        <v>4</v>
      </c>
      <c r="F144" s="6" t="s">
        <v>35</v>
      </c>
      <c r="G144" s="4" t="s">
        <v>36</v>
      </c>
      <c r="H144" s="4" t="s">
        <v>39</v>
      </c>
      <c r="I144" s="4" t="s">
        <v>38</v>
      </c>
      <c r="J144" s="7">
        <v>4169822.72</v>
      </c>
    </row>
    <row r="145" spans="1:10" ht="14.25" customHeight="1" x14ac:dyDescent="0.2">
      <c r="A145" s="4" t="s">
        <v>32</v>
      </c>
      <c r="B145" s="4" t="s">
        <v>33</v>
      </c>
      <c r="C145" s="4" t="s">
        <v>43</v>
      </c>
      <c r="D145" s="5">
        <v>41760</v>
      </c>
      <c r="E145" s="6">
        <f t="shared" si="0"/>
        <v>5</v>
      </c>
      <c r="F145" s="6" t="s">
        <v>35</v>
      </c>
      <c r="G145" s="4" t="s">
        <v>36</v>
      </c>
      <c r="H145" s="4" t="s">
        <v>39</v>
      </c>
      <c r="I145" s="4" t="s">
        <v>38</v>
      </c>
      <c r="J145" s="7">
        <v>4107398.7075</v>
      </c>
    </row>
    <row r="146" spans="1:10" ht="14.25" customHeight="1" x14ac:dyDescent="0.2">
      <c r="A146" s="4" t="s">
        <v>32</v>
      </c>
      <c r="B146" s="4" t="s">
        <v>33</v>
      </c>
      <c r="C146" s="4" t="s">
        <v>43</v>
      </c>
      <c r="D146" s="5">
        <v>41791</v>
      </c>
      <c r="E146" s="6">
        <f t="shared" si="0"/>
        <v>6</v>
      </c>
      <c r="F146" s="6" t="s">
        <v>35</v>
      </c>
      <c r="G146" s="4" t="s">
        <v>36</v>
      </c>
      <c r="H146" s="4" t="s">
        <v>39</v>
      </c>
      <c r="I146" s="4" t="s">
        <v>38</v>
      </c>
      <c r="J146" s="7">
        <v>4394533.8475000001</v>
      </c>
    </row>
    <row r="147" spans="1:10" ht="14.25" customHeight="1" x14ac:dyDescent="0.2">
      <c r="A147" s="4" t="s">
        <v>32</v>
      </c>
      <c r="B147" s="4" t="s">
        <v>33</v>
      </c>
      <c r="C147" s="4" t="s">
        <v>43</v>
      </c>
      <c r="D147" s="5">
        <v>41456</v>
      </c>
      <c r="E147" s="6">
        <f t="shared" si="0"/>
        <v>7</v>
      </c>
      <c r="F147" s="6" t="s">
        <v>35</v>
      </c>
      <c r="G147" s="4" t="s">
        <v>40</v>
      </c>
      <c r="H147" s="4" t="s">
        <v>37</v>
      </c>
      <c r="I147" s="4" t="s">
        <v>38</v>
      </c>
      <c r="J147" s="7">
        <v>1554281.2747</v>
      </c>
    </row>
    <row r="148" spans="1:10" ht="14.25" customHeight="1" x14ac:dyDescent="0.2">
      <c r="A148" s="4" t="s">
        <v>32</v>
      </c>
      <c r="B148" s="4" t="s">
        <v>33</v>
      </c>
      <c r="C148" s="4" t="s">
        <v>43</v>
      </c>
      <c r="D148" s="5">
        <v>41487</v>
      </c>
      <c r="E148" s="6">
        <f t="shared" si="0"/>
        <v>8</v>
      </c>
      <c r="F148" s="6" t="s">
        <v>35</v>
      </c>
      <c r="G148" s="4" t="s">
        <v>40</v>
      </c>
      <c r="H148" s="4" t="s">
        <v>37</v>
      </c>
      <c r="I148" s="4" t="s">
        <v>38</v>
      </c>
      <c r="J148" s="7">
        <v>1717252.0299</v>
      </c>
    </row>
    <row r="149" spans="1:10" ht="14.25" customHeight="1" x14ac:dyDescent="0.2">
      <c r="A149" s="4" t="s">
        <v>32</v>
      </c>
      <c r="B149" s="4" t="s">
        <v>33</v>
      </c>
      <c r="C149" s="4" t="s">
        <v>43</v>
      </c>
      <c r="D149" s="5">
        <v>41518</v>
      </c>
      <c r="E149" s="6">
        <f t="shared" si="0"/>
        <v>9</v>
      </c>
      <c r="F149" s="6" t="s">
        <v>35</v>
      </c>
      <c r="G149" s="4" t="s">
        <v>40</v>
      </c>
      <c r="H149" s="4" t="s">
        <v>37</v>
      </c>
      <c r="I149" s="4" t="s">
        <v>38</v>
      </c>
      <c r="J149" s="7">
        <v>1495446.6901</v>
      </c>
    </row>
    <row r="150" spans="1:10" ht="14.25" customHeight="1" x14ac:dyDescent="0.2">
      <c r="A150" s="4" t="s">
        <v>32</v>
      </c>
      <c r="B150" s="4" t="s">
        <v>33</v>
      </c>
      <c r="C150" s="4" t="s">
        <v>43</v>
      </c>
      <c r="D150" s="5">
        <v>41548</v>
      </c>
      <c r="E150" s="6">
        <f t="shared" si="0"/>
        <v>10</v>
      </c>
      <c r="F150" s="6" t="s">
        <v>35</v>
      </c>
      <c r="G150" s="4" t="s">
        <v>40</v>
      </c>
      <c r="H150" s="4" t="s">
        <v>37</v>
      </c>
      <c r="I150" s="4" t="s">
        <v>38</v>
      </c>
      <c r="J150" s="7">
        <v>1321926.4993</v>
      </c>
    </row>
    <row r="151" spans="1:10" ht="14.25" customHeight="1" x14ac:dyDescent="0.2">
      <c r="A151" s="4" t="s">
        <v>32</v>
      </c>
      <c r="B151" s="4" t="s">
        <v>33</v>
      </c>
      <c r="C151" s="4" t="s">
        <v>43</v>
      </c>
      <c r="D151" s="5">
        <v>41579</v>
      </c>
      <c r="E151" s="6">
        <f t="shared" si="0"/>
        <v>11</v>
      </c>
      <c r="F151" s="6" t="s">
        <v>35</v>
      </c>
      <c r="G151" s="4" t="s">
        <v>40</v>
      </c>
      <c r="H151" s="4" t="s">
        <v>37</v>
      </c>
      <c r="I151" s="4" t="s">
        <v>38</v>
      </c>
      <c r="J151" s="7">
        <v>1452210.7655</v>
      </c>
    </row>
    <row r="152" spans="1:10" ht="14.25" customHeight="1" x14ac:dyDescent="0.2">
      <c r="A152" s="4" t="s">
        <v>32</v>
      </c>
      <c r="B152" s="4" t="s">
        <v>33</v>
      </c>
      <c r="C152" s="4" t="s">
        <v>43</v>
      </c>
      <c r="D152" s="5">
        <v>41609</v>
      </c>
      <c r="E152" s="6">
        <f t="shared" si="0"/>
        <v>12</v>
      </c>
      <c r="F152" s="6" t="s">
        <v>35</v>
      </c>
      <c r="G152" s="4" t="s">
        <v>40</v>
      </c>
      <c r="H152" s="4" t="s">
        <v>37</v>
      </c>
      <c r="I152" s="4" t="s">
        <v>38</v>
      </c>
      <c r="J152" s="7">
        <v>1237760.5548</v>
      </c>
    </row>
    <row r="153" spans="1:10" ht="14.25" customHeight="1" x14ac:dyDescent="0.2">
      <c r="A153" s="4" t="s">
        <v>32</v>
      </c>
      <c r="B153" s="4" t="s">
        <v>33</v>
      </c>
      <c r="C153" s="4" t="s">
        <v>43</v>
      </c>
      <c r="D153" s="5">
        <v>41640</v>
      </c>
      <c r="E153" s="6">
        <f t="shared" si="0"/>
        <v>1</v>
      </c>
      <c r="F153" s="6" t="s">
        <v>35</v>
      </c>
      <c r="G153" s="4" t="s">
        <v>40</v>
      </c>
      <c r="H153" s="4" t="s">
        <v>37</v>
      </c>
      <c r="I153" s="4" t="s">
        <v>38</v>
      </c>
      <c r="J153" s="7">
        <v>1893355.3716</v>
      </c>
    </row>
    <row r="154" spans="1:10" ht="14.25" customHeight="1" x14ac:dyDescent="0.2">
      <c r="A154" s="4" t="s">
        <v>32</v>
      </c>
      <c r="B154" s="4" t="s">
        <v>33</v>
      </c>
      <c r="C154" s="4" t="s">
        <v>43</v>
      </c>
      <c r="D154" s="5">
        <v>41671</v>
      </c>
      <c r="E154" s="6">
        <f t="shared" si="0"/>
        <v>2</v>
      </c>
      <c r="F154" s="6" t="s">
        <v>35</v>
      </c>
      <c r="G154" s="4" t="s">
        <v>40</v>
      </c>
      <c r="H154" s="4" t="s">
        <v>37</v>
      </c>
      <c r="I154" s="4" t="s">
        <v>38</v>
      </c>
      <c r="J154" s="7">
        <v>1928280.8390999998</v>
      </c>
    </row>
    <row r="155" spans="1:10" ht="14.25" customHeight="1" x14ac:dyDescent="0.2">
      <c r="A155" s="4" t="s">
        <v>32</v>
      </c>
      <c r="B155" s="4" t="s">
        <v>33</v>
      </c>
      <c r="C155" s="4" t="s">
        <v>43</v>
      </c>
      <c r="D155" s="5">
        <v>41699</v>
      </c>
      <c r="E155" s="6">
        <f t="shared" si="0"/>
        <v>3</v>
      </c>
      <c r="F155" s="6" t="s">
        <v>35</v>
      </c>
      <c r="G155" s="4" t="s">
        <v>40</v>
      </c>
      <c r="H155" s="4" t="s">
        <v>37</v>
      </c>
      <c r="I155" s="4" t="s">
        <v>38</v>
      </c>
      <c r="J155" s="7">
        <v>1729663.4223</v>
      </c>
    </row>
    <row r="156" spans="1:10" ht="14.25" customHeight="1" x14ac:dyDescent="0.2">
      <c r="A156" s="4" t="s">
        <v>32</v>
      </c>
      <c r="B156" s="4" t="s">
        <v>33</v>
      </c>
      <c r="C156" s="4" t="s">
        <v>43</v>
      </c>
      <c r="D156" s="5">
        <v>41730</v>
      </c>
      <c r="E156" s="6">
        <f t="shared" si="0"/>
        <v>4</v>
      </c>
      <c r="F156" s="6" t="s">
        <v>35</v>
      </c>
      <c r="G156" s="4" t="s">
        <v>40</v>
      </c>
      <c r="H156" s="4" t="s">
        <v>37</v>
      </c>
      <c r="I156" s="4" t="s">
        <v>38</v>
      </c>
      <c r="J156" s="7">
        <v>1834721.9968000001</v>
      </c>
    </row>
    <row r="157" spans="1:10" ht="14.25" customHeight="1" x14ac:dyDescent="0.2">
      <c r="A157" s="4" t="s">
        <v>32</v>
      </c>
      <c r="B157" s="4" t="s">
        <v>33</v>
      </c>
      <c r="C157" s="4" t="s">
        <v>43</v>
      </c>
      <c r="D157" s="5">
        <v>41760</v>
      </c>
      <c r="E157" s="6">
        <f t="shared" si="0"/>
        <v>5</v>
      </c>
      <c r="F157" s="6" t="s">
        <v>35</v>
      </c>
      <c r="G157" s="4" t="s">
        <v>40</v>
      </c>
      <c r="H157" s="4" t="s">
        <v>37</v>
      </c>
      <c r="I157" s="4" t="s">
        <v>38</v>
      </c>
      <c r="J157" s="7">
        <v>1807255.4313000001</v>
      </c>
    </row>
    <row r="158" spans="1:10" ht="14.25" customHeight="1" x14ac:dyDescent="0.2">
      <c r="A158" s="4" t="s">
        <v>32</v>
      </c>
      <c r="B158" s="4" t="s">
        <v>33</v>
      </c>
      <c r="C158" s="4" t="s">
        <v>43</v>
      </c>
      <c r="D158" s="5">
        <v>41791</v>
      </c>
      <c r="E158" s="6">
        <f t="shared" si="0"/>
        <v>6</v>
      </c>
      <c r="F158" s="6" t="s">
        <v>35</v>
      </c>
      <c r="G158" s="4" t="s">
        <v>40</v>
      </c>
      <c r="H158" s="4" t="s">
        <v>37</v>
      </c>
      <c r="I158" s="4" t="s">
        <v>38</v>
      </c>
      <c r="J158" s="7">
        <v>1933594.8929000001</v>
      </c>
    </row>
    <row r="159" spans="1:10" ht="14.25" customHeight="1" x14ac:dyDescent="0.2">
      <c r="A159" s="4" t="s">
        <v>32</v>
      </c>
      <c r="B159" s="4" t="s">
        <v>33</v>
      </c>
      <c r="C159" s="4" t="s">
        <v>43</v>
      </c>
      <c r="D159" s="5">
        <v>41456</v>
      </c>
      <c r="E159" s="6">
        <f t="shared" si="0"/>
        <v>7</v>
      </c>
      <c r="F159" s="6" t="s">
        <v>35</v>
      </c>
      <c r="G159" s="4" t="s">
        <v>40</v>
      </c>
      <c r="H159" s="4" t="s">
        <v>39</v>
      </c>
      <c r="I159" s="4" t="s">
        <v>38</v>
      </c>
      <c r="J159" s="7">
        <v>2825965.9539999999</v>
      </c>
    </row>
    <row r="160" spans="1:10" ht="14.25" customHeight="1" x14ac:dyDescent="0.2">
      <c r="A160" s="4" t="s">
        <v>32</v>
      </c>
      <c r="B160" s="4" t="s">
        <v>33</v>
      </c>
      <c r="C160" s="4" t="s">
        <v>43</v>
      </c>
      <c r="D160" s="5">
        <v>41487</v>
      </c>
      <c r="E160" s="6">
        <f t="shared" si="0"/>
        <v>8</v>
      </c>
      <c r="F160" s="6" t="s">
        <v>35</v>
      </c>
      <c r="G160" s="4" t="s">
        <v>40</v>
      </c>
      <c r="H160" s="4" t="s">
        <v>39</v>
      </c>
      <c r="I160" s="4" t="s">
        <v>38</v>
      </c>
      <c r="J160" s="7">
        <v>2122276.4180000001</v>
      </c>
    </row>
    <row r="161" spans="1:10" ht="14.25" customHeight="1" x14ac:dyDescent="0.2">
      <c r="A161" s="4" t="s">
        <v>32</v>
      </c>
      <c r="B161" s="4" t="s">
        <v>33</v>
      </c>
      <c r="C161" s="4" t="s">
        <v>43</v>
      </c>
      <c r="D161" s="5">
        <v>41518</v>
      </c>
      <c r="E161" s="6">
        <f t="shared" si="0"/>
        <v>9</v>
      </c>
      <c r="F161" s="6" t="s">
        <v>35</v>
      </c>
      <c r="G161" s="4" t="s">
        <v>40</v>
      </c>
      <c r="H161" s="4" t="s">
        <v>39</v>
      </c>
      <c r="I161" s="4" t="s">
        <v>38</v>
      </c>
      <c r="J161" s="7">
        <v>3718993.9819999998</v>
      </c>
    </row>
    <row r="162" spans="1:10" ht="14.25" customHeight="1" x14ac:dyDescent="0.2">
      <c r="A162" s="4" t="s">
        <v>32</v>
      </c>
      <c r="B162" s="4" t="s">
        <v>33</v>
      </c>
      <c r="C162" s="4" t="s">
        <v>43</v>
      </c>
      <c r="D162" s="5">
        <v>41548</v>
      </c>
      <c r="E162" s="6">
        <f t="shared" si="0"/>
        <v>10</v>
      </c>
      <c r="F162" s="6" t="s">
        <v>35</v>
      </c>
      <c r="G162" s="4" t="s">
        <v>40</v>
      </c>
      <c r="H162" s="4" t="s">
        <v>39</v>
      </c>
      <c r="I162" s="4" t="s">
        <v>38</v>
      </c>
      <c r="J162" s="7">
        <v>3403502.7259999998</v>
      </c>
    </row>
    <row r="163" spans="1:10" ht="14.25" customHeight="1" x14ac:dyDescent="0.2">
      <c r="A163" s="4" t="s">
        <v>32</v>
      </c>
      <c r="B163" s="4" t="s">
        <v>33</v>
      </c>
      <c r="C163" s="4" t="s">
        <v>43</v>
      </c>
      <c r="D163" s="5">
        <v>41579</v>
      </c>
      <c r="E163" s="6">
        <f t="shared" si="0"/>
        <v>11</v>
      </c>
      <c r="F163" s="6" t="s">
        <v>35</v>
      </c>
      <c r="G163" s="4" t="s">
        <v>40</v>
      </c>
      <c r="H163" s="4" t="s">
        <v>39</v>
      </c>
      <c r="I163" s="4" t="s">
        <v>38</v>
      </c>
      <c r="J163" s="7">
        <v>2640383.2100000004</v>
      </c>
    </row>
    <row r="164" spans="1:10" ht="14.25" customHeight="1" x14ac:dyDescent="0.2">
      <c r="A164" s="4" t="s">
        <v>32</v>
      </c>
      <c r="B164" s="4" t="s">
        <v>33</v>
      </c>
      <c r="C164" s="4" t="s">
        <v>43</v>
      </c>
      <c r="D164" s="5">
        <v>41609</v>
      </c>
      <c r="E164" s="6">
        <f t="shared" si="0"/>
        <v>12</v>
      </c>
      <c r="F164" s="6" t="s">
        <v>35</v>
      </c>
      <c r="G164" s="4" t="s">
        <v>40</v>
      </c>
      <c r="H164" s="4" t="s">
        <v>39</v>
      </c>
      <c r="I164" s="4" t="s">
        <v>38</v>
      </c>
      <c r="J164" s="7">
        <v>3250473.736</v>
      </c>
    </row>
    <row r="165" spans="1:10" ht="14.25" customHeight="1" x14ac:dyDescent="0.2">
      <c r="A165" s="4" t="s">
        <v>32</v>
      </c>
      <c r="B165" s="4" t="s">
        <v>33</v>
      </c>
      <c r="C165" s="4" t="s">
        <v>43</v>
      </c>
      <c r="D165" s="5">
        <v>41640</v>
      </c>
      <c r="E165" s="6">
        <f t="shared" si="0"/>
        <v>1</v>
      </c>
      <c r="F165" s="6" t="s">
        <v>35</v>
      </c>
      <c r="G165" s="4" t="s">
        <v>40</v>
      </c>
      <c r="H165" s="4" t="s">
        <v>39</v>
      </c>
      <c r="I165" s="4" t="s">
        <v>38</v>
      </c>
      <c r="J165" s="7">
        <v>3442464.3119999999</v>
      </c>
    </row>
    <row r="166" spans="1:10" ht="14.25" customHeight="1" x14ac:dyDescent="0.2">
      <c r="A166" s="4" t="s">
        <v>32</v>
      </c>
      <c r="B166" s="4" t="s">
        <v>33</v>
      </c>
      <c r="C166" s="4" t="s">
        <v>43</v>
      </c>
      <c r="D166" s="5">
        <v>41671</v>
      </c>
      <c r="E166" s="6">
        <f t="shared" si="0"/>
        <v>2</v>
      </c>
      <c r="F166" s="6" t="s">
        <v>35</v>
      </c>
      <c r="G166" s="4" t="s">
        <v>40</v>
      </c>
      <c r="H166" s="4" t="s">
        <v>39</v>
      </c>
      <c r="I166" s="4" t="s">
        <v>38</v>
      </c>
      <c r="J166" s="7">
        <v>3505965.162</v>
      </c>
    </row>
    <row r="167" spans="1:10" ht="14.25" customHeight="1" x14ac:dyDescent="0.2">
      <c r="A167" s="4" t="s">
        <v>32</v>
      </c>
      <c r="B167" s="4" t="s">
        <v>33</v>
      </c>
      <c r="C167" s="4" t="s">
        <v>43</v>
      </c>
      <c r="D167" s="5">
        <v>41699</v>
      </c>
      <c r="E167" s="6">
        <f t="shared" si="0"/>
        <v>3</v>
      </c>
      <c r="F167" s="6" t="s">
        <v>35</v>
      </c>
      <c r="G167" s="4" t="s">
        <v>40</v>
      </c>
      <c r="H167" s="4" t="s">
        <v>39</v>
      </c>
      <c r="I167" s="4" t="s">
        <v>38</v>
      </c>
      <c r="J167" s="7">
        <v>3144842.5860000001</v>
      </c>
    </row>
    <row r="168" spans="1:10" ht="14.25" customHeight="1" x14ac:dyDescent="0.2">
      <c r="A168" s="4" t="s">
        <v>32</v>
      </c>
      <c r="B168" s="4" t="s">
        <v>33</v>
      </c>
      <c r="C168" s="4" t="s">
        <v>43</v>
      </c>
      <c r="D168" s="5">
        <v>41730</v>
      </c>
      <c r="E168" s="6">
        <f t="shared" si="0"/>
        <v>4</v>
      </c>
      <c r="F168" s="6" t="s">
        <v>35</v>
      </c>
      <c r="G168" s="4" t="s">
        <v>40</v>
      </c>
      <c r="H168" s="4" t="s">
        <v>39</v>
      </c>
      <c r="I168" s="4" t="s">
        <v>38</v>
      </c>
      <c r="J168" s="7">
        <v>3335858.1760000004</v>
      </c>
    </row>
    <row r="169" spans="1:10" ht="14.25" customHeight="1" x14ac:dyDescent="0.2">
      <c r="A169" s="4" t="s">
        <v>32</v>
      </c>
      <c r="B169" s="4" t="s">
        <v>33</v>
      </c>
      <c r="C169" s="4" t="s">
        <v>43</v>
      </c>
      <c r="D169" s="5">
        <v>41760</v>
      </c>
      <c r="E169" s="6">
        <f t="shared" si="0"/>
        <v>5</v>
      </c>
      <c r="F169" s="6" t="s">
        <v>35</v>
      </c>
      <c r="G169" s="4" t="s">
        <v>40</v>
      </c>
      <c r="H169" s="4" t="s">
        <v>39</v>
      </c>
      <c r="I169" s="4" t="s">
        <v>38</v>
      </c>
      <c r="J169" s="7">
        <v>3285918.966</v>
      </c>
    </row>
    <row r="170" spans="1:10" ht="14.25" customHeight="1" x14ac:dyDescent="0.2">
      <c r="A170" s="4" t="s">
        <v>32</v>
      </c>
      <c r="B170" s="4" t="s">
        <v>33</v>
      </c>
      <c r="C170" s="4" t="s">
        <v>43</v>
      </c>
      <c r="D170" s="5">
        <v>41791</v>
      </c>
      <c r="E170" s="6">
        <f t="shared" si="0"/>
        <v>6</v>
      </c>
      <c r="F170" s="6" t="s">
        <v>35</v>
      </c>
      <c r="G170" s="4" t="s">
        <v>40</v>
      </c>
      <c r="H170" s="4" t="s">
        <v>39</v>
      </c>
      <c r="I170" s="4" t="s">
        <v>38</v>
      </c>
      <c r="J170" s="7">
        <v>3515627.0780000002</v>
      </c>
    </row>
    <row r="171" spans="1:10" ht="14.25" customHeight="1" x14ac:dyDescent="0.2">
      <c r="A171" s="4" t="s">
        <v>32</v>
      </c>
      <c r="B171" s="4" t="s">
        <v>33</v>
      </c>
      <c r="C171" s="4" t="s">
        <v>43</v>
      </c>
      <c r="D171" s="5">
        <v>41456</v>
      </c>
      <c r="E171" s="6">
        <f t="shared" si="0"/>
        <v>7</v>
      </c>
      <c r="F171" s="6" t="s">
        <v>35</v>
      </c>
      <c r="G171" s="4" t="s">
        <v>41</v>
      </c>
      <c r="H171" s="4" t="s">
        <v>37</v>
      </c>
      <c r="I171" s="4" t="s">
        <v>38</v>
      </c>
      <c r="J171" s="7">
        <v>3037913.400549999</v>
      </c>
    </row>
    <row r="172" spans="1:10" ht="14.25" customHeight="1" x14ac:dyDescent="0.2">
      <c r="A172" s="4" t="s">
        <v>32</v>
      </c>
      <c r="B172" s="4" t="s">
        <v>33</v>
      </c>
      <c r="C172" s="4" t="s">
        <v>43</v>
      </c>
      <c r="D172" s="5">
        <v>41487</v>
      </c>
      <c r="E172" s="6">
        <f t="shared" si="0"/>
        <v>8</v>
      </c>
      <c r="F172" s="6" t="s">
        <v>35</v>
      </c>
      <c r="G172" s="4" t="s">
        <v>41</v>
      </c>
      <c r="H172" s="4" t="s">
        <v>37</v>
      </c>
      <c r="I172" s="4" t="s">
        <v>38</v>
      </c>
      <c r="J172" s="7">
        <v>3356447.1493499991</v>
      </c>
    </row>
    <row r="173" spans="1:10" ht="14.25" customHeight="1" x14ac:dyDescent="0.2">
      <c r="A173" s="4" t="s">
        <v>32</v>
      </c>
      <c r="B173" s="4" t="s">
        <v>33</v>
      </c>
      <c r="C173" s="4" t="s">
        <v>43</v>
      </c>
      <c r="D173" s="5">
        <v>41518</v>
      </c>
      <c r="E173" s="6">
        <f t="shared" si="0"/>
        <v>9</v>
      </c>
      <c r="F173" s="6" t="s">
        <v>35</v>
      </c>
      <c r="G173" s="4" t="s">
        <v>41</v>
      </c>
      <c r="H173" s="4" t="s">
        <v>37</v>
      </c>
      <c r="I173" s="4" t="s">
        <v>38</v>
      </c>
      <c r="J173" s="7">
        <v>2922918.5306499992</v>
      </c>
    </row>
    <row r="174" spans="1:10" ht="14.25" customHeight="1" x14ac:dyDescent="0.2">
      <c r="A174" s="4" t="s">
        <v>32</v>
      </c>
      <c r="B174" s="4" t="s">
        <v>33</v>
      </c>
      <c r="C174" s="4" t="s">
        <v>43</v>
      </c>
      <c r="D174" s="5">
        <v>41548</v>
      </c>
      <c r="E174" s="6">
        <f t="shared" si="0"/>
        <v>10</v>
      </c>
      <c r="F174" s="6" t="s">
        <v>35</v>
      </c>
      <c r="G174" s="4" t="s">
        <v>41</v>
      </c>
      <c r="H174" s="4" t="s">
        <v>37</v>
      </c>
      <c r="I174" s="4" t="s">
        <v>38</v>
      </c>
      <c r="J174" s="7">
        <v>2583765.4304499994</v>
      </c>
    </row>
    <row r="175" spans="1:10" ht="14.25" customHeight="1" x14ac:dyDescent="0.2">
      <c r="A175" s="4" t="s">
        <v>32</v>
      </c>
      <c r="B175" s="4" t="s">
        <v>33</v>
      </c>
      <c r="C175" s="4" t="s">
        <v>43</v>
      </c>
      <c r="D175" s="5">
        <v>41579</v>
      </c>
      <c r="E175" s="6">
        <f t="shared" si="0"/>
        <v>11</v>
      </c>
      <c r="F175" s="6" t="s">
        <v>35</v>
      </c>
      <c r="G175" s="4" t="s">
        <v>41</v>
      </c>
      <c r="H175" s="4" t="s">
        <v>37</v>
      </c>
      <c r="I175" s="4" t="s">
        <v>38</v>
      </c>
      <c r="J175" s="7">
        <v>2838411.9507499994</v>
      </c>
    </row>
    <row r="176" spans="1:10" ht="14.25" customHeight="1" x14ac:dyDescent="0.2">
      <c r="A176" s="4" t="s">
        <v>32</v>
      </c>
      <c r="B176" s="4" t="s">
        <v>33</v>
      </c>
      <c r="C176" s="4" t="s">
        <v>43</v>
      </c>
      <c r="D176" s="5">
        <v>41609</v>
      </c>
      <c r="E176" s="6">
        <f t="shared" si="0"/>
        <v>12</v>
      </c>
      <c r="F176" s="6" t="s">
        <v>35</v>
      </c>
      <c r="G176" s="4" t="s">
        <v>41</v>
      </c>
      <c r="H176" s="4" t="s">
        <v>37</v>
      </c>
      <c r="I176" s="4" t="s">
        <v>38</v>
      </c>
      <c r="J176" s="7">
        <v>2419259.2661999995</v>
      </c>
    </row>
    <row r="177" spans="1:10" ht="14.25" customHeight="1" x14ac:dyDescent="0.2">
      <c r="A177" s="4" t="s">
        <v>32</v>
      </c>
      <c r="B177" s="4" t="s">
        <v>33</v>
      </c>
      <c r="C177" s="4" t="s">
        <v>43</v>
      </c>
      <c r="D177" s="5">
        <v>41640</v>
      </c>
      <c r="E177" s="6">
        <f t="shared" si="0"/>
        <v>1</v>
      </c>
      <c r="F177" s="6" t="s">
        <v>35</v>
      </c>
      <c r="G177" s="4" t="s">
        <v>41</v>
      </c>
      <c r="H177" s="4" t="s">
        <v>37</v>
      </c>
      <c r="I177" s="4" t="s">
        <v>38</v>
      </c>
      <c r="J177" s="7">
        <v>3700649.1353999986</v>
      </c>
    </row>
    <row r="178" spans="1:10" ht="14.25" customHeight="1" x14ac:dyDescent="0.2">
      <c r="A178" s="4" t="s">
        <v>32</v>
      </c>
      <c r="B178" s="4" t="s">
        <v>33</v>
      </c>
      <c r="C178" s="4" t="s">
        <v>43</v>
      </c>
      <c r="D178" s="5">
        <v>41671</v>
      </c>
      <c r="E178" s="6">
        <f t="shared" si="0"/>
        <v>2</v>
      </c>
      <c r="F178" s="6" t="s">
        <v>35</v>
      </c>
      <c r="G178" s="4" t="s">
        <v>41</v>
      </c>
      <c r="H178" s="4" t="s">
        <v>37</v>
      </c>
      <c r="I178" s="4" t="s">
        <v>38</v>
      </c>
      <c r="J178" s="7">
        <v>3768912.5491499985</v>
      </c>
    </row>
    <row r="179" spans="1:10" ht="14.25" customHeight="1" x14ac:dyDescent="0.2">
      <c r="A179" s="4" t="s">
        <v>32</v>
      </c>
      <c r="B179" s="4" t="s">
        <v>33</v>
      </c>
      <c r="C179" s="4" t="s">
        <v>43</v>
      </c>
      <c r="D179" s="5">
        <v>41699</v>
      </c>
      <c r="E179" s="6">
        <f t="shared" si="0"/>
        <v>3</v>
      </c>
      <c r="F179" s="6" t="s">
        <v>35</v>
      </c>
      <c r="G179" s="4" t="s">
        <v>41</v>
      </c>
      <c r="H179" s="4" t="s">
        <v>37</v>
      </c>
      <c r="I179" s="4" t="s">
        <v>38</v>
      </c>
      <c r="J179" s="7">
        <v>3380705.7799499989</v>
      </c>
    </row>
    <row r="180" spans="1:10" ht="14.25" customHeight="1" x14ac:dyDescent="0.2">
      <c r="A180" s="4" t="s">
        <v>32</v>
      </c>
      <c r="B180" s="4" t="s">
        <v>33</v>
      </c>
      <c r="C180" s="4" t="s">
        <v>43</v>
      </c>
      <c r="D180" s="5">
        <v>41730</v>
      </c>
      <c r="E180" s="6">
        <f t="shared" si="0"/>
        <v>4</v>
      </c>
      <c r="F180" s="6" t="s">
        <v>35</v>
      </c>
      <c r="G180" s="4" t="s">
        <v>41</v>
      </c>
      <c r="H180" s="4" t="s">
        <v>37</v>
      </c>
      <c r="I180" s="4" t="s">
        <v>38</v>
      </c>
      <c r="J180" s="7">
        <v>3586047.5391999991</v>
      </c>
    </row>
    <row r="181" spans="1:10" ht="14.25" customHeight="1" x14ac:dyDescent="0.2">
      <c r="A181" s="4" t="s">
        <v>32</v>
      </c>
      <c r="B181" s="4" t="s">
        <v>33</v>
      </c>
      <c r="C181" s="4" t="s">
        <v>43</v>
      </c>
      <c r="D181" s="5">
        <v>41760</v>
      </c>
      <c r="E181" s="6">
        <f t="shared" si="0"/>
        <v>5</v>
      </c>
      <c r="F181" s="6" t="s">
        <v>35</v>
      </c>
      <c r="G181" s="4" t="s">
        <v>41</v>
      </c>
      <c r="H181" s="4" t="s">
        <v>37</v>
      </c>
      <c r="I181" s="4" t="s">
        <v>38</v>
      </c>
      <c r="J181" s="7">
        <v>3032362.88845</v>
      </c>
    </row>
    <row r="182" spans="1:10" ht="14.25" customHeight="1" x14ac:dyDescent="0.2">
      <c r="A182" s="4" t="s">
        <v>32</v>
      </c>
      <c r="B182" s="4" t="s">
        <v>33</v>
      </c>
      <c r="C182" s="4" t="s">
        <v>43</v>
      </c>
      <c r="D182" s="5">
        <v>41791</v>
      </c>
      <c r="E182" s="6">
        <f t="shared" si="0"/>
        <v>6</v>
      </c>
      <c r="F182" s="6" t="s">
        <v>35</v>
      </c>
      <c r="G182" s="4" t="s">
        <v>41</v>
      </c>
      <c r="H182" s="4" t="s">
        <v>37</v>
      </c>
      <c r="I182" s="4" t="s">
        <v>38</v>
      </c>
      <c r="J182" s="7">
        <v>3079299.10885</v>
      </c>
    </row>
    <row r="183" spans="1:10" ht="14.25" customHeight="1" x14ac:dyDescent="0.2">
      <c r="A183" s="4" t="s">
        <v>32</v>
      </c>
      <c r="B183" s="4" t="s">
        <v>44</v>
      </c>
      <c r="C183" s="4" t="s">
        <v>34</v>
      </c>
      <c r="D183" s="5">
        <v>41456</v>
      </c>
      <c r="E183" s="6">
        <f t="shared" si="0"/>
        <v>7</v>
      </c>
      <c r="F183" s="6" t="s">
        <v>45</v>
      </c>
      <c r="G183" s="4" t="s">
        <v>46</v>
      </c>
      <c r="H183" s="4" t="s">
        <v>47</v>
      </c>
      <c r="I183" s="4" t="s">
        <v>38</v>
      </c>
      <c r="J183" s="7">
        <v>593751.84077137313</v>
      </c>
    </row>
    <row r="184" spans="1:10" ht="14.25" customHeight="1" x14ac:dyDescent="0.2">
      <c r="A184" s="4" t="s">
        <v>32</v>
      </c>
      <c r="B184" s="4" t="s">
        <v>44</v>
      </c>
      <c r="C184" s="4" t="s">
        <v>34</v>
      </c>
      <c r="D184" s="5">
        <v>41487</v>
      </c>
      <c r="E184" s="6">
        <f t="shared" si="0"/>
        <v>8</v>
      </c>
      <c r="F184" s="6" t="s">
        <v>45</v>
      </c>
      <c r="G184" s="4" t="s">
        <v>46</v>
      </c>
      <c r="H184" s="4" t="s">
        <v>47</v>
      </c>
      <c r="I184" s="4" t="s">
        <v>38</v>
      </c>
      <c r="J184" s="7">
        <v>820393.03401412489</v>
      </c>
    </row>
    <row r="185" spans="1:10" ht="14.25" customHeight="1" x14ac:dyDescent="0.2">
      <c r="A185" s="4" t="s">
        <v>32</v>
      </c>
      <c r="B185" s="4" t="s">
        <v>44</v>
      </c>
      <c r="C185" s="4" t="s">
        <v>34</v>
      </c>
      <c r="D185" s="5">
        <v>41518</v>
      </c>
      <c r="E185" s="6">
        <f t="shared" si="0"/>
        <v>9</v>
      </c>
      <c r="F185" s="6" t="s">
        <v>45</v>
      </c>
      <c r="G185" s="4" t="s">
        <v>46</v>
      </c>
      <c r="H185" s="4" t="s">
        <v>47</v>
      </c>
      <c r="I185" s="4" t="s">
        <v>38</v>
      </c>
      <c r="J185" s="7">
        <v>642291.58212862327</v>
      </c>
    </row>
    <row r="186" spans="1:10" ht="14.25" customHeight="1" x14ac:dyDescent="0.2">
      <c r="A186" s="4" t="s">
        <v>32</v>
      </c>
      <c r="B186" s="4" t="s">
        <v>44</v>
      </c>
      <c r="C186" s="4" t="s">
        <v>34</v>
      </c>
      <c r="D186" s="5">
        <v>41548</v>
      </c>
      <c r="E186" s="6">
        <f t="shared" si="0"/>
        <v>10</v>
      </c>
      <c r="F186" s="6" t="s">
        <v>45</v>
      </c>
      <c r="G186" s="4" t="s">
        <v>46</v>
      </c>
      <c r="H186" s="4" t="s">
        <v>47</v>
      </c>
      <c r="I186" s="4" t="s">
        <v>38</v>
      </c>
      <c r="J186" s="7">
        <v>609639.97288837493</v>
      </c>
    </row>
    <row r="187" spans="1:10" ht="14.25" customHeight="1" x14ac:dyDescent="0.2">
      <c r="A187" s="4" t="s">
        <v>32</v>
      </c>
      <c r="B187" s="4" t="s">
        <v>44</v>
      </c>
      <c r="C187" s="4" t="s">
        <v>34</v>
      </c>
      <c r="D187" s="5">
        <v>41579</v>
      </c>
      <c r="E187" s="6">
        <f t="shared" si="0"/>
        <v>11</v>
      </c>
      <c r="F187" s="6" t="s">
        <v>45</v>
      </c>
      <c r="G187" s="4" t="s">
        <v>46</v>
      </c>
      <c r="H187" s="4" t="s">
        <v>47</v>
      </c>
      <c r="I187" s="4" t="s">
        <v>38</v>
      </c>
      <c r="J187" s="7">
        <v>626073.16897124995</v>
      </c>
    </row>
    <row r="188" spans="1:10" ht="14.25" customHeight="1" x14ac:dyDescent="0.2">
      <c r="A188" s="4" t="s">
        <v>32</v>
      </c>
      <c r="B188" s="4" t="s">
        <v>44</v>
      </c>
      <c r="C188" s="4" t="s">
        <v>34</v>
      </c>
      <c r="D188" s="5">
        <v>41609</v>
      </c>
      <c r="E188" s="6">
        <f t="shared" si="0"/>
        <v>12</v>
      </c>
      <c r="F188" s="6" t="s">
        <v>45</v>
      </c>
      <c r="G188" s="4" t="s">
        <v>46</v>
      </c>
      <c r="H188" s="4" t="s">
        <v>47</v>
      </c>
      <c r="I188" s="4" t="s">
        <v>38</v>
      </c>
      <c r="J188" s="7">
        <v>602153.37789750006</v>
      </c>
    </row>
    <row r="189" spans="1:10" ht="14.25" customHeight="1" x14ac:dyDescent="0.2">
      <c r="A189" s="4" t="s">
        <v>32</v>
      </c>
      <c r="B189" s="4" t="s">
        <v>44</v>
      </c>
      <c r="C189" s="4" t="s">
        <v>34</v>
      </c>
      <c r="D189" s="5">
        <v>41640</v>
      </c>
      <c r="E189" s="6">
        <f t="shared" si="0"/>
        <v>1</v>
      </c>
      <c r="F189" s="6" t="s">
        <v>45</v>
      </c>
      <c r="G189" s="4" t="s">
        <v>46</v>
      </c>
      <c r="H189" s="4" t="s">
        <v>47</v>
      </c>
      <c r="I189" s="4" t="s">
        <v>38</v>
      </c>
      <c r="J189" s="7">
        <v>1146143.9846999997</v>
      </c>
    </row>
    <row r="190" spans="1:10" ht="14.25" customHeight="1" x14ac:dyDescent="0.2">
      <c r="A190" s="4" t="s">
        <v>32</v>
      </c>
      <c r="B190" s="4" t="s">
        <v>44</v>
      </c>
      <c r="C190" s="4" t="s">
        <v>34</v>
      </c>
      <c r="D190" s="5">
        <v>41671</v>
      </c>
      <c r="E190" s="6">
        <f t="shared" si="0"/>
        <v>2</v>
      </c>
      <c r="F190" s="6" t="s">
        <v>45</v>
      </c>
      <c r="G190" s="4" t="s">
        <v>46</v>
      </c>
      <c r="H190" s="4" t="s">
        <v>47</v>
      </c>
      <c r="I190" s="4" t="s">
        <v>38</v>
      </c>
      <c r="J190" s="7">
        <v>964931.83751249989</v>
      </c>
    </row>
    <row r="191" spans="1:10" ht="14.25" customHeight="1" x14ac:dyDescent="0.2">
      <c r="A191" s="4" t="s">
        <v>32</v>
      </c>
      <c r="B191" s="4" t="s">
        <v>44</v>
      </c>
      <c r="C191" s="4" t="s">
        <v>34</v>
      </c>
      <c r="D191" s="5">
        <v>41699</v>
      </c>
      <c r="E191" s="6">
        <f t="shared" si="0"/>
        <v>3</v>
      </c>
      <c r="F191" s="6" t="s">
        <v>45</v>
      </c>
      <c r="G191" s="4" t="s">
        <v>46</v>
      </c>
      <c r="H191" s="4" t="s">
        <v>47</v>
      </c>
      <c r="I191" s="4" t="s">
        <v>38</v>
      </c>
      <c r="J191" s="7">
        <v>962733.95790000004</v>
      </c>
    </row>
    <row r="192" spans="1:10" ht="14.25" customHeight="1" x14ac:dyDescent="0.2">
      <c r="A192" s="4" t="s">
        <v>32</v>
      </c>
      <c r="B192" s="4" t="s">
        <v>44</v>
      </c>
      <c r="C192" s="4" t="s">
        <v>34</v>
      </c>
      <c r="D192" s="5">
        <v>41730</v>
      </c>
      <c r="E192" s="6">
        <f t="shared" si="0"/>
        <v>4</v>
      </c>
      <c r="F192" s="6" t="s">
        <v>45</v>
      </c>
      <c r="G192" s="4" t="s">
        <v>46</v>
      </c>
      <c r="H192" s="4" t="s">
        <v>47</v>
      </c>
      <c r="I192" s="4" t="s">
        <v>38</v>
      </c>
      <c r="J192" s="7">
        <v>964825.21760624985</v>
      </c>
    </row>
    <row r="193" spans="1:12" ht="14.25" customHeight="1" x14ac:dyDescent="0.2">
      <c r="A193" s="4" t="s">
        <v>32</v>
      </c>
      <c r="B193" s="4" t="s">
        <v>44</v>
      </c>
      <c r="C193" s="4" t="s">
        <v>34</v>
      </c>
      <c r="D193" s="5">
        <v>41760</v>
      </c>
      <c r="E193" s="6">
        <f t="shared" si="0"/>
        <v>5</v>
      </c>
      <c r="F193" s="6" t="s">
        <v>45</v>
      </c>
      <c r="G193" s="4" t="s">
        <v>46</v>
      </c>
      <c r="H193" s="4" t="s">
        <v>47</v>
      </c>
      <c r="I193" s="4" t="s">
        <v>38</v>
      </c>
      <c r="J193" s="7">
        <v>1024534.78359375</v>
      </c>
    </row>
    <row r="194" spans="1:12" ht="14.25" customHeight="1" x14ac:dyDescent="0.2">
      <c r="A194" s="4" t="s">
        <v>32</v>
      </c>
      <c r="B194" s="4" t="s">
        <v>44</v>
      </c>
      <c r="C194" s="4" t="s">
        <v>34</v>
      </c>
      <c r="D194" s="5">
        <v>41791</v>
      </c>
      <c r="E194" s="6">
        <f t="shared" si="0"/>
        <v>6</v>
      </c>
      <c r="F194" s="6" t="s">
        <v>45</v>
      </c>
      <c r="G194" s="4" t="s">
        <v>46</v>
      </c>
      <c r="H194" s="4" t="s">
        <v>47</v>
      </c>
      <c r="I194" s="4" t="s">
        <v>38</v>
      </c>
      <c r="J194" s="7">
        <v>1168045.22566875</v>
      </c>
    </row>
    <row r="195" spans="1:12" ht="14.25" customHeight="1" x14ac:dyDescent="0.2">
      <c r="A195" s="4" t="s">
        <v>32</v>
      </c>
      <c r="B195" s="4" t="s">
        <v>44</v>
      </c>
      <c r="C195" s="4" t="s">
        <v>34</v>
      </c>
      <c r="D195" s="5">
        <v>41456</v>
      </c>
      <c r="E195" s="6">
        <f t="shared" si="0"/>
        <v>7</v>
      </c>
      <c r="F195" s="6" t="s">
        <v>45</v>
      </c>
      <c r="G195" s="4" t="s">
        <v>48</v>
      </c>
      <c r="H195" s="4" t="s">
        <v>49</v>
      </c>
      <c r="I195" s="4" t="s">
        <v>38</v>
      </c>
      <c r="J195" s="7">
        <v>276807.38497499918</v>
      </c>
      <c r="K195" s="8"/>
      <c r="L195" s="8"/>
    </row>
    <row r="196" spans="1:12" ht="14.25" customHeight="1" x14ac:dyDescent="0.2">
      <c r="A196" s="4" t="s">
        <v>32</v>
      </c>
      <c r="B196" s="4" t="s">
        <v>44</v>
      </c>
      <c r="C196" s="4" t="s">
        <v>34</v>
      </c>
      <c r="D196" s="5">
        <v>41487</v>
      </c>
      <c r="E196" s="6">
        <f t="shared" si="0"/>
        <v>8</v>
      </c>
      <c r="F196" s="6" t="s">
        <v>45</v>
      </c>
      <c r="G196" s="4" t="s">
        <v>48</v>
      </c>
      <c r="H196" s="4" t="s">
        <v>49</v>
      </c>
      <c r="I196" s="4" t="s">
        <v>38</v>
      </c>
      <c r="J196" s="7">
        <v>382467.614925</v>
      </c>
      <c r="K196" s="8"/>
      <c r="L196" s="8"/>
    </row>
    <row r="197" spans="1:12" ht="14.25" customHeight="1" x14ac:dyDescent="0.2">
      <c r="A197" s="4" t="s">
        <v>32</v>
      </c>
      <c r="B197" s="4" t="s">
        <v>44</v>
      </c>
      <c r="C197" s="4" t="s">
        <v>34</v>
      </c>
      <c r="D197" s="5">
        <v>41518</v>
      </c>
      <c r="E197" s="6">
        <f t="shared" si="0"/>
        <v>9</v>
      </c>
      <c r="F197" s="6" t="s">
        <v>45</v>
      </c>
      <c r="G197" s="4" t="s">
        <v>48</v>
      </c>
      <c r="H197" s="4" t="s">
        <v>49</v>
      </c>
      <c r="I197" s="4" t="s">
        <v>38</v>
      </c>
      <c r="J197" s="7">
        <v>299436.63502499921</v>
      </c>
      <c r="K197" s="8"/>
      <c r="L197" s="8"/>
    </row>
    <row r="198" spans="1:12" ht="14.25" customHeight="1" x14ac:dyDescent="0.2">
      <c r="A198" s="4" t="s">
        <v>32</v>
      </c>
      <c r="B198" s="4" t="s">
        <v>44</v>
      </c>
      <c r="C198" s="4" t="s">
        <v>34</v>
      </c>
      <c r="D198" s="5">
        <v>41548</v>
      </c>
      <c r="E198" s="6">
        <f t="shared" si="0"/>
        <v>10</v>
      </c>
      <c r="F198" s="6" t="s">
        <v>45</v>
      </c>
      <c r="G198" s="4" t="s">
        <v>48</v>
      </c>
      <c r="H198" s="4" t="s">
        <v>49</v>
      </c>
      <c r="I198" s="4" t="s">
        <v>38</v>
      </c>
      <c r="J198" s="7">
        <v>284214.43957499997</v>
      </c>
      <c r="K198" s="8"/>
      <c r="L198" s="8"/>
    </row>
    <row r="199" spans="1:12" ht="14.25" customHeight="1" x14ac:dyDescent="0.2">
      <c r="A199" s="4" t="s">
        <v>32</v>
      </c>
      <c r="B199" s="4" t="s">
        <v>44</v>
      </c>
      <c r="C199" s="4" t="s">
        <v>34</v>
      </c>
      <c r="D199" s="5">
        <v>41579</v>
      </c>
      <c r="E199" s="6">
        <f t="shared" si="0"/>
        <v>11</v>
      </c>
      <c r="F199" s="6" t="s">
        <v>45</v>
      </c>
      <c r="G199" s="4" t="s">
        <v>48</v>
      </c>
      <c r="H199" s="4" t="s">
        <v>49</v>
      </c>
      <c r="I199" s="4" t="s">
        <v>38</v>
      </c>
      <c r="J199" s="7">
        <v>291875.60325000004</v>
      </c>
      <c r="K199" s="8"/>
      <c r="L199" s="8"/>
    </row>
    <row r="200" spans="1:12" ht="14.25" customHeight="1" x14ac:dyDescent="0.2">
      <c r="A200" s="4" t="s">
        <v>32</v>
      </c>
      <c r="B200" s="4" t="s">
        <v>44</v>
      </c>
      <c r="C200" s="4" t="s">
        <v>34</v>
      </c>
      <c r="D200" s="5">
        <v>41609</v>
      </c>
      <c r="E200" s="6">
        <f t="shared" si="0"/>
        <v>12</v>
      </c>
      <c r="F200" s="6" t="s">
        <v>45</v>
      </c>
      <c r="G200" s="4" t="s">
        <v>48</v>
      </c>
      <c r="H200" s="4" t="s">
        <v>49</v>
      </c>
      <c r="I200" s="4" t="s">
        <v>38</v>
      </c>
      <c r="J200" s="7">
        <v>280724.18550000002</v>
      </c>
      <c r="K200" s="8"/>
      <c r="L200" s="8"/>
    </row>
    <row r="201" spans="1:12" ht="14.25" customHeight="1" x14ac:dyDescent="0.2">
      <c r="A201" s="4" t="s">
        <v>32</v>
      </c>
      <c r="B201" s="4" t="s">
        <v>44</v>
      </c>
      <c r="C201" s="4" t="s">
        <v>34</v>
      </c>
      <c r="D201" s="5">
        <v>41640</v>
      </c>
      <c r="E201" s="6">
        <f t="shared" si="0"/>
        <v>1</v>
      </c>
      <c r="F201" s="6" t="s">
        <v>45</v>
      </c>
      <c r="G201" s="4" t="s">
        <v>48</v>
      </c>
      <c r="H201" s="4" t="s">
        <v>49</v>
      </c>
      <c r="I201" s="4" t="s">
        <v>38</v>
      </c>
      <c r="J201" s="7">
        <v>534332.85999999987</v>
      </c>
    </row>
    <row r="202" spans="1:12" ht="14.25" customHeight="1" x14ac:dyDescent="0.2">
      <c r="A202" s="4" t="s">
        <v>32</v>
      </c>
      <c r="B202" s="4" t="s">
        <v>44</v>
      </c>
      <c r="C202" s="4" t="s">
        <v>34</v>
      </c>
      <c r="D202" s="5">
        <v>41671</v>
      </c>
      <c r="E202" s="6">
        <f t="shared" si="0"/>
        <v>2</v>
      </c>
      <c r="F202" s="6" t="s">
        <v>45</v>
      </c>
      <c r="G202" s="4" t="s">
        <v>48</v>
      </c>
      <c r="H202" s="4" t="s">
        <v>49</v>
      </c>
      <c r="I202" s="4" t="s">
        <v>38</v>
      </c>
      <c r="J202" s="7">
        <v>449851.67249999999</v>
      </c>
    </row>
    <row r="203" spans="1:12" ht="14.25" customHeight="1" x14ac:dyDescent="0.2">
      <c r="A203" s="4" t="s">
        <v>32</v>
      </c>
      <c r="B203" s="4" t="s">
        <v>44</v>
      </c>
      <c r="C203" s="4" t="s">
        <v>34</v>
      </c>
      <c r="D203" s="5">
        <v>41699</v>
      </c>
      <c r="E203" s="6">
        <f t="shared" si="0"/>
        <v>3</v>
      </c>
      <c r="F203" s="6" t="s">
        <v>45</v>
      </c>
      <c r="G203" s="4" t="s">
        <v>48</v>
      </c>
      <c r="H203" s="4" t="s">
        <v>49</v>
      </c>
      <c r="I203" s="4" t="s">
        <v>38</v>
      </c>
      <c r="J203" s="7">
        <v>448827.02</v>
      </c>
    </row>
    <row r="204" spans="1:12" ht="14.25" customHeight="1" x14ac:dyDescent="0.2">
      <c r="A204" s="4" t="s">
        <v>32</v>
      </c>
      <c r="B204" s="4" t="s">
        <v>44</v>
      </c>
      <c r="C204" s="4" t="s">
        <v>34</v>
      </c>
      <c r="D204" s="5">
        <v>41730</v>
      </c>
      <c r="E204" s="6">
        <f t="shared" si="0"/>
        <v>4</v>
      </c>
      <c r="F204" s="6" t="s">
        <v>45</v>
      </c>
      <c r="G204" s="4" t="s">
        <v>48</v>
      </c>
      <c r="H204" s="4" t="s">
        <v>49</v>
      </c>
      <c r="I204" s="4" t="s">
        <v>38</v>
      </c>
      <c r="J204" s="7">
        <v>449801.96625</v>
      </c>
    </row>
    <row r="205" spans="1:12" ht="14.25" customHeight="1" x14ac:dyDescent="0.2">
      <c r="A205" s="4" t="s">
        <v>32</v>
      </c>
      <c r="B205" s="4" t="s">
        <v>44</v>
      </c>
      <c r="C205" s="4" t="s">
        <v>34</v>
      </c>
      <c r="D205" s="5">
        <v>41760</v>
      </c>
      <c r="E205" s="6">
        <f t="shared" si="0"/>
        <v>5</v>
      </c>
      <c r="F205" s="6" t="s">
        <v>45</v>
      </c>
      <c r="G205" s="4" t="s">
        <v>48</v>
      </c>
      <c r="H205" s="4" t="s">
        <v>49</v>
      </c>
      <c r="I205" s="4" t="s">
        <v>38</v>
      </c>
      <c r="J205" s="7">
        <v>477638.59375</v>
      </c>
    </row>
    <row r="206" spans="1:12" ht="14.25" customHeight="1" x14ac:dyDescent="0.2">
      <c r="A206" s="4" t="s">
        <v>32</v>
      </c>
      <c r="B206" s="4" t="s">
        <v>44</v>
      </c>
      <c r="C206" s="4" t="s">
        <v>34</v>
      </c>
      <c r="D206" s="5">
        <v>41791</v>
      </c>
      <c r="E206" s="6">
        <f t="shared" si="0"/>
        <v>6</v>
      </c>
      <c r="F206" s="6" t="s">
        <v>45</v>
      </c>
      <c r="G206" s="4" t="s">
        <v>48</v>
      </c>
      <c r="H206" s="4" t="s">
        <v>49</v>
      </c>
      <c r="I206" s="4" t="s">
        <v>38</v>
      </c>
      <c r="J206" s="7">
        <v>544543.22875000001</v>
      </c>
    </row>
    <row r="207" spans="1:12" ht="14.25" customHeight="1" x14ac:dyDescent="0.2">
      <c r="A207" s="4" t="s">
        <v>32</v>
      </c>
      <c r="B207" s="4" t="s">
        <v>44</v>
      </c>
      <c r="C207" s="4" t="s">
        <v>34</v>
      </c>
      <c r="D207" s="5">
        <v>41456</v>
      </c>
      <c r="E207" s="6">
        <f t="shared" si="0"/>
        <v>7</v>
      </c>
      <c r="F207" s="6" t="s">
        <v>45</v>
      </c>
      <c r="G207" s="4" t="s">
        <v>48</v>
      </c>
      <c r="H207" s="4" t="s">
        <v>50</v>
      </c>
      <c r="I207" s="4" t="s">
        <v>38</v>
      </c>
      <c r="J207" s="7">
        <v>415211.07746249868</v>
      </c>
    </row>
    <row r="208" spans="1:12" ht="14.25" customHeight="1" x14ac:dyDescent="0.2">
      <c r="A208" s="4" t="s">
        <v>32</v>
      </c>
      <c r="B208" s="4" t="s">
        <v>44</v>
      </c>
      <c r="C208" s="4" t="s">
        <v>34</v>
      </c>
      <c r="D208" s="5">
        <v>41487</v>
      </c>
      <c r="E208" s="6">
        <f t="shared" si="0"/>
        <v>8</v>
      </c>
      <c r="F208" s="6" t="s">
        <v>45</v>
      </c>
      <c r="G208" s="4" t="s">
        <v>48</v>
      </c>
      <c r="H208" s="4" t="s">
        <v>50</v>
      </c>
      <c r="I208" s="4" t="s">
        <v>38</v>
      </c>
      <c r="J208" s="7">
        <v>573701.42238750006</v>
      </c>
    </row>
    <row r="209" spans="1:10" ht="14.25" customHeight="1" x14ac:dyDescent="0.2">
      <c r="A209" s="4" t="s">
        <v>32</v>
      </c>
      <c r="B209" s="4" t="s">
        <v>44</v>
      </c>
      <c r="C209" s="4" t="s">
        <v>34</v>
      </c>
      <c r="D209" s="5">
        <v>41518</v>
      </c>
      <c r="E209" s="6">
        <f t="shared" si="0"/>
        <v>9</v>
      </c>
      <c r="F209" s="6" t="s">
        <v>45</v>
      </c>
      <c r="G209" s="4" t="s">
        <v>48</v>
      </c>
      <c r="H209" s="4" t="s">
        <v>50</v>
      </c>
      <c r="I209" s="4" t="s">
        <v>38</v>
      </c>
      <c r="J209" s="7">
        <v>449154.95253749873</v>
      </c>
    </row>
    <row r="210" spans="1:10" ht="14.25" customHeight="1" x14ac:dyDescent="0.2">
      <c r="A210" s="4" t="s">
        <v>32</v>
      </c>
      <c r="B210" s="4" t="s">
        <v>44</v>
      </c>
      <c r="C210" s="4" t="s">
        <v>34</v>
      </c>
      <c r="D210" s="5">
        <v>41548</v>
      </c>
      <c r="E210" s="6">
        <f t="shared" si="0"/>
        <v>10</v>
      </c>
      <c r="F210" s="6" t="s">
        <v>45</v>
      </c>
      <c r="G210" s="4" t="s">
        <v>48</v>
      </c>
      <c r="H210" s="4" t="s">
        <v>50</v>
      </c>
      <c r="I210" s="4" t="s">
        <v>38</v>
      </c>
      <c r="J210" s="7">
        <v>426321.65936249989</v>
      </c>
    </row>
    <row r="211" spans="1:10" ht="14.25" customHeight="1" x14ac:dyDescent="0.2">
      <c r="A211" s="4" t="s">
        <v>32</v>
      </c>
      <c r="B211" s="4" t="s">
        <v>44</v>
      </c>
      <c r="C211" s="4" t="s">
        <v>34</v>
      </c>
      <c r="D211" s="5">
        <v>41579</v>
      </c>
      <c r="E211" s="6">
        <f t="shared" si="0"/>
        <v>11</v>
      </c>
      <c r="F211" s="6" t="s">
        <v>45</v>
      </c>
      <c r="G211" s="4" t="s">
        <v>48</v>
      </c>
      <c r="H211" s="4" t="s">
        <v>50</v>
      </c>
      <c r="I211" s="4" t="s">
        <v>38</v>
      </c>
      <c r="J211" s="7">
        <v>437813.40487499995</v>
      </c>
    </row>
    <row r="212" spans="1:10" ht="14.25" customHeight="1" x14ac:dyDescent="0.2">
      <c r="A212" s="4" t="s">
        <v>32</v>
      </c>
      <c r="B212" s="4" t="s">
        <v>44</v>
      </c>
      <c r="C212" s="4" t="s">
        <v>34</v>
      </c>
      <c r="D212" s="5">
        <v>41609</v>
      </c>
      <c r="E212" s="6">
        <f t="shared" si="0"/>
        <v>12</v>
      </c>
      <c r="F212" s="6" t="s">
        <v>45</v>
      </c>
      <c r="G212" s="4" t="s">
        <v>48</v>
      </c>
      <c r="H212" s="4" t="s">
        <v>50</v>
      </c>
      <c r="I212" s="4" t="s">
        <v>38</v>
      </c>
      <c r="J212" s="7">
        <v>421086.27824999997</v>
      </c>
    </row>
    <row r="213" spans="1:10" ht="14.25" customHeight="1" x14ac:dyDescent="0.2">
      <c r="A213" s="4" t="s">
        <v>32</v>
      </c>
      <c r="B213" s="4" t="s">
        <v>44</v>
      </c>
      <c r="C213" s="4" t="s">
        <v>34</v>
      </c>
      <c r="D213" s="5">
        <v>41640</v>
      </c>
      <c r="E213" s="6">
        <f t="shared" si="0"/>
        <v>1</v>
      </c>
      <c r="F213" s="6" t="s">
        <v>45</v>
      </c>
      <c r="G213" s="4" t="s">
        <v>48</v>
      </c>
      <c r="H213" s="4" t="s">
        <v>50</v>
      </c>
      <c r="I213" s="4" t="s">
        <v>38</v>
      </c>
      <c r="J213" s="7">
        <v>801499.2899999998</v>
      </c>
    </row>
    <row r="214" spans="1:10" ht="14.25" customHeight="1" x14ac:dyDescent="0.2">
      <c r="A214" s="4" t="s">
        <v>32</v>
      </c>
      <c r="B214" s="4" t="s">
        <v>44</v>
      </c>
      <c r="C214" s="4" t="s">
        <v>34</v>
      </c>
      <c r="D214" s="5">
        <v>41671</v>
      </c>
      <c r="E214" s="6">
        <f t="shared" si="0"/>
        <v>2</v>
      </c>
      <c r="F214" s="6" t="s">
        <v>45</v>
      </c>
      <c r="G214" s="4" t="s">
        <v>48</v>
      </c>
      <c r="H214" s="4" t="s">
        <v>50</v>
      </c>
      <c r="I214" s="4" t="s">
        <v>38</v>
      </c>
      <c r="J214" s="7">
        <v>674777.50874999992</v>
      </c>
    </row>
    <row r="215" spans="1:10" ht="14.25" customHeight="1" x14ac:dyDescent="0.2">
      <c r="A215" s="4" t="s">
        <v>32</v>
      </c>
      <c r="B215" s="4" t="s">
        <v>44</v>
      </c>
      <c r="C215" s="4" t="s">
        <v>34</v>
      </c>
      <c r="D215" s="5">
        <v>41699</v>
      </c>
      <c r="E215" s="6">
        <f t="shared" si="0"/>
        <v>3</v>
      </c>
      <c r="F215" s="6" t="s">
        <v>45</v>
      </c>
      <c r="G215" s="4" t="s">
        <v>48</v>
      </c>
      <c r="H215" s="4" t="s">
        <v>50</v>
      </c>
      <c r="I215" s="4" t="s">
        <v>38</v>
      </c>
      <c r="J215" s="7">
        <v>673240.53</v>
      </c>
    </row>
    <row r="216" spans="1:10" ht="14.25" customHeight="1" x14ac:dyDescent="0.2">
      <c r="A216" s="4" t="s">
        <v>32</v>
      </c>
      <c r="B216" s="4" t="s">
        <v>44</v>
      </c>
      <c r="C216" s="4" t="s">
        <v>34</v>
      </c>
      <c r="D216" s="5">
        <v>41730</v>
      </c>
      <c r="E216" s="6">
        <f t="shared" si="0"/>
        <v>4</v>
      </c>
      <c r="F216" s="6" t="s">
        <v>45</v>
      </c>
      <c r="G216" s="4" t="s">
        <v>48</v>
      </c>
      <c r="H216" s="4" t="s">
        <v>50</v>
      </c>
      <c r="I216" s="4" t="s">
        <v>38</v>
      </c>
      <c r="J216" s="7">
        <v>674702.94937499997</v>
      </c>
    </row>
    <row r="217" spans="1:10" ht="14.25" customHeight="1" x14ac:dyDescent="0.2">
      <c r="A217" s="4" t="s">
        <v>32</v>
      </c>
      <c r="B217" s="4" t="s">
        <v>44</v>
      </c>
      <c r="C217" s="4" t="s">
        <v>34</v>
      </c>
      <c r="D217" s="5">
        <v>41760</v>
      </c>
      <c r="E217" s="6">
        <f t="shared" si="0"/>
        <v>5</v>
      </c>
      <c r="F217" s="6" t="s">
        <v>45</v>
      </c>
      <c r="G217" s="4" t="s">
        <v>48</v>
      </c>
      <c r="H217" s="4" t="s">
        <v>50</v>
      </c>
      <c r="I217" s="4" t="s">
        <v>38</v>
      </c>
      <c r="J217" s="7">
        <v>716457.890625</v>
      </c>
    </row>
    <row r="218" spans="1:10" ht="14.25" customHeight="1" x14ac:dyDescent="0.2">
      <c r="A218" s="4" t="s">
        <v>32</v>
      </c>
      <c r="B218" s="4" t="s">
        <v>44</v>
      </c>
      <c r="C218" s="4" t="s">
        <v>34</v>
      </c>
      <c r="D218" s="5">
        <v>41791</v>
      </c>
      <c r="E218" s="6">
        <f t="shared" si="0"/>
        <v>6</v>
      </c>
      <c r="F218" s="6" t="s">
        <v>45</v>
      </c>
      <c r="G218" s="4" t="s">
        <v>48</v>
      </c>
      <c r="H218" s="4" t="s">
        <v>50</v>
      </c>
      <c r="I218" s="4" t="s">
        <v>38</v>
      </c>
      <c r="J218" s="7">
        <v>816814.8431249999</v>
      </c>
    </row>
    <row r="219" spans="1:10" ht="14.25" customHeight="1" x14ac:dyDescent="0.2">
      <c r="A219" s="4" t="s">
        <v>32</v>
      </c>
      <c r="B219" s="4" t="s">
        <v>44</v>
      </c>
      <c r="C219" s="4" t="s">
        <v>34</v>
      </c>
      <c r="D219" s="5">
        <v>41456</v>
      </c>
      <c r="E219" s="6">
        <f t="shared" si="0"/>
        <v>7</v>
      </c>
      <c r="F219" s="6" t="s">
        <v>45</v>
      </c>
      <c r="G219" s="4" t="s">
        <v>51</v>
      </c>
      <c r="H219" s="4" t="s">
        <v>52</v>
      </c>
      <c r="I219" s="4" t="s">
        <v>38</v>
      </c>
      <c r="J219" s="7">
        <v>360688.41072499886</v>
      </c>
    </row>
    <row r="220" spans="1:10" ht="14.25" customHeight="1" x14ac:dyDescent="0.2">
      <c r="A220" s="4" t="s">
        <v>32</v>
      </c>
      <c r="B220" s="4" t="s">
        <v>44</v>
      </c>
      <c r="C220" s="4" t="s">
        <v>34</v>
      </c>
      <c r="D220" s="5">
        <v>41487</v>
      </c>
      <c r="E220" s="6">
        <f t="shared" si="0"/>
        <v>8</v>
      </c>
      <c r="F220" s="6" t="s">
        <v>45</v>
      </c>
      <c r="G220" s="4" t="s">
        <v>51</v>
      </c>
      <c r="H220" s="4" t="s">
        <v>52</v>
      </c>
      <c r="I220" s="4" t="s">
        <v>38</v>
      </c>
      <c r="J220" s="7">
        <v>498366.89217499993</v>
      </c>
    </row>
    <row r="221" spans="1:10" ht="14.25" customHeight="1" x14ac:dyDescent="0.2">
      <c r="A221" s="4" t="s">
        <v>32</v>
      </c>
      <c r="B221" s="4" t="s">
        <v>44</v>
      </c>
      <c r="C221" s="4" t="s">
        <v>34</v>
      </c>
      <c r="D221" s="5">
        <v>41518</v>
      </c>
      <c r="E221" s="6">
        <f t="shared" si="0"/>
        <v>9</v>
      </c>
      <c r="F221" s="6" t="s">
        <v>45</v>
      </c>
      <c r="G221" s="4" t="s">
        <v>51</v>
      </c>
      <c r="H221" s="4" t="s">
        <v>52</v>
      </c>
      <c r="I221" s="4" t="s">
        <v>38</v>
      </c>
      <c r="J221" s="7">
        <v>390175.00927499885</v>
      </c>
    </row>
    <row r="222" spans="1:10" ht="14.25" customHeight="1" x14ac:dyDescent="0.2">
      <c r="A222" s="4" t="s">
        <v>32</v>
      </c>
      <c r="B222" s="4" t="s">
        <v>44</v>
      </c>
      <c r="C222" s="4" t="s">
        <v>34</v>
      </c>
      <c r="D222" s="5">
        <v>41548</v>
      </c>
      <c r="E222" s="6">
        <f t="shared" si="0"/>
        <v>10</v>
      </c>
      <c r="F222" s="6" t="s">
        <v>45</v>
      </c>
      <c r="G222" s="4" t="s">
        <v>51</v>
      </c>
      <c r="H222" s="4" t="s">
        <v>52</v>
      </c>
      <c r="I222" s="4" t="s">
        <v>38</v>
      </c>
      <c r="J222" s="7">
        <v>370340.02732499992</v>
      </c>
    </row>
    <row r="223" spans="1:10" ht="14.25" customHeight="1" x14ac:dyDescent="0.2">
      <c r="A223" s="4" t="s">
        <v>32</v>
      </c>
      <c r="B223" s="4" t="s">
        <v>44</v>
      </c>
      <c r="C223" s="4" t="s">
        <v>34</v>
      </c>
      <c r="D223" s="5">
        <v>41579</v>
      </c>
      <c r="E223" s="6">
        <f t="shared" si="0"/>
        <v>11</v>
      </c>
      <c r="F223" s="6" t="s">
        <v>45</v>
      </c>
      <c r="G223" s="4" t="s">
        <v>51</v>
      </c>
      <c r="H223" s="4" t="s">
        <v>52</v>
      </c>
      <c r="I223" s="4" t="s">
        <v>38</v>
      </c>
      <c r="J223" s="7">
        <v>380322.75574999995</v>
      </c>
    </row>
    <row r="224" spans="1:10" ht="14.25" customHeight="1" x14ac:dyDescent="0.2">
      <c r="A224" s="4" t="s">
        <v>32</v>
      </c>
      <c r="B224" s="4" t="s">
        <v>44</v>
      </c>
      <c r="C224" s="4" t="s">
        <v>34</v>
      </c>
      <c r="D224" s="5">
        <v>41609</v>
      </c>
      <c r="E224" s="6">
        <f t="shared" si="0"/>
        <v>12</v>
      </c>
      <c r="F224" s="6" t="s">
        <v>45</v>
      </c>
      <c r="G224" s="4" t="s">
        <v>51</v>
      </c>
      <c r="H224" s="4" t="s">
        <v>52</v>
      </c>
      <c r="I224" s="4" t="s">
        <v>38</v>
      </c>
      <c r="J224" s="7">
        <v>365792.12049999996</v>
      </c>
    </row>
    <row r="225" spans="1:10" ht="14.25" customHeight="1" x14ac:dyDescent="0.2">
      <c r="A225" s="4" t="s">
        <v>32</v>
      </c>
      <c r="B225" s="4" t="s">
        <v>44</v>
      </c>
      <c r="C225" s="4" t="s">
        <v>34</v>
      </c>
      <c r="D225" s="5">
        <v>41640</v>
      </c>
      <c r="E225" s="6">
        <f t="shared" si="0"/>
        <v>1</v>
      </c>
      <c r="F225" s="6" t="s">
        <v>45</v>
      </c>
      <c r="G225" s="4" t="s">
        <v>51</v>
      </c>
      <c r="H225" s="4" t="s">
        <v>52</v>
      </c>
      <c r="I225" s="4" t="s">
        <v>38</v>
      </c>
      <c r="J225" s="7">
        <v>459526.25959999987</v>
      </c>
    </row>
    <row r="226" spans="1:10" ht="14.25" customHeight="1" x14ac:dyDescent="0.2">
      <c r="A226" s="4" t="s">
        <v>32</v>
      </c>
      <c r="B226" s="4" t="s">
        <v>44</v>
      </c>
      <c r="C226" s="4" t="s">
        <v>34</v>
      </c>
      <c r="D226" s="5">
        <v>41671</v>
      </c>
      <c r="E226" s="6">
        <f t="shared" si="0"/>
        <v>2</v>
      </c>
      <c r="F226" s="6" t="s">
        <v>45</v>
      </c>
      <c r="G226" s="4" t="s">
        <v>51</v>
      </c>
      <c r="H226" s="4" t="s">
        <v>52</v>
      </c>
      <c r="I226" s="4" t="s">
        <v>38</v>
      </c>
      <c r="J226" s="7">
        <v>386872.43834999995</v>
      </c>
    </row>
    <row r="227" spans="1:10" ht="14.25" customHeight="1" x14ac:dyDescent="0.2">
      <c r="A227" s="4" t="s">
        <v>32</v>
      </c>
      <c r="B227" s="4" t="s">
        <v>44</v>
      </c>
      <c r="C227" s="4" t="s">
        <v>34</v>
      </c>
      <c r="D227" s="5">
        <v>41699</v>
      </c>
      <c r="E227" s="6">
        <f t="shared" si="0"/>
        <v>3</v>
      </c>
      <c r="F227" s="6" t="s">
        <v>45</v>
      </c>
      <c r="G227" s="4" t="s">
        <v>51</v>
      </c>
      <c r="H227" s="4" t="s">
        <v>52</v>
      </c>
      <c r="I227" s="4" t="s">
        <v>38</v>
      </c>
      <c r="J227" s="7">
        <v>385991.23719999997</v>
      </c>
    </row>
    <row r="228" spans="1:10" ht="14.25" customHeight="1" x14ac:dyDescent="0.2">
      <c r="A228" s="4" t="s">
        <v>32</v>
      </c>
      <c r="B228" s="4" t="s">
        <v>44</v>
      </c>
      <c r="C228" s="4" t="s">
        <v>34</v>
      </c>
      <c r="D228" s="5">
        <v>41730</v>
      </c>
      <c r="E228" s="6">
        <f t="shared" si="0"/>
        <v>4</v>
      </c>
      <c r="F228" s="6" t="s">
        <v>45</v>
      </c>
      <c r="G228" s="4" t="s">
        <v>51</v>
      </c>
      <c r="H228" s="4" t="s">
        <v>52</v>
      </c>
      <c r="I228" s="4" t="s">
        <v>38</v>
      </c>
      <c r="J228" s="7">
        <v>386829.69097499992</v>
      </c>
    </row>
    <row r="229" spans="1:10" ht="14.25" customHeight="1" x14ac:dyDescent="0.2">
      <c r="A229" s="4" t="s">
        <v>32</v>
      </c>
      <c r="B229" s="4" t="s">
        <v>44</v>
      </c>
      <c r="C229" s="4" t="s">
        <v>34</v>
      </c>
      <c r="D229" s="5">
        <v>41760</v>
      </c>
      <c r="E229" s="6">
        <f t="shared" si="0"/>
        <v>5</v>
      </c>
      <c r="F229" s="6" t="s">
        <v>45</v>
      </c>
      <c r="G229" s="4" t="s">
        <v>51</v>
      </c>
      <c r="H229" s="4" t="s">
        <v>52</v>
      </c>
      <c r="I229" s="4" t="s">
        <v>38</v>
      </c>
      <c r="J229" s="7">
        <v>410769.19062499999</v>
      </c>
    </row>
    <row r="230" spans="1:10" ht="14.25" customHeight="1" x14ac:dyDescent="0.2">
      <c r="A230" s="4" t="s">
        <v>32</v>
      </c>
      <c r="B230" s="4" t="s">
        <v>44</v>
      </c>
      <c r="C230" s="4" t="s">
        <v>34</v>
      </c>
      <c r="D230" s="5">
        <v>41791</v>
      </c>
      <c r="E230" s="6">
        <f t="shared" si="0"/>
        <v>6</v>
      </c>
      <c r="F230" s="6" t="s">
        <v>45</v>
      </c>
      <c r="G230" s="4" t="s">
        <v>51</v>
      </c>
      <c r="H230" s="4" t="s">
        <v>52</v>
      </c>
      <c r="I230" s="4" t="s">
        <v>38</v>
      </c>
      <c r="J230" s="7">
        <v>468307.17672499991</v>
      </c>
    </row>
    <row r="231" spans="1:10" ht="14.25" customHeight="1" x14ac:dyDescent="0.2">
      <c r="A231" s="4" t="s">
        <v>32</v>
      </c>
      <c r="B231" s="4" t="s">
        <v>44</v>
      </c>
      <c r="C231" s="4" t="s">
        <v>34</v>
      </c>
      <c r="D231" s="5">
        <v>41456</v>
      </c>
      <c r="E231" s="6">
        <f t="shared" si="0"/>
        <v>7</v>
      </c>
      <c r="F231" s="6" t="s">
        <v>45</v>
      </c>
      <c r="G231" s="4" t="s">
        <v>51</v>
      </c>
      <c r="H231" s="4" t="s">
        <v>53</v>
      </c>
      <c r="I231" s="4" t="s">
        <v>38</v>
      </c>
      <c r="J231" s="7">
        <v>226478.76952499934</v>
      </c>
    </row>
    <row r="232" spans="1:10" ht="14.25" customHeight="1" x14ac:dyDescent="0.2">
      <c r="A232" s="4" t="s">
        <v>32</v>
      </c>
      <c r="B232" s="4" t="s">
        <v>44</v>
      </c>
      <c r="C232" s="4" t="s">
        <v>34</v>
      </c>
      <c r="D232" s="5">
        <v>41487</v>
      </c>
      <c r="E232" s="6">
        <f t="shared" si="0"/>
        <v>8</v>
      </c>
      <c r="F232" s="6" t="s">
        <v>45</v>
      </c>
      <c r="G232" s="4" t="s">
        <v>51</v>
      </c>
      <c r="H232" s="4" t="s">
        <v>53</v>
      </c>
      <c r="I232" s="4" t="s">
        <v>38</v>
      </c>
      <c r="J232" s="7">
        <v>312928.04857500002</v>
      </c>
    </row>
    <row r="233" spans="1:10" ht="14.25" customHeight="1" x14ac:dyDescent="0.2">
      <c r="A233" s="4" t="s">
        <v>32</v>
      </c>
      <c r="B233" s="4" t="s">
        <v>44</v>
      </c>
      <c r="C233" s="4" t="s">
        <v>34</v>
      </c>
      <c r="D233" s="5">
        <v>41518</v>
      </c>
      <c r="E233" s="6">
        <f t="shared" si="0"/>
        <v>9</v>
      </c>
      <c r="F233" s="6" t="s">
        <v>45</v>
      </c>
      <c r="G233" s="4" t="s">
        <v>51</v>
      </c>
      <c r="H233" s="4" t="s">
        <v>53</v>
      </c>
      <c r="I233" s="4" t="s">
        <v>38</v>
      </c>
      <c r="J233" s="7">
        <v>244993.61047499935</v>
      </c>
    </row>
    <row r="234" spans="1:10" ht="14.25" customHeight="1" x14ac:dyDescent="0.2">
      <c r="A234" s="4" t="s">
        <v>32</v>
      </c>
      <c r="B234" s="4" t="s">
        <v>44</v>
      </c>
      <c r="C234" s="4" t="s">
        <v>34</v>
      </c>
      <c r="D234" s="5">
        <v>41548</v>
      </c>
      <c r="E234" s="6">
        <f t="shared" si="0"/>
        <v>10</v>
      </c>
      <c r="F234" s="6" t="s">
        <v>45</v>
      </c>
      <c r="G234" s="4" t="s">
        <v>51</v>
      </c>
      <c r="H234" s="4" t="s">
        <v>53</v>
      </c>
      <c r="I234" s="4" t="s">
        <v>38</v>
      </c>
      <c r="J234" s="7">
        <v>232539.08692499998</v>
      </c>
    </row>
    <row r="235" spans="1:10" ht="14.25" customHeight="1" x14ac:dyDescent="0.2">
      <c r="A235" s="4" t="s">
        <v>32</v>
      </c>
      <c r="B235" s="4" t="s">
        <v>44</v>
      </c>
      <c r="C235" s="4" t="s">
        <v>34</v>
      </c>
      <c r="D235" s="5">
        <v>41579</v>
      </c>
      <c r="E235" s="6">
        <f t="shared" si="0"/>
        <v>11</v>
      </c>
      <c r="F235" s="6" t="s">
        <v>45</v>
      </c>
      <c r="G235" s="4" t="s">
        <v>51</v>
      </c>
      <c r="H235" s="4" t="s">
        <v>53</v>
      </c>
      <c r="I235" s="4" t="s">
        <v>38</v>
      </c>
      <c r="J235" s="7">
        <v>238807.31175000002</v>
      </c>
    </row>
    <row r="236" spans="1:10" ht="14.25" customHeight="1" x14ac:dyDescent="0.2">
      <c r="A236" s="4" t="s">
        <v>32</v>
      </c>
      <c r="B236" s="4" t="s">
        <v>44</v>
      </c>
      <c r="C236" s="4" t="s">
        <v>34</v>
      </c>
      <c r="D236" s="5">
        <v>41609</v>
      </c>
      <c r="E236" s="6">
        <f t="shared" si="0"/>
        <v>12</v>
      </c>
      <c r="F236" s="6" t="s">
        <v>45</v>
      </c>
      <c r="G236" s="4" t="s">
        <v>51</v>
      </c>
      <c r="H236" s="4" t="s">
        <v>53</v>
      </c>
      <c r="I236" s="4" t="s">
        <v>38</v>
      </c>
      <c r="J236" s="7">
        <v>229683.42450000002</v>
      </c>
    </row>
    <row r="237" spans="1:10" ht="14.25" customHeight="1" x14ac:dyDescent="0.2">
      <c r="A237" s="4" t="s">
        <v>32</v>
      </c>
      <c r="B237" s="4" t="s">
        <v>44</v>
      </c>
      <c r="C237" s="4" t="s">
        <v>34</v>
      </c>
      <c r="D237" s="5">
        <v>41640</v>
      </c>
      <c r="E237" s="6">
        <f t="shared" si="0"/>
        <v>1</v>
      </c>
      <c r="F237" s="6" t="s">
        <v>45</v>
      </c>
      <c r="G237" s="4" t="s">
        <v>51</v>
      </c>
      <c r="H237" s="4" t="s">
        <v>53</v>
      </c>
      <c r="I237" s="4" t="s">
        <v>38</v>
      </c>
      <c r="J237" s="7">
        <v>288539.74439999997</v>
      </c>
    </row>
    <row r="238" spans="1:10" ht="14.25" customHeight="1" x14ac:dyDescent="0.2">
      <c r="A238" s="4" t="s">
        <v>32</v>
      </c>
      <c r="B238" s="4" t="s">
        <v>44</v>
      </c>
      <c r="C238" s="4" t="s">
        <v>34</v>
      </c>
      <c r="D238" s="5">
        <v>41671</v>
      </c>
      <c r="E238" s="6">
        <f t="shared" si="0"/>
        <v>2</v>
      </c>
      <c r="F238" s="6" t="s">
        <v>45</v>
      </c>
      <c r="G238" s="4" t="s">
        <v>51</v>
      </c>
      <c r="H238" s="4" t="s">
        <v>53</v>
      </c>
      <c r="I238" s="4" t="s">
        <v>38</v>
      </c>
      <c r="J238" s="7">
        <v>242919.90315</v>
      </c>
    </row>
    <row r="239" spans="1:10" ht="14.25" customHeight="1" x14ac:dyDescent="0.2">
      <c r="A239" s="4" t="s">
        <v>32</v>
      </c>
      <c r="B239" s="4" t="s">
        <v>44</v>
      </c>
      <c r="C239" s="4" t="s">
        <v>34</v>
      </c>
      <c r="D239" s="5">
        <v>41699</v>
      </c>
      <c r="E239" s="6">
        <f t="shared" si="0"/>
        <v>3</v>
      </c>
      <c r="F239" s="6" t="s">
        <v>45</v>
      </c>
      <c r="G239" s="4" t="s">
        <v>51</v>
      </c>
      <c r="H239" s="4" t="s">
        <v>53</v>
      </c>
      <c r="I239" s="4" t="s">
        <v>38</v>
      </c>
      <c r="J239" s="7">
        <v>242366.59080000003</v>
      </c>
    </row>
    <row r="240" spans="1:10" ht="14.25" customHeight="1" x14ac:dyDescent="0.2">
      <c r="A240" s="4" t="s">
        <v>32</v>
      </c>
      <c r="B240" s="4" t="s">
        <v>44</v>
      </c>
      <c r="C240" s="4" t="s">
        <v>34</v>
      </c>
      <c r="D240" s="5">
        <v>41730</v>
      </c>
      <c r="E240" s="6">
        <f t="shared" si="0"/>
        <v>4</v>
      </c>
      <c r="F240" s="6" t="s">
        <v>45</v>
      </c>
      <c r="G240" s="4" t="s">
        <v>51</v>
      </c>
      <c r="H240" s="4" t="s">
        <v>53</v>
      </c>
      <c r="I240" s="4" t="s">
        <v>38</v>
      </c>
      <c r="J240" s="7">
        <v>242893.06177500001</v>
      </c>
    </row>
    <row r="241" spans="1:10" ht="14.25" customHeight="1" x14ac:dyDescent="0.2">
      <c r="A241" s="4" t="s">
        <v>32</v>
      </c>
      <c r="B241" s="4" t="s">
        <v>44</v>
      </c>
      <c r="C241" s="4" t="s">
        <v>34</v>
      </c>
      <c r="D241" s="5">
        <v>41760</v>
      </c>
      <c r="E241" s="6">
        <f t="shared" si="0"/>
        <v>5</v>
      </c>
      <c r="F241" s="6" t="s">
        <v>45</v>
      </c>
      <c r="G241" s="4" t="s">
        <v>51</v>
      </c>
      <c r="H241" s="4" t="s">
        <v>53</v>
      </c>
      <c r="I241" s="4" t="s">
        <v>38</v>
      </c>
      <c r="J241" s="7">
        <v>257924.84062500004</v>
      </c>
    </row>
    <row r="242" spans="1:10" ht="14.25" customHeight="1" x14ac:dyDescent="0.2">
      <c r="A242" s="4" t="s">
        <v>32</v>
      </c>
      <c r="B242" s="4" t="s">
        <v>44</v>
      </c>
      <c r="C242" s="4" t="s">
        <v>34</v>
      </c>
      <c r="D242" s="5">
        <v>41791</v>
      </c>
      <c r="E242" s="6">
        <f t="shared" si="0"/>
        <v>6</v>
      </c>
      <c r="F242" s="6" t="s">
        <v>45</v>
      </c>
      <c r="G242" s="4" t="s">
        <v>51</v>
      </c>
      <c r="H242" s="4" t="s">
        <v>53</v>
      </c>
      <c r="I242" s="4" t="s">
        <v>38</v>
      </c>
      <c r="J242" s="7">
        <v>294053.34352500003</v>
      </c>
    </row>
    <row r="243" spans="1:10" ht="14.25" customHeight="1" x14ac:dyDescent="0.2">
      <c r="A243" s="4" t="s">
        <v>32</v>
      </c>
      <c r="B243" s="4" t="s">
        <v>44</v>
      </c>
      <c r="C243" s="4" t="s">
        <v>34</v>
      </c>
      <c r="D243" s="5">
        <v>41456</v>
      </c>
      <c r="E243" s="6">
        <f t="shared" si="0"/>
        <v>7</v>
      </c>
      <c r="F243" s="6" t="s">
        <v>45</v>
      </c>
      <c r="G243" s="4" t="s">
        <v>51</v>
      </c>
      <c r="H243" s="4" t="s">
        <v>54</v>
      </c>
      <c r="I243" s="4" t="s">
        <v>38</v>
      </c>
      <c r="J243" s="7">
        <v>255837.1285374992</v>
      </c>
    </row>
    <row r="244" spans="1:10" ht="14.25" customHeight="1" x14ac:dyDescent="0.2">
      <c r="A244" s="4" t="s">
        <v>32</v>
      </c>
      <c r="B244" s="4" t="s">
        <v>44</v>
      </c>
      <c r="C244" s="4" t="s">
        <v>34</v>
      </c>
      <c r="D244" s="5">
        <v>41487</v>
      </c>
      <c r="E244" s="6">
        <f t="shared" si="0"/>
        <v>8</v>
      </c>
      <c r="F244" s="6" t="s">
        <v>45</v>
      </c>
      <c r="G244" s="4" t="s">
        <v>51</v>
      </c>
      <c r="H244" s="4" t="s">
        <v>54</v>
      </c>
      <c r="I244" s="4" t="s">
        <v>38</v>
      </c>
      <c r="J244" s="7">
        <v>353492.79561249999</v>
      </c>
    </row>
    <row r="245" spans="1:10" ht="14.25" customHeight="1" x14ac:dyDescent="0.2">
      <c r="A245" s="4" t="s">
        <v>32</v>
      </c>
      <c r="B245" s="4" t="s">
        <v>44</v>
      </c>
      <c r="C245" s="4" t="s">
        <v>34</v>
      </c>
      <c r="D245" s="5">
        <v>41518</v>
      </c>
      <c r="E245" s="6">
        <f t="shared" si="0"/>
        <v>9</v>
      </c>
      <c r="F245" s="6" t="s">
        <v>45</v>
      </c>
      <c r="G245" s="4" t="s">
        <v>51</v>
      </c>
      <c r="H245" s="4" t="s">
        <v>54</v>
      </c>
      <c r="I245" s="4" t="s">
        <v>38</v>
      </c>
      <c r="J245" s="7">
        <v>276752.04146249924</v>
      </c>
    </row>
    <row r="246" spans="1:10" ht="14.25" customHeight="1" x14ac:dyDescent="0.2">
      <c r="A246" s="4" t="s">
        <v>32</v>
      </c>
      <c r="B246" s="4" t="s">
        <v>44</v>
      </c>
      <c r="C246" s="4" t="s">
        <v>34</v>
      </c>
      <c r="D246" s="5">
        <v>41548</v>
      </c>
      <c r="E246" s="6">
        <f t="shared" si="0"/>
        <v>10</v>
      </c>
      <c r="F246" s="6" t="s">
        <v>45</v>
      </c>
      <c r="G246" s="4" t="s">
        <v>51</v>
      </c>
      <c r="H246" s="4" t="s">
        <v>54</v>
      </c>
      <c r="I246" s="4" t="s">
        <v>38</v>
      </c>
      <c r="J246" s="7">
        <v>262683.04263749992</v>
      </c>
    </row>
    <row r="247" spans="1:10" ht="14.25" customHeight="1" x14ac:dyDescent="0.2">
      <c r="A247" s="4" t="s">
        <v>32</v>
      </c>
      <c r="B247" s="4" t="s">
        <v>44</v>
      </c>
      <c r="C247" s="4" t="s">
        <v>34</v>
      </c>
      <c r="D247" s="5">
        <v>41579</v>
      </c>
      <c r="E247" s="6">
        <f t="shared" si="0"/>
        <v>11</v>
      </c>
      <c r="F247" s="6" t="s">
        <v>45</v>
      </c>
      <c r="G247" s="4" t="s">
        <v>51</v>
      </c>
      <c r="H247" s="4" t="s">
        <v>54</v>
      </c>
      <c r="I247" s="4" t="s">
        <v>38</v>
      </c>
      <c r="J247" s="7">
        <v>269763.81512500002</v>
      </c>
    </row>
    <row r="248" spans="1:10" ht="14.25" customHeight="1" x14ac:dyDescent="0.2">
      <c r="A248" s="4" t="s">
        <v>32</v>
      </c>
      <c r="B248" s="4" t="s">
        <v>44</v>
      </c>
      <c r="C248" s="4" t="s">
        <v>34</v>
      </c>
      <c r="D248" s="5">
        <v>41609</v>
      </c>
      <c r="E248" s="6">
        <f t="shared" si="0"/>
        <v>12</v>
      </c>
      <c r="F248" s="6" t="s">
        <v>45</v>
      </c>
      <c r="G248" s="4" t="s">
        <v>51</v>
      </c>
      <c r="H248" s="4" t="s">
        <v>54</v>
      </c>
      <c r="I248" s="4" t="s">
        <v>38</v>
      </c>
      <c r="J248" s="7">
        <v>259457.20175000001</v>
      </c>
    </row>
    <row r="249" spans="1:10" ht="14.25" customHeight="1" x14ac:dyDescent="0.2">
      <c r="A249" s="4" t="s">
        <v>32</v>
      </c>
      <c r="B249" s="4" t="s">
        <v>44</v>
      </c>
      <c r="C249" s="4" t="s">
        <v>34</v>
      </c>
      <c r="D249" s="5">
        <v>41640</v>
      </c>
      <c r="E249" s="6">
        <f t="shared" si="0"/>
        <v>1</v>
      </c>
      <c r="F249" s="6" t="s">
        <v>45</v>
      </c>
      <c r="G249" s="4" t="s">
        <v>51</v>
      </c>
      <c r="H249" s="4" t="s">
        <v>54</v>
      </c>
      <c r="I249" s="4" t="s">
        <v>38</v>
      </c>
      <c r="J249" s="7">
        <v>325943.04459999991</v>
      </c>
    </row>
    <row r="250" spans="1:10" ht="14.25" customHeight="1" x14ac:dyDescent="0.2">
      <c r="A250" s="4" t="s">
        <v>32</v>
      </c>
      <c r="B250" s="4" t="s">
        <v>44</v>
      </c>
      <c r="C250" s="4" t="s">
        <v>34</v>
      </c>
      <c r="D250" s="5">
        <v>41671</v>
      </c>
      <c r="E250" s="6">
        <f t="shared" si="0"/>
        <v>2</v>
      </c>
      <c r="F250" s="6" t="s">
        <v>45</v>
      </c>
      <c r="G250" s="4" t="s">
        <v>51</v>
      </c>
      <c r="H250" s="4" t="s">
        <v>54</v>
      </c>
      <c r="I250" s="4" t="s">
        <v>38</v>
      </c>
      <c r="J250" s="7">
        <v>274409.52022499999</v>
      </c>
    </row>
    <row r="251" spans="1:10" ht="14.25" customHeight="1" x14ac:dyDescent="0.2">
      <c r="A251" s="4" t="s">
        <v>32</v>
      </c>
      <c r="B251" s="4" t="s">
        <v>44</v>
      </c>
      <c r="C251" s="4" t="s">
        <v>34</v>
      </c>
      <c r="D251" s="5">
        <v>41699</v>
      </c>
      <c r="E251" s="6">
        <f t="shared" si="0"/>
        <v>3</v>
      </c>
      <c r="F251" s="6" t="s">
        <v>45</v>
      </c>
      <c r="G251" s="4" t="s">
        <v>51</v>
      </c>
      <c r="H251" s="4" t="s">
        <v>54</v>
      </c>
      <c r="I251" s="4" t="s">
        <v>38</v>
      </c>
      <c r="J251" s="7">
        <v>273784.48220000003</v>
      </c>
    </row>
    <row r="252" spans="1:10" ht="14.25" customHeight="1" x14ac:dyDescent="0.2">
      <c r="A252" s="4" t="s">
        <v>32</v>
      </c>
      <c r="B252" s="4" t="s">
        <v>44</v>
      </c>
      <c r="C252" s="4" t="s">
        <v>34</v>
      </c>
      <c r="D252" s="5">
        <v>41730</v>
      </c>
      <c r="E252" s="6">
        <f t="shared" si="0"/>
        <v>4</v>
      </c>
      <c r="F252" s="6" t="s">
        <v>45</v>
      </c>
      <c r="G252" s="4" t="s">
        <v>51</v>
      </c>
      <c r="H252" s="4" t="s">
        <v>54</v>
      </c>
      <c r="I252" s="4" t="s">
        <v>38</v>
      </c>
      <c r="J252" s="7">
        <v>274379.19941249996</v>
      </c>
    </row>
    <row r="253" spans="1:10" ht="14.25" customHeight="1" x14ac:dyDescent="0.2">
      <c r="A253" s="4" t="s">
        <v>32</v>
      </c>
      <c r="B253" s="4" t="s">
        <v>44</v>
      </c>
      <c r="C253" s="4" t="s">
        <v>34</v>
      </c>
      <c r="D253" s="5">
        <v>41760</v>
      </c>
      <c r="E253" s="6">
        <f t="shared" si="0"/>
        <v>5</v>
      </c>
      <c r="F253" s="6" t="s">
        <v>45</v>
      </c>
      <c r="G253" s="4" t="s">
        <v>51</v>
      </c>
      <c r="H253" s="4" t="s">
        <v>54</v>
      </c>
      <c r="I253" s="4" t="s">
        <v>38</v>
      </c>
      <c r="J253" s="7">
        <v>291359.54218749999</v>
      </c>
    </row>
    <row r="254" spans="1:10" ht="14.25" customHeight="1" x14ac:dyDescent="0.2">
      <c r="A254" s="4" t="s">
        <v>32</v>
      </c>
      <c r="B254" s="4" t="s">
        <v>44</v>
      </c>
      <c r="C254" s="4" t="s">
        <v>34</v>
      </c>
      <c r="D254" s="5">
        <v>41791</v>
      </c>
      <c r="E254" s="6">
        <f t="shared" si="0"/>
        <v>6</v>
      </c>
      <c r="F254" s="6" t="s">
        <v>45</v>
      </c>
      <c r="G254" s="4" t="s">
        <v>51</v>
      </c>
      <c r="H254" s="4" t="s">
        <v>54</v>
      </c>
      <c r="I254" s="4" t="s">
        <v>38</v>
      </c>
      <c r="J254" s="7">
        <v>332171.36953749997</v>
      </c>
    </row>
    <row r="255" spans="1:10" ht="14.25" customHeight="1" x14ac:dyDescent="0.2">
      <c r="A255" s="4" t="s">
        <v>32</v>
      </c>
      <c r="B255" s="4" t="s">
        <v>44</v>
      </c>
      <c r="C255" s="4" t="s">
        <v>34</v>
      </c>
      <c r="D255" s="5">
        <v>41456</v>
      </c>
      <c r="E255" s="6">
        <f t="shared" si="0"/>
        <v>7</v>
      </c>
      <c r="F255" s="6" t="s">
        <v>45</v>
      </c>
      <c r="G255" s="4" t="s">
        <v>51</v>
      </c>
      <c r="H255" s="4" t="s">
        <v>55</v>
      </c>
      <c r="I255" s="4" t="s">
        <v>38</v>
      </c>
      <c r="J255" s="7">
        <v>176150.15407499947</v>
      </c>
    </row>
    <row r="256" spans="1:10" ht="14.25" customHeight="1" x14ac:dyDescent="0.2">
      <c r="A256" s="4" t="s">
        <v>32</v>
      </c>
      <c r="B256" s="4" t="s">
        <v>44</v>
      </c>
      <c r="C256" s="4" t="s">
        <v>34</v>
      </c>
      <c r="D256" s="5">
        <v>41487</v>
      </c>
      <c r="E256" s="6">
        <f t="shared" si="0"/>
        <v>8</v>
      </c>
      <c r="F256" s="6" t="s">
        <v>45</v>
      </c>
      <c r="G256" s="4" t="s">
        <v>51</v>
      </c>
      <c r="H256" s="4" t="s">
        <v>55</v>
      </c>
      <c r="I256" s="4" t="s">
        <v>38</v>
      </c>
      <c r="J256" s="7">
        <v>243388.48222500001</v>
      </c>
    </row>
    <row r="257" spans="1:10" ht="14.25" customHeight="1" x14ac:dyDescent="0.2">
      <c r="A257" s="4" t="s">
        <v>32</v>
      </c>
      <c r="B257" s="4" t="s">
        <v>44</v>
      </c>
      <c r="C257" s="4" t="s">
        <v>34</v>
      </c>
      <c r="D257" s="5">
        <v>41518</v>
      </c>
      <c r="E257" s="6">
        <f t="shared" si="0"/>
        <v>9</v>
      </c>
      <c r="F257" s="6" t="s">
        <v>45</v>
      </c>
      <c r="G257" s="4" t="s">
        <v>51</v>
      </c>
      <c r="H257" s="4" t="s">
        <v>55</v>
      </c>
      <c r="I257" s="4" t="s">
        <v>38</v>
      </c>
      <c r="J257" s="7">
        <v>190550.58592499947</v>
      </c>
    </row>
    <row r="258" spans="1:10" ht="14.25" customHeight="1" x14ac:dyDescent="0.2">
      <c r="A258" s="4" t="s">
        <v>32</v>
      </c>
      <c r="B258" s="4" t="s">
        <v>44</v>
      </c>
      <c r="C258" s="4" t="s">
        <v>34</v>
      </c>
      <c r="D258" s="5">
        <v>41548</v>
      </c>
      <c r="E258" s="6">
        <f t="shared" ref="E258:E374" si="1">MONTH(D258)</f>
        <v>10</v>
      </c>
      <c r="F258" s="6" t="s">
        <v>45</v>
      </c>
      <c r="G258" s="4" t="s">
        <v>51</v>
      </c>
      <c r="H258" s="4" t="s">
        <v>55</v>
      </c>
      <c r="I258" s="4" t="s">
        <v>38</v>
      </c>
      <c r="J258" s="7">
        <v>180863.73427499997</v>
      </c>
    </row>
    <row r="259" spans="1:10" ht="14.25" customHeight="1" x14ac:dyDescent="0.2">
      <c r="A259" s="4" t="s">
        <v>32</v>
      </c>
      <c r="B259" s="4" t="s">
        <v>44</v>
      </c>
      <c r="C259" s="4" t="s">
        <v>34</v>
      </c>
      <c r="D259" s="5">
        <v>41579</v>
      </c>
      <c r="E259" s="6">
        <f t="shared" si="1"/>
        <v>11</v>
      </c>
      <c r="F259" s="6" t="s">
        <v>45</v>
      </c>
      <c r="G259" s="4" t="s">
        <v>51</v>
      </c>
      <c r="H259" s="4" t="s">
        <v>55</v>
      </c>
      <c r="I259" s="4" t="s">
        <v>38</v>
      </c>
      <c r="J259" s="7">
        <v>185739.02025</v>
      </c>
    </row>
    <row r="260" spans="1:10" ht="14.25" customHeight="1" x14ac:dyDescent="0.2">
      <c r="A260" s="4" t="s">
        <v>32</v>
      </c>
      <c r="B260" s="4" t="s">
        <v>44</v>
      </c>
      <c r="C260" s="4" t="s">
        <v>34</v>
      </c>
      <c r="D260" s="5">
        <v>41609</v>
      </c>
      <c r="E260" s="6">
        <f t="shared" si="1"/>
        <v>12</v>
      </c>
      <c r="F260" s="6" t="s">
        <v>45</v>
      </c>
      <c r="G260" s="4" t="s">
        <v>51</v>
      </c>
      <c r="H260" s="4" t="s">
        <v>55</v>
      </c>
      <c r="I260" s="4" t="s">
        <v>38</v>
      </c>
      <c r="J260" s="7">
        <v>178642.66350000002</v>
      </c>
    </row>
    <row r="261" spans="1:10" ht="14.25" customHeight="1" x14ac:dyDescent="0.2">
      <c r="A261" s="4" t="s">
        <v>32</v>
      </c>
      <c r="B261" s="4" t="s">
        <v>44</v>
      </c>
      <c r="C261" s="4" t="s">
        <v>34</v>
      </c>
      <c r="D261" s="5">
        <v>41640</v>
      </c>
      <c r="E261" s="6">
        <f t="shared" si="1"/>
        <v>1</v>
      </c>
      <c r="F261" s="6" t="s">
        <v>45</v>
      </c>
      <c r="G261" s="4" t="s">
        <v>51</v>
      </c>
      <c r="H261" s="4" t="s">
        <v>55</v>
      </c>
      <c r="I261" s="4" t="s">
        <v>38</v>
      </c>
      <c r="J261" s="7">
        <v>224419.80119999996</v>
      </c>
    </row>
    <row r="262" spans="1:10" ht="14.25" customHeight="1" x14ac:dyDescent="0.2">
      <c r="A262" s="4" t="s">
        <v>32</v>
      </c>
      <c r="B262" s="4" t="s">
        <v>44</v>
      </c>
      <c r="C262" s="4" t="s">
        <v>34</v>
      </c>
      <c r="D262" s="5">
        <v>41671</v>
      </c>
      <c r="E262" s="6">
        <f t="shared" si="1"/>
        <v>2</v>
      </c>
      <c r="F262" s="6" t="s">
        <v>45</v>
      </c>
      <c r="G262" s="4" t="s">
        <v>51</v>
      </c>
      <c r="H262" s="4" t="s">
        <v>55</v>
      </c>
      <c r="I262" s="4" t="s">
        <v>38</v>
      </c>
      <c r="J262" s="7">
        <v>188937.70244999998</v>
      </c>
    </row>
    <row r="263" spans="1:10" ht="14.25" customHeight="1" x14ac:dyDescent="0.2">
      <c r="A263" s="4" t="s">
        <v>32</v>
      </c>
      <c r="B263" s="4" t="s">
        <v>44</v>
      </c>
      <c r="C263" s="4" t="s">
        <v>34</v>
      </c>
      <c r="D263" s="5">
        <v>41699</v>
      </c>
      <c r="E263" s="6">
        <f t="shared" si="1"/>
        <v>3</v>
      </c>
      <c r="F263" s="6" t="s">
        <v>45</v>
      </c>
      <c r="G263" s="4" t="s">
        <v>51</v>
      </c>
      <c r="H263" s="4" t="s">
        <v>55</v>
      </c>
      <c r="I263" s="4" t="s">
        <v>38</v>
      </c>
      <c r="J263" s="7">
        <v>188507.34840000002</v>
      </c>
    </row>
    <row r="264" spans="1:10" ht="14.25" customHeight="1" x14ac:dyDescent="0.2">
      <c r="A264" s="4" t="s">
        <v>32</v>
      </c>
      <c r="B264" s="4" t="s">
        <v>44</v>
      </c>
      <c r="C264" s="4" t="s">
        <v>34</v>
      </c>
      <c r="D264" s="5">
        <v>41730</v>
      </c>
      <c r="E264" s="6">
        <f t="shared" si="1"/>
        <v>4</v>
      </c>
      <c r="F264" s="6" t="s">
        <v>45</v>
      </c>
      <c r="G264" s="4" t="s">
        <v>51</v>
      </c>
      <c r="H264" s="4" t="s">
        <v>55</v>
      </c>
      <c r="I264" s="4" t="s">
        <v>38</v>
      </c>
      <c r="J264" s="7">
        <v>188916.82582500001</v>
      </c>
    </row>
    <row r="265" spans="1:10" ht="14.25" customHeight="1" x14ac:dyDescent="0.2">
      <c r="A265" s="4" t="s">
        <v>32</v>
      </c>
      <c r="B265" s="4" t="s">
        <v>44</v>
      </c>
      <c r="C265" s="4" t="s">
        <v>34</v>
      </c>
      <c r="D265" s="5">
        <v>41760</v>
      </c>
      <c r="E265" s="6">
        <f t="shared" si="1"/>
        <v>5</v>
      </c>
      <c r="F265" s="6" t="s">
        <v>45</v>
      </c>
      <c r="G265" s="4" t="s">
        <v>51</v>
      </c>
      <c r="H265" s="4" t="s">
        <v>55</v>
      </c>
      <c r="I265" s="4" t="s">
        <v>38</v>
      </c>
      <c r="J265" s="7">
        <v>200608.20937500001</v>
      </c>
    </row>
    <row r="266" spans="1:10" ht="14.25" customHeight="1" x14ac:dyDescent="0.2">
      <c r="A266" s="4" t="s">
        <v>32</v>
      </c>
      <c r="B266" s="4" t="s">
        <v>44</v>
      </c>
      <c r="C266" s="4" t="s">
        <v>34</v>
      </c>
      <c r="D266" s="5">
        <v>41791</v>
      </c>
      <c r="E266" s="6">
        <f t="shared" si="1"/>
        <v>6</v>
      </c>
      <c r="F266" s="6" t="s">
        <v>45</v>
      </c>
      <c r="G266" s="4" t="s">
        <v>51</v>
      </c>
      <c r="H266" s="4" t="s">
        <v>55</v>
      </c>
      <c r="I266" s="4" t="s">
        <v>38</v>
      </c>
      <c r="J266" s="7">
        <v>228708.15607500001</v>
      </c>
    </row>
    <row r="267" spans="1:10" ht="14.25" customHeight="1" x14ac:dyDescent="0.2">
      <c r="A267" s="4" t="s">
        <v>32</v>
      </c>
      <c r="B267" s="4" t="s">
        <v>44</v>
      </c>
      <c r="C267" s="4" t="s">
        <v>34</v>
      </c>
      <c r="D267" s="5">
        <v>41456</v>
      </c>
      <c r="E267" s="6">
        <f t="shared" si="1"/>
        <v>7</v>
      </c>
      <c r="F267" s="6" t="s">
        <v>45</v>
      </c>
      <c r="G267" s="4" t="s">
        <v>56</v>
      </c>
      <c r="H267" s="4" t="s">
        <v>57</v>
      </c>
      <c r="I267" s="4" t="s">
        <v>38</v>
      </c>
      <c r="J267" s="7">
        <v>1153364.1040624965</v>
      </c>
    </row>
    <row r="268" spans="1:10" ht="14.25" customHeight="1" x14ac:dyDescent="0.2">
      <c r="A268" s="4" t="s">
        <v>32</v>
      </c>
      <c r="B268" s="4" t="s">
        <v>44</v>
      </c>
      <c r="C268" s="4" t="s">
        <v>34</v>
      </c>
      <c r="D268" s="5">
        <v>41487</v>
      </c>
      <c r="E268" s="6">
        <f t="shared" si="1"/>
        <v>8</v>
      </c>
      <c r="F268" s="6" t="s">
        <v>45</v>
      </c>
      <c r="G268" s="4" t="s">
        <v>56</v>
      </c>
      <c r="H268" s="4" t="s">
        <v>57</v>
      </c>
      <c r="I268" s="4" t="s">
        <v>38</v>
      </c>
      <c r="J268" s="7">
        <v>1593615.0621875001</v>
      </c>
    </row>
    <row r="269" spans="1:10" ht="14.25" customHeight="1" x14ac:dyDescent="0.2">
      <c r="A269" s="4" t="s">
        <v>32</v>
      </c>
      <c r="B269" s="4" t="s">
        <v>44</v>
      </c>
      <c r="C269" s="4" t="s">
        <v>34</v>
      </c>
      <c r="D269" s="5">
        <v>41518</v>
      </c>
      <c r="E269" s="6">
        <f t="shared" si="1"/>
        <v>9</v>
      </c>
      <c r="F269" s="6" t="s">
        <v>45</v>
      </c>
      <c r="G269" s="4" t="s">
        <v>56</v>
      </c>
      <c r="H269" s="4" t="s">
        <v>57</v>
      </c>
      <c r="I269" s="4" t="s">
        <v>38</v>
      </c>
      <c r="J269" s="7">
        <v>1247652.6459374966</v>
      </c>
    </row>
    <row r="270" spans="1:10" ht="14.25" customHeight="1" x14ac:dyDescent="0.2">
      <c r="A270" s="4" t="s">
        <v>32</v>
      </c>
      <c r="B270" s="4" t="s">
        <v>44</v>
      </c>
      <c r="C270" s="4" t="s">
        <v>34</v>
      </c>
      <c r="D270" s="5">
        <v>41548</v>
      </c>
      <c r="E270" s="6">
        <f t="shared" si="1"/>
        <v>10</v>
      </c>
      <c r="F270" s="6" t="s">
        <v>45</v>
      </c>
      <c r="G270" s="4" t="s">
        <v>56</v>
      </c>
      <c r="H270" s="4" t="s">
        <v>57</v>
      </c>
      <c r="I270" s="4" t="s">
        <v>38</v>
      </c>
      <c r="J270" s="7">
        <v>1184226.8315625</v>
      </c>
    </row>
    <row r="271" spans="1:10" ht="14.25" customHeight="1" x14ac:dyDescent="0.2">
      <c r="A271" s="4" t="s">
        <v>32</v>
      </c>
      <c r="B271" s="4" t="s">
        <v>44</v>
      </c>
      <c r="C271" s="4" t="s">
        <v>34</v>
      </c>
      <c r="D271" s="5">
        <v>41579</v>
      </c>
      <c r="E271" s="6">
        <f t="shared" si="1"/>
        <v>11</v>
      </c>
      <c r="F271" s="6" t="s">
        <v>45</v>
      </c>
      <c r="G271" s="4" t="s">
        <v>56</v>
      </c>
      <c r="H271" s="4" t="s">
        <v>57</v>
      </c>
      <c r="I271" s="4" t="s">
        <v>38</v>
      </c>
      <c r="J271" s="7">
        <v>1216148.346875</v>
      </c>
    </row>
    <row r="272" spans="1:10" ht="14.25" customHeight="1" x14ac:dyDescent="0.2">
      <c r="A272" s="4" t="s">
        <v>32</v>
      </c>
      <c r="B272" s="4" t="s">
        <v>44</v>
      </c>
      <c r="C272" s="4" t="s">
        <v>34</v>
      </c>
      <c r="D272" s="5">
        <v>41609</v>
      </c>
      <c r="E272" s="6">
        <f t="shared" si="1"/>
        <v>12</v>
      </c>
      <c r="F272" s="6" t="s">
        <v>45</v>
      </c>
      <c r="G272" s="4" t="s">
        <v>56</v>
      </c>
      <c r="H272" s="4" t="s">
        <v>57</v>
      </c>
      <c r="I272" s="4" t="s">
        <v>38</v>
      </c>
      <c r="J272" s="7">
        <v>1169684.1062500002</v>
      </c>
    </row>
    <row r="273" spans="1:10" ht="14.25" customHeight="1" x14ac:dyDescent="0.2">
      <c r="A273" s="4" t="s">
        <v>32</v>
      </c>
      <c r="B273" s="4" t="s">
        <v>44</v>
      </c>
      <c r="C273" s="4" t="s">
        <v>34</v>
      </c>
      <c r="D273" s="5">
        <v>41640</v>
      </c>
      <c r="E273" s="6">
        <f t="shared" si="1"/>
        <v>1</v>
      </c>
      <c r="F273" s="6" t="s">
        <v>45</v>
      </c>
      <c r="G273" s="4" t="s">
        <v>56</v>
      </c>
      <c r="H273" s="4" t="s">
        <v>57</v>
      </c>
      <c r="I273" s="4" t="s">
        <v>38</v>
      </c>
      <c r="J273" s="7">
        <v>1469415.3649999998</v>
      </c>
    </row>
    <row r="274" spans="1:10" ht="14.25" customHeight="1" x14ac:dyDescent="0.2">
      <c r="A274" s="4" t="s">
        <v>32</v>
      </c>
      <c r="B274" s="4" t="s">
        <v>44</v>
      </c>
      <c r="C274" s="4" t="s">
        <v>34</v>
      </c>
      <c r="D274" s="5">
        <v>41671</v>
      </c>
      <c r="E274" s="6">
        <f t="shared" si="1"/>
        <v>2</v>
      </c>
      <c r="F274" s="6" t="s">
        <v>45</v>
      </c>
      <c r="G274" s="4" t="s">
        <v>56</v>
      </c>
      <c r="H274" s="4" t="s">
        <v>57</v>
      </c>
      <c r="I274" s="4" t="s">
        <v>38</v>
      </c>
      <c r="J274" s="7">
        <v>1237092.099375</v>
      </c>
    </row>
    <row r="275" spans="1:10" ht="14.25" customHeight="1" x14ac:dyDescent="0.2">
      <c r="A275" s="4" t="s">
        <v>32</v>
      </c>
      <c r="B275" s="4" t="s">
        <v>44</v>
      </c>
      <c r="C275" s="4" t="s">
        <v>34</v>
      </c>
      <c r="D275" s="5">
        <v>41699</v>
      </c>
      <c r="E275" s="6">
        <f t="shared" si="1"/>
        <v>3</v>
      </c>
      <c r="F275" s="6" t="s">
        <v>45</v>
      </c>
      <c r="G275" s="4" t="s">
        <v>56</v>
      </c>
      <c r="H275" s="4" t="s">
        <v>57</v>
      </c>
      <c r="I275" s="4" t="s">
        <v>38</v>
      </c>
      <c r="J275" s="7">
        <v>1234274.3050000002</v>
      </c>
    </row>
    <row r="276" spans="1:10" ht="14.25" customHeight="1" x14ac:dyDescent="0.2">
      <c r="A276" s="4" t="s">
        <v>32</v>
      </c>
      <c r="B276" s="4" t="s">
        <v>44</v>
      </c>
      <c r="C276" s="4" t="s">
        <v>34</v>
      </c>
      <c r="D276" s="5">
        <v>41730</v>
      </c>
      <c r="E276" s="6">
        <f t="shared" si="1"/>
        <v>4</v>
      </c>
      <c r="F276" s="6" t="s">
        <v>45</v>
      </c>
      <c r="G276" s="4" t="s">
        <v>56</v>
      </c>
      <c r="H276" s="4" t="s">
        <v>57</v>
      </c>
      <c r="I276" s="4" t="s">
        <v>38</v>
      </c>
      <c r="J276" s="7">
        <v>1236955.4071875</v>
      </c>
    </row>
    <row r="277" spans="1:10" ht="14.25" customHeight="1" x14ac:dyDescent="0.2">
      <c r="A277" s="4" t="s">
        <v>32</v>
      </c>
      <c r="B277" s="4" t="s">
        <v>44</v>
      </c>
      <c r="C277" s="4" t="s">
        <v>34</v>
      </c>
      <c r="D277" s="5">
        <v>41760</v>
      </c>
      <c r="E277" s="6">
        <f t="shared" si="1"/>
        <v>5</v>
      </c>
      <c r="F277" s="6" t="s">
        <v>45</v>
      </c>
      <c r="G277" s="4" t="s">
        <v>56</v>
      </c>
      <c r="H277" s="4" t="s">
        <v>57</v>
      </c>
      <c r="I277" s="4" t="s">
        <v>38</v>
      </c>
      <c r="J277" s="7">
        <v>1313506.1328125</v>
      </c>
    </row>
    <row r="278" spans="1:10" ht="14.25" customHeight="1" x14ac:dyDescent="0.2">
      <c r="A278" s="4" t="s">
        <v>32</v>
      </c>
      <c r="B278" s="4" t="s">
        <v>44</v>
      </c>
      <c r="C278" s="4" t="s">
        <v>34</v>
      </c>
      <c r="D278" s="5">
        <v>41791</v>
      </c>
      <c r="E278" s="6">
        <f t="shared" si="1"/>
        <v>6</v>
      </c>
      <c r="F278" s="6" t="s">
        <v>45</v>
      </c>
      <c r="G278" s="4" t="s">
        <v>56</v>
      </c>
      <c r="H278" s="4" t="s">
        <v>57</v>
      </c>
      <c r="I278" s="4" t="s">
        <v>38</v>
      </c>
      <c r="J278" s="7">
        <v>1497493.8790625001</v>
      </c>
    </row>
    <row r="279" spans="1:10" ht="14.25" customHeight="1" x14ac:dyDescent="0.2">
      <c r="A279" s="4" t="s">
        <v>32</v>
      </c>
      <c r="B279" s="4" t="s">
        <v>44</v>
      </c>
      <c r="C279" s="4" t="s">
        <v>42</v>
      </c>
      <c r="D279" s="5">
        <v>41456</v>
      </c>
      <c r="E279" s="6">
        <f t="shared" si="1"/>
        <v>7</v>
      </c>
      <c r="F279" s="6" t="s">
        <v>45</v>
      </c>
      <c r="G279" s="4" t="s">
        <v>46</v>
      </c>
      <c r="H279" s="4" t="s">
        <v>47</v>
      </c>
      <c r="I279" s="4" t="s">
        <v>38</v>
      </c>
      <c r="J279" s="7">
        <v>2533034.5131168002</v>
      </c>
    </row>
    <row r="280" spans="1:10" ht="14.25" customHeight="1" x14ac:dyDescent="0.2">
      <c r="A280" s="4" t="s">
        <v>32</v>
      </c>
      <c r="B280" s="4" t="s">
        <v>44</v>
      </c>
      <c r="C280" s="4" t="s">
        <v>42</v>
      </c>
      <c r="D280" s="5">
        <v>41487</v>
      </c>
      <c r="E280" s="6">
        <f t="shared" si="1"/>
        <v>8</v>
      </c>
      <c r="F280" s="6" t="s">
        <v>45</v>
      </c>
      <c r="G280" s="4" t="s">
        <v>46</v>
      </c>
      <c r="H280" s="4" t="s">
        <v>47</v>
      </c>
      <c r="I280" s="4" t="s">
        <v>38</v>
      </c>
      <c r="J280" s="7">
        <v>3051574.1625600001</v>
      </c>
    </row>
    <row r="281" spans="1:10" ht="14.25" customHeight="1" x14ac:dyDescent="0.2">
      <c r="A281" s="4" t="s">
        <v>32</v>
      </c>
      <c r="B281" s="4" t="s">
        <v>44</v>
      </c>
      <c r="C281" s="4" t="s">
        <v>42</v>
      </c>
      <c r="D281" s="5">
        <v>41518</v>
      </c>
      <c r="E281" s="6">
        <f t="shared" si="1"/>
        <v>9</v>
      </c>
      <c r="F281" s="6" t="s">
        <v>45</v>
      </c>
      <c r="G281" s="4" t="s">
        <v>46</v>
      </c>
      <c r="H281" s="4" t="s">
        <v>47</v>
      </c>
      <c r="I281" s="4" t="s">
        <v>38</v>
      </c>
      <c r="J281" s="7">
        <v>3084202.7580672004</v>
      </c>
    </row>
    <row r="282" spans="1:10" ht="14.25" customHeight="1" x14ac:dyDescent="0.2">
      <c r="A282" s="4" t="s">
        <v>32</v>
      </c>
      <c r="B282" s="4" t="s">
        <v>44</v>
      </c>
      <c r="C282" s="4" t="s">
        <v>42</v>
      </c>
      <c r="D282" s="5">
        <v>41548</v>
      </c>
      <c r="E282" s="6">
        <f t="shared" si="1"/>
        <v>10</v>
      </c>
      <c r="F282" s="6" t="s">
        <v>45</v>
      </c>
      <c r="G282" s="4" t="s">
        <v>46</v>
      </c>
      <c r="H282" s="4" t="s">
        <v>47</v>
      </c>
      <c r="I282" s="4" t="s">
        <v>38</v>
      </c>
      <c r="J282" s="7">
        <v>4135202.765971201</v>
      </c>
    </row>
    <row r="283" spans="1:10" ht="14.25" customHeight="1" x14ac:dyDescent="0.2">
      <c r="A283" s="4" t="s">
        <v>32</v>
      </c>
      <c r="B283" s="4" t="s">
        <v>44</v>
      </c>
      <c r="C283" s="4" t="s">
        <v>42</v>
      </c>
      <c r="D283" s="5">
        <v>41579</v>
      </c>
      <c r="E283" s="6">
        <f t="shared" si="1"/>
        <v>11</v>
      </c>
      <c r="F283" s="6" t="s">
        <v>45</v>
      </c>
      <c r="G283" s="4" t="s">
        <v>46</v>
      </c>
      <c r="H283" s="4" t="s">
        <v>47</v>
      </c>
      <c r="I283" s="4" t="s">
        <v>38</v>
      </c>
      <c r="J283" s="7">
        <v>4473275.8948415993</v>
      </c>
    </row>
    <row r="284" spans="1:10" ht="14.25" customHeight="1" x14ac:dyDescent="0.2">
      <c r="A284" s="4" t="s">
        <v>32</v>
      </c>
      <c r="B284" s="4" t="s">
        <v>44</v>
      </c>
      <c r="C284" s="4" t="s">
        <v>42</v>
      </c>
      <c r="D284" s="5">
        <v>41609</v>
      </c>
      <c r="E284" s="6">
        <f t="shared" si="1"/>
        <v>12</v>
      </c>
      <c r="F284" s="6" t="s">
        <v>45</v>
      </c>
      <c r="G284" s="4" t="s">
        <v>46</v>
      </c>
      <c r="H284" s="4" t="s">
        <v>47</v>
      </c>
      <c r="I284" s="4" t="s">
        <v>38</v>
      </c>
      <c r="J284" s="7">
        <v>3464957.9260800011</v>
      </c>
    </row>
    <row r="285" spans="1:10" ht="14.25" customHeight="1" x14ac:dyDescent="0.2">
      <c r="A285" s="4" t="s">
        <v>32</v>
      </c>
      <c r="B285" s="4" t="s">
        <v>44</v>
      </c>
      <c r="C285" s="4" t="s">
        <v>42</v>
      </c>
      <c r="D285" s="5">
        <v>41640</v>
      </c>
      <c r="E285" s="6">
        <f t="shared" si="1"/>
        <v>1</v>
      </c>
      <c r="F285" s="6" t="s">
        <v>45</v>
      </c>
      <c r="G285" s="4" t="s">
        <v>46</v>
      </c>
      <c r="H285" s="4" t="s">
        <v>47</v>
      </c>
      <c r="I285" s="4" t="s">
        <v>38</v>
      </c>
      <c r="J285" s="7">
        <v>4049642.8266000003</v>
      </c>
    </row>
    <row r="286" spans="1:10" ht="14.25" customHeight="1" x14ac:dyDescent="0.2">
      <c r="A286" s="4" t="s">
        <v>32</v>
      </c>
      <c r="B286" s="4" t="s">
        <v>44</v>
      </c>
      <c r="C286" s="4" t="s">
        <v>42</v>
      </c>
      <c r="D286" s="5">
        <v>41671</v>
      </c>
      <c r="E286" s="6">
        <f t="shared" si="1"/>
        <v>2</v>
      </c>
      <c r="F286" s="6" t="s">
        <v>45</v>
      </c>
      <c r="G286" s="4" t="s">
        <v>46</v>
      </c>
      <c r="H286" s="4" t="s">
        <v>47</v>
      </c>
      <c r="I286" s="4" t="s">
        <v>38</v>
      </c>
      <c r="J286" s="7">
        <v>4767948.2214000002</v>
      </c>
    </row>
    <row r="287" spans="1:10" ht="14.25" customHeight="1" x14ac:dyDescent="0.2">
      <c r="A287" s="4" t="s">
        <v>32</v>
      </c>
      <c r="B287" s="4" t="s">
        <v>44</v>
      </c>
      <c r="C287" s="4" t="s">
        <v>42</v>
      </c>
      <c r="D287" s="5">
        <v>41699</v>
      </c>
      <c r="E287" s="6">
        <f t="shared" si="1"/>
        <v>3</v>
      </c>
      <c r="F287" s="6" t="s">
        <v>45</v>
      </c>
      <c r="G287" s="4" t="s">
        <v>46</v>
      </c>
      <c r="H287" s="4" t="s">
        <v>47</v>
      </c>
      <c r="I287" s="4" t="s">
        <v>38</v>
      </c>
      <c r="J287" s="7">
        <v>4346722.8083999995</v>
      </c>
    </row>
    <row r="288" spans="1:10" ht="14.25" customHeight="1" x14ac:dyDescent="0.2">
      <c r="A288" s="4" t="s">
        <v>32</v>
      </c>
      <c r="B288" s="4" t="s">
        <v>44</v>
      </c>
      <c r="C288" s="4" t="s">
        <v>42</v>
      </c>
      <c r="D288" s="5">
        <v>41730</v>
      </c>
      <c r="E288" s="6">
        <f t="shared" si="1"/>
        <v>4</v>
      </c>
      <c r="F288" s="6" t="s">
        <v>45</v>
      </c>
      <c r="G288" s="4" t="s">
        <v>46</v>
      </c>
      <c r="H288" s="4" t="s">
        <v>47</v>
      </c>
      <c r="I288" s="4" t="s">
        <v>38</v>
      </c>
      <c r="J288" s="7">
        <v>4671541.1274000006</v>
      </c>
    </row>
    <row r="289" spans="1:10" ht="14.25" customHeight="1" x14ac:dyDescent="0.2">
      <c r="A289" s="4" t="s">
        <v>32</v>
      </c>
      <c r="B289" s="4" t="s">
        <v>44</v>
      </c>
      <c r="C289" s="4" t="s">
        <v>42</v>
      </c>
      <c r="D289" s="5">
        <v>41760</v>
      </c>
      <c r="E289" s="6">
        <f t="shared" si="1"/>
        <v>5</v>
      </c>
      <c r="F289" s="6" t="s">
        <v>45</v>
      </c>
      <c r="G289" s="4" t="s">
        <v>46</v>
      </c>
      <c r="H289" s="4" t="s">
        <v>47</v>
      </c>
      <c r="I289" s="4" t="s">
        <v>38</v>
      </c>
      <c r="J289" s="7">
        <v>5478104.6040000012</v>
      </c>
    </row>
    <row r="290" spans="1:10" ht="14.25" customHeight="1" x14ac:dyDescent="0.2">
      <c r="A290" s="4" t="s">
        <v>32</v>
      </c>
      <c r="B290" s="4" t="s">
        <v>44</v>
      </c>
      <c r="C290" s="4" t="s">
        <v>42</v>
      </c>
      <c r="D290" s="5">
        <v>41791</v>
      </c>
      <c r="E290" s="6">
        <f t="shared" si="1"/>
        <v>6</v>
      </c>
      <c r="F290" s="6" t="s">
        <v>45</v>
      </c>
      <c r="G290" s="4" t="s">
        <v>46</v>
      </c>
      <c r="H290" s="4" t="s">
        <v>47</v>
      </c>
      <c r="I290" s="4" t="s">
        <v>38</v>
      </c>
      <c r="J290" s="7">
        <v>2269805.1667200001</v>
      </c>
    </row>
    <row r="291" spans="1:10" ht="14.25" customHeight="1" x14ac:dyDescent="0.2">
      <c r="A291" s="4" t="s">
        <v>32</v>
      </c>
      <c r="B291" s="4" t="s">
        <v>44</v>
      </c>
      <c r="C291" s="4" t="s">
        <v>42</v>
      </c>
      <c r="D291" s="5">
        <v>41456</v>
      </c>
      <c r="E291" s="6">
        <f t="shared" si="1"/>
        <v>7</v>
      </c>
      <c r="F291" s="6" t="s">
        <v>45</v>
      </c>
      <c r="G291" s="4" t="s">
        <v>48</v>
      </c>
      <c r="H291" s="4" t="s">
        <v>49</v>
      </c>
      <c r="I291" s="4" t="s">
        <v>38</v>
      </c>
      <c r="J291" s="7">
        <v>1266517.2565584001</v>
      </c>
    </row>
    <row r="292" spans="1:10" ht="14.25" customHeight="1" x14ac:dyDescent="0.2">
      <c r="A292" s="4" t="s">
        <v>32</v>
      </c>
      <c r="B292" s="4" t="s">
        <v>44</v>
      </c>
      <c r="C292" s="4" t="s">
        <v>42</v>
      </c>
      <c r="D292" s="5">
        <v>41487</v>
      </c>
      <c r="E292" s="6">
        <f t="shared" si="1"/>
        <v>8</v>
      </c>
      <c r="F292" s="6" t="s">
        <v>45</v>
      </c>
      <c r="G292" s="4" t="s">
        <v>48</v>
      </c>
      <c r="H292" s="4" t="s">
        <v>49</v>
      </c>
      <c r="I292" s="4" t="s">
        <v>38</v>
      </c>
      <c r="J292" s="7">
        <v>1525787.08128</v>
      </c>
    </row>
    <row r="293" spans="1:10" ht="14.25" customHeight="1" x14ac:dyDescent="0.2">
      <c r="A293" s="4" t="s">
        <v>32</v>
      </c>
      <c r="B293" s="4" t="s">
        <v>44</v>
      </c>
      <c r="C293" s="4" t="s">
        <v>42</v>
      </c>
      <c r="D293" s="5">
        <v>41518</v>
      </c>
      <c r="E293" s="6">
        <f t="shared" si="1"/>
        <v>9</v>
      </c>
      <c r="F293" s="6" t="s">
        <v>45</v>
      </c>
      <c r="G293" s="4" t="s">
        <v>48</v>
      </c>
      <c r="H293" s="4" t="s">
        <v>49</v>
      </c>
      <c r="I293" s="4" t="s">
        <v>38</v>
      </c>
      <c r="J293" s="7">
        <v>1542101.3790336002</v>
      </c>
    </row>
    <row r="294" spans="1:10" ht="14.25" customHeight="1" x14ac:dyDescent="0.2">
      <c r="A294" s="4" t="s">
        <v>32</v>
      </c>
      <c r="B294" s="4" t="s">
        <v>44</v>
      </c>
      <c r="C294" s="4" t="s">
        <v>42</v>
      </c>
      <c r="D294" s="5">
        <v>41548</v>
      </c>
      <c r="E294" s="6">
        <f t="shared" si="1"/>
        <v>10</v>
      </c>
      <c r="F294" s="6" t="s">
        <v>45</v>
      </c>
      <c r="G294" s="4" t="s">
        <v>48</v>
      </c>
      <c r="H294" s="4" t="s">
        <v>49</v>
      </c>
      <c r="I294" s="4" t="s">
        <v>38</v>
      </c>
      <c r="J294" s="7">
        <v>2067601.3829856005</v>
      </c>
    </row>
    <row r="295" spans="1:10" ht="14.25" customHeight="1" x14ac:dyDescent="0.2">
      <c r="A295" s="4" t="s">
        <v>32</v>
      </c>
      <c r="B295" s="4" t="s">
        <v>44</v>
      </c>
      <c r="C295" s="4" t="s">
        <v>42</v>
      </c>
      <c r="D295" s="5">
        <v>41579</v>
      </c>
      <c r="E295" s="6">
        <f t="shared" si="1"/>
        <v>11</v>
      </c>
      <c r="F295" s="6" t="s">
        <v>45</v>
      </c>
      <c r="G295" s="4" t="s">
        <v>48</v>
      </c>
      <c r="H295" s="4" t="s">
        <v>49</v>
      </c>
      <c r="I295" s="4" t="s">
        <v>38</v>
      </c>
      <c r="J295" s="7">
        <v>2236637.9474207996</v>
      </c>
    </row>
    <row r="296" spans="1:10" ht="14.25" customHeight="1" x14ac:dyDescent="0.2">
      <c r="A296" s="4" t="s">
        <v>32</v>
      </c>
      <c r="B296" s="4" t="s">
        <v>44</v>
      </c>
      <c r="C296" s="4" t="s">
        <v>42</v>
      </c>
      <c r="D296" s="5">
        <v>41609</v>
      </c>
      <c r="E296" s="6">
        <f t="shared" si="1"/>
        <v>12</v>
      </c>
      <c r="F296" s="6" t="s">
        <v>45</v>
      </c>
      <c r="G296" s="4" t="s">
        <v>48</v>
      </c>
      <c r="H296" s="4" t="s">
        <v>49</v>
      </c>
      <c r="I296" s="4" t="s">
        <v>38</v>
      </c>
      <c r="J296" s="7">
        <v>1732478.9630400005</v>
      </c>
    </row>
    <row r="297" spans="1:10" ht="14.25" customHeight="1" x14ac:dyDescent="0.2">
      <c r="A297" s="4" t="s">
        <v>32</v>
      </c>
      <c r="B297" s="4" t="s">
        <v>44</v>
      </c>
      <c r="C297" s="4" t="s">
        <v>42</v>
      </c>
      <c r="D297" s="5">
        <v>41640</v>
      </c>
      <c r="E297" s="6">
        <f t="shared" si="1"/>
        <v>1</v>
      </c>
      <c r="F297" s="6" t="s">
        <v>45</v>
      </c>
      <c r="G297" s="4" t="s">
        <v>48</v>
      </c>
      <c r="H297" s="4" t="s">
        <v>49</v>
      </c>
      <c r="I297" s="4" t="s">
        <v>38</v>
      </c>
      <c r="J297" s="7">
        <v>2024821.4133000001</v>
      </c>
    </row>
    <row r="298" spans="1:10" ht="14.25" customHeight="1" x14ac:dyDescent="0.2">
      <c r="A298" s="4" t="s">
        <v>32</v>
      </c>
      <c r="B298" s="4" t="s">
        <v>44</v>
      </c>
      <c r="C298" s="4" t="s">
        <v>42</v>
      </c>
      <c r="D298" s="5">
        <v>41671</v>
      </c>
      <c r="E298" s="6">
        <f t="shared" si="1"/>
        <v>2</v>
      </c>
      <c r="F298" s="6" t="s">
        <v>45</v>
      </c>
      <c r="G298" s="4" t="s">
        <v>48</v>
      </c>
      <c r="H298" s="4" t="s">
        <v>49</v>
      </c>
      <c r="I298" s="4" t="s">
        <v>38</v>
      </c>
      <c r="J298" s="7">
        <v>2383974.1107000001</v>
      </c>
    </row>
    <row r="299" spans="1:10" ht="14.25" customHeight="1" x14ac:dyDescent="0.2">
      <c r="A299" s="4" t="s">
        <v>32</v>
      </c>
      <c r="B299" s="4" t="s">
        <v>44</v>
      </c>
      <c r="C299" s="4" t="s">
        <v>42</v>
      </c>
      <c r="D299" s="5">
        <v>41699</v>
      </c>
      <c r="E299" s="6">
        <f t="shared" si="1"/>
        <v>3</v>
      </c>
      <c r="F299" s="6" t="s">
        <v>45</v>
      </c>
      <c r="G299" s="4" t="s">
        <v>48</v>
      </c>
      <c r="H299" s="4" t="s">
        <v>49</v>
      </c>
      <c r="I299" s="4" t="s">
        <v>38</v>
      </c>
      <c r="J299" s="7">
        <v>2173361.4041999998</v>
      </c>
    </row>
    <row r="300" spans="1:10" ht="14.25" customHeight="1" x14ac:dyDescent="0.2">
      <c r="A300" s="4" t="s">
        <v>32</v>
      </c>
      <c r="B300" s="4" t="s">
        <v>44</v>
      </c>
      <c r="C300" s="4" t="s">
        <v>42</v>
      </c>
      <c r="D300" s="5">
        <v>41730</v>
      </c>
      <c r="E300" s="6">
        <f t="shared" si="1"/>
        <v>4</v>
      </c>
      <c r="F300" s="6" t="s">
        <v>45</v>
      </c>
      <c r="G300" s="4" t="s">
        <v>48</v>
      </c>
      <c r="H300" s="4" t="s">
        <v>49</v>
      </c>
      <c r="I300" s="4" t="s">
        <v>38</v>
      </c>
      <c r="J300" s="7">
        <v>2335770.5637000003</v>
      </c>
    </row>
    <row r="301" spans="1:10" ht="14.25" customHeight="1" x14ac:dyDescent="0.2">
      <c r="A301" s="4" t="s">
        <v>32</v>
      </c>
      <c r="B301" s="4" t="s">
        <v>44</v>
      </c>
      <c r="C301" s="4" t="s">
        <v>42</v>
      </c>
      <c r="D301" s="5">
        <v>41760</v>
      </c>
      <c r="E301" s="6">
        <f t="shared" si="1"/>
        <v>5</v>
      </c>
      <c r="F301" s="6" t="s">
        <v>45</v>
      </c>
      <c r="G301" s="4" t="s">
        <v>48</v>
      </c>
      <c r="H301" s="4" t="s">
        <v>49</v>
      </c>
      <c r="I301" s="4" t="s">
        <v>38</v>
      </c>
      <c r="J301" s="7">
        <v>2739052.3020000006</v>
      </c>
    </row>
    <row r="302" spans="1:10" ht="14.25" customHeight="1" x14ac:dyDescent="0.2">
      <c r="A302" s="4" t="s">
        <v>32</v>
      </c>
      <c r="B302" s="4" t="s">
        <v>44</v>
      </c>
      <c r="C302" s="4" t="s">
        <v>42</v>
      </c>
      <c r="D302" s="5">
        <v>41791</v>
      </c>
      <c r="E302" s="6">
        <f t="shared" si="1"/>
        <v>6</v>
      </c>
      <c r="F302" s="6" t="s">
        <v>45</v>
      </c>
      <c r="G302" s="4" t="s">
        <v>48</v>
      </c>
      <c r="H302" s="4" t="s">
        <v>49</v>
      </c>
      <c r="I302" s="4" t="s">
        <v>38</v>
      </c>
      <c r="J302" s="7">
        <v>1134902.58336</v>
      </c>
    </row>
    <row r="303" spans="1:10" ht="14.25" customHeight="1" x14ac:dyDescent="0.2">
      <c r="A303" s="4" t="s">
        <v>32</v>
      </c>
      <c r="B303" s="4" t="s">
        <v>44</v>
      </c>
      <c r="C303" s="4" t="s">
        <v>42</v>
      </c>
      <c r="D303" s="5">
        <v>41456</v>
      </c>
      <c r="E303" s="6">
        <f t="shared" si="1"/>
        <v>7</v>
      </c>
      <c r="F303" s="6" t="s">
        <v>45</v>
      </c>
      <c r="G303" s="4" t="s">
        <v>48</v>
      </c>
      <c r="H303" s="4" t="s">
        <v>50</v>
      </c>
      <c r="I303" s="4" t="s">
        <v>38</v>
      </c>
      <c r="J303" s="7">
        <v>1055431.0471320001</v>
      </c>
    </row>
    <row r="304" spans="1:10" ht="14.25" customHeight="1" x14ac:dyDescent="0.2">
      <c r="A304" s="4" t="s">
        <v>32</v>
      </c>
      <c r="B304" s="4" t="s">
        <v>44</v>
      </c>
      <c r="C304" s="4" t="s">
        <v>42</v>
      </c>
      <c r="D304" s="5">
        <v>41487</v>
      </c>
      <c r="E304" s="6">
        <f t="shared" si="1"/>
        <v>8</v>
      </c>
      <c r="F304" s="6" t="s">
        <v>45</v>
      </c>
      <c r="G304" s="4" t="s">
        <v>48</v>
      </c>
      <c r="H304" s="4" t="s">
        <v>50</v>
      </c>
      <c r="I304" s="4" t="s">
        <v>38</v>
      </c>
      <c r="J304" s="7">
        <v>1271489.2344000002</v>
      </c>
    </row>
    <row r="305" spans="1:10" ht="14.25" customHeight="1" x14ac:dyDescent="0.2">
      <c r="A305" s="4" t="s">
        <v>32</v>
      </c>
      <c r="B305" s="4" t="s">
        <v>44</v>
      </c>
      <c r="C305" s="4" t="s">
        <v>42</v>
      </c>
      <c r="D305" s="5">
        <v>41518</v>
      </c>
      <c r="E305" s="6">
        <f t="shared" si="1"/>
        <v>9</v>
      </c>
      <c r="F305" s="6" t="s">
        <v>45</v>
      </c>
      <c r="G305" s="4" t="s">
        <v>48</v>
      </c>
      <c r="H305" s="4" t="s">
        <v>50</v>
      </c>
      <c r="I305" s="4" t="s">
        <v>38</v>
      </c>
      <c r="J305" s="7">
        <v>1285084.4825280001</v>
      </c>
    </row>
    <row r="306" spans="1:10" ht="14.25" customHeight="1" x14ac:dyDescent="0.2">
      <c r="A306" s="4" t="s">
        <v>32</v>
      </c>
      <c r="B306" s="4" t="s">
        <v>44</v>
      </c>
      <c r="C306" s="4" t="s">
        <v>42</v>
      </c>
      <c r="D306" s="5">
        <v>41548</v>
      </c>
      <c r="E306" s="6">
        <f t="shared" si="1"/>
        <v>10</v>
      </c>
      <c r="F306" s="6" t="s">
        <v>45</v>
      </c>
      <c r="G306" s="4" t="s">
        <v>48</v>
      </c>
      <c r="H306" s="4" t="s">
        <v>50</v>
      </c>
      <c r="I306" s="4" t="s">
        <v>38</v>
      </c>
      <c r="J306" s="7">
        <v>1723001.1524880002</v>
      </c>
    </row>
    <row r="307" spans="1:10" ht="14.25" customHeight="1" x14ac:dyDescent="0.2">
      <c r="A307" s="4" t="s">
        <v>32</v>
      </c>
      <c r="B307" s="4" t="s">
        <v>44</v>
      </c>
      <c r="C307" s="4" t="s">
        <v>42</v>
      </c>
      <c r="D307" s="5">
        <v>41579</v>
      </c>
      <c r="E307" s="6">
        <f t="shared" si="1"/>
        <v>11</v>
      </c>
      <c r="F307" s="6" t="s">
        <v>45</v>
      </c>
      <c r="G307" s="4" t="s">
        <v>48</v>
      </c>
      <c r="H307" s="4" t="s">
        <v>50</v>
      </c>
      <c r="I307" s="4" t="s">
        <v>38</v>
      </c>
      <c r="J307" s="7">
        <v>1863864.9561839998</v>
      </c>
    </row>
    <row r="308" spans="1:10" ht="14.25" customHeight="1" x14ac:dyDescent="0.2">
      <c r="A308" s="4" t="s">
        <v>32</v>
      </c>
      <c r="B308" s="4" t="s">
        <v>44</v>
      </c>
      <c r="C308" s="4" t="s">
        <v>42</v>
      </c>
      <c r="D308" s="5">
        <v>41609</v>
      </c>
      <c r="E308" s="6">
        <f t="shared" si="1"/>
        <v>12</v>
      </c>
      <c r="F308" s="6" t="s">
        <v>45</v>
      </c>
      <c r="G308" s="4" t="s">
        <v>48</v>
      </c>
      <c r="H308" s="4" t="s">
        <v>50</v>
      </c>
      <c r="I308" s="4" t="s">
        <v>38</v>
      </c>
      <c r="J308" s="7">
        <v>1443732.4692000004</v>
      </c>
    </row>
    <row r="309" spans="1:10" ht="14.25" customHeight="1" x14ac:dyDescent="0.2">
      <c r="A309" s="4" t="s">
        <v>32</v>
      </c>
      <c r="B309" s="4" t="s">
        <v>44</v>
      </c>
      <c r="C309" s="4" t="s">
        <v>42</v>
      </c>
      <c r="D309" s="5">
        <v>41640</v>
      </c>
      <c r="E309" s="6">
        <f t="shared" si="1"/>
        <v>1</v>
      </c>
      <c r="F309" s="6" t="s">
        <v>45</v>
      </c>
      <c r="G309" s="4" t="s">
        <v>48</v>
      </c>
      <c r="H309" s="4" t="s">
        <v>50</v>
      </c>
      <c r="I309" s="4" t="s">
        <v>38</v>
      </c>
      <c r="J309" s="7">
        <v>1687351.1777500003</v>
      </c>
    </row>
    <row r="310" spans="1:10" ht="14.25" customHeight="1" x14ac:dyDescent="0.2">
      <c r="A310" s="4" t="s">
        <v>32</v>
      </c>
      <c r="B310" s="4" t="s">
        <v>44</v>
      </c>
      <c r="C310" s="4" t="s">
        <v>42</v>
      </c>
      <c r="D310" s="5">
        <v>41671</v>
      </c>
      <c r="E310" s="6">
        <f t="shared" si="1"/>
        <v>2</v>
      </c>
      <c r="F310" s="6" t="s">
        <v>45</v>
      </c>
      <c r="G310" s="4" t="s">
        <v>48</v>
      </c>
      <c r="H310" s="4" t="s">
        <v>50</v>
      </c>
      <c r="I310" s="4" t="s">
        <v>38</v>
      </c>
      <c r="J310" s="7">
        <v>1986645.0922500002</v>
      </c>
    </row>
    <row r="311" spans="1:10" ht="14.25" customHeight="1" x14ac:dyDescent="0.2">
      <c r="A311" s="4" t="s">
        <v>32</v>
      </c>
      <c r="B311" s="4" t="s">
        <v>44</v>
      </c>
      <c r="C311" s="4" t="s">
        <v>42</v>
      </c>
      <c r="D311" s="5">
        <v>41699</v>
      </c>
      <c r="E311" s="6">
        <f t="shared" si="1"/>
        <v>3</v>
      </c>
      <c r="F311" s="6" t="s">
        <v>45</v>
      </c>
      <c r="G311" s="4" t="s">
        <v>48</v>
      </c>
      <c r="H311" s="4" t="s">
        <v>50</v>
      </c>
      <c r="I311" s="4" t="s">
        <v>38</v>
      </c>
      <c r="J311" s="7">
        <v>1811134.5035000001</v>
      </c>
    </row>
    <row r="312" spans="1:10" ht="14.25" customHeight="1" x14ac:dyDescent="0.2">
      <c r="A312" s="4" t="s">
        <v>32</v>
      </c>
      <c r="B312" s="4" t="s">
        <v>44</v>
      </c>
      <c r="C312" s="4" t="s">
        <v>42</v>
      </c>
      <c r="D312" s="5">
        <v>41730</v>
      </c>
      <c r="E312" s="6">
        <f t="shared" si="1"/>
        <v>4</v>
      </c>
      <c r="F312" s="6" t="s">
        <v>45</v>
      </c>
      <c r="G312" s="4" t="s">
        <v>48</v>
      </c>
      <c r="H312" s="4" t="s">
        <v>50</v>
      </c>
      <c r="I312" s="4" t="s">
        <v>38</v>
      </c>
      <c r="J312" s="7">
        <v>1946475.4697500004</v>
      </c>
    </row>
    <row r="313" spans="1:10" ht="14.25" customHeight="1" x14ac:dyDescent="0.2">
      <c r="A313" s="4" t="s">
        <v>32</v>
      </c>
      <c r="B313" s="4" t="s">
        <v>44</v>
      </c>
      <c r="C313" s="4" t="s">
        <v>42</v>
      </c>
      <c r="D313" s="5">
        <v>41760</v>
      </c>
      <c r="E313" s="6">
        <f t="shared" si="1"/>
        <v>5</v>
      </c>
      <c r="F313" s="6" t="s">
        <v>45</v>
      </c>
      <c r="G313" s="4" t="s">
        <v>48</v>
      </c>
      <c r="H313" s="4" t="s">
        <v>50</v>
      </c>
      <c r="I313" s="4" t="s">
        <v>38</v>
      </c>
      <c r="J313" s="7">
        <v>2282543.5850000004</v>
      </c>
    </row>
    <row r="314" spans="1:10" ht="14.25" customHeight="1" x14ac:dyDescent="0.2">
      <c r="A314" s="4" t="s">
        <v>32</v>
      </c>
      <c r="B314" s="4" t="s">
        <v>44</v>
      </c>
      <c r="C314" s="4" t="s">
        <v>42</v>
      </c>
      <c r="D314" s="5">
        <v>41791</v>
      </c>
      <c r="E314" s="6">
        <f t="shared" si="1"/>
        <v>6</v>
      </c>
      <c r="F314" s="6" t="s">
        <v>45</v>
      </c>
      <c r="G314" s="4" t="s">
        <v>48</v>
      </c>
      <c r="H314" s="4" t="s">
        <v>50</v>
      </c>
      <c r="I314" s="4" t="s">
        <v>38</v>
      </c>
      <c r="J314" s="7">
        <v>945752.15280000004</v>
      </c>
    </row>
    <row r="315" spans="1:10" ht="14.25" customHeight="1" x14ac:dyDescent="0.2">
      <c r="A315" s="4" t="s">
        <v>32</v>
      </c>
      <c r="B315" s="4" t="s">
        <v>44</v>
      </c>
      <c r="C315" s="4" t="s">
        <v>42</v>
      </c>
      <c r="D315" s="5">
        <v>41456</v>
      </c>
      <c r="E315" s="6">
        <f t="shared" si="1"/>
        <v>7</v>
      </c>
      <c r="F315" s="6" t="s">
        <v>45</v>
      </c>
      <c r="G315" s="4" t="s">
        <v>51</v>
      </c>
      <c r="H315" s="4" t="s">
        <v>52</v>
      </c>
      <c r="I315" s="4" t="s">
        <v>38</v>
      </c>
      <c r="J315" s="7">
        <v>996326.908492608</v>
      </c>
    </row>
    <row r="316" spans="1:10" ht="14.25" customHeight="1" x14ac:dyDescent="0.2">
      <c r="A316" s="4" t="s">
        <v>32</v>
      </c>
      <c r="B316" s="4" t="s">
        <v>44</v>
      </c>
      <c r="C316" s="4" t="s">
        <v>42</v>
      </c>
      <c r="D316" s="5">
        <v>41487</v>
      </c>
      <c r="E316" s="6">
        <f t="shared" si="1"/>
        <v>8</v>
      </c>
      <c r="F316" s="6" t="s">
        <v>45</v>
      </c>
      <c r="G316" s="4" t="s">
        <v>51</v>
      </c>
      <c r="H316" s="4" t="s">
        <v>52</v>
      </c>
      <c r="I316" s="4" t="s">
        <v>38</v>
      </c>
      <c r="J316" s="7">
        <v>1200285.8372736</v>
      </c>
    </row>
    <row r="317" spans="1:10" ht="14.25" customHeight="1" x14ac:dyDescent="0.2">
      <c r="A317" s="4" t="s">
        <v>32</v>
      </c>
      <c r="B317" s="4" t="s">
        <v>44</v>
      </c>
      <c r="C317" s="4" t="s">
        <v>42</v>
      </c>
      <c r="D317" s="5">
        <v>41518</v>
      </c>
      <c r="E317" s="6">
        <f t="shared" si="1"/>
        <v>9</v>
      </c>
      <c r="F317" s="6" t="s">
        <v>45</v>
      </c>
      <c r="G317" s="4" t="s">
        <v>51</v>
      </c>
      <c r="H317" s="4" t="s">
        <v>52</v>
      </c>
      <c r="I317" s="4" t="s">
        <v>38</v>
      </c>
      <c r="J317" s="7">
        <v>1213119.7515064322</v>
      </c>
    </row>
    <row r="318" spans="1:10" ht="14.25" customHeight="1" x14ac:dyDescent="0.2">
      <c r="A318" s="4" t="s">
        <v>32</v>
      </c>
      <c r="B318" s="4" t="s">
        <v>44</v>
      </c>
      <c r="C318" s="4" t="s">
        <v>42</v>
      </c>
      <c r="D318" s="5">
        <v>41548</v>
      </c>
      <c r="E318" s="6">
        <f t="shared" si="1"/>
        <v>10</v>
      </c>
      <c r="F318" s="6" t="s">
        <v>45</v>
      </c>
      <c r="G318" s="4" t="s">
        <v>51</v>
      </c>
      <c r="H318" s="4" t="s">
        <v>52</v>
      </c>
      <c r="I318" s="4" t="s">
        <v>38</v>
      </c>
      <c r="J318" s="7">
        <v>1626513.0879486722</v>
      </c>
    </row>
    <row r="319" spans="1:10" ht="14.25" customHeight="1" x14ac:dyDescent="0.2">
      <c r="A319" s="4" t="s">
        <v>32</v>
      </c>
      <c r="B319" s="4" t="s">
        <v>44</v>
      </c>
      <c r="C319" s="4" t="s">
        <v>42</v>
      </c>
      <c r="D319" s="5">
        <v>41579</v>
      </c>
      <c r="E319" s="6">
        <f t="shared" si="1"/>
        <v>11</v>
      </c>
      <c r="F319" s="6" t="s">
        <v>45</v>
      </c>
      <c r="G319" s="4" t="s">
        <v>51</v>
      </c>
      <c r="H319" s="4" t="s">
        <v>52</v>
      </c>
      <c r="I319" s="4" t="s">
        <v>38</v>
      </c>
      <c r="J319" s="7">
        <v>1759488.5186376958</v>
      </c>
    </row>
    <row r="320" spans="1:10" ht="14.25" customHeight="1" x14ac:dyDescent="0.2">
      <c r="A320" s="4" t="s">
        <v>32</v>
      </c>
      <c r="B320" s="4" t="s">
        <v>44</v>
      </c>
      <c r="C320" s="4" t="s">
        <v>42</v>
      </c>
      <c r="D320" s="5">
        <v>41609</v>
      </c>
      <c r="E320" s="6">
        <f t="shared" si="1"/>
        <v>12</v>
      </c>
      <c r="F320" s="6" t="s">
        <v>45</v>
      </c>
      <c r="G320" s="4" t="s">
        <v>51</v>
      </c>
      <c r="H320" s="4" t="s">
        <v>52</v>
      </c>
      <c r="I320" s="4" t="s">
        <v>38</v>
      </c>
      <c r="J320" s="7">
        <v>1362883.4509248002</v>
      </c>
    </row>
    <row r="321" spans="1:10" ht="14.25" customHeight="1" x14ac:dyDescent="0.2">
      <c r="A321" s="4" t="s">
        <v>32</v>
      </c>
      <c r="B321" s="4" t="s">
        <v>44</v>
      </c>
      <c r="C321" s="4" t="s">
        <v>42</v>
      </c>
      <c r="D321" s="5">
        <v>41640</v>
      </c>
      <c r="E321" s="6">
        <f t="shared" si="1"/>
        <v>1</v>
      </c>
      <c r="F321" s="6" t="s">
        <v>45</v>
      </c>
      <c r="G321" s="4" t="s">
        <v>51</v>
      </c>
      <c r="H321" s="4" t="s">
        <v>52</v>
      </c>
      <c r="I321" s="4" t="s">
        <v>38</v>
      </c>
      <c r="J321" s="7">
        <v>1592859.5117959999</v>
      </c>
    </row>
    <row r="322" spans="1:10" ht="14.25" customHeight="1" x14ac:dyDescent="0.2">
      <c r="A322" s="4" t="s">
        <v>32</v>
      </c>
      <c r="B322" s="4" t="s">
        <v>44</v>
      </c>
      <c r="C322" s="4" t="s">
        <v>42</v>
      </c>
      <c r="D322" s="5">
        <v>41671</v>
      </c>
      <c r="E322" s="6">
        <f t="shared" si="1"/>
        <v>2</v>
      </c>
      <c r="F322" s="6" t="s">
        <v>45</v>
      </c>
      <c r="G322" s="4" t="s">
        <v>51</v>
      </c>
      <c r="H322" s="4" t="s">
        <v>52</v>
      </c>
      <c r="I322" s="4" t="s">
        <v>38</v>
      </c>
      <c r="J322" s="7">
        <v>1875392.9670840001</v>
      </c>
    </row>
    <row r="323" spans="1:10" ht="14.25" customHeight="1" x14ac:dyDescent="0.2">
      <c r="A323" s="4" t="s">
        <v>32</v>
      </c>
      <c r="B323" s="4" t="s">
        <v>44</v>
      </c>
      <c r="C323" s="4" t="s">
        <v>42</v>
      </c>
      <c r="D323" s="5">
        <v>41699</v>
      </c>
      <c r="E323" s="6">
        <f t="shared" si="1"/>
        <v>3</v>
      </c>
      <c r="F323" s="6" t="s">
        <v>45</v>
      </c>
      <c r="G323" s="4" t="s">
        <v>51</v>
      </c>
      <c r="H323" s="4" t="s">
        <v>52</v>
      </c>
      <c r="I323" s="4" t="s">
        <v>38</v>
      </c>
      <c r="J323" s="7">
        <v>1709710.9713039999</v>
      </c>
    </row>
    <row r="324" spans="1:10" ht="14.25" customHeight="1" x14ac:dyDescent="0.2">
      <c r="A324" s="4" t="s">
        <v>32</v>
      </c>
      <c r="B324" s="4" t="s">
        <v>44</v>
      </c>
      <c r="C324" s="4" t="s">
        <v>42</v>
      </c>
      <c r="D324" s="5">
        <v>41730</v>
      </c>
      <c r="E324" s="6">
        <f t="shared" si="1"/>
        <v>4</v>
      </c>
      <c r="F324" s="6" t="s">
        <v>45</v>
      </c>
      <c r="G324" s="4" t="s">
        <v>51</v>
      </c>
      <c r="H324" s="4" t="s">
        <v>52</v>
      </c>
      <c r="I324" s="4" t="s">
        <v>38</v>
      </c>
      <c r="J324" s="7">
        <v>1837472.8434440002</v>
      </c>
    </row>
    <row r="325" spans="1:10" ht="14.25" customHeight="1" x14ac:dyDescent="0.2">
      <c r="A325" s="4" t="s">
        <v>32</v>
      </c>
      <c r="B325" s="4" t="s">
        <v>44</v>
      </c>
      <c r="C325" s="4" t="s">
        <v>42</v>
      </c>
      <c r="D325" s="5">
        <v>41760</v>
      </c>
      <c r="E325" s="6">
        <f t="shared" si="1"/>
        <v>5</v>
      </c>
      <c r="F325" s="6" t="s">
        <v>45</v>
      </c>
      <c r="G325" s="4" t="s">
        <v>51</v>
      </c>
      <c r="H325" s="4" t="s">
        <v>52</v>
      </c>
      <c r="I325" s="4" t="s">
        <v>38</v>
      </c>
      <c r="J325" s="7">
        <v>2154721.1442400003</v>
      </c>
    </row>
    <row r="326" spans="1:10" ht="14.25" customHeight="1" x14ac:dyDescent="0.2">
      <c r="A326" s="4" t="s">
        <v>32</v>
      </c>
      <c r="B326" s="4" t="s">
        <v>44</v>
      </c>
      <c r="C326" s="4" t="s">
        <v>42</v>
      </c>
      <c r="D326" s="5">
        <v>41791</v>
      </c>
      <c r="E326" s="6">
        <f t="shared" si="1"/>
        <v>6</v>
      </c>
      <c r="F326" s="6" t="s">
        <v>45</v>
      </c>
      <c r="G326" s="4" t="s">
        <v>51</v>
      </c>
      <c r="H326" s="4" t="s">
        <v>52</v>
      </c>
      <c r="I326" s="4" t="s">
        <v>38</v>
      </c>
      <c r="J326" s="7">
        <v>892790.0322432</v>
      </c>
    </row>
    <row r="327" spans="1:10" ht="14.25" customHeight="1" x14ac:dyDescent="0.2">
      <c r="A327" s="4" t="s">
        <v>32</v>
      </c>
      <c r="B327" s="4" t="s">
        <v>44</v>
      </c>
      <c r="C327" s="4" t="s">
        <v>42</v>
      </c>
      <c r="D327" s="5">
        <v>41456</v>
      </c>
      <c r="E327" s="6">
        <f t="shared" si="1"/>
        <v>7</v>
      </c>
      <c r="F327" s="6" t="s">
        <v>45</v>
      </c>
      <c r="G327" s="4" t="s">
        <v>51</v>
      </c>
      <c r="H327" s="4" t="s">
        <v>53</v>
      </c>
      <c r="I327" s="4" t="s">
        <v>38</v>
      </c>
      <c r="J327" s="7">
        <v>869931.04490880016</v>
      </c>
    </row>
    <row r="328" spans="1:10" ht="14.25" customHeight="1" x14ac:dyDescent="0.2">
      <c r="A328" s="4" t="s">
        <v>32</v>
      </c>
      <c r="B328" s="4" t="s">
        <v>44</v>
      </c>
      <c r="C328" s="4" t="s">
        <v>42</v>
      </c>
      <c r="D328" s="5">
        <v>41487</v>
      </c>
      <c r="E328" s="6">
        <f t="shared" si="1"/>
        <v>8</v>
      </c>
      <c r="F328" s="6" t="s">
        <v>45</v>
      </c>
      <c r="G328" s="4" t="s">
        <v>51</v>
      </c>
      <c r="H328" s="4" t="s">
        <v>53</v>
      </c>
      <c r="I328" s="4" t="s">
        <v>38</v>
      </c>
      <c r="J328" s="7">
        <v>1048015.3689600001</v>
      </c>
    </row>
    <row r="329" spans="1:10" ht="14.25" customHeight="1" x14ac:dyDescent="0.2">
      <c r="A329" s="4" t="s">
        <v>32</v>
      </c>
      <c r="B329" s="4" t="s">
        <v>44</v>
      </c>
      <c r="C329" s="4" t="s">
        <v>42</v>
      </c>
      <c r="D329" s="5">
        <v>41518</v>
      </c>
      <c r="E329" s="6">
        <f t="shared" si="1"/>
        <v>9</v>
      </c>
      <c r="F329" s="6" t="s">
        <v>45</v>
      </c>
      <c r="G329" s="4" t="s">
        <v>51</v>
      </c>
      <c r="H329" s="4" t="s">
        <v>53</v>
      </c>
      <c r="I329" s="4" t="s">
        <v>38</v>
      </c>
      <c r="J329" s="7">
        <v>1059221.1492352001</v>
      </c>
    </row>
    <row r="330" spans="1:10" ht="14.25" customHeight="1" x14ac:dyDescent="0.2">
      <c r="A330" s="4" t="s">
        <v>32</v>
      </c>
      <c r="B330" s="4" t="s">
        <v>44</v>
      </c>
      <c r="C330" s="4" t="s">
        <v>42</v>
      </c>
      <c r="D330" s="5">
        <v>41548</v>
      </c>
      <c r="E330" s="6">
        <f t="shared" si="1"/>
        <v>10</v>
      </c>
      <c r="F330" s="6" t="s">
        <v>45</v>
      </c>
      <c r="G330" s="4" t="s">
        <v>51</v>
      </c>
      <c r="H330" s="4" t="s">
        <v>53</v>
      </c>
      <c r="I330" s="4" t="s">
        <v>38</v>
      </c>
      <c r="J330" s="7">
        <v>1420170.6468992003</v>
      </c>
    </row>
    <row r="331" spans="1:10" ht="14.25" customHeight="1" x14ac:dyDescent="0.2">
      <c r="A331" s="4" t="s">
        <v>32</v>
      </c>
      <c r="B331" s="4" t="s">
        <v>44</v>
      </c>
      <c r="C331" s="4" t="s">
        <v>42</v>
      </c>
      <c r="D331" s="5">
        <v>41579</v>
      </c>
      <c r="E331" s="6">
        <f t="shared" si="1"/>
        <v>11</v>
      </c>
      <c r="F331" s="6" t="s">
        <v>45</v>
      </c>
      <c r="G331" s="4" t="s">
        <v>51</v>
      </c>
      <c r="H331" s="4" t="s">
        <v>53</v>
      </c>
      <c r="I331" s="4" t="s">
        <v>38</v>
      </c>
      <c r="J331" s="7">
        <v>1536276.5699455999</v>
      </c>
    </row>
    <row r="332" spans="1:10" ht="14.25" customHeight="1" x14ac:dyDescent="0.2">
      <c r="A332" s="4" t="s">
        <v>32</v>
      </c>
      <c r="B332" s="4" t="s">
        <v>44</v>
      </c>
      <c r="C332" s="4" t="s">
        <v>42</v>
      </c>
      <c r="D332" s="5">
        <v>41609</v>
      </c>
      <c r="E332" s="6">
        <f t="shared" si="1"/>
        <v>12</v>
      </c>
      <c r="F332" s="6" t="s">
        <v>45</v>
      </c>
      <c r="G332" s="4" t="s">
        <v>51</v>
      </c>
      <c r="H332" s="4" t="s">
        <v>53</v>
      </c>
      <c r="I332" s="4" t="s">
        <v>38</v>
      </c>
      <c r="J332" s="7">
        <v>785390.46324480022</v>
      </c>
    </row>
    <row r="333" spans="1:10" ht="14.25" customHeight="1" x14ac:dyDescent="0.2">
      <c r="A333" s="4" t="s">
        <v>32</v>
      </c>
      <c r="B333" s="4" t="s">
        <v>44</v>
      </c>
      <c r="C333" s="4" t="s">
        <v>42</v>
      </c>
      <c r="D333" s="5">
        <v>41640</v>
      </c>
      <c r="E333" s="6">
        <f t="shared" si="1"/>
        <v>1</v>
      </c>
      <c r="F333" s="6" t="s">
        <v>45</v>
      </c>
      <c r="G333" s="4" t="s">
        <v>51</v>
      </c>
      <c r="H333" s="4" t="s">
        <v>53</v>
      </c>
      <c r="I333" s="4" t="s">
        <v>38</v>
      </c>
      <c r="J333" s="7">
        <v>734335.23255680013</v>
      </c>
    </row>
    <row r="334" spans="1:10" ht="14.25" customHeight="1" x14ac:dyDescent="0.2">
      <c r="A334" s="4" t="s">
        <v>32</v>
      </c>
      <c r="B334" s="4" t="s">
        <v>44</v>
      </c>
      <c r="C334" s="4" t="s">
        <v>42</v>
      </c>
      <c r="D334" s="5">
        <v>41671</v>
      </c>
      <c r="E334" s="6">
        <f t="shared" si="1"/>
        <v>2</v>
      </c>
      <c r="F334" s="6" t="s">
        <v>45</v>
      </c>
      <c r="G334" s="4" t="s">
        <v>51</v>
      </c>
      <c r="H334" s="4" t="s">
        <v>53</v>
      </c>
      <c r="I334" s="4" t="s">
        <v>38</v>
      </c>
      <c r="J334" s="7">
        <v>864587.94414720009</v>
      </c>
    </row>
    <row r="335" spans="1:10" ht="14.25" customHeight="1" x14ac:dyDescent="0.2">
      <c r="A335" s="4" t="s">
        <v>32</v>
      </c>
      <c r="B335" s="4" t="s">
        <v>44</v>
      </c>
      <c r="C335" s="4" t="s">
        <v>42</v>
      </c>
      <c r="D335" s="5">
        <v>41699</v>
      </c>
      <c r="E335" s="6">
        <f t="shared" si="1"/>
        <v>3</v>
      </c>
      <c r="F335" s="6" t="s">
        <v>45</v>
      </c>
      <c r="G335" s="4" t="s">
        <v>51</v>
      </c>
      <c r="H335" s="4" t="s">
        <v>53</v>
      </c>
      <c r="I335" s="4" t="s">
        <v>38</v>
      </c>
      <c r="J335" s="7">
        <v>788205.73592320003</v>
      </c>
    </row>
    <row r="336" spans="1:10" ht="14.25" customHeight="1" x14ac:dyDescent="0.2">
      <c r="A336" s="4" t="s">
        <v>32</v>
      </c>
      <c r="B336" s="4" t="s">
        <v>44</v>
      </c>
      <c r="C336" s="4" t="s">
        <v>42</v>
      </c>
      <c r="D336" s="5">
        <v>41730</v>
      </c>
      <c r="E336" s="6">
        <f t="shared" si="1"/>
        <v>4</v>
      </c>
      <c r="F336" s="6" t="s">
        <v>45</v>
      </c>
      <c r="G336" s="4" t="s">
        <v>51</v>
      </c>
      <c r="H336" s="4" t="s">
        <v>53</v>
      </c>
      <c r="I336" s="4" t="s">
        <v>38</v>
      </c>
      <c r="J336" s="7">
        <v>847106.12443520024</v>
      </c>
    </row>
    <row r="337" spans="1:10" ht="14.25" customHeight="1" x14ac:dyDescent="0.2">
      <c r="A337" s="4" t="s">
        <v>32</v>
      </c>
      <c r="B337" s="4" t="s">
        <v>44</v>
      </c>
      <c r="C337" s="4" t="s">
        <v>42</v>
      </c>
      <c r="D337" s="5">
        <v>41760</v>
      </c>
      <c r="E337" s="6">
        <f t="shared" si="1"/>
        <v>5</v>
      </c>
      <c r="F337" s="6" t="s">
        <v>45</v>
      </c>
      <c r="G337" s="4" t="s">
        <v>51</v>
      </c>
      <c r="H337" s="4" t="s">
        <v>53</v>
      </c>
      <c r="I337" s="4" t="s">
        <v>38</v>
      </c>
      <c r="J337" s="7">
        <v>993362.96819200017</v>
      </c>
    </row>
    <row r="338" spans="1:10" ht="14.25" customHeight="1" x14ac:dyDescent="0.2">
      <c r="A338" s="4" t="s">
        <v>32</v>
      </c>
      <c r="B338" s="4" t="s">
        <v>44</v>
      </c>
      <c r="C338" s="4" t="s">
        <v>42</v>
      </c>
      <c r="D338" s="5">
        <v>41791</v>
      </c>
      <c r="E338" s="6">
        <f t="shared" si="1"/>
        <v>6</v>
      </c>
      <c r="F338" s="6" t="s">
        <v>45</v>
      </c>
      <c r="G338" s="4" t="s">
        <v>51</v>
      </c>
      <c r="H338" s="4" t="s">
        <v>53</v>
      </c>
      <c r="I338" s="4" t="s">
        <v>38</v>
      </c>
      <c r="J338" s="7">
        <v>514489.17112320004</v>
      </c>
    </row>
    <row r="339" spans="1:10" ht="14.25" customHeight="1" x14ac:dyDescent="0.2">
      <c r="A339" s="4" t="s">
        <v>32</v>
      </c>
      <c r="B339" s="4" t="s">
        <v>44</v>
      </c>
      <c r="C339" s="4" t="s">
        <v>42</v>
      </c>
      <c r="D339" s="5">
        <v>41456</v>
      </c>
      <c r="E339" s="6">
        <f t="shared" si="1"/>
        <v>7</v>
      </c>
      <c r="F339" s="6" t="s">
        <v>45</v>
      </c>
      <c r="G339" s="4" t="s">
        <v>51</v>
      </c>
      <c r="H339" s="4" t="s">
        <v>54</v>
      </c>
      <c r="I339" s="4" t="s">
        <v>38</v>
      </c>
      <c r="J339" s="7">
        <v>921103.45931519999</v>
      </c>
    </row>
    <row r="340" spans="1:10" ht="14.25" customHeight="1" x14ac:dyDescent="0.2">
      <c r="A340" s="4" t="s">
        <v>32</v>
      </c>
      <c r="B340" s="4" t="s">
        <v>44</v>
      </c>
      <c r="C340" s="4" t="s">
        <v>42</v>
      </c>
      <c r="D340" s="5">
        <v>41487</v>
      </c>
      <c r="E340" s="6">
        <f t="shared" si="1"/>
        <v>8</v>
      </c>
      <c r="F340" s="6" t="s">
        <v>45</v>
      </c>
      <c r="G340" s="4" t="s">
        <v>51</v>
      </c>
      <c r="H340" s="4" t="s">
        <v>54</v>
      </c>
      <c r="I340" s="4" t="s">
        <v>38</v>
      </c>
      <c r="J340" s="7">
        <v>1109663.3318399999</v>
      </c>
    </row>
    <row r="341" spans="1:10" ht="14.25" customHeight="1" x14ac:dyDescent="0.2">
      <c r="A341" s="4" t="s">
        <v>32</v>
      </c>
      <c r="B341" s="4" t="s">
        <v>44</v>
      </c>
      <c r="C341" s="4" t="s">
        <v>42</v>
      </c>
      <c r="D341" s="5">
        <v>41518</v>
      </c>
      <c r="E341" s="6">
        <f t="shared" si="1"/>
        <v>9</v>
      </c>
      <c r="F341" s="6" t="s">
        <v>45</v>
      </c>
      <c r="G341" s="4" t="s">
        <v>51</v>
      </c>
      <c r="H341" s="4" t="s">
        <v>54</v>
      </c>
      <c r="I341" s="4" t="s">
        <v>38</v>
      </c>
      <c r="J341" s="7">
        <v>1121528.2756608</v>
      </c>
    </row>
    <row r="342" spans="1:10" ht="14.25" customHeight="1" x14ac:dyDescent="0.2">
      <c r="A342" s="4" t="s">
        <v>32</v>
      </c>
      <c r="B342" s="4" t="s">
        <v>44</v>
      </c>
      <c r="C342" s="4" t="s">
        <v>42</v>
      </c>
      <c r="D342" s="5">
        <v>41548</v>
      </c>
      <c r="E342" s="6">
        <f t="shared" si="1"/>
        <v>10</v>
      </c>
      <c r="F342" s="6" t="s">
        <v>45</v>
      </c>
      <c r="G342" s="4" t="s">
        <v>51</v>
      </c>
      <c r="H342" s="4" t="s">
        <v>54</v>
      </c>
      <c r="I342" s="4" t="s">
        <v>38</v>
      </c>
      <c r="J342" s="7">
        <v>1503710.0967168</v>
      </c>
    </row>
    <row r="343" spans="1:10" ht="14.25" customHeight="1" x14ac:dyDescent="0.2">
      <c r="A343" s="4" t="s">
        <v>32</v>
      </c>
      <c r="B343" s="4" t="s">
        <v>44</v>
      </c>
      <c r="C343" s="4" t="s">
        <v>42</v>
      </c>
      <c r="D343" s="5">
        <v>41579</v>
      </c>
      <c r="E343" s="6">
        <f t="shared" si="1"/>
        <v>11</v>
      </c>
      <c r="F343" s="6" t="s">
        <v>45</v>
      </c>
      <c r="G343" s="4" t="s">
        <v>51</v>
      </c>
      <c r="H343" s="4" t="s">
        <v>54</v>
      </c>
      <c r="I343" s="4" t="s">
        <v>38</v>
      </c>
      <c r="J343" s="7">
        <v>1626645.7799423998</v>
      </c>
    </row>
    <row r="344" spans="1:10" ht="14.25" customHeight="1" x14ac:dyDescent="0.2">
      <c r="A344" s="4" t="s">
        <v>32</v>
      </c>
      <c r="B344" s="4" t="s">
        <v>44</v>
      </c>
      <c r="C344" s="4" t="s">
        <v>42</v>
      </c>
      <c r="D344" s="5">
        <v>41609</v>
      </c>
      <c r="E344" s="6">
        <f t="shared" si="1"/>
        <v>12</v>
      </c>
      <c r="F344" s="6" t="s">
        <v>45</v>
      </c>
      <c r="G344" s="4" t="s">
        <v>51</v>
      </c>
      <c r="H344" s="4" t="s">
        <v>54</v>
      </c>
      <c r="I344" s="4" t="s">
        <v>38</v>
      </c>
      <c r="J344" s="7">
        <v>831589.90225920011</v>
      </c>
    </row>
    <row r="345" spans="1:10" ht="14.25" customHeight="1" x14ac:dyDescent="0.2">
      <c r="A345" s="4" t="s">
        <v>32</v>
      </c>
      <c r="B345" s="4" t="s">
        <v>44</v>
      </c>
      <c r="C345" s="4" t="s">
        <v>42</v>
      </c>
      <c r="D345" s="5">
        <v>41640</v>
      </c>
      <c r="E345" s="6">
        <f t="shared" si="1"/>
        <v>1</v>
      </c>
      <c r="F345" s="6" t="s">
        <v>45</v>
      </c>
      <c r="G345" s="4" t="s">
        <v>51</v>
      </c>
      <c r="H345" s="4" t="s">
        <v>54</v>
      </c>
      <c r="I345" s="4" t="s">
        <v>38</v>
      </c>
      <c r="J345" s="7">
        <v>777531.42270720005</v>
      </c>
    </row>
    <row r="346" spans="1:10" ht="14.25" customHeight="1" x14ac:dyDescent="0.2">
      <c r="A346" s="4" t="s">
        <v>32</v>
      </c>
      <c r="B346" s="4" t="s">
        <v>44</v>
      </c>
      <c r="C346" s="4" t="s">
        <v>42</v>
      </c>
      <c r="D346" s="5">
        <v>41671</v>
      </c>
      <c r="E346" s="6">
        <f t="shared" si="1"/>
        <v>2</v>
      </c>
      <c r="F346" s="6" t="s">
        <v>45</v>
      </c>
      <c r="G346" s="4" t="s">
        <v>51</v>
      </c>
      <c r="H346" s="4" t="s">
        <v>54</v>
      </c>
      <c r="I346" s="4" t="s">
        <v>38</v>
      </c>
      <c r="J346" s="7">
        <v>915446.05850879999</v>
      </c>
    </row>
    <row r="347" spans="1:10" ht="14.25" customHeight="1" x14ac:dyDescent="0.2">
      <c r="A347" s="4" t="s">
        <v>32</v>
      </c>
      <c r="B347" s="4" t="s">
        <v>44</v>
      </c>
      <c r="C347" s="4" t="s">
        <v>42</v>
      </c>
      <c r="D347" s="5">
        <v>41699</v>
      </c>
      <c r="E347" s="6">
        <f t="shared" si="1"/>
        <v>3</v>
      </c>
      <c r="F347" s="6" t="s">
        <v>45</v>
      </c>
      <c r="G347" s="4" t="s">
        <v>51</v>
      </c>
      <c r="H347" s="4" t="s">
        <v>54</v>
      </c>
      <c r="I347" s="4" t="s">
        <v>38</v>
      </c>
      <c r="J347" s="7">
        <v>834570.77921279997</v>
      </c>
    </row>
    <row r="348" spans="1:10" ht="14.25" customHeight="1" x14ac:dyDescent="0.2">
      <c r="A348" s="4" t="s">
        <v>32</v>
      </c>
      <c r="B348" s="4" t="s">
        <v>44</v>
      </c>
      <c r="C348" s="4" t="s">
        <v>42</v>
      </c>
      <c r="D348" s="5">
        <v>41730</v>
      </c>
      <c r="E348" s="6">
        <f t="shared" si="1"/>
        <v>4</v>
      </c>
      <c r="F348" s="6" t="s">
        <v>45</v>
      </c>
      <c r="G348" s="4" t="s">
        <v>51</v>
      </c>
      <c r="H348" s="4" t="s">
        <v>54</v>
      </c>
      <c r="I348" s="4" t="s">
        <v>38</v>
      </c>
      <c r="J348" s="7">
        <v>896935.89646080008</v>
      </c>
    </row>
    <row r="349" spans="1:10" ht="14.25" customHeight="1" x14ac:dyDescent="0.2">
      <c r="A349" s="4" t="s">
        <v>32</v>
      </c>
      <c r="B349" s="4" t="s">
        <v>44</v>
      </c>
      <c r="C349" s="4" t="s">
        <v>42</v>
      </c>
      <c r="D349" s="5">
        <v>41760</v>
      </c>
      <c r="E349" s="6">
        <f t="shared" si="1"/>
        <v>5</v>
      </c>
      <c r="F349" s="6" t="s">
        <v>45</v>
      </c>
      <c r="G349" s="4" t="s">
        <v>51</v>
      </c>
      <c r="H349" s="4" t="s">
        <v>54</v>
      </c>
      <c r="I349" s="4" t="s">
        <v>38</v>
      </c>
      <c r="J349" s="7">
        <v>1051796.083968</v>
      </c>
    </row>
    <row r="350" spans="1:10" ht="14.25" customHeight="1" x14ac:dyDescent="0.2">
      <c r="A350" s="4" t="s">
        <v>32</v>
      </c>
      <c r="B350" s="4" t="s">
        <v>44</v>
      </c>
      <c r="C350" s="4" t="s">
        <v>42</v>
      </c>
      <c r="D350" s="5">
        <v>41791</v>
      </c>
      <c r="E350" s="6">
        <f t="shared" si="1"/>
        <v>6</v>
      </c>
      <c r="F350" s="6" t="s">
        <v>45</v>
      </c>
      <c r="G350" s="4" t="s">
        <v>51</v>
      </c>
      <c r="H350" s="4" t="s">
        <v>54</v>
      </c>
      <c r="I350" s="4" t="s">
        <v>38</v>
      </c>
      <c r="J350" s="7">
        <v>544753.24001279997</v>
      </c>
    </row>
    <row r="351" spans="1:10" ht="14.25" customHeight="1" x14ac:dyDescent="0.2">
      <c r="A351" s="4" t="s">
        <v>32</v>
      </c>
      <c r="B351" s="4" t="s">
        <v>44</v>
      </c>
      <c r="C351" s="4" t="s">
        <v>42</v>
      </c>
      <c r="D351" s="5">
        <v>41456</v>
      </c>
      <c r="E351" s="6">
        <f t="shared" si="1"/>
        <v>7</v>
      </c>
      <c r="F351" s="6" t="s">
        <v>45</v>
      </c>
      <c r="G351" s="4" t="s">
        <v>51</v>
      </c>
      <c r="H351" s="4" t="s">
        <v>55</v>
      </c>
      <c r="I351" s="4" t="s">
        <v>38</v>
      </c>
      <c r="J351" s="7">
        <v>498931.04046240001</v>
      </c>
    </row>
    <row r="352" spans="1:10" ht="14.25" customHeight="1" x14ac:dyDescent="0.2">
      <c r="A352" s="4" t="s">
        <v>32</v>
      </c>
      <c r="B352" s="4" t="s">
        <v>44</v>
      </c>
      <c r="C352" s="4" t="s">
        <v>42</v>
      </c>
      <c r="D352" s="5">
        <v>41487</v>
      </c>
      <c r="E352" s="6">
        <f t="shared" si="1"/>
        <v>8</v>
      </c>
      <c r="F352" s="6" t="s">
        <v>45</v>
      </c>
      <c r="G352" s="4" t="s">
        <v>51</v>
      </c>
      <c r="H352" s="4" t="s">
        <v>55</v>
      </c>
      <c r="I352" s="4" t="s">
        <v>38</v>
      </c>
      <c r="J352" s="7">
        <v>601067.63808000006</v>
      </c>
    </row>
    <row r="353" spans="1:10" ht="14.25" customHeight="1" x14ac:dyDescent="0.2">
      <c r="A353" s="4" t="s">
        <v>32</v>
      </c>
      <c r="B353" s="4" t="s">
        <v>44</v>
      </c>
      <c r="C353" s="4" t="s">
        <v>42</v>
      </c>
      <c r="D353" s="5">
        <v>41518</v>
      </c>
      <c r="E353" s="6">
        <f t="shared" si="1"/>
        <v>9</v>
      </c>
      <c r="F353" s="6" t="s">
        <v>45</v>
      </c>
      <c r="G353" s="4" t="s">
        <v>51</v>
      </c>
      <c r="H353" s="4" t="s">
        <v>55</v>
      </c>
      <c r="I353" s="4" t="s">
        <v>38</v>
      </c>
      <c r="J353" s="7">
        <v>607494.48264960002</v>
      </c>
    </row>
    <row r="354" spans="1:10" ht="14.25" customHeight="1" x14ac:dyDescent="0.2">
      <c r="A354" s="4" t="s">
        <v>32</v>
      </c>
      <c r="B354" s="4" t="s">
        <v>44</v>
      </c>
      <c r="C354" s="4" t="s">
        <v>42</v>
      </c>
      <c r="D354" s="5">
        <v>41548</v>
      </c>
      <c r="E354" s="6">
        <f t="shared" si="1"/>
        <v>10</v>
      </c>
      <c r="F354" s="6" t="s">
        <v>45</v>
      </c>
      <c r="G354" s="4" t="s">
        <v>51</v>
      </c>
      <c r="H354" s="4" t="s">
        <v>55</v>
      </c>
      <c r="I354" s="4" t="s">
        <v>38</v>
      </c>
      <c r="J354" s="7">
        <v>814509.63572160015</v>
      </c>
    </row>
    <row r="355" spans="1:10" ht="14.25" customHeight="1" x14ac:dyDescent="0.2">
      <c r="A355" s="4" t="s">
        <v>32</v>
      </c>
      <c r="B355" s="4" t="s">
        <v>44</v>
      </c>
      <c r="C355" s="4" t="s">
        <v>42</v>
      </c>
      <c r="D355" s="5">
        <v>41579</v>
      </c>
      <c r="E355" s="6">
        <f t="shared" si="1"/>
        <v>11</v>
      </c>
      <c r="F355" s="6" t="s">
        <v>45</v>
      </c>
      <c r="G355" s="4" t="s">
        <v>51</v>
      </c>
      <c r="H355" s="4" t="s">
        <v>55</v>
      </c>
      <c r="I355" s="4" t="s">
        <v>38</v>
      </c>
      <c r="J355" s="7">
        <v>881099.79746879986</v>
      </c>
    </row>
    <row r="356" spans="1:10" ht="14.25" customHeight="1" x14ac:dyDescent="0.2">
      <c r="A356" s="4" t="s">
        <v>32</v>
      </c>
      <c r="B356" s="4" t="s">
        <v>44</v>
      </c>
      <c r="C356" s="4" t="s">
        <v>42</v>
      </c>
      <c r="D356" s="5">
        <v>41609</v>
      </c>
      <c r="E356" s="6">
        <f t="shared" si="1"/>
        <v>12</v>
      </c>
      <c r="F356" s="6" t="s">
        <v>45</v>
      </c>
      <c r="G356" s="4" t="s">
        <v>51</v>
      </c>
      <c r="H356" s="4" t="s">
        <v>55</v>
      </c>
      <c r="I356" s="4" t="s">
        <v>38</v>
      </c>
      <c r="J356" s="7">
        <v>450444.53039040015</v>
      </c>
    </row>
    <row r="357" spans="1:10" ht="14.25" customHeight="1" x14ac:dyDescent="0.2">
      <c r="A357" s="4" t="s">
        <v>32</v>
      </c>
      <c r="B357" s="4" t="s">
        <v>44</v>
      </c>
      <c r="C357" s="4" t="s">
        <v>42</v>
      </c>
      <c r="D357" s="5">
        <v>41640</v>
      </c>
      <c r="E357" s="6">
        <f t="shared" si="1"/>
        <v>1</v>
      </c>
      <c r="F357" s="6" t="s">
        <v>45</v>
      </c>
      <c r="G357" s="4" t="s">
        <v>51</v>
      </c>
      <c r="H357" s="4" t="s">
        <v>55</v>
      </c>
      <c r="I357" s="4" t="s">
        <v>38</v>
      </c>
      <c r="J357" s="7">
        <v>421162.85396640003</v>
      </c>
    </row>
    <row r="358" spans="1:10" ht="14.25" customHeight="1" x14ac:dyDescent="0.2">
      <c r="A358" s="4" t="s">
        <v>32</v>
      </c>
      <c r="B358" s="4" t="s">
        <v>44</v>
      </c>
      <c r="C358" s="4" t="s">
        <v>42</v>
      </c>
      <c r="D358" s="5">
        <v>41671</v>
      </c>
      <c r="E358" s="6">
        <f t="shared" si="1"/>
        <v>2</v>
      </c>
      <c r="F358" s="6" t="s">
        <v>45</v>
      </c>
      <c r="G358" s="4" t="s">
        <v>51</v>
      </c>
      <c r="H358" s="4" t="s">
        <v>55</v>
      </c>
      <c r="I358" s="4" t="s">
        <v>38</v>
      </c>
      <c r="J358" s="7">
        <v>495866.61502560001</v>
      </c>
    </row>
    <row r="359" spans="1:10" ht="14.25" customHeight="1" x14ac:dyDescent="0.2">
      <c r="A359" s="4" t="s">
        <v>32</v>
      </c>
      <c r="B359" s="4" t="s">
        <v>44</v>
      </c>
      <c r="C359" s="4" t="s">
        <v>42</v>
      </c>
      <c r="D359" s="5">
        <v>41699</v>
      </c>
      <c r="E359" s="6">
        <f t="shared" si="1"/>
        <v>3</v>
      </c>
      <c r="F359" s="6" t="s">
        <v>45</v>
      </c>
      <c r="G359" s="4" t="s">
        <v>51</v>
      </c>
      <c r="H359" s="4" t="s">
        <v>55</v>
      </c>
      <c r="I359" s="4" t="s">
        <v>38</v>
      </c>
      <c r="J359" s="7">
        <v>452059.1720736</v>
      </c>
    </row>
    <row r="360" spans="1:10" ht="14.25" customHeight="1" x14ac:dyDescent="0.2">
      <c r="A360" s="4" t="s">
        <v>32</v>
      </c>
      <c r="B360" s="4" t="s">
        <v>44</v>
      </c>
      <c r="C360" s="4" t="s">
        <v>42</v>
      </c>
      <c r="D360" s="5">
        <v>41730</v>
      </c>
      <c r="E360" s="6">
        <f t="shared" si="1"/>
        <v>4</v>
      </c>
      <c r="F360" s="6" t="s">
        <v>45</v>
      </c>
      <c r="G360" s="4" t="s">
        <v>51</v>
      </c>
      <c r="H360" s="4" t="s">
        <v>55</v>
      </c>
      <c r="I360" s="4" t="s">
        <v>38</v>
      </c>
      <c r="J360" s="7">
        <v>485840.2772496001</v>
      </c>
    </row>
    <row r="361" spans="1:10" ht="14.25" customHeight="1" x14ac:dyDescent="0.2">
      <c r="A361" s="4" t="s">
        <v>32</v>
      </c>
      <c r="B361" s="4" t="s">
        <v>44</v>
      </c>
      <c r="C361" s="4" t="s">
        <v>42</v>
      </c>
      <c r="D361" s="5">
        <v>41760</v>
      </c>
      <c r="E361" s="6">
        <f t="shared" si="1"/>
        <v>5</v>
      </c>
      <c r="F361" s="6" t="s">
        <v>45</v>
      </c>
      <c r="G361" s="4" t="s">
        <v>51</v>
      </c>
      <c r="H361" s="4" t="s">
        <v>55</v>
      </c>
      <c r="I361" s="4" t="s">
        <v>38</v>
      </c>
      <c r="J361" s="7">
        <v>569722.87881600007</v>
      </c>
    </row>
    <row r="362" spans="1:10" ht="14.25" customHeight="1" x14ac:dyDescent="0.2">
      <c r="A362" s="4" t="s">
        <v>32</v>
      </c>
      <c r="B362" s="4" t="s">
        <v>44</v>
      </c>
      <c r="C362" s="4" t="s">
        <v>42</v>
      </c>
      <c r="D362" s="5">
        <v>41791</v>
      </c>
      <c r="E362" s="6">
        <f t="shared" si="1"/>
        <v>6</v>
      </c>
      <c r="F362" s="6" t="s">
        <v>45</v>
      </c>
      <c r="G362" s="4" t="s">
        <v>51</v>
      </c>
      <c r="H362" s="4" t="s">
        <v>55</v>
      </c>
      <c r="I362" s="4" t="s">
        <v>38</v>
      </c>
      <c r="J362" s="7">
        <v>295074.67167360004</v>
      </c>
    </row>
    <row r="363" spans="1:10" ht="14.25" customHeight="1" x14ac:dyDescent="0.2">
      <c r="A363" s="4" t="s">
        <v>32</v>
      </c>
      <c r="B363" s="4" t="s">
        <v>44</v>
      </c>
      <c r="C363" s="4" t="s">
        <v>42</v>
      </c>
      <c r="D363" s="5">
        <v>41456</v>
      </c>
      <c r="E363" s="6">
        <f t="shared" si="1"/>
        <v>7</v>
      </c>
      <c r="F363" s="6" t="s">
        <v>45</v>
      </c>
      <c r="G363" s="4" t="s">
        <v>56</v>
      </c>
      <c r="H363" s="4" t="s">
        <v>57</v>
      </c>
      <c r="I363" s="4" t="s">
        <v>38</v>
      </c>
      <c r="J363" s="7">
        <v>3198275.9004000002</v>
      </c>
    </row>
    <row r="364" spans="1:10" ht="14.25" customHeight="1" x14ac:dyDescent="0.2">
      <c r="A364" s="4" t="s">
        <v>32</v>
      </c>
      <c r="B364" s="4" t="s">
        <v>44</v>
      </c>
      <c r="C364" s="4" t="s">
        <v>42</v>
      </c>
      <c r="D364" s="5">
        <v>41487</v>
      </c>
      <c r="E364" s="6">
        <f t="shared" si="1"/>
        <v>8</v>
      </c>
      <c r="F364" s="6" t="s">
        <v>45</v>
      </c>
      <c r="G364" s="4" t="s">
        <v>56</v>
      </c>
      <c r="H364" s="4" t="s">
        <v>57</v>
      </c>
      <c r="I364" s="4" t="s">
        <v>38</v>
      </c>
      <c r="J364" s="7">
        <v>3852997.68</v>
      </c>
    </row>
    <row r="365" spans="1:10" ht="14.25" customHeight="1" x14ac:dyDescent="0.2">
      <c r="A365" s="4" t="s">
        <v>32</v>
      </c>
      <c r="B365" s="4" t="s">
        <v>44</v>
      </c>
      <c r="C365" s="4" t="s">
        <v>42</v>
      </c>
      <c r="D365" s="5">
        <v>41518</v>
      </c>
      <c r="E365" s="6">
        <f t="shared" si="1"/>
        <v>9</v>
      </c>
      <c r="F365" s="6" t="s">
        <v>45</v>
      </c>
      <c r="G365" s="4" t="s">
        <v>56</v>
      </c>
      <c r="H365" s="4" t="s">
        <v>57</v>
      </c>
      <c r="I365" s="4" t="s">
        <v>38</v>
      </c>
      <c r="J365" s="7">
        <v>3894195.4016000004</v>
      </c>
    </row>
    <row r="366" spans="1:10" ht="14.25" customHeight="1" x14ac:dyDescent="0.2">
      <c r="A366" s="4" t="s">
        <v>32</v>
      </c>
      <c r="B366" s="4" t="s">
        <v>44</v>
      </c>
      <c r="C366" s="4" t="s">
        <v>42</v>
      </c>
      <c r="D366" s="5">
        <v>41548</v>
      </c>
      <c r="E366" s="6">
        <f t="shared" si="1"/>
        <v>10</v>
      </c>
      <c r="F366" s="6" t="s">
        <v>45</v>
      </c>
      <c r="G366" s="4" t="s">
        <v>56</v>
      </c>
      <c r="H366" s="4" t="s">
        <v>57</v>
      </c>
      <c r="I366" s="4" t="s">
        <v>38</v>
      </c>
      <c r="J366" s="7">
        <v>5221215.6136000007</v>
      </c>
    </row>
    <row r="367" spans="1:10" ht="14.25" customHeight="1" x14ac:dyDescent="0.2">
      <c r="A367" s="4" t="s">
        <v>32</v>
      </c>
      <c r="B367" s="4" t="s">
        <v>44</v>
      </c>
      <c r="C367" s="4" t="s">
        <v>42</v>
      </c>
      <c r="D367" s="5">
        <v>41579</v>
      </c>
      <c r="E367" s="6">
        <f t="shared" si="1"/>
        <v>11</v>
      </c>
      <c r="F367" s="6" t="s">
        <v>45</v>
      </c>
      <c r="G367" s="4" t="s">
        <v>56</v>
      </c>
      <c r="H367" s="4" t="s">
        <v>57</v>
      </c>
      <c r="I367" s="4" t="s">
        <v>38</v>
      </c>
      <c r="J367" s="7">
        <v>5648075.6247999994</v>
      </c>
    </row>
    <row r="368" spans="1:10" ht="14.25" customHeight="1" x14ac:dyDescent="0.2">
      <c r="A368" s="4" t="s">
        <v>32</v>
      </c>
      <c r="B368" s="4" t="s">
        <v>44</v>
      </c>
      <c r="C368" s="4" t="s">
        <v>42</v>
      </c>
      <c r="D368" s="5">
        <v>41609</v>
      </c>
      <c r="E368" s="6">
        <f t="shared" si="1"/>
        <v>12</v>
      </c>
      <c r="F368" s="6" t="s">
        <v>45</v>
      </c>
      <c r="G368" s="4" t="s">
        <v>56</v>
      </c>
      <c r="H368" s="4" t="s">
        <v>57</v>
      </c>
      <c r="I368" s="4" t="s">
        <v>38</v>
      </c>
      <c r="J368" s="7">
        <v>2887464.9384000008</v>
      </c>
    </row>
    <row r="369" spans="1:10" ht="14.25" customHeight="1" x14ac:dyDescent="0.2">
      <c r="A369" s="4" t="s">
        <v>32</v>
      </c>
      <c r="B369" s="4" t="s">
        <v>44</v>
      </c>
      <c r="C369" s="4" t="s">
        <v>42</v>
      </c>
      <c r="D369" s="5">
        <v>41640</v>
      </c>
      <c r="E369" s="6">
        <f t="shared" si="1"/>
        <v>1</v>
      </c>
      <c r="F369" s="6" t="s">
        <v>45</v>
      </c>
      <c r="G369" s="4" t="s">
        <v>56</v>
      </c>
      <c r="H369" s="4" t="s">
        <v>57</v>
      </c>
      <c r="I369" s="4" t="s">
        <v>38</v>
      </c>
      <c r="J369" s="7">
        <v>2699761.8844000003</v>
      </c>
    </row>
    <row r="370" spans="1:10" ht="14.25" customHeight="1" x14ac:dyDescent="0.2">
      <c r="A370" s="4" t="s">
        <v>32</v>
      </c>
      <c r="B370" s="4" t="s">
        <v>44</v>
      </c>
      <c r="C370" s="4" t="s">
        <v>42</v>
      </c>
      <c r="D370" s="5">
        <v>41671</v>
      </c>
      <c r="E370" s="6">
        <f t="shared" si="1"/>
        <v>2</v>
      </c>
      <c r="F370" s="6" t="s">
        <v>45</v>
      </c>
      <c r="G370" s="4" t="s">
        <v>56</v>
      </c>
      <c r="H370" s="4" t="s">
        <v>57</v>
      </c>
      <c r="I370" s="4" t="s">
        <v>38</v>
      </c>
      <c r="J370" s="7">
        <v>3178632.1476000003</v>
      </c>
    </row>
    <row r="371" spans="1:10" ht="14.25" customHeight="1" x14ac:dyDescent="0.2">
      <c r="A371" s="4" t="s">
        <v>32</v>
      </c>
      <c r="B371" s="4" t="s">
        <v>44</v>
      </c>
      <c r="C371" s="4" t="s">
        <v>42</v>
      </c>
      <c r="D371" s="5">
        <v>41699</v>
      </c>
      <c r="E371" s="6">
        <f t="shared" si="1"/>
        <v>3</v>
      </c>
      <c r="F371" s="6" t="s">
        <v>45</v>
      </c>
      <c r="G371" s="4" t="s">
        <v>56</v>
      </c>
      <c r="H371" s="4" t="s">
        <v>57</v>
      </c>
      <c r="I371" s="4" t="s">
        <v>38</v>
      </c>
      <c r="J371" s="7">
        <v>2897815.2056</v>
      </c>
    </row>
    <row r="372" spans="1:10" ht="14.25" customHeight="1" x14ac:dyDescent="0.2">
      <c r="A372" s="4" t="s">
        <v>32</v>
      </c>
      <c r="B372" s="4" t="s">
        <v>44</v>
      </c>
      <c r="C372" s="4" t="s">
        <v>42</v>
      </c>
      <c r="D372" s="5">
        <v>41730</v>
      </c>
      <c r="E372" s="6">
        <f t="shared" si="1"/>
        <v>4</v>
      </c>
      <c r="F372" s="6" t="s">
        <v>45</v>
      </c>
      <c r="G372" s="4" t="s">
        <v>56</v>
      </c>
      <c r="H372" s="4" t="s">
        <v>57</v>
      </c>
      <c r="I372" s="4" t="s">
        <v>38</v>
      </c>
      <c r="J372" s="7">
        <v>3114360.7516000005</v>
      </c>
    </row>
    <row r="373" spans="1:10" ht="14.25" customHeight="1" x14ac:dyDescent="0.2">
      <c r="A373" s="4" t="s">
        <v>32</v>
      </c>
      <c r="B373" s="4" t="s">
        <v>44</v>
      </c>
      <c r="C373" s="4" t="s">
        <v>42</v>
      </c>
      <c r="D373" s="5">
        <v>41760</v>
      </c>
      <c r="E373" s="6">
        <f t="shared" si="1"/>
        <v>5</v>
      </c>
      <c r="F373" s="6" t="s">
        <v>45</v>
      </c>
      <c r="G373" s="4" t="s">
        <v>56</v>
      </c>
      <c r="H373" s="4" t="s">
        <v>57</v>
      </c>
      <c r="I373" s="4" t="s">
        <v>38</v>
      </c>
      <c r="J373" s="7">
        <v>3652069.7360000005</v>
      </c>
    </row>
    <row r="374" spans="1:10" ht="14.25" customHeight="1" x14ac:dyDescent="0.2">
      <c r="A374" s="4" t="s">
        <v>32</v>
      </c>
      <c r="B374" s="4" t="s">
        <v>44</v>
      </c>
      <c r="C374" s="4" t="s">
        <v>42</v>
      </c>
      <c r="D374" s="5">
        <v>41791</v>
      </c>
      <c r="E374" s="6">
        <f t="shared" si="1"/>
        <v>6</v>
      </c>
      <c r="F374" s="6" t="s">
        <v>45</v>
      </c>
      <c r="G374" s="4" t="s">
        <v>56</v>
      </c>
      <c r="H374" s="4" t="s">
        <v>57</v>
      </c>
      <c r="I374" s="4" t="s">
        <v>38</v>
      </c>
      <c r="J374" s="7">
        <v>1891504.3056000001</v>
      </c>
    </row>
    <row r="375" spans="1:10" ht="14.25" customHeight="1" x14ac:dyDescent="0.2">
      <c r="A375" s="4" t="s">
        <v>32</v>
      </c>
      <c r="B375" s="4" t="s">
        <v>44</v>
      </c>
      <c r="C375" s="4" t="s">
        <v>43</v>
      </c>
      <c r="D375" s="5">
        <v>41456</v>
      </c>
      <c r="E375" s="4">
        <v>7</v>
      </c>
      <c r="F375" s="4" t="s">
        <v>45</v>
      </c>
      <c r="G375" s="4" t="s">
        <v>46</v>
      </c>
      <c r="H375" s="4" t="s">
        <v>47</v>
      </c>
      <c r="I375" s="4" t="s">
        <v>38</v>
      </c>
      <c r="J375" s="7">
        <v>1625596.3356633</v>
      </c>
    </row>
    <row r="376" spans="1:10" ht="14.25" customHeight="1" x14ac:dyDescent="0.2">
      <c r="A376" s="4" t="s">
        <v>32</v>
      </c>
      <c r="B376" s="4" t="s">
        <v>44</v>
      </c>
      <c r="C376" s="4" t="s">
        <v>43</v>
      </c>
      <c r="D376" s="5">
        <v>41487</v>
      </c>
      <c r="E376" s="4">
        <v>8</v>
      </c>
      <c r="F376" s="4" t="s">
        <v>45</v>
      </c>
      <c r="G376" s="4" t="s">
        <v>46</v>
      </c>
      <c r="H376" s="4" t="s">
        <v>47</v>
      </c>
      <c r="I376" s="4" t="s">
        <v>38</v>
      </c>
      <c r="J376" s="7">
        <v>1295067.8472731998</v>
      </c>
    </row>
    <row r="377" spans="1:10" ht="14.25" customHeight="1" x14ac:dyDescent="0.2">
      <c r="A377" s="4" t="s">
        <v>32</v>
      </c>
      <c r="B377" s="4" t="s">
        <v>44</v>
      </c>
      <c r="C377" s="4" t="s">
        <v>43</v>
      </c>
      <c r="D377" s="5">
        <v>41518</v>
      </c>
      <c r="E377" s="4">
        <v>9</v>
      </c>
      <c r="F377" s="4" t="s">
        <v>45</v>
      </c>
      <c r="G377" s="4" t="s">
        <v>46</v>
      </c>
      <c r="H377" s="4" t="s">
        <v>47</v>
      </c>
      <c r="I377" s="4" t="s">
        <v>38</v>
      </c>
      <c r="J377" s="7">
        <v>1750624.8818057997</v>
      </c>
    </row>
    <row r="378" spans="1:10" ht="14.25" customHeight="1" x14ac:dyDescent="0.2">
      <c r="A378" s="4" t="s">
        <v>32</v>
      </c>
      <c r="B378" s="4" t="s">
        <v>44</v>
      </c>
      <c r="C378" s="4" t="s">
        <v>43</v>
      </c>
      <c r="D378" s="5">
        <v>41548</v>
      </c>
      <c r="E378" s="4">
        <v>10</v>
      </c>
      <c r="F378" s="4" t="s">
        <v>45</v>
      </c>
      <c r="G378" s="4" t="s">
        <v>46</v>
      </c>
      <c r="H378" s="4" t="s">
        <v>47</v>
      </c>
      <c r="I378" s="4" t="s">
        <v>38</v>
      </c>
      <c r="J378" s="7">
        <v>1472529.3869285996</v>
      </c>
    </row>
    <row r="379" spans="1:10" ht="14.25" customHeight="1" x14ac:dyDescent="0.2">
      <c r="A379" s="4" t="s">
        <v>32</v>
      </c>
      <c r="B379" s="4" t="s">
        <v>44</v>
      </c>
      <c r="C379" s="4" t="s">
        <v>43</v>
      </c>
      <c r="D379" s="5">
        <v>41579</v>
      </c>
      <c r="E379" s="4">
        <v>11</v>
      </c>
      <c r="F379" s="4" t="s">
        <v>45</v>
      </c>
      <c r="G379" s="4" t="s">
        <v>46</v>
      </c>
      <c r="H379" s="4" t="s">
        <v>47</v>
      </c>
      <c r="I379" s="4" t="s">
        <v>38</v>
      </c>
      <c r="J379" s="7">
        <v>1252200.4923928501</v>
      </c>
    </row>
    <row r="380" spans="1:10" ht="14.25" customHeight="1" x14ac:dyDescent="0.2">
      <c r="A380" s="4" t="s">
        <v>32</v>
      </c>
      <c r="B380" s="4" t="s">
        <v>44</v>
      </c>
      <c r="C380" s="4" t="s">
        <v>43</v>
      </c>
      <c r="D380" s="5">
        <v>41609</v>
      </c>
      <c r="E380" s="4">
        <v>12</v>
      </c>
      <c r="F380" s="4" t="s">
        <v>45</v>
      </c>
      <c r="G380" s="4" t="s">
        <v>46</v>
      </c>
      <c r="H380" s="4" t="s">
        <v>47</v>
      </c>
      <c r="I380" s="4" t="s">
        <v>38</v>
      </c>
      <c r="J380" s="7">
        <v>1406782.6738875001</v>
      </c>
    </row>
    <row r="381" spans="1:10" ht="14.25" customHeight="1" x14ac:dyDescent="0.2">
      <c r="A381" s="4" t="s">
        <v>32</v>
      </c>
      <c r="B381" s="4" t="s">
        <v>44</v>
      </c>
      <c r="C381" s="4" t="s">
        <v>43</v>
      </c>
      <c r="D381" s="5">
        <v>41640</v>
      </c>
      <c r="E381" s="4">
        <v>1</v>
      </c>
      <c r="F381" s="4" t="s">
        <v>45</v>
      </c>
      <c r="G381" s="4" t="s">
        <v>46</v>
      </c>
      <c r="H381" s="4" t="s">
        <v>47</v>
      </c>
      <c r="I381" s="4" t="s">
        <v>38</v>
      </c>
      <c r="J381" s="7">
        <v>1877449.5046125001</v>
      </c>
    </row>
    <row r="382" spans="1:10" ht="14.25" customHeight="1" x14ac:dyDescent="0.2">
      <c r="A382" s="4" t="s">
        <v>32</v>
      </c>
      <c r="B382" s="4" t="s">
        <v>44</v>
      </c>
      <c r="C382" s="4" t="s">
        <v>43</v>
      </c>
      <c r="D382" s="5">
        <v>41671</v>
      </c>
      <c r="E382" s="4">
        <v>2</v>
      </c>
      <c r="F382" s="4" t="s">
        <v>45</v>
      </c>
      <c r="G382" s="4" t="s">
        <v>46</v>
      </c>
      <c r="H382" s="4" t="s">
        <v>47</v>
      </c>
      <c r="I382" s="4" t="s">
        <v>38</v>
      </c>
      <c r="J382" s="7">
        <v>1912219.1750437501</v>
      </c>
    </row>
    <row r="383" spans="1:10" ht="14.25" customHeight="1" x14ac:dyDescent="0.2">
      <c r="A383" s="4" t="s">
        <v>32</v>
      </c>
      <c r="B383" s="4" t="s">
        <v>44</v>
      </c>
      <c r="C383" s="4" t="s">
        <v>43</v>
      </c>
      <c r="D383" s="5">
        <v>41699</v>
      </c>
      <c r="E383" s="4">
        <v>3</v>
      </c>
      <c r="F383" s="4" t="s">
        <v>45</v>
      </c>
      <c r="G383" s="4" t="s">
        <v>46</v>
      </c>
      <c r="H383" s="4" t="s">
        <v>47</v>
      </c>
      <c r="I383" s="4" t="s">
        <v>38</v>
      </c>
      <c r="J383" s="7">
        <v>2266625.1980531253</v>
      </c>
    </row>
    <row r="384" spans="1:10" ht="14.25" customHeight="1" x14ac:dyDescent="0.2">
      <c r="A384" s="4" t="s">
        <v>32</v>
      </c>
      <c r="B384" s="4" t="s">
        <v>44</v>
      </c>
      <c r="C384" s="4" t="s">
        <v>43</v>
      </c>
      <c r="D384" s="5">
        <v>41730</v>
      </c>
      <c r="E384" s="4">
        <v>4</v>
      </c>
      <c r="F384" s="4" t="s">
        <v>45</v>
      </c>
      <c r="G384" s="4" t="s">
        <v>46</v>
      </c>
      <c r="H384" s="4" t="s">
        <v>47</v>
      </c>
      <c r="I384" s="4" t="s">
        <v>38</v>
      </c>
      <c r="J384" s="7">
        <v>2234200.5744250002</v>
      </c>
    </row>
    <row r="385" spans="1:10" ht="14.25" customHeight="1" x14ac:dyDescent="0.2">
      <c r="A385" s="4" t="s">
        <v>32</v>
      </c>
      <c r="B385" s="4" t="s">
        <v>44</v>
      </c>
      <c r="C385" s="4" t="s">
        <v>43</v>
      </c>
      <c r="D385" s="5">
        <v>41760</v>
      </c>
      <c r="E385" s="4">
        <v>5</v>
      </c>
      <c r="F385" s="4" t="s">
        <v>45</v>
      </c>
      <c r="G385" s="4" t="s">
        <v>46</v>
      </c>
      <c r="H385" s="4" t="s">
        <v>47</v>
      </c>
      <c r="I385" s="4" t="s">
        <v>38</v>
      </c>
      <c r="J385" s="7">
        <v>2593715.6428375002</v>
      </c>
    </row>
    <row r="386" spans="1:10" ht="14.25" customHeight="1" x14ac:dyDescent="0.2">
      <c r="A386" s="4" t="s">
        <v>32</v>
      </c>
      <c r="B386" s="4" t="s">
        <v>44</v>
      </c>
      <c r="C386" s="4" t="s">
        <v>43</v>
      </c>
      <c r="D386" s="5">
        <v>41791</v>
      </c>
      <c r="E386" s="4">
        <v>6</v>
      </c>
      <c r="F386" s="4" t="s">
        <v>45</v>
      </c>
      <c r="G386" s="4" t="s">
        <v>46</v>
      </c>
      <c r="H386" s="4" t="s">
        <v>47</v>
      </c>
      <c r="I386" s="4" t="s">
        <v>38</v>
      </c>
      <c r="J386" s="7">
        <v>2274807.7859325004</v>
      </c>
    </row>
    <row r="387" spans="1:10" ht="14.25" customHeight="1" x14ac:dyDescent="0.2">
      <c r="A387" s="4" t="s">
        <v>32</v>
      </c>
      <c r="B387" s="4" t="s">
        <v>44</v>
      </c>
      <c r="C387" s="4" t="s">
        <v>43</v>
      </c>
      <c r="D387" s="5">
        <v>41456</v>
      </c>
      <c r="E387" s="4">
        <v>7</v>
      </c>
      <c r="F387" s="4" t="s">
        <v>45</v>
      </c>
      <c r="G387" s="4" t="s">
        <v>48</v>
      </c>
      <c r="H387" s="4" t="s">
        <v>49</v>
      </c>
      <c r="I387" s="4" t="s">
        <v>38</v>
      </c>
      <c r="J387" s="7">
        <v>895736.75638589996</v>
      </c>
    </row>
    <row r="388" spans="1:10" ht="14.25" customHeight="1" x14ac:dyDescent="0.2">
      <c r="A388" s="4" t="s">
        <v>32</v>
      </c>
      <c r="B388" s="4" t="s">
        <v>44</v>
      </c>
      <c r="C388" s="4" t="s">
        <v>43</v>
      </c>
      <c r="D388" s="5">
        <v>41487</v>
      </c>
      <c r="E388" s="4">
        <v>8</v>
      </c>
      <c r="F388" s="4" t="s">
        <v>45</v>
      </c>
      <c r="G388" s="4" t="s">
        <v>48</v>
      </c>
      <c r="H388" s="4" t="s">
        <v>49</v>
      </c>
      <c r="I388" s="4" t="s">
        <v>38</v>
      </c>
      <c r="J388" s="7">
        <v>713608.81380359991</v>
      </c>
    </row>
    <row r="389" spans="1:10" ht="14.25" customHeight="1" x14ac:dyDescent="0.2">
      <c r="A389" s="4" t="s">
        <v>32</v>
      </c>
      <c r="B389" s="4" t="s">
        <v>44</v>
      </c>
      <c r="C389" s="4" t="s">
        <v>43</v>
      </c>
      <c r="D389" s="5">
        <v>41518</v>
      </c>
      <c r="E389" s="4">
        <v>9</v>
      </c>
      <c r="F389" s="4" t="s">
        <v>45</v>
      </c>
      <c r="G389" s="4" t="s">
        <v>48</v>
      </c>
      <c r="H389" s="4" t="s">
        <v>49</v>
      </c>
      <c r="I389" s="4" t="s">
        <v>38</v>
      </c>
      <c r="J389" s="7">
        <v>964630.03691340005</v>
      </c>
    </row>
    <row r="390" spans="1:10" ht="14.25" customHeight="1" x14ac:dyDescent="0.2">
      <c r="A390" s="4" t="s">
        <v>32</v>
      </c>
      <c r="B390" s="4" t="s">
        <v>44</v>
      </c>
      <c r="C390" s="4" t="s">
        <v>43</v>
      </c>
      <c r="D390" s="5">
        <v>41548</v>
      </c>
      <c r="E390" s="4">
        <v>10</v>
      </c>
      <c r="F390" s="4" t="s">
        <v>45</v>
      </c>
      <c r="G390" s="4" t="s">
        <v>48</v>
      </c>
      <c r="H390" s="4" t="s">
        <v>49</v>
      </c>
      <c r="I390" s="4" t="s">
        <v>38</v>
      </c>
      <c r="J390" s="7">
        <v>811393.74381779996</v>
      </c>
    </row>
    <row r="391" spans="1:10" ht="14.25" customHeight="1" x14ac:dyDescent="0.2">
      <c r="A391" s="4" t="s">
        <v>32</v>
      </c>
      <c r="B391" s="4" t="s">
        <v>44</v>
      </c>
      <c r="C391" s="4" t="s">
        <v>43</v>
      </c>
      <c r="D391" s="5">
        <v>41579</v>
      </c>
      <c r="E391" s="4">
        <v>11</v>
      </c>
      <c r="F391" s="4" t="s">
        <v>45</v>
      </c>
      <c r="G391" s="4" t="s">
        <v>48</v>
      </c>
      <c r="H391" s="4" t="s">
        <v>49</v>
      </c>
      <c r="I391" s="4" t="s">
        <v>38</v>
      </c>
      <c r="J391" s="7">
        <v>689988.02642055007</v>
      </c>
    </row>
    <row r="392" spans="1:10" ht="14.25" customHeight="1" x14ac:dyDescent="0.2">
      <c r="A392" s="4" t="s">
        <v>32</v>
      </c>
      <c r="B392" s="4" t="s">
        <v>44</v>
      </c>
      <c r="C392" s="4" t="s">
        <v>43</v>
      </c>
      <c r="D392" s="5">
        <v>41609</v>
      </c>
      <c r="E392" s="4">
        <v>12</v>
      </c>
      <c r="F392" s="4" t="s">
        <v>45</v>
      </c>
      <c r="G392" s="4" t="s">
        <v>48</v>
      </c>
      <c r="H392" s="4" t="s">
        <v>49</v>
      </c>
      <c r="I392" s="4" t="s">
        <v>38</v>
      </c>
      <c r="J392" s="7">
        <v>775165.96316250006</v>
      </c>
    </row>
    <row r="393" spans="1:10" ht="14.25" customHeight="1" x14ac:dyDescent="0.2">
      <c r="A393" s="4" t="s">
        <v>32</v>
      </c>
      <c r="B393" s="4" t="s">
        <v>44</v>
      </c>
      <c r="C393" s="4" t="s">
        <v>43</v>
      </c>
      <c r="D393" s="5">
        <v>41640</v>
      </c>
      <c r="E393" s="4">
        <v>1</v>
      </c>
      <c r="F393" s="4" t="s">
        <v>45</v>
      </c>
      <c r="G393" s="4" t="s">
        <v>48</v>
      </c>
      <c r="H393" s="4" t="s">
        <v>49</v>
      </c>
      <c r="I393" s="4" t="s">
        <v>38</v>
      </c>
      <c r="J393" s="7">
        <v>1034512.9923375</v>
      </c>
    </row>
    <row r="394" spans="1:10" ht="14.25" customHeight="1" x14ac:dyDescent="0.2">
      <c r="A394" s="4" t="s">
        <v>32</v>
      </c>
      <c r="B394" s="4" t="s">
        <v>44</v>
      </c>
      <c r="C394" s="4" t="s">
        <v>43</v>
      </c>
      <c r="D394" s="5">
        <v>41671</v>
      </c>
      <c r="E394" s="4">
        <v>2</v>
      </c>
      <c r="F394" s="4" t="s">
        <v>45</v>
      </c>
      <c r="G394" s="4" t="s">
        <v>48</v>
      </c>
      <c r="H394" s="4" t="s">
        <v>49</v>
      </c>
      <c r="I394" s="4" t="s">
        <v>38</v>
      </c>
      <c r="J394" s="7">
        <v>888365.66788124992</v>
      </c>
    </row>
    <row r="395" spans="1:10" ht="14.25" customHeight="1" x14ac:dyDescent="0.2">
      <c r="A395" s="4" t="s">
        <v>32</v>
      </c>
      <c r="B395" s="4" t="s">
        <v>44</v>
      </c>
      <c r="C395" s="4" t="s">
        <v>43</v>
      </c>
      <c r="D395" s="5">
        <v>41699</v>
      </c>
      <c r="E395" s="4">
        <v>3</v>
      </c>
      <c r="F395" s="4" t="s">
        <v>45</v>
      </c>
      <c r="G395" s="4" t="s">
        <v>48</v>
      </c>
      <c r="H395" s="4" t="s">
        <v>49</v>
      </c>
      <c r="I395" s="4" t="s">
        <v>38</v>
      </c>
      <c r="J395" s="7">
        <v>1248956.7417843752</v>
      </c>
    </row>
    <row r="396" spans="1:10" ht="14.25" customHeight="1" x14ac:dyDescent="0.2">
      <c r="A396" s="4" t="s">
        <v>32</v>
      </c>
      <c r="B396" s="4" t="s">
        <v>44</v>
      </c>
      <c r="C396" s="4" t="s">
        <v>43</v>
      </c>
      <c r="D396" s="5">
        <v>41730</v>
      </c>
      <c r="E396" s="4">
        <v>4</v>
      </c>
      <c r="F396" s="4" t="s">
        <v>45</v>
      </c>
      <c r="G396" s="4" t="s">
        <v>48</v>
      </c>
      <c r="H396" s="4" t="s">
        <v>49</v>
      </c>
      <c r="I396" s="4" t="s">
        <v>38</v>
      </c>
      <c r="J396" s="7">
        <v>680069.70427499991</v>
      </c>
    </row>
    <row r="397" spans="1:10" ht="14.25" customHeight="1" x14ac:dyDescent="0.2">
      <c r="A397" s="4" t="s">
        <v>32</v>
      </c>
      <c r="B397" s="4" t="s">
        <v>44</v>
      </c>
      <c r="C397" s="4" t="s">
        <v>43</v>
      </c>
      <c r="D397" s="5">
        <v>41760</v>
      </c>
      <c r="E397" s="4">
        <v>5</v>
      </c>
      <c r="F397" s="4" t="s">
        <v>45</v>
      </c>
      <c r="G397" s="4" t="s">
        <v>48</v>
      </c>
      <c r="H397" s="4" t="s">
        <v>49</v>
      </c>
      <c r="I397" s="4" t="s">
        <v>38</v>
      </c>
      <c r="J397" s="7">
        <v>878169.84401249979</v>
      </c>
    </row>
    <row r="398" spans="1:10" ht="14.25" customHeight="1" x14ac:dyDescent="0.2">
      <c r="A398" s="4" t="s">
        <v>32</v>
      </c>
      <c r="B398" s="4" t="s">
        <v>44</v>
      </c>
      <c r="C398" s="4" t="s">
        <v>43</v>
      </c>
      <c r="D398" s="5">
        <v>41791</v>
      </c>
      <c r="E398" s="4">
        <v>6</v>
      </c>
      <c r="F398" s="4" t="s">
        <v>45</v>
      </c>
      <c r="G398" s="4" t="s">
        <v>48</v>
      </c>
      <c r="H398" s="4" t="s">
        <v>49</v>
      </c>
      <c r="I398" s="4" t="s">
        <v>38</v>
      </c>
      <c r="J398" s="7">
        <v>1253465.5146975003</v>
      </c>
    </row>
    <row r="399" spans="1:10" ht="14.25" customHeight="1" x14ac:dyDescent="0.2">
      <c r="A399" s="4" t="s">
        <v>32</v>
      </c>
      <c r="B399" s="4" t="s">
        <v>44</v>
      </c>
      <c r="C399" s="4" t="s">
        <v>43</v>
      </c>
      <c r="D399" s="5">
        <v>41456</v>
      </c>
      <c r="E399" s="4">
        <v>7</v>
      </c>
      <c r="F399" s="4" t="s">
        <v>45</v>
      </c>
      <c r="G399" s="4" t="s">
        <v>48</v>
      </c>
      <c r="H399" s="4" t="s">
        <v>50</v>
      </c>
      <c r="I399" s="4" t="s">
        <v>38</v>
      </c>
      <c r="J399" s="7">
        <v>829385.88554250007</v>
      </c>
    </row>
    <row r="400" spans="1:10" ht="14.25" customHeight="1" x14ac:dyDescent="0.2">
      <c r="A400" s="4" t="s">
        <v>32</v>
      </c>
      <c r="B400" s="4" t="s">
        <v>44</v>
      </c>
      <c r="C400" s="4" t="s">
        <v>43</v>
      </c>
      <c r="D400" s="5">
        <v>41487</v>
      </c>
      <c r="E400" s="4">
        <v>8</v>
      </c>
      <c r="F400" s="4" t="s">
        <v>45</v>
      </c>
      <c r="G400" s="4" t="s">
        <v>48</v>
      </c>
      <c r="H400" s="4" t="s">
        <v>50</v>
      </c>
      <c r="I400" s="4" t="s">
        <v>38</v>
      </c>
      <c r="J400" s="7">
        <v>660748.90166999993</v>
      </c>
    </row>
    <row r="401" spans="1:10" ht="14.25" customHeight="1" x14ac:dyDescent="0.2">
      <c r="A401" s="4" t="s">
        <v>32</v>
      </c>
      <c r="B401" s="4" t="s">
        <v>44</v>
      </c>
      <c r="C401" s="4" t="s">
        <v>43</v>
      </c>
      <c r="D401" s="5">
        <v>41518</v>
      </c>
      <c r="E401" s="4">
        <v>9</v>
      </c>
      <c r="F401" s="4" t="s">
        <v>45</v>
      </c>
      <c r="G401" s="4" t="s">
        <v>48</v>
      </c>
      <c r="H401" s="4" t="s">
        <v>50</v>
      </c>
      <c r="I401" s="4" t="s">
        <v>38</v>
      </c>
      <c r="J401" s="7">
        <v>893175.96010499995</v>
      </c>
    </row>
    <row r="402" spans="1:10" ht="14.25" customHeight="1" x14ac:dyDescent="0.2">
      <c r="A402" s="4" t="s">
        <v>32</v>
      </c>
      <c r="B402" s="4" t="s">
        <v>44</v>
      </c>
      <c r="C402" s="4" t="s">
        <v>43</v>
      </c>
      <c r="D402" s="5">
        <v>41548</v>
      </c>
      <c r="E402" s="4">
        <v>10</v>
      </c>
      <c r="F402" s="4" t="s">
        <v>45</v>
      </c>
      <c r="G402" s="4" t="s">
        <v>48</v>
      </c>
      <c r="H402" s="4" t="s">
        <v>50</v>
      </c>
      <c r="I402" s="4" t="s">
        <v>38</v>
      </c>
      <c r="J402" s="7">
        <v>751290.50353499991</v>
      </c>
    </row>
    <row r="403" spans="1:10" ht="14.25" customHeight="1" x14ac:dyDescent="0.2">
      <c r="A403" s="4" t="s">
        <v>32</v>
      </c>
      <c r="B403" s="4" t="s">
        <v>44</v>
      </c>
      <c r="C403" s="4" t="s">
        <v>43</v>
      </c>
      <c r="D403" s="5">
        <v>41579</v>
      </c>
      <c r="E403" s="4">
        <v>11</v>
      </c>
      <c r="F403" s="4" t="s">
        <v>45</v>
      </c>
      <c r="G403" s="4" t="s">
        <v>48</v>
      </c>
      <c r="H403" s="4" t="s">
        <v>50</v>
      </c>
      <c r="I403" s="4" t="s">
        <v>38</v>
      </c>
      <c r="J403" s="7">
        <v>638877.80224125006</v>
      </c>
    </row>
    <row r="404" spans="1:10" ht="14.25" customHeight="1" x14ac:dyDescent="0.2">
      <c r="A404" s="4" t="s">
        <v>32</v>
      </c>
      <c r="B404" s="4" t="s">
        <v>44</v>
      </c>
      <c r="C404" s="4" t="s">
        <v>43</v>
      </c>
      <c r="D404" s="5">
        <v>41609</v>
      </c>
      <c r="E404" s="4">
        <v>12</v>
      </c>
      <c r="F404" s="4" t="s">
        <v>45</v>
      </c>
      <c r="G404" s="4" t="s">
        <v>48</v>
      </c>
      <c r="H404" s="4" t="s">
        <v>50</v>
      </c>
      <c r="I404" s="4" t="s">
        <v>38</v>
      </c>
      <c r="J404" s="7">
        <v>717746.26218750002</v>
      </c>
    </row>
    <row r="405" spans="1:10" ht="14.25" customHeight="1" x14ac:dyDescent="0.2">
      <c r="A405" s="4" t="s">
        <v>32</v>
      </c>
      <c r="B405" s="4" t="s">
        <v>44</v>
      </c>
      <c r="C405" s="4" t="s">
        <v>43</v>
      </c>
      <c r="D405" s="5">
        <v>41640</v>
      </c>
      <c r="E405" s="4">
        <v>1</v>
      </c>
      <c r="F405" s="4" t="s">
        <v>45</v>
      </c>
      <c r="G405" s="4" t="s">
        <v>48</v>
      </c>
      <c r="H405" s="4" t="s">
        <v>50</v>
      </c>
      <c r="I405" s="4" t="s">
        <v>38</v>
      </c>
      <c r="J405" s="7">
        <v>957882.40031249996</v>
      </c>
    </row>
    <row r="406" spans="1:10" ht="14.25" customHeight="1" x14ac:dyDescent="0.2">
      <c r="A406" s="4" t="s">
        <v>32</v>
      </c>
      <c r="B406" s="4" t="s">
        <v>44</v>
      </c>
      <c r="C406" s="4" t="s">
        <v>43</v>
      </c>
      <c r="D406" s="5">
        <v>41671</v>
      </c>
      <c r="E406" s="4">
        <v>2</v>
      </c>
      <c r="F406" s="4" t="s">
        <v>45</v>
      </c>
      <c r="G406" s="4" t="s">
        <v>48</v>
      </c>
      <c r="H406" s="4" t="s">
        <v>50</v>
      </c>
      <c r="I406" s="4" t="s">
        <v>38</v>
      </c>
      <c r="J406" s="7">
        <v>822560.80359374988</v>
      </c>
    </row>
    <row r="407" spans="1:10" ht="14.25" customHeight="1" x14ac:dyDescent="0.2">
      <c r="A407" s="4" t="s">
        <v>32</v>
      </c>
      <c r="B407" s="4" t="s">
        <v>44</v>
      </c>
      <c r="C407" s="4" t="s">
        <v>43</v>
      </c>
      <c r="D407" s="5">
        <v>41699</v>
      </c>
      <c r="E407" s="4">
        <v>3</v>
      </c>
      <c r="F407" s="4" t="s">
        <v>45</v>
      </c>
      <c r="G407" s="4" t="s">
        <v>48</v>
      </c>
      <c r="H407" s="4" t="s">
        <v>50</v>
      </c>
      <c r="I407" s="4" t="s">
        <v>38</v>
      </c>
      <c r="J407" s="7">
        <v>1156441.4275781249</v>
      </c>
    </row>
    <row r="408" spans="1:10" ht="14.25" customHeight="1" x14ac:dyDescent="0.2">
      <c r="A408" s="4" t="s">
        <v>32</v>
      </c>
      <c r="B408" s="4" t="s">
        <v>44</v>
      </c>
      <c r="C408" s="4" t="s">
        <v>43</v>
      </c>
      <c r="D408" s="5">
        <v>41730</v>
      </c>
      <c r="E408" s="4">
        <v>4</v>
      </c>
      <c r="F408" s="4" t="s">
        <v>45</v>
      </c>
      <c r="G408" s="4" t="s">
        <v>48</v>
      </c>
      <c r="H408" s="4" t="s">
        <v>50</v>
      </c>
      <c r="I408" s="4" t="s">
        <v>38</v>
      </c>
      <c r="J408" s="7">
        <v>629694.17062500003</v>
      </c>
    </row>
    <row r="409" spans="1:10" ht="14.25" customHeight="1" x14ac:dyDescent="0.2">
      <c r="A409" s="4" t="s">
        <v>32</v>
      </c>
      <c r="B409" s="4" t="s">
        <v>44</v>
      </c>
      <c r="C409" s="4" t="s">
        <v>43</v>
      </c>
      <c r="D409" s="5">
        <v>41760</v>
      </c>
      <c r="E409" s="4">
        <v>5</v>
      </c>
      <c r="F409" s="4" t="s">
        <v>45</v>
      </c>
      <c r="G409" s="4" t="s">
        <v>48</v>
      </c>
      <c r="H409" s="4" t="s">
        <v>50</v>
      </c>
      <c r="I409" s="4" t="s">
        <v>38</v>
      </c>
      <c r="J409" s="7">
        <v>813120.22593749978</v>
      </c>
    </row>
    <row r="410" spans="1:10" ht="14.25" customHeight="1" x14ac:dyDescent="0.2">
      <c r="A410" s="4" t="s">
        <v>32</v>
      </c>
      <c r="B410" s="4" t="s">
        <v>44</v>
      </c>
      <c r="C410" s="4" t="s">
        <v>43</v>
      </c>
      <c r="D410" s="5">
        <v>41791</v>
      </c>
      <c r="E410" s="4">
        <v>6</v>
      </c>
      <c r="F410" s="4" t="s">
        <v>45</v>
      </c>
      <c r="G410" s="4" t="s">
        <v>48</v>
      </c>
      <c r="H410" s="4" t="s">
        <v>50</v>
      </c>
      <c r="I410" s="4" t="s">
        <v>38</v>
      </c>
      <c r="J410" s="7">
        <v>1160616.2173125001</v>
      </c>
    </row>
    <row r="411" spans="1:10" ht="14.25" customHeight="1" x14ac:dyDescent="0.2">
      <c r="A411" s="4" t="s">
        <v>32</v>
      </c>
      <c r="B411" s="4" t="s">
        <v>44</v>
      </c>
      <c r="C411" s="4" t="s">
        <v>43</v>
      </c>
      <c r="D411" s="5">
        <v>41456</v>
      </c>
      <c r="E411" s="4">
        <v>7</v>
      </c>
      <c r="F411" s="4" t="s">
        <v>45</v>
      </c>
      <c r="G411" s="4" t="s">
        <v>51</v>
      </c>
      <c r="H411" s="4" t="s">
        <v>52</v>
      </c>
      <c r="I411" s="4" t="s">
        <v>38</v>
      </c>
      <c r="J411" s="7">
        <v>716589.40510871995</v>
      </c>
    </row>
    <row r="412" spans="1:10" ht="14.25" customHeight="1" x14ac:dyDescent="0.2">
      <c r="A412" s="4" t="s">
        <v>32</v>
      </c>
      <c r="B412" s="4" t="s">
        <v>44</v>
      </c>
      <c r="C412" s="4" t="s">
        <v>43</v>
      </c>
      <c r="D412" s="5">
        <v>41487</v>
      </c>
      <c r="E412" s="4">
        <v>8</v>
      </c>
      <c r="F412" s="4" t="s">
        <v>45</v>
      </c>
      <c r="G412" s="4" t="s">
        <v>51</v>
      </c>
      <c r="H412" s="4" t="s">
        <v>52</v>
      </c>
      <c r="I412" s="4" t="s">
        <v>38</v>
      </c>
      <c r="J412" s="7">
        <v>570887.05104287993</v>
      </c>
    </row>
    <row r="413" spans="1:10" ht="14.25" customHeight="1" x14ac:dyDescent="0.2">
      <c r="A413" s="4" t="s">
        <v>32</v>
      </c>
      <c r="B413" s="4" t="s">
        <v>44</v>
      </c>
      <c r="C413" s="4" t="s">
        <v>43</v>
      </c>
      <c r="D413" s="5">
        <v>41518</v>
      </c>
      <c r="E413" s="4">
        <v>9</v>
      </c>
      <c r="F413" s="4" t="s">
        <v>45</v>
      </c>
      <c r="G413" s="4" t="s">
        <v>51</v>
      </c>
      <c r="H413" s="4" t="s">
        <v>52</v>
      </c>
      <c r="I413" s="4" t="s">
        <v>38</v>
      </c>
      <c r="J413" s="7">
        <v>771704.02953071985</v>
      </c>
    </row>
    <row r="414" spans="1:10" ht="14.25" customHeight="1" x14ac:dyDescent="0.2">
      <c r="A414" s="4" t="s">
        <v>32</v>
      </c>
      <c r="B414" s="4" t="s">
        <v>44</v>
      </c>
      <c r="C414" s="4" t="s">
        <v>43</v>
      </c>
      <c r="D414" s="5">
        <v>41548</v>
      </c>
      <c r="E414" s="4">
        <v>10</v>
      </c>
      <c r="F414" s="4" t="s">
        <v>45</v>
      </c>
      <c r="G414" s="4" t="s">
        <v>51</v>
      </c>
      <c r="H414" s="4" t="s">
        <v>52</v>
      </c>
      <c r="I414" s="4" t="s">
        <v>38</v>
      </c>
      <c r="J414" s="7">
        <v>649114.99505423987</v>
      </c>
    </row>
    <row r="415" spans="1:10" ht="14.25" customHeight="1" x14ac:dyDescent="0.2">
      <c r="A415" s="4" t="s">
        <v>32</v>
      </c>
      <c r="B415" s="4" t="s">
        <v>44</v>
      </c>
      <c r="C415" s="4" t="s">
        <v>43</v>
      </c>
      <c r="D415" s="5">
        <v>41579</v>
      </c>
      <c r="E415" s="4">
        <v>11</v>
      </c>
      <c r="F415" s="4" t="s">
        <v>45</v>
      </c>
      <c r="G415" s="4" t="s">
        <v>51</v>
      </c>
      <c r="H415" s="4" t="s">
        <v>52</v>
      </c>
      <c r="I415" s="4" t="s">
        <v>38</v>
      </c>
      <c r="J415" s="7">
        <v>551990.42113644001</v>
      </c>
    </row>
    <row r="416" spans="1:10" ht="14.25" customHeight="1" x14ac:dyDescent="0.2">
      <c r="A416" s="4" t="s">
        <v>32</v>
      </c>
      <c r="B416" s="4" t="s">
        <v>44</v>
      </c>
      <c r="C416" s="4" t="s">
        <v>43</v>
      </c>
      <c r="D416" s="5">
        <v>41609</v>
      </c>
      <c r="E416" s="4">
        <v>12</v>
      </c>
      <c r="F416" s="4" t="s">
        <v>45</v>
      </c>
      <c r="G416" s="4" t="s">
        <v>51</v>
      </c>
      <c r="H416" s="4" t="s">
        <v>52</v>
      </c>
      <c r="I416" s="4" t="s">
        <v>38</v>
      </c>
      <c r="J416" s="7">
        <v>620132.77052999998</v>
      </c>
    </row>
    <row r="417" spans="1:10" ht="14.25" customHeight="1" x14ac:dyDescent="0.2">
      <c r="A417" s="4" t="s">
        <v>32</v>
      </c>
      <c r="B417" s="4" t="s">
        <v>44</v>
      </c>
      <c r="C417" s="4" t="s">
        <v>43</v>
      </c>
      <c r="D417" s="5">
        <v>41640</v>
      </c>
      <c r="E417" s="4">
        <v>1</v>
      </c>
      <c r="F417" s="4" t="s">
        <v>45</v>
      </c>
      <c r="G417" s="4" t="s">
        <v>51</v>
      </c>
      <c r="H417" s="4" t="s">
        <v>52</v>
      </c>
      <c r="I417" s="4" t="s">
        <v>38</v>
      </c>
      <c r="J417" s="7">
        <v>827610.39387000003</v>
      </c>
    </row>
    <row r="418" spans="1:10" ht="14.25" customHeight="1" x14ac:dyDescent="0.2">
      <c r="A418" s="4" t="s">
        <v>32</v>
      </c>
      <c r="B418" s="4" t="s">
        <v>44</v>
      </c>
      <c r="C418" s="4" t="s">
        <v>43</v>
      </c>
      <c r="D418" s="5">
        <v>41671</v>
      </c>
      <c r="E418" s="4">
        <v>2</v>
      </c>
      <c r="F418" s="4" t="s">
        <v>45</v>
      </c>
      <c r="G418" s="4" t="s">
        <v>51</v>
      </c>
      <c r="H418" s="4" t="s">
        <v>52</v>
      </c>
      <c r="I418" s="4" t="s">
        <v>38</v>
      </c>
      <c r="J418" s="7">
        <v>710692.53430499986</v>
      </c>
    </row>
    <row r="419" spans="1:10" ht="14.25" customHeight="1" x14ac:dyDescent="0.2">
      <c r="A419" s="4" t="s">
        <v>32</v>
      </c>
      <c r="B419" s="4" t="s">
        <v>44</v>
      </c>
      <c r="C419" s="4" t="s">
        <v>43</v>
      </c>
      <c r="D419" s="5">
        <v>41699</v>
      </c>
      <c r="E419" s="4">
        <v>3</v>
      </c>
      <c r="F419" s="4" t="s">
        <v>45</v>
      </c>
      <c r="G419" s="4" t="s">
        <v>51</v>
      </c>
      <c r="H419" s="4" t="s">
        <v>52</v>
      </c>
      <c r="I419" s="4" t="s">
        <v>38</v>
      </c>
      <c r="J419" s="7">
        <v>999165.39342749992</v>
      </c>
    </row>
    <row r="420" spans="1:10" ht="14.25" customHeight="1" x14ac:dyDescent="0.2">
      <c r="A420" s="4" t="s">
        <v>32</v>
      </c>
      <c r="B420" s="4" t="s">
        <v>44</v>
      </c>
      <c r="C420" s="4" t="s">
        <v>43</v>
      </c>
      <c r="D420" s="5">
        <v>41730</v>
      </c>
      <c r="E420" s="4">
        <v>4</v>
      </c>
      <c r="F420" s="4" t="s">
        <v>45</v>
      </c>
      <c r="G420" s="4" t="s">
        <v>51</v>
      </c>
      <c r="H420" s="4" t="s">
        <v>52</v>
      </c>
      <c r="I420" s="4" t="s">
        <v>38</v>
      </c>
      <c r="J420" s="7">
        <v>544055.76341999997</v>
      </c>
    </row>
    <row r="421" spans="1:10" ht="14.25" customHeight="1" x14ac:dyDescent="0.2">
      <c r="A421" s="4" t="s">
        <v>32</v>
      </c>
      <c r="B421" s="4" t="s">
        <v>44</v>
      </c>
      <c r="C421" s="4" t="s">
        <v>43</v>
      </c>
      <c r="D421" s="5">
        <v>41760</v>
      </c>
      <c r="E421" s="4">
        <v>5</v>
      </c>
      <c r="F421" s="4" t="s">
        <v>45</v>
      </c>
      <c r="G421" s="4" t="s">
        <v>51</v>
      </c>
      <c r="H421" s="4" t="s">
        <v>52</v>
      </c>
      <c r="I421" s="4" t="s">
        <v>38</v>
      </c>
      <c r="J421" s="7">
        <v>702535.87520999974</v>
      </c>
    </row>
    <row r="422" spans="1:10" ht="14.25" customHeight="1" x14ac:dyDescent="0.2">
      <c r="A422" s="4" t="s">
        <v>32</v>
      </c>
      <c r="B422" s="4" t="s">
        <v>44</v>
      </c>
      <c r="C422" s="4" t="s">
        <v>43</v>
      </c>
      <c r="D422" s="5">
        <v>41791</v>
      </c>
      <c r="E422" s="4">
        <v>6</v>
      </c>
      <c r="F422" s="4" t="s">
        <v>45</v>
      </c>
      <c r="G422" s="4" t="s">
        <v>51</v>
      </c>
      <c r="H422" s="4" t="s">
        <v>52</v>
      </c>
      <c r="I422" s="4" t="s">
        <v>38</v>
      </c>
      <c r="J422" s="7">
        <v>1002772.411758</v>
      </c>
    </row>
    <row r="423" spans="1:10" ht="14.25" customHeight="1" x14ac:dyDescent="0.2">
      <c r="A423" s="4" t="s">
        <v>32</v>
      </c>
      <c r="B423" s="4" t="s">
        <v>44</v>
      </c>
      <c r="C423" s="4" t="s">
        <v>43</v>
      </c>
      <c r="D423" s="5">
        <v>41456</v>
      </c>
      <c r="E423" s="4">
        <v>7</v>
      </c>
      <c r="F423" s="4" t="s">
        <v>45</v>
      </c>
      <c r="G423" s="4" t="s">
        <v>51</v>
      </c>
      <c r="H423" s="4" t="s">
        <v>53</v>
      </c>
      <c r="I423" s="4" t="s">
        <v>38</v>
      </c>
      <c r="J423" s="7">
        <v>251329.05622500001</v>
      </c>
    </row>
    <row r="424" spans="1:10" ht="14.25" customHeight="1" x14ac:dyDescent="0.2">
      <c r="A424" s="4" t="s">
        <v>32</v>
      </c>
      <c r="B424" s="4" t="s">
        <v>44</v>
      </c>
      <c r="C424" s="4" t="s">
        <v>43</v>
      </c>
      <c r="D424" s="5">
        <v>41487</v>
      </c>
      <c r="E424" s="4">
        <v>8</v>
      </c>
      <c r="F424" s="4" t="s">
        <v>45</v>
      </c>
      <c r="G424" s="4" t="s">
        <v>51</v>
      </c>
      <c r="H424" s="4" t="s">
        <v>53</v>
      </c>
      <c r="I424" s="4" t="s">
        <v>38</v>
      </c>
      <c r="J424" s="7">
        <v>200226.9399</v>
      </c>
    </row>
    <row r="425" spans="1:10" ht="14.25" customHeight="1" x14ac:dyDescent="0.2">
      <c r="A425" s="4" t="s">
        <v>32</v>
      </c>
      <c r="B425" s="4" t="s">
        <v>44</v>
      </c>
      <c r="C425" s="4" t="s">
        <v>43</v>
      </c>
      <c r="D425" s="5">
        <v>41518</v>
      </c>
      <c r="E425" s="4">
        <v>9</v>
      </c>
      <c r="F425" s="4" t="s">
        <v>45</v>
      </c>
      <c r="G425" s="4" t="s">
        <v>51</v>
      </c>
      <c r="H425" s="4" t="s">
        <v>53</v>
      </c>
      <c r="I425" s="4" t="s">
        <v>38</v>
      </c>
      <c r="J425" s="7">
        <v>270659.38184999995</v>
      </c>
    </row>
    <row r="426" spans="1:10" ht="14.25" customHeight="1" x14ac:dyDescent="0.2">
      <c r="A426" s="4" t="s">
        <v>32</v>
      </c>
      <c r="B426" s="4" t="s">
        <v>44</v>
      </c>
      <c r="C426" s="4" t="s">
        <v>43</v>
      </c>
      <c r="D426" s="5">
        <v>41548</v>
      </c>
      <c r="E426" s="4">
        <v>10</v>
      </c>
      <c r="F426" s="4" t="s">
        <v>45</v>
      </c>
      <c r="G426" s="4" t="s">
        <v>51</v>
      </c>
      <c r="H426" s="4" t="s">
        <v>53</v>
      </c>
      <c r="I426" s="4" t="s">
        <v>38</v>
      </c>
      <c r="J426" s="7">
        <v>227663.78894999996</v>
      </c>
    </row>
    <row r="427" spans="1:10" ht="14.25" customHeight="1" x14ac:dyDescent="0.2">
      <c r="A427" s="4" t="s">
        <v>32</v>
      </c>
      <c r="B427" s="4" t="s">
        <v>44</v>
      </c>
      <c r="C427" s="4" t="s">
        <v>43</v>
      </c>
      <c r="D427" s="5">
        <v>41579</v>
      </c>
      <c r="E427" s="4">
        <v>11</v>
      </c>
      <c r="F427" s="4" t="s">
        <v>45</v>
      </c>
      <c r="G427" s="4" t="s">
        <v>51</v>
      </c>
      <c r="H427" s="4" t="s">
        <v>53</v>
      </c>
      <c r="I427" s="4" t="s">
        <v>38</v>
      </c>
      <c r="J427" s="7">
        <v>193599.33401250001</v>
      </c>
    </row>
    <row r="428" spans="1:10" ht="14.25" customHeight="1" x14ac:dyDescent="0.2">
      <c r="A428" s="4" t="s">
        <v>32</v>
      </c>
      <c r="B428" s="4" t="s">
        <v>44</v>
      </c>
      <c r="C428" s="4" t="s">
        <v>43</v>
      </c>
      <c r="D428" s="5">
        <v>41609</v>
      </c>
      <c r="E428" s="4">
        <v>12</v>
      </c>
      <c r="F428" s="4" t="s">
        <v>45</v>
      </c>
      <c r="G428" s="4" t="s">
        <v>51</v>
      </c>
      <c r="H428" s="4" t="s">
        <v>53</v>
      </c>
      <c r="I428" s="4" t="s">
        <v>38</v>
      </c>
      <c r="J428" s="7">
        <v>143549.25243750002</v>
      </c>
    </row>
    <row r="429" spans="1:10" ht="14.25" customHeight="1" x14ac:dyDescent="0.2">
      <c r="A429" s="4" t="s">
        <v>32</v>
      </c>
      <c r="B429" s="4" t="s">
        <v>44</v>
      </c>
      <c r="C429" s="4" t="s">
        <v>43</v>
      </c>
      <c r="D429" s="5">
        <v>41640</v>
      </c>
      <c r="E429" s="4">
        <v>1</v>
      </c>
      <c r="F429" s="4" t="s">
        <v>45</v>
      </c>
      <c r="G429" s="4" t="s">
        <v>51</v>
      </c>
      <c r="H429" s="4" t="s">
        <v>53</v>
      </c>
      <c r="I429" s="4" t="s">
        <v>38</v>
      </c>
      <c r="J429" s="7">
        <v>153261.18405000001</v>
      </c>
    </row>
    <row r="430" spans="1:10" ht="14.25" customHeight="1" x14ac:dyDescent="0.2">
      <c r="A430" s="4" t="s">
        <v>32</v>
      </c>
      <c r="B430" s="4" t="s">
        <v>44</v>
      </c>
      <c r="C430" s="4" t="s">
        <v>43</v>
      </c>
      <c r="D430" s="5">
        <v>41671</v>
      </c>
      <c r="E430" s="4">
        <v>2</v>
      </c>
      <c r="F430" s="4" t="s">
        <v>45</v>
      </c>
      <c r="G430" s="4" t="s">
        <v>51</v>
      </c>
      <c r="H430" s="4" t="s">
        <v>53</v>
      </c>
      <c r="I430" s="4" t="s">
        <v>38</v>
      </c>
      <c r="J430" s="7">
        <v>131609.72857499999</v>
      </c>
    </row>
    <row r="431" spans="1:10" ht="14.25" customHeight="1" x14ac:dyDescent="0.2">
      <c r="A431" s="4" t="s">
        <v>32</v>
      </c>
      <c r="B431" s="4" t="s">
        <v>44</v>
      </c>
      <c r="C431" s="4" t="s">
        <v>43</v>
      </c>
      <c r="D431" s="5">
        <v>41699</v>
      </c>
      <c r="E431" s="4">
        <v>3</v>
      </c>
      <c r="F431" s="4" t="s">
        <v>45</v>
      </c>
      <c r="G431" s="4" t="s">
        <v>51</v>
      </c>
      <c r="H431" s="4" t="s">
        <v>53</v>
      </c>
      <c r="I431" s="4" t="s">
        <v>38</v>
      </c>
      <c r="J431" s="7">
        <v>185030.62841250002</v>
      </c>
    </row>
    <row r="432" spans="1:10" ht="14.25" customHeight="1" x14ac:dyDescent="0.2">
      <c r="A432" s="4" t="s">
        <v>32</v>
      </c>
      <c r="B432" s="4" t="s">
        <v>44</v>
      </c>
      <c r="C432" s="4" t="s">
        <v>43</v>
      </c>
      <c r="D432" s="5">
        <v>41730</v>
      </c>
      <c r="E432" s="4">
        <v>4</v>
      </c>
      <c r="F432" s="4" t="s">
        <v>45</v>
      </c>
      <c r="G432" s="4" t="s">
        <v>51</v>
      </c>
      <c r="H432" s="4" t="s">
        <v>53</v>
      </c>
      <c r="I432" s="4" t="s">
        <v>38</v>
      </c>
      <c r="J432" s="7">
        <v>100751.0673</v>
      </c>
    </row>
    <row r="433" spans="1:10" ht="14.25" customHeight="1" x14ac:dyDescent="0.2">
      <c r="A433" s="4" t="s">
        <v>32</v>
      </c>
      <c r="B433" s="4" t="s">
        <v>44</v>
      </c>
      <c r="C433" s="4" t="s">
        <v>43</v>
      </c>
      <c r="D433" s="5">
        <v>41760</v>
      </c>
      <c r="E433" s="4">
        <v>5</v>
      </c>
      <c r="F433" s="4" t="s">
        <v>45</v>
      </c>
      <c r="G433" s="4" t="s">
        <v>51</v>
      </c>
      <c r="H433" s="4" t="s">
        <v>53</v>
      </c>
      <c r="I433" s="4" t="s">
        <v>38</v>
      </c>
      <c r="J433" s="7">
        <v>130099.23614999997</v>
      </c>
    </row>
    <row r="434" spans="1:10" ht="14.25" customHeight="1" x14ac:dyDescent="0.2">
      <c r="A434" s="4" t="s">
        <v>32</v>
      </c>
      <c r="B434" s="4" t="s">
        <v>44</v>
      </c>
      <c r="C434" s="4" t="s">
        <v>43</v>
      </c>
      <c r="D434" s="5">
        <v>41791</v>
      </c>
      <c r="E434" s="4">
        <v>6</v>
      </c>
      <c r="F434" s="4" t="s">
        <v>45</v>
      </c>
      <c r="G434" s="4" t="s">
        <v>51</v>
      </c>
      <c r="H434" s="4" t="s">
        <v>53</v>
      </c>
      <c r="I434" s="4" t="s">
        <v>38</v>
      </c>
      <c r="J434" s="7">
        <v>232123.24346250005</v>
      </c>
    </row>
    <row r="435" spans="1:10" ht="14.25" customHeight="1" x14ac:dyDescent="0.2">
      <c r="A435" s="4" t="s">
        <v>32</v>
      </c>
      <c r="B435" s="4" t="s">
        <v>44</v>
      </c>
      <c r="C435" s="4" t="s">
        <v>43</v>
      </c>
      <c r="D435" s="5">
        <v>41456</v>
      </c>
      <c r="E435" s="4">
        <v>7</v>
      </c>
      <c r="F435" s="4" t="s">
        <v>45</v>
      </c>
      <c r="G435" s="4" t="s">
        <v>51</v>
      </c>
      <c r="H435" s="4" t="s">
        <v>54</v>
      </c>
      <c r="I435" s="4" t="s">
        <v>38</v>
      </c>
      <c r="J435" s="7">
        <v>623296.05943799997</v>
      </c>
    </row>
    <row r="436" spans="1:10" ht="14.25" customHeight="1" x14ac:dyDescent="0.2">
      <c r="A436" s="4" t="s">
        <v>32</v>
      </c>
      <c r="B436" s="4" t="s">
        <v>44</v>
      </c>
      <c r="C436" s="4" t="s">
        <v>43</v>
      </c>
      <c r="D436" s="5">
        <v>41487</v>
      </c>
      <c r="E436" s="4">
        <v>8</v>
      </c>
      <c r="F436" s="4" t="s">
        <v>45</v>
      </c>
      <c r="G436" s="4" t="s">
        <v>51</v>
      </c>
      <c r="H436" s="4" t="s">
        <v>54</v>
      </c>
      <c r="I436" s="4" t="s">
        <v>38</v>
      </c>
      <c r="J436" s="7">
        <v>496562.81095199991</v>
      </c>
    </row>
    <row r="437" spans="1:10" ht="14.25" customHeight="1" x14ac:dyDescent="0.2">
      <c r="A437" s="4" t="s">
        <v>32</v>
      </c>
      <c r="B437" s="4" t="s">
        <v>44</v>
      </c>
      <c r="C437" s="4" t="s">
        <v>43</v>
      </c>
      <c r="D437" s="5">
        <v>41518</v>
      </c>
      <c r="E437" s="4">
        <v>9</v>
      </c>
      <c r="F437" s="4" t="s">
        <v>45</v>
      </c>
      <c r="G437" s="4" t="s">
        <v>51</v>
      </c>
      <c r="H437" s="4" t="s">
        <v>54</v>
      </c>
      <c r="I437" s="4" t="s">
        <v>38</v>
      </c>
      <c r="J437" s="7">
        <v>671235.2669879999</v>
      </c>
    </row>
    <row r="438" spans="1:10" ht="14.25" customHeight="1" x14ac:dyDescent="0.2">
      <c r="A438" s="4" t="s">
        <v>32</v>
      </c>
      <c r="B438" s="4" t="s">
        <v>44</v>
      </c>
      <c r="C438" s="4" t="s">
        <v>43</v>
      </c>
      <c r="D438" s="5">
        <v>41548</v>
      </c>
      <c r="E438" s="4">
        <v>10</v>
      </c>
      <c r="F438" s="4" t="s">
        <v>45</v>
      </c>
      <c r="G438" s="4" t="s">
        <v>51</v>
      </c>
      <c r="H438" s="4" t="s">
        <v>54</v>
      </c>
      <c r="I438" s="4" t="s">
        <v>38</v>
      </c>
      <c r="J438" s="7">
        <v>564606.19659599988</v>
      </c>
    </row>
    <row r="439" spans="1:10" ht="14.25" customHeight="1" x14ac:dyDescent="0.2">
      <c r="A439" s="4" t="s">
        <v>32</v>
      </c>
      <c r="B439" s="4" t="s">
        <v>44</v>
      </c>
      <c r="C439" s="4" t="s">
        <v>43</v>
      </c>
      <c r="D439" s="5">
        <v>41579</v>
      </c>
      <c r="E439" s="4">
        <v>11</v>
      </c>
      <c r="F439" s="4" t="s">
        <v>45</v>
      </c>
      <c r="G439" s="4" t="s">
        <v>51</v>
      </c>
      <c r="H439" s="4" t="s">
        <v>54</v>
      </c>
      <c r="I439" s="4" t="s">
        <v>38</v>
      </c>
      <c r="J439" s="7">
        <v>480126.34835100005</v>
      </c>
    </row>
    <row r="440" spans="1:10" ht="14.25" customHeight="1" x14ac:dyDescent="0.2">
      <c r="A440" s="4" t="s">
        <v>32</v>
      </c>
      <c r="B440" s="4" t="s">
        <v>44</v>
      </c>
      <c r="C440" s="4" t="s">
        <v>43</v>
      </c>
      <c r="D440" s="5">
        <v>41609</v>
      </c>
      <c r="E440" s="4">
        <v>12</v>
      </c>
      <c r="F440" s="4" t="s">
        <v>45</v>
      </c>
      <c r="G440" s="4" t="s">
        <v>51</v>
      </c>
      <c r="H440" s="4" t="s">
        <v>54</v>
      </c>
      <c r="I440" s="4" t="s">
        <v>38</v>
      </c>
      <c r="J440" s="7">
        <v>356002.146045</v>
      </c>
    </row>
    <row r="441" spans="1:10" ht="14.25" customHeight="1" x14ac:dyDescent="0.2">
      <c r="A441" s="4" t="s">
        <v>32</v>
      </c>
      <c r="B441" s="4" t="s">
        <v>44</v>
      </c>
      <c r="C441" s="4" t="s">
        <v>43</v>
      </c>
      <c r="D441" s="5">
        <v>41640</v>
      </c>
      <c r="E441" s="4">
        <v>1</v>
      </c>
      <c r="F441" s="4" t="s">
        <v>45</v>
      </c>
      <c r="G441" s="4" t="s">
        <v>51</v>
      </c>
      <c r="H441" s="4" t="s">
        <v>54</v>
      </c>
      <c r="I441" s="4" t="s">
        <v>38</v>
      </c>
      <c r="J441" s="7">
        <v>380087.73644399998</v>
      </c>
    </row>
    <row r="442" spans="1:10" ht="14.25" customHeight="1" x14ac:dyDescent="0.2">
      <c r="A442" s="4" t="s">
        <v>32</v>
      </c>
      <c r="B442" s="4" t="s">
        <v>44</v>
      </c>
      <c r="C442" s="4" t="s">
        <v>43</v>
      </c>
      <c r="D442" s="5">
        <v>41671</v>
      </c>
      <c r="E442" s="4">
        <v>2</v>
      </c>
      <c r="F442" s="4" t="s">
        <v>45</v>
      </c>
      <c r="G442" s="4" t="s">
        <v>51</v>
      </c>
      <c r="H442" s="4" t="s">
        <v>54</v>
      </c>
      <c r="I442" s="4" t="s">
        <v>38</v>
      </c>
      <c r="J442" s="7">
        <v>326392.12686599995</v>
      </c>
    </row>
    <row r="443" spans="1:10" ht="14.25" customHeight="1" x14ac:dyDescent="0.2">
      <c r="A443" s="4" t="s">
        <v>32</v>
      </c>
      <c r="B443" s="4" t="s">
        <v>44</v>
      </c>
      <c r="C443" s="4" t="s">
        <v>43</v>
      </c>
      <c r="D443" s="5">
        <v>41699</v>
      </c>
      <c r="E443" s="4">
        <v>3</v>
      </c>
      <c r="F443" s="4" t="s">
        <v>45</v>
      </c>
      <c r="G443" s="4" t="s">
        <v>51</v>
      </c>
      <c r="H443" s="4" t="s">
        <v>54</v>
      </c>
      <c r="I443" s="4" t="s">
        <v>38</v>
      </c>
      <c r="J443" s="7">
        <v>458875.95846300002</v>
      </c>
    </row>
    <row r="444" spans="1:10" ht="14.25" customHeight="1" x14ac:dyDescent="0.2">
      <c r="A444" s="4" t="s">
        <v>32</v>
      </c>
      <c r="B444" s="4" t="s">
        <v>44</v>
      </c>
      <c r="C444" s="4" t="s">
        <v>43</v>
      </c>
      <c r="D444" s="5">
        <v>41730</v>
      </c>
      <c r="E444" s="4">
        <v>4</v>
      </c>
      <c r="F444" s="4" t="s">
        <v>45</v>
      </c>
      <c r="G444" s="4" t="s">
        <v>51</v>
      </c>
      <c r="H444" s="4" t="s">
        <v>54</v>
      </c>
      <c r="I444" s="4" t="s">
        <v>38</v>
      </c>
      <c r="J444" s="7">
        <v>249862.64690399999</v>
      </c>
    </row>
    <row r="445" spans="1:10" ht="14.25" customHeight="1" x14ac:dyDescent="0.2">
      <c r="A445" s="4" t="s">
        <v>32</v>
      </c>
      <c r="B445" s="4" t="s">
        <v>44</v>
      </c>
      <c r="C445" s="4" t="s">
        <v>43</v>
      </c>
      <c r="D445" s="5">
        <v>41760</v>
      </c>
      <c r="E445" s="4">
        <v>5</v>
      </c>
      <c r="F445" s="4" t="s">
        <v>45</v>
      </c>
      <c r="G445" s="4" t="s">
        <v>51</v>
      </c>
      <c r="H445" s="4" t="s">
        <v>54</v>
      </c>
      <c r="I445" s="4" t="s">
        <v>38</v>
      </c>
      <c r="J445" s="7">
        <v>322646.10565199988</v>
      </c>
    </row>
    <row r="446" spans="1:10" ht="14.25" customHeight="1" x14ac:dyDescent="0.2">
      <c r="A446" s="4" t="s">
        <v>32</v>
      </c>
      <c r="B446" s="4" t="s">
        <v>44</v>
      </c>
      <c r="C446" s="4" t="s">
        <v>43</v>
      </c>
      <c r="D446" s="5">
        <v>41791</v>
      </c>
      <c r="E446" s="4">
        <v>6</v>
      </c>
      <c r="F446" s="4" t="s">
        <v>45</v>
      </c>
      <c r="G446" s="4" t="s">
        <v>51</v>
      </c>
      <c r="H446" s="4" t="s">
        <v>54</v>
      </c>
      <c r="I446" s="4" t="s">
        <v>38</v>
      </c>
      <c r="J446" s="7">
        <v>575665.6437870001</v>
      </c>
    </row>
    <row r="447" spans="1:10" ht="14.25" customHeight="1" x14ac:dyDescent="0.2">
      <c r="A447" s="4" t="s">
        <v>32</v>
      </c>
      <c r="B447" s="4" t="s">
        <v>44</v>
      </c>
      <c r="C447" s="4" t="s">
        <v>43</v>
      </c>
      <c r="D447" s="5">
        <v>41456</v>
      </c>
      <c r="E447" s="4">
        <v>7</v>
      </c>
      <c r="F447" s="4" t="s">
        <v>45</v>
      </c>
      <c r="G447" s="4" t="s">
        <v>51</v>
      </c>
      <c r="H447" s="4" t="s">
        <v>55</v>
      </c>
      <c r="I447" s="4" t="s">
        <v>38</v>
      </c>
      <c r="J447" s="7">
        <v>211116.407229</v>
      </c>
    </row>
    <row r="448" spans="1:10" ht="14.25" customHeight="1" x14ac:dyDescent="0.2">
      <c r="A448" s="4" t="s">
        <v>32</v>
      </c>
      <c r="B448" s="4" t="s">
        <v>44</v>
      </c>
      <c r="C448" s="4" t="s">
        <v>43</v>
      </c>
      <c r="D448" s="5">
        <v>41487</v>
      </c>
      <c r="E448" s="4">
        <v>8</v>
      </c>
      <c r="F448" s="4" t="s">
        <v>45</v>
      </c>
      <c r="G448" s="4" t="s">
        <v>51</v>
      </c>
      <c r="H448" s="4" t="s">
        <v>55</v>
      </c>
      <c r="I448" s="4" t="s">
        <v>38</v>
      </c>
      <c r="J448" s="7">
        <v>168190.62951599999</v>
      </c>
    </row>
    <row r="449" spans="1:10" ht="14.25" customHeight="1" x14ac:dyDescent="0.2">
      <c r="A449" s="4" t="s">
        <v>32</v>
      </c>
      <c r="B449" s="4" t="s">
        <v>44</v>
      </c>
      <c r="C449" s="4" t="s">
        <v>43</v>
      </c>
      <c r="D449" s="5">
        <v>41518</v>
      </c>
      <c r="E449" s="4">
        <v>9</v>
      </c>
      <c r="F449" s="4" t="s">
        <v>45</v>
      </c>
      <c r="G449" s="4" t="s">
        <v>51</v>
      </c>
      <c r="H449" s="4" t="s">
        <v>55</v>
      </c>
      <c r="I449" s="4" t="s">
        <v>38</v>
      </c>
      <c r="J449" s="7">
        <v>227353.88075399998</v>
      </c>
    </row>
    <row r="450" spans="1:10" ht="14.25" customHeight="1" x14ac:dyDescent="0.2">
      <c r="A450" s="4" t="s">
        <v>32</v>
      </c>
      <c r="B450" s="4" t="s">
        <v>44</v>
      </c>
      <c r="C450" s="4" t="s">
        <v>43</v>
      </c>
      <c r="D450" s="5">
        <v>41548</v>
      </c>
      <c r="E450" s="4">
        <v>10</v>
      </c>
      <c r="F450" s="4" t="s">
        <v>45</v>
      </c>
      <c r="G450" s="4" t="s">
        <v>51</v>
      </c>
      <c r="H450" s="4" t="s">
        <v>55</v>
      </c>
      <c r="I450" s="4" t="s">
        <v>38</v>
      </c>
      <c r="J450" s="7">
        <v>191237.58271799999</v>
      </c>
    </row>
    <row r="451" spans="1:10" ht="14.25" customHeight="1" x14ac:dyDescent="0.2">
      <c r="A451" s="4" t="s">
        <v>32</v>
      </c>
      <c r="B451" s="4" t="s">
        <v>44</v>
      </c>
      <c r="C451" s="4" t="s">
        <v>43</v>
      </c>
      <c r="D451" s="5">
        <v>41579</v>
      </c>
      <c r="E451" s="4">
        <v>11</v>
      </c>
      <c r="F451" s="4" t="s">
        <v>45</v>
      </c>
      <c r="G451" s="4" t="s">
        <v>51</v>
      </c>
      <c r="H451" s="4" t="s">
        <v>55</v>
      </c>
      <c r="I451" s="4" t="s">
        <v>38</v>
      </c>
      <c r="J451" s="7">
        <v>162623.44057050001</v>
      </c>
    </row>
    <row r="452" spans="1:10" ht="14.25" customHeight="1" x14ac:dyDescent="0.2">
      <c r="A452" s="4" t="s">
        <v>32</v>
      </c>
      <c r="B452" s="4" t="s">
        <v>44</v>
      </c>
      <c r="C452" s="4" t="s">
        <v>43</v>
      </c>
      <c r="D452" s="5">
        <v>41609</v>
      </c>
      <c r="E452" s="4">
        <v>12</v>
      </c>
      <c r="F452" s="4" t="s">
        <v>45</v>
      </c>
      <c r="G452" s="4" t="s">
        <v>51</v>
      </c>
      <c r="H452" s="4" t="s">
        <v>55</v>
      </c>
      <c r="I452" s="4" t="s">
        <v>38</v>
      </c>
      <c r="J452" s="7">
        <v>120581.37204750002</v>
      </c>
    </row>
    <row r="453" spans="1:10" ht="14.25" customHeight="1" x14ac:dyDescent="0.2">
      <c r="A453" s="4" t="s">
        <v>32</v>
      </c>
      <c r="B453" s="4" t="s">
        <v>44</v>
      </c>
      <c r="C453" s="4" t="s">
        <v>43</v>
      </c>
      <c r="D453" s="5">
        <v>41640</v>
      </c>
      <c r="E453" s="4">
        <v>1</v>
      </c>
      <c r="F453" s="4" t="s">
        <v>45</v>
      </c>
      <c r="G453" s="4" t="s">
        <v>51</v>
      </c>
      <c r="H453" s="4" t="s">
        <v>55</v>
      </c>
      <c r="I453" s="4" t="s">
        <v>38</v>
      </c>
      <c r="J453" s="7">
        <v>128739.394602</v>
      </c>
    </row>
    <row r="454" spans="1:10" ht="14.25" customHeight="1" x14ac:dyDescent="0.2">
      <c r="A454" s="4" t="s">
        <v>32</v>
      </c>
      <c r="B454" s="4" t="s">
        <v>44</v>
      </c>
      <c r="C454" s="4" t="s">
        <v>43</v>
      </c>
      <c r="D454" s="5">
        <v>41671</v>
      </c>
      <c r="E454" s="4">
        <v>2</v>
      </c>
      <c r="F454" s="4" t="s">
        <v>45</v>
      </c>
      <c r="G454" s="4" t="s">
        <v>51</v>
      </c>
      <c r="H454" s="4" t="s">
        <v>55</v>
      </c>
      <c r="I454" s="4" t="s">
        <v>38</v>
      </c>
      <c r="J454" s="7">
        <v>110552.17200299999</v>
      </c>
    </row>
    <row r="455" spans="1:10" ht="14.25" customHeight="1" x14ac:dyDescent="0.2">
      <c r="A455" s="4" t="s">
        <v>32</v>
      </c>
      <c r="B455" s="4" t="s">
        <v>44</v>
      </c>
      <c r="C455" s="4" t="s">
        <v>43</v>
      </c>
      <c r="D455" s="5">
        <v>41699</v>
      </c>
      <c r="E455" s="4">
        <v>3</v>
      </c>
      <c r="F455" s="4" t="s">
        <v>45</v>
      </c>
      <c r="G455" s="4" t="s">
        <v>51</v>
      </c>
      <c r="H455" s="4" t="s">
        <v>55</v>
      </c>
      <c r="I455" s="4" t="s">
        <v>38</v>
      </c>
      <c r="J455" s="7">
        <v>155425.7278665</v>
      </c>
    </row>
    <row r="456" spans="1:10" ht="14.25" customHeight="1" x14ac:dyDescent="0.2">
      <c r="A456" s="4" t="s">
        <v>32</v>
      </c>
      <c r="B456" s="4" t="s">
        <v>44</v>
      </c>
      <c r="C456" s="4" t="s">
        <v>43</v>
      </c>
      <c r="D456" s="5">
        <v>41730</v>
      </c>
      <c r="E456" s="4">
        <v>4</v>
      </c>
      <c r="F456" s="4" t="s">
        <v>45</v>
      </c>
      <c r="G456" s="4" t="s">
        <v>51</v>
      </c>
      <c r="H456" s="4" t="s">
        <v>55</v>
      </c>
      <c r="I456" s="4" t="s">
        <v>38</v>
      </c>
      <c r="J456" s="7">
        <v>84630.896531999999</v>
      </c>
    </row>
    <row r="457" spans="1:10" ht="14.25" customHeight="1" x14ac:dyDescent="0.2">
      <c r="A457" s="4" t="s">
        <v>32</v>
      </c>
      <c r="B457" s="4" t="s">
        <v>44</v>
      </c>
      <c r="C457" s="4" t="s">
        <v>43</v>
      </c>
      <c r="D457" s="5">
        <v>41760</v>
      </c>
      <c r="E457" s="4">
        <v>5</v>
      </c>
      <c r="F457" s="4" t="s">
        <v>45</v>
      </c>
      <c r="G457" s="4" t="s">
        <v>51</v>
      </c>
      <c r="H457" s="4" t="s">
        <v>55</v>
      </c>
      <c r="I457" s="4" t="s">
        <v>38</v>
      </c>
      <c r="J457" s="7">
        <v>109283.35836599997</v>
      </c>
    </row>
    <row r="458" spans="1:10" ht="14.25" customHeight="1" x14ac:dyDescent="0.2">
      <c r="A458" s="4" t="s">
        <v>32</v>
      </c>
      <c r="B458" s="4" t="s">
        <v>44</v>
      </c>
      <c r="C458" s="4" t="s">
        <v>43</v>
      </c>
      <c r="D458" s="5">
        <v>41791</v>
      </c>
      <c r="E458" s="4">
        <v>6</v>
      </c>
      <c r="F458" s="4" t="s">
        <v>45</v>
      </c>
      <c r="G458" s="4" t="s">
        <v>51</v>
      </c>
      <c r="H458" s="4" t="s">
        <v>55</v>
      </c>
      <c r="I458" s="4" t="s">
        <v>38</v>
      </c>
      <c r="J458" s="7">
        <v>194983.52450850004</v>
      </c>
    </row>
    <row r="459" spans="1:10" ht="14.25" customHeight="1" x14ac:dyDescent="0.2">
      <c r="A459" s="4" t="s">
        <v>32</v>
      </c>
      <c r="B459" s="4" t="s">
        <v>44</v>
      </c>
      <c r="C459" s="4" t="s">
        <v>43</v>
      </c>
      <c r="D459" s="5">
        <v>41456</v>
      </c>
      <c r="E459" s="4">
        <v>7</v>
      </c>
      <c r="F459" s="4" t="s">
        <v>45</v>
      </c>
      <c r="G459" s="4" t="s">
        <v>56</v>
      </c>
      <c r="H459" s="4" t="s">
        <v>57</v>
      </c>
      <c r="I459" s="4" t="s">
        <v>38</v>
      </c>
      <c r="J459" s="7">
        <v>3015948.6746999999</v>
      </c>
    </row>
    <row r="460" spans="1:10" ht="14.25" customHeight="1" x14ac:dyDescent="0.2">
      <c r="A460" s="4" t="s">
        <v>32</v>
      </c>
      <c r="B460" s="4" t="s">
        <v>44</v>
      </c>
      <c r="C460" s="4" t="s">
        <v>43</v>
      </c>
      <c r="D460" s="5">
        <v>41487</v>
      </c>
      <c r="E460" s="4">
        <v>8</v>
      </c>
      <c r="F460" s="4" t="s">
        <v>45</v>
      </c>
      <c r="G460" s="4" t="s">
        <v>56</v>
      </c>
      <c r="H460" s="4" t="s">
        <v>57</v>
      </c>
      <c r="I460" s="4" t="s">
        <v>38</v>
      </c>
      <c r="J460" s="7">
        <v>2402723.2787999995</v>
      </c>
    </row>
    <row r="461" spans="1:10" ht="14.25" customHeight="1" x14ac:dyDescent="0.2">
      <c r="A461" s="4" t="s">
        <v>32</v>
      </c>
      <c r="B461" s="4" t="s">
        <v>44</v>
      </c>
      <c r="C461" s="4" t="s">
        <v>43</v>
      </c>
      <c r="D461" s="5">
        <v>41518</v>
      </c>
      <c r="E461" s="4">
        <v>9</v>
      </c>
      <c r="F461" s="4" t="s">
        <v>45</v>
      </c>
      <c r="G461" s="4" t="s">
        <v>56</v>
      </c>
      <c r="H461" s="4" t="s">
        <v>57</v>
      </c>
      <c r="I461" s="4" t="s">
        <v>38</v>
      </c>
      <c r="J461" s="7">
        <v>3247912.5821999996</v>
      </c>
    </row>
    <row r="462" spans="1:10" ht="14.25" customHeight="1" x14ac:dyDescent="0.2">
      <c r="A462" s="4" t="s">
        <v>32</v>
      </c>
      <c r="B462" s="4" t="s">
        <v>44</v>
      </c>
      <c r="C462" s="4" t="s">
        <v>43</v>
      </c>
      <c r="D462" s="5">
        <v>41548</v>
      </c>
      <c r="E462" s="4">
        <v>10</v>
      </c>
      <c r="F462" s="4" t="s">
        <v>45</v>
      </c>
      <c r="G462" s="4" t="s">
        <v>56</v>
      </c>
      <c r="H462" s="4" t="s">
        <v>57</v>
      </c>
      <c r="I462" s="4" t="s">
        <v>38</v>
      </c>
      <c r="J462" s="7">
        <v>2731965.4673999995</v>
      </c>
    </row>
    <row r="463" spans="1:10" ht="14.25" customHeight="1" x14ac:dyDescent="0.2">
      <c r="A463" s="4" t="s">
        <v>32</v>
      </c>
      <c r="B463" s="4" t="s">
        <v>44</v>
      </c>
      <c r="C463" s="4" t="s">
        <v>43</v>
      </c>
      <c r="D463" s="5">
        <v>41579</v>
      </c>
      <c r="E463" s="4">
        <v>11</v>
      </c>
      <c r="F463" s="4" t="s">
        <v>45</v>
      </c>
      <c r="G463" s="4" t="s">
        <v>56</v>
      </c>
      <c r="H463" s="4" t="s">
        <v>57</v>
      </c>
      <c r="I463" s="4" t="s">
        <v>38</v>
      </c>
      <c r="J463" s="7">
        <v>2323192.0081500001</v>
      </c>
    </row>
    <row r="464" spans="1:10" ht="14.25" customHeight="1" x14ac:dyDescent="0.2">
      <c r="A464" s="4" t="s">
        <v>32</v>
      </c>
      <c r="B464" s="4" t="s">
        <v>44</v>
      </c>
      <c r="C464" s="4" t="s">
        <v>43</v>
      </c>
      <c r="D464" s="5">
        <v>41609</v>
      </c>
      <c r="E464" s="4">
        <v>12</v>
      </c>
      <c r="F464" s="4" t="s">
        <v>45</v>
      </c>
      <c r="G464" s="4" t="s">
        <v>56</v>
      </c>
      <c r="H464" s="4" t="s">
        <v>57</v>
      </c>
      <c r="I464" s="4" t="s">
        <v>38</v>
      </c>
      <c r="J464" s="7">
        <v>1722591.0292499999</v>
      </c>
    </row>
    <row r="465" spans="1:11" ht="14.25" customHeight="1" x14ac:dyDescent="0.2">
      <c r="A465" s="4" t="s">
        <v>32</v>
      </c>
      <c r="B465" s="4" t="s">
        <v>44</v>
      </c>
      <c r="C465" s="4" t="s">
        <v>43</v>
      </c>
      <c r="D465" s="5">
        <v>41640</v>
      </c>
      <c r="E465" s="4">
        <v>1</v>
      </c>
      <c r="F465" s="4" t="s">
        <v>45</v>
      </c>
      <c r="G465" s="4" t="s">
        <v>56</v>
      </c>
      <c r="H465" s="4" t="s">
        <v>57</v>
      </c>
      <c r="I465" s="4" t="s">
        <v>38</v>
      </c>
      <c r="J465" s="7">
        <v>1839134.2085999998</v>
      </c>
    </row>
    <row r="466" spans="1:11" ht="14.25" customHeight="1" x14ac:dyDescent="0.2">
      <c r="A466" s="4" t="s">
        <v>32</v>
      </c>
      <c r="B466" s="4" t="s">
        <v>44</v>
      </c>
      <c r="C466" s="4" t="s">
        <v>43</v>
      </c>
      <c r="D466" s="5">
        <v>41671</v>
      </c>
      <c r="E466" s="4">
        <v>2</v>
      </c>
      <c r="F466" s="4" t="s">
        <v>45</v>
      </c>
      <c r="G466" s="4" t="s">
        <v>56</v>
      </c>
      <c r="H466" s="4" t="s">
        <v>57</v>
      </c>
      <c r="I466" s="4" t="s">
        <v>38</v>
      </c>
      <c r="J466" s="7">
        <v>2579316.7429</v>
      </c>
    </row>
    <row r="467" spans="1:11" ht="14.25" customHeight="1" x14ac:dyDescent="0.2">
      <c r="A467" s="4" t="s">
        <v>32</v>
      </c>
      <c r="B467" s="4" t="s">
        <v>44</v>
      </c>
      <c r="C467" s="4" t="s">
        <v>43</v>
      </c>
      <c r="D467" s="5">
        <v>41699</v>
      </c>
      <c r="E467" s="4">
        <v>3</v>
      </c>
      <c r="F467" s="4" t="s">
        <v>45</v>
      </c>
      <c r="G467" s="4" t="s">
        <v>56</v>
      </c>
      <c r="H467" s="4" t="s">
        <v>57</v>
      </c>
      <c r="I467" s="4" t="s">
        <v>38</v>
      </c>
      <c r="J467" s="7">
        <v>2220367.5409499998</v>
      </c>
    </row>
    <row r="468" spans="1:11" ht="14.25" customHeight="1" x14ac:dyDescent="0.2">
      <c r="A468" s="4" t="s">
        <v>32</v>
      </c>
      <c r="B468" s="4" t="s">
        <v>44</v>
      </c>
      <c r="C468" s="4" t="s">
        <v>43</v>
      </c>
      <c r="D468" s="5">
        <v>41730</v>
      </c>
      <c r="E468" s="4">
        <v>4</v>
      </c>
      <c r="F468" s="4" t="s">
        <v>45</v>
      </c>
      <c r="G468" s="4" t="s">
        <v>56</v>
      </c>
      <c r="H468" s="4" t="s">
        <v>57</v>
      </c>
      <c r="I468" s="4" t="s">
        <v>38</v>
      </c>
      <c r="J468" s="7">
        <v>2209012.8075999999</v>
      </c>
    </row>
    <row r="469" spans="1:11" ht="14.25" customHeight="1" x14ac:dyDescent="0.2">
      <c r="A469" s="4" t="s">
        <v>32</v>
      </c>
      <c r="B469" s="4" t="s">
        <v>44</v>
      </c>
      <c r="C469" s="4" t="s">
        <v>43</v>
      </c>
      <c r="D469" s="5">
        <v>41760</v>
      </c>
      <c r="E469" s="4">
        <v>5</v>
      </c>
      <c r="F469" s="4" t="s">
        <v>45</v>
      </c>
      <c r="G469" s="4" t="s">
        <v>56</v>
      </c>
      <c r="H469" s="4" t="s">
        <v>57</v>
      </c>
      <c r="I469" s="4" t="s">
        <v>38</v>
      </c>
      <c r="J469" s="7">
        <v>2561190.8338000001</v>
      </c>
    </row>
    <row r="470" spans="1:11" ht="14.25" customHeight="1" x14ac:dyDescent="0.2">
      <c r="A470" s="4" t="s">
        <v>32</v>
      </c>
      <c r="B470" s="4" t="s">
        <v>44</v>
      </c>
      <c r="C470" s="4" t="s">
        <v>43</v>
      </c>
      <c r="D470" s="5">
        <v>41791</v>
      </c>
      <c r="E470" s="4">
        <v>6</v>
      </c>
      <c r="F470" s="4" t="s">
        <v>45</v>
      </c>
      <c r="G470" s="4" t="s">
        <v>56</v>
      </c>
      <c r="H470" s="4" t="s">
        <v>57</v>
      </c>
      <c r="I470" s="4" t="s">
        <v>38</v>
      </c>
      <c r="J470" s="7">
        <v>2785478.9215500001</v>
      </c>
    </row>
    <row r="471" spans="1:11" ht="14.25" customHeight="1" x14ac:dyDescent="0.2">
      <c r="A471" s="4" t="s">
        <v>58</v>
      </c>
      <c r="B471" s="4" t="s">
        <v>33</v>
      </c>
      <c r="C471" s="4" t="s">
        <v>34</v>
      </c>
      <c r="D471" s="5">
        <v>41456</v>
      </c>
      <c r="E471" s="6">
        <f t="shared" ref="E471:E725" si="2">MONTH(D471)</f>
        <v>7</v>
      </c>
      <c r="F471" s="6" t="s">
        <v>35</v>
      </c>
      <c r="G471" s="4" t="s">
        <v>36</v>
      </c>
      <c r="H471" s="4" t="s">
        <v>37</v>
      </c>
      <c r="I471" s="4" t="s">
        <v>38</v>
      </c>
      <c r="J471" s="7">
        <v>1393573.1617478998</v>
      </c>
      <c r="K471" s="9"/>
    </row>
    <row r="472" spans="1:11" ht="14.25" customHeight="1" x14ac:dyDescent="0.2">
      <c r="A472" s="4" t="s">
        <v>58</v>
      </c>
      <c r="B472" s="4" t="s">
        <v>33</v>
      </c>
      <c r="C472" s="4" t="s">
        <v>34</v>
      </c>
      <c r="D472" s="5">
        <v>41487</v>
      </c>
      <c r="E472" s="6">
        <f t="shared" si="2"/>
        <v>8</v>
      </c>
      <c r="F472" s="6" t="s">
        <v>35</v>
      </c>
      <c r="G472" s="4" t="s">
        <v>36</v>
      </c>
      <c r="H472" s="4" t="s">
        <v>37</v>
      </c>
      <c r="I472" s="4" t="s">
        <v>38</v>
      </c>
      <c r="J472" s="7">
        <v>1485861.087351725</v>
      </c>
      <c r="K472" s="9"/>
    </row>
    <row r="473" spans="1:11" ht="14.25" customHeight="1" x14ac:dyDescent="0.2">
      <c r="A473" s="4" t="s">
        <v>58</v>
      </c>
      <c r="B473" s="4" t="s">
        <v>33</v>
      </c>
      <c r="C473" s="4" t="s">
        <v>34</v>
      </c>
      <c r="D473" s="5">
        <v>41518</v>
      </c>
      <c r="E473" s="6">
        <f t="shared" si="2"/>
        <v>9</v>
      </c>
      <c r="F473" s="6" t="s">
        <v>35</v>
      </c>
      <c r="G473" s="4" t="s">
        <v>36</v>
      </c>
      <c r="H473" s="4" t="s">
        <v>37</v>
      </c>
      <c r="I473" s="4" t="s">
        <v>38</v>
      </c>
      <c r="J473" s="7">
        <v>1365590.417499</v>
      </c>
      <c r="K473" s="9"/>
    </row>
    <row r="474" spans="1:11" ht="14.25" customHeight="1" x14ac:dyDescent="0.2">
      <c r="A474" s="4" t="s">
        <v>58</v>
      </c>
      <c r="B474" s="4" t="s">
        <v>33</v>
      </c>
      <c r="C474" s="4" t="s">
        <v>34</v>
      </c>
      <c r="D474" s="5">
        <v>41548</v>
      </c>
      <c r="E474" s="6">
        <f t="shared" si="2"/>
        <v>10</v>
      </c>
      <c r="F474" s="6" t="s">
        <v>35</v>
      </c>
      <c r="G474" s="4" t="s">
        <v>36</v>
      </c>
      <c r="H474" s="4" t="s">
        <v>37</v>
      </c>
      <c r="I474" s="4" t="s">
        <v>38</v>
      </c>
      <c r="J474" s="7">
        <v>1190958.0396727999</v>
      </c>
      <c r="K474" s="9"/>
    </row>
    <row r="475" spans="1:11" ht="14.25" customHeight="1" x14ac:dyDescent="0.2">
      <c r="A475" s="4" t="s">
        <v>58</v>
      </c>
      <c r="B475" s="4" t="s">
        <v>33</v>
      </c>
      <c r="C475" s="4" t="s">
        <v>34</v>
      </c>
      <c r="D475" s="5">
        <v>41579</v>
      </c>
      <c r="E475" s="6">
        <f t="shared" si="2"/>
        <v>11</v>
      </c>
      <c r="F475" s="6" t="s">
        <v>35</v>
      </c>
      <c r="G475" s="4" t="s">
        <v>36</v>
      </c>
      <c r="H475" s="4" t="s">
        <v>37</v>
      </c>
      <c r="I475" s="4" t="s">
        <v>38</v>
      </c>
      <c r="J475" s="7">
        <v>1446085.9455937999</v>
      </c>
      <c r="K475" s="9"/>
    </row>
    <row r="476" spans="1:11" ht="14.25" customHeight="1" x14ac:dyDescent="0.2">
      <c r="A476" s="4" t="s">
        <v>58</v>
      </c>
      <c r="B476" s="4" t="s">
        <v>33</v>
      </c>
      <c r="C476" s="4" t="s">
        <v>34</v>
      </c>
      <c r="D476" s="5">
        <v>41609</v>
      </c>
      <c r="E476" s="6">
        <f t="shared" si="2"/>
        <v>12</v>
      </c>
      <c r="F476" s="6" t="s">
        <v>35</v>
      </c>
      <c r="G476" s="4" t="s">
        <v>36</v>
      </c>
      <c r="H476" s="4" t="s">
        <v>37</v>
      </c>
      <c r="I476" s="4" t="s">
        <v>38</v>
      </c>
      <c r="J476" s="7">
        <v>1339684.6011239251</v>
      </c>
      <c r="K476" s="9"/>
    </row>
    <row r="477" spans="1:11" ht="14.25" customHeight="1" x14ac:dyDescent="0.2">
      <c r="A477" s="4" t="s">
        <v>58</v>
      </c>
      <c r="B477" s="4" t="s">
        <v>33</v>
      </c>
      <c r="C477" s="4" t="s">
        <v>34</v>
      </c>
      <c r="D477" s="5">
        <v>41640</v>
      </c>
      <c r="E477" s="6">
        <f t="shared" si="2"/>
        <v>1</v>
      </c>
      <c r="F477" s="6" t="s">
        <v>35</v>
      </c>
      <c r="G477" s="4" t="s">
        <v>36</v>
      </c>
      <c r="H477" s="4" t="s">
        <v>37</v>
      </c>
      <c r="I477" s="4" t="s">
        <v>38</v>
      </c>
      <c r="J477" s="7">
        <v>1936684.0881708246</v>
      </c>
      <c r="K477" s="9"/>
    </row>
    <row r="478" spans="1:11" ht="14.25" customHeight="1" x14ac:dyDescent="0.2">
      <c r="A478" s="4" t="s">
        <v>58</v>
      </c>
      <c r="B478" s="4" t="s">
        <v>33</v>
      </c>
      <c r="C478" s="4" t="s">
        <v>34</v>
      </c>
      <c r="D478" s="5">
        <v>41671</v>
      </c>
      <c r="E478" s="6">
        <f t="shared" si="2"/>
        <v>2</v>
      </c>
      <c r="F478" s="6" t="s">
        <v>35</v>
      </c>
      <c r="G478" s="4" t="s">
        <v>36</v>
      </c>
      <c r="H478" s="4" t="s">
        <v>37</v>
      </c>
      <c r="I478" s="4" t="s">
        <v>38</v>
      </c>
      <c r="J478" s="7">
        <v>1649599.6146714</v>
      </c>
      <c r="K478" s="9"/>
    </row>
    <row r="479" spans="1:11" ht="14.25" customHeight="1" x14ac:dyDescent="0.2">
      <c r="A479" s="4" t="s">
        <v>58</v>
      </c>
      <c r="B479" s="4" t="s">
        <v>33</v>
      </c>
      <c r="C479" s="4" t="s">
        <v>34</v>
      </c>
      <c r="D479" s="5">
        <v>41699</v>
      </c>
      <c r="E479" s="6">
        <f t="shared" si="2"/>
        <v>3</v>
      </c>
      <c r="F479" s="6" t="s">
        <v>35</v>
      </c>
      <c r="G479" s="4" t="s">
        <v>36</v>
      </c>
      <c r="H479" s="4" t="s">
        <v>37</v>
      </c>
      <c r="I479" s="4" t="s">
        <v>38</v>
      </c>
      <c r="J479" s="7">
        <v>1849481.8077553997</v>
      </c>
      <c r="K479" s="9"/>
    </row>
    <row r="480" spans="1:11" ht="14.25" customHeight="1" x14ac:dyDescent="0.2">
      <c r="A480" s="4" t="s">
        <v>58</v>
      </c>
      <c r="B480" s="4" t="s">
        <v>33</v>
      </c>
      <c r="C480" s="4" t="s">
        <v>34</v>
      </c>
      <c r="D480" s="5">
        <v>41730</v>
      </c>
      <c r="E480" s="6">
        <f t="shared" si="2"/>
        <v>4</v>
      </c>
      <c r="F480" s="6" t="s">
        <v>35</v>
      </c>
      <c r="G480" s="4" t="s">
        <v>36</v>
      </c>
      <c r="H480" s="4" t="s">
        <v>37</v>
      </c>
      <c r="I480" s="4" t="s">
        <v>38</v>
      </c>
      <c r="J480" s="7">
        <v>1283332.6260195</v>
      </c>
      <c r="K480" s="9"/>
    </row>
    <row r="481" spans="1:11" ht="14.25" customHeight="1" x14ac:dyDescent="0.2">
      <c r="A481" s="4" t="s">
        <v>58</v>
      </c>
      <c r="B481" s="4" t="s">
        <v>33</v>
      </c>
      <c r="C481" s="4" t="s">
        <v>34</v>
      </c>
      <c r="D481" s="5">
        <v>41760</v>
      </c>
      <c r="E481" s="6">
        <f t="shared" si="2"/>
        <v>5</v>
      </c>
      <c r="F481" s="6" t="s">
        <v>35</v>
      </c>
      <c r="G481" s="4" t="s">
        <v>36</v>
      </c>
      <c r="H481" s="4" t="s">
        <v>37</v>
      </c>
      <c r="I481" s="4" t="s">
        <v>38</v>
      </c>
      <c r="J481" s="7">
        <v>1392102.2684495498</v>
      </c>
      <c r="K481" s="9"/>
    </row>
    <row r="482" spans="1:11" ht="14.25" customHeight="1" x14ac:dyDescent="0.2">
      <c r="A482" s="4" t="s">
        <v>58</v>
      </c>
      <c r="B482" s="4" t="s">
        <v>33</v>
      </c>
      <c r="C482" s="4" t="s">
        <v>34</v>
      </c>
      <c r="D482" s="5">
        <v>41791</v>
      </c>
      <c r="E482" s="6">
        <f t="shared" si="2"/>
        <v>6</v>
      </c>
      <c r="F482" s="6" t="s">
        <v>35</v>
      </c>
      <c r="G482" s="4" t="s">
        <v>36</v>
      </c>
      <c r="H482" s="4" t="s">
        <v>37</v>
      </c>
      <c r="I482" s="4" t="s">
        <v>38</v>
      </c>
      <c r="J482" s="7">
        <v>1411857.9438288501</v>
      </c>
      <c r="K482" s="9"/>
    </row>
    <row r="483" spans="1:11" ht="14.25" customHeight="1" x14ac:dyDescent="0.2">
      <c r="A483" s="4" t="s">
        <v>58</v>
      </c>
      <c r="B483" s="4" t="s">
        <v>33</v>
      </c>
      <c r="C483" s="4" t="s">
        <v>34</v>
      </c>
      <c r="D483" s="5">
        <v>41456</v>
      </c>
      <c r="E483" s="6">
        <f t="shared" si="2"/>
        <v>7</v>
      </c>
      <c r="F483" s="6" t="s">
        <v>35</v>
      </c>
      <c r="G483" s="4" t="s">
        <v>36</v>
      </c>
      <c r="H483" s="4" t="s">
        <v>39</v>
      </c>
      <c r="I483" s="4" t="s">
        <v>38</v>
      </c>
      <c r="J483" s="7">
        <v>1625486.6059647598</v>
      </c>
      <c r="K483" s="9"/>
    </row>
    <row r="484" spans="1:11" ht="14.25" customHeight="1" x14ac:dyDescent="0.2">
      <c r="A484" s="4" t="s">
        <v>58</v>
      </c>
      <c r="B484" s="4" t="s">
        <v>33</v>
      </c>
      <c r="C484" s="4" t="s">
        <v>34</v>
      </c>
      <c r="D484" s="5">
        <v>41487</v>
      </c>
      <c r="E484" s="6">
        <f t="shared" si="2"/>
        <v>8</v>
      </c>
      <c r="F484" s="6" t="s">
        <v>35</v>
      </c>
      <c r="G484" s="4" t="s">
        <v>36</v>
      </c>
      <c r="H484" s="4" t="s">
        <v>39</v>
      </c>
      <c r="I484" s="4" t="s">
        <v>38</v>
      </c>
      <c r="J484" s="7">
        <v>1659895.1751643799</v>
      </c>
      <c r="K484" s="9"/>
    </row>
    <row r="485" spans="1:11" ht="14.25" customHeight="1" x14ac:dyDescent="0.2">
      <c r="A485" s="4" t="s">
        <v>58</v>
      </c>
      <c r="B485" s="4" t="s">
        <v>33</v>
      </c>
      <c r="C485" s="4" t="s">
        <v>34</v>
      </c>
      <c r="D485" s="5">
        <v>41518</v>
      </c>
      <c r="E485" s="6">
        <f t="shared" si="2"/>
        <v>9</v>
      </c>
      <c r="F485" s="6" t="s">
        <v>35</v>
      </c>
      <c r="G485" s="4" t="s">
        <v>36</v>
      </c>
      <c r="H485" s="4" t="s">
        <v>39</v>
      </c>
      <c r="I485" s="4" t="s">
        <v>38</v>
      </c>
      <c r="J485" s="7">
        <v>1444191.4899026998</v>
      </c>
      <c r="K485" s="9"/>
    </row>
    <row r="486" spans="1:11" ht="14.25" customHeight="1" x14ac:dyDescent="0.2">
      <c r="A486" s="4" t="s">
        <v>58</v>
      </c>
      <c r="B486" s="4" t="s">
        <v>33</v>
      </c>
      <c r="C486" s="4" t="s">
        <v>34</v>
      </c>
      <c r="D486" s="5">
        <v>41548</v>
      </c>
      <c r="E486" s="6">
        <f t="shared" si="2"/>
        <v>10</v>
      </c>
      <c r="F486" s="6" t="s">
        <v>35</v>
      </c>
      <c r="G486" s="4" t="s">
        <v>36</v>
      </c>
      <c r="H486" s="4" t="s">
        <v>39</v>
      </c>
      <c r="I486" s="4" t="s">
        <v>38</v>
      </c>
      <c r="J486" s="7">
        <v>1446297.1535751198</v>
      </c>
      <c r="K486" s="9"/>
    </row>
    <row r="487" spans="1:11" ht="14.25" customHeight="1" x14ac:dyDescent="0.2">
      <c r="A487" s="4" t="s">
        <v>58</v>
      </c>
      <c r="B487" s="4" t="s">
        <v>33</v>
      </c>
      <c r="C487" s="4" t="s">
        <v>34</v>
      </c>
      <c r="D487" s="5">
        <v>41579</v>
      </c>
      <c r="E487" s="6">
        <f t="shared" si="2"/>
        <v>11</v>
      </c>
      <c r="F487" s="6" t="s">
        <v>35</v>
      </c>
      <c r="G487" s="4" t="s">
        <v>36</v>
      </c>
      <c r="H487" s="4" t="s">
        <v>39</v>
      </c>
      <c r="I487" s="4" t="s">
        <v>38</v>
      </c>
      <c r="J487" s="7">
        <v>1514832.0416583198</v>
      </c>
      <c r="K487" s="9"/>
    </row>
    <row r="488" spans="1:11" ht="14.25" customHeight="1" x14ac:dyDescent="0.2">
      <c r="A488" s="4" t="s">
        <v>58</v>
      </c>
      <c r="B488" s="4" t="s">
        <v>33</v>
      </c>
      <c r="C488" s="4" t="s">
        <v>34</v>
      </c>
      <c r="D488" s="5">
        <v>41609</v>
      </c>
      <c r="E488" s="6">
        <f t="shared" si="2"/>
        <v>12</v>
      </c>
      <c r="F488" s="6" t="s">
        <v>35</v>
      </c>
      <c r="G488" s="4" t="s">
        <v>36</v>
      </c>
      <c r="H488" s="4" t="s">
        <v>39</v>
      </c>
      <c r="I488" s="4" t="s">
        <v>38</v>
      </c>
      <c r="J488" s="7">
        <v>1583222.1820707603</v>
      </c>
      <c r="K488" s="9"/>
    </row>
    <row r="489" spans="1:11" ht="14.25" customHeight="1" x14ac:dyDescent="0.2">
      <c r="A489" s="4" t="s">
        <v>58</v>
      </c>
      <c r="B489" s="4" t="s">
        <v>33</v>
      </c>
      <c r="C489" s="4" t="s">
        <v>34</v>
      </c>
      <c r="D489" s="5">
        <v>41640</v>
      </c>
      <c r="E489" s="6">
        <f t="shared" si="2"/>
        <v>1</v>
      </c>
      <c r="F489" s="6" t="s">
        <v>35</v>
      </c>
      <c r="G489" s="4" t="s">
        <v>36</v>
      </c>
      <c r="H489" s="4" t="s">
        <v>39</v>
      </c>
      <c r="I489" s="4" t="s">
        <v>38</v>
      </c>
      <c r="J489" s="7">
        <v>2185449.6683400148</v>
      </c>
      <c r="K489" s="9"/>
    </row>
    <row r="490" spans="1:11" ht="14.25" customHeight="1" x14ac:dyDescent="0.2">
      <c r="A490" s="4" t="s">
        <v>58</v>
      </c>
      <c r="B490" s="4" t="s">
        <v>33</v>
      </c>
      <c r="C490" s="4" t="s">
        <v>34</v>
      </c>
      <c r="D490" s="5">
        <v>41671</v>
      </c>
      <c r="E490" s="6">
        <f t="shared" si="2"/>
        <v>2</v>
      </c>
      <c r="F490" s="6" t="s">
        <v>35</v>
      </c>
      <c r="G490" s="4" t="s">
        <v>36</v>
      </c>
      <c r="H490" s="4" t="s">
        <v>39</v>
      </c>
      <c r="I490" s="4" t="s">
        <v>38</v>
      </c>
      <c r="J490" s="7">
        <v>1908874.1661135301</v>
      </c>
      <c r="K490" s="9"/>
    </row>
    <row r="491" spans="1:11" ht="14.25" customHeight="1" x14ac:dyDescent="0.2">
      <c r="A491" s="4" t="s">
        <v>58</v>
      </c>
      <c r="B491" s="4" t="s">
        <v>33</v>
      </c>
      <c r="C491" s="4" t="s">
        <v>34</v>
      </c>
      <c r="D491" s="5">
        <v>41699</v>
      </c>
      <c r="E491" s="6">
        <f t="shared" si="2"/>
        <v>3</v>
      </c>
      <c r="F491" s="6" t="s">
        <v>35</v>
      </c>
      <c r="G491" s="4" t="s">
        <v>36</v>
      </c>
      <c r="H491" s="4" t="s">
        <v>39</v>
      </c>
      <c r="I491" s="4" t="s">
        <v>38</v>
      </c>
      <c r="J491" s="7">
        <v>2172232.0198028446</v>
      </c>
      <c r="K491" s="9"/>
    </row>
    <row r="492" spans="1:11" ht="14.25" customHeight="1" x14ac:dyDescent="0.2">
      <c r="A492" s="4" t="s">
        <v>58</v>
      </c>
      <c r="B492" s="4" t="s">
        <v>33</v>
      </c>
      <c r="C492" s="4" t="s">
        <v>34</v>
      </c>
      <c r="D492" s="5">
        <v>41730</v>
      </c>
      <c r="E492" s="6">
        <f t="shared" si="2"/>
        <v>4</v>
      </c>
      <c r="F492" s="6" t="s">
        <v>35</v>
      </c>
      <c r="G492" s="4" t="s">
        <v>36</v>
      </c>
      <c r="H492" s="4" t="s">
        <v>39</v>
      </c>
      <c r="I492" s="4" t="s">
        <v>38</v>
      </c>
      <c r="J492" s="7">
        <v>1578698.4052564728</v>
      </c>
      <c r="K492" s="9"/>
    </row>
    <row r="493" spans="1:11" ht="14.25" customHeight="1" x14ac:dyDescent="0.2">
      <c r="A493" s="4" t="s">
        <v>58</v>
      </c>
      <c r="B493" s="4" t="s">
        <v>33</v>
      </c>
      <c r="C493" s="4" t="s">
        <v>34</v>
      </c>
      <c r="D493" s="5">
        <v>41760</v>
      </c>
      <c r="E493" s="6">
        <f t="shared" si="2"/>
        <v>5</v>
      </c>
      <c r="F493" s="6" t="s">
        <v>35</v>
      </c>
      <c r="G493" s="4" t="s">
        <v>36</v>
      </c>
      <c r="H493" s="4" t="s">
        <v>39</v>
      </c>
      <c r="I493" s="4" t="s">
        <v>38</v>
      </c>
      <c r="J493" s="7">
        <v>1427519.7588170748</v>
      </c>
      <c r="K493" s="9"/>
    </row>
    <row r="494" spans="1:11" ht="14.25" customHeight="1" x14ac:dyDescent="0.2">
      <c r="A494" s="4" t="s">
        <v>58</v>
      </c>
      <c r="B494" s="4" t="s">
        <v>33</v>
      </c>
      <c r="C494" s="4" t="s">
        <v>34</v>
      </c>
      <c r="D494" s="5">
        <v>41791</v>
      </c>
      <c r="E494" s="6">
        <f t="shared" si="2"/>
        <v>6</v>
      </c>
      <c r="F494" s="6" t="s">
        <v>35</v>
      </c>
      <c r="G494" s="4" t="s">
        <v>36</v>
      </c>
      <c r="H494" s="4" t="s">
        <v>39</v>
      </c>
      <c r="I494" s="4" t="s">
        <v>38</v>
      </c>
      <c r="J494" s="7">
        <v>1514114.6389280451</v>
      </c>
      <c r="K494" s="9"/>
    </row>
    <row r="495" spans="1:11" ht="14.25" customHeight="1" x14ac:dyDescent="0.2">
      <c r="A495" s="4" t="s">
        <v>58</v>
      </c>
      <c r="B495" s="4" t="s">
        <v>33</v>
      </c>
      <c r="C495" s="4" t="s">
        <v>34</v>
      </c>
      <c r="D495" s="5">
        <v>41456</v>
      </c>
      <c r="E495" s="6">
        <f t="shared" si="2"/>
        <v>7</v>
      </c>
      <c r="F495" s="6" t="s">
        <v>35</v>
      </c>
      <c r="G495" s="4" t="s">
        <v>40</v>
      </c>
      <c r="H495" s="4" t="s">
        <v>37</v>
      </c>
      <c r="I495" s="4" t="s">
        <v>38</v>
      </c>
      <c r="J495" s="7">
        <v>572721.43503440253</v>
      </c>
      <c r="K495" s="9"/>
    </row>
    <row r="496" spans="1:11" ht="14.25" customHeight="1" x14ac:dyDescent="0.2">
      <c r="A496" s="4" t="s">
        <v>58</v>
      </c>
      <c r="B496" s="4" t="s">
        <v>33</v>
      </c>
      <c r="C496" s="4" t="s">
        <v>34</v>
      </c>
      <c r="D496" s="5">
        <v>41487</v>
      </c>
      <c r="E496" s="6">
        <f t="shared" si="2"/>
        <v>8</v>
      </c>
      <c r="F496" s="6" t="s">
        <v>35</v>
      </c>
      <c r="G496" s="4" t="s">
        <v>40</v>
      </c>
      <c r="H496" s="4" t="s">
        <v>37</v>
      </c>
      <c r="I496" s="4" t="s">
        <v>38</v>
      </c>
      <c r="J496" s="7">
        <v>553259.36107870308</v>
      </c>
      <c r="K496" s="9"/>
    </row>
    <row r="497" spans="1:11" ht="14.25" customHeight="1" x14ac:dyDescent="0.2">
      <c r="A497" s="4" t="s">
        <v>58</v>
      </c>
      <c r="B497" s="4" t="s">
        <v>33</v>
      </c>
      <c r="C497" s="4" t="s">
        <v>34</v>
      </c>
      <c r="D497" s="5">
        <v>41518</v>
      </c>
      <c r="E497" s="6">
        <f t="shared" si="2"/>
        <v>9</v>
      </c>
      <c r="F497" s="6" t="s">
        <v>35</v>
      </c>
      <c r="G497" s="4" t="s">
        <v>40</v>
      </c>
      <c r="H497" s="4" t="s">
        <v>37</v>
      </c>
      <c r="I497" s="4" t="s">
        <v>38</v>
      </c>
      <c r="J497" s="7">
        <v>488663.53557713993</v>
      </c>
      <c r="K497" s="9"/>
    </row>
    <row r="498" spans="1:11" ht="14.25" customHeight="1" x14ac:dyDescent="0.2">
      <c r="A498" s="4" t="s">
        <v>58</v>
      </c>
      <c r="B498" s="4" t="s">
        <v>33</v>
      </c>
      <c r="C498" s="4" t="s">
        <v>34</v>
      </c>
      <c r="D498" s="5">
        <v>41548</v>
      </c>
      <c r="E498" s="6">
        <f t="shared" si="2"/>
        <v>10</v>
      </c>
      <c r="F498" s="6" t="s">
        <v>35</v>
      </c>
      <c r="G498" s="4" t="s">
        <v>40</v>
      </c>
      <c r="H498" s="4" t="s">
        <v>37</v>
      </c>
      <c r="I498" s="4" t="s">
        <v>38</v>
      </c>
      <c r="J498" s="7">
        <v>489975.02124432393</v>
      </c>
      <c r="K498" s="9"/>
    </row>
    <row r="499" spans="1:11" ht="14.25" customHeight="1" x14ac:dyDescent="0.2">
      <c r="A499" s="4" t="s">
        <v>58</v>
      </c>
      <c r="B499" s="4" t="s">
        <v>33</v>
      </c>
      <c r="C499" s="4" t="s">
        <v>34</v>
      </c>
      <c r="D499" s="5">
        <v>41579</v>
      </c>
      <c r="E499" s="6">
        <f t="shared" si="2"/>
        <v>11</v>
      </c>
      <c r="F499" s="6" t="s">
        <v>35</v>
      </c>
      <c r="G499" s="4" t="s">
        <v>40</v>
      </c>
      <c r="H499" s="4" t="s">
        <v>37</v>
      </c>
      <c r="I499" s="4" t="s">
        <v>38</v>
      </c>
      <c r="J499" s="7">
        <v>529133.37097590195</v>
      </c>
      <c r="K499" s="9"/>
    </row>
    <row r="500" spans="1:11" ht="14.25" customHeight="1" x14ac:dyDescent="0.2">
      <c r="A500" s="4" t="s">
        <v>58</v>
      </c>
      <c r="B500" s="4" t="s">
        <v>33</v>
      </c>
      <c r="C500" s="4" t="s">
        <v>34</v>
      </c>
      <c r="D500" s="5">
        <v>41609</v>
      </c>
      <c r="E500" s="6">
        <f t="shared" si="2"/>
        <v>12</v>
      </c>
      <c r="F500" s="6" t="s">
        <v>35</v>
      </c>
      <c r="G500" s="4" t="s">
        <v>40</v>
      </c>
      <c r="H500" s="4" t="s">
        <v>37</v>
      </c>
      <c r="I500" s="4" t="s">
        <v>38</v>
      </c>
      <c r="J500" s="7">
        <v>548346.99718814401</v>
      </c>
      <c r="K500" s="9"/>
    </row>
    <row r="501" spans="1:11" ht="14.25" customHeight="1" x14ac:dyDescent="0.2">
      <c r="A501" s="4" t="s">
        <v>58</v>
      </c>
      <c r="B501" s="4" t="s">
        <v>33</v>
      </c>
      <c r="C501" s="4" t="s">
        <v>34</v>
      </c>
      <c r="D501" s="5">
        <v>41640</v>
      </c>
      <c r="E501" s="6">
        <f t="shared" si="2"/>
        <v>1</v>
      </c>
      <c r="F501" s="6" t="s">
        <v>35</v>
      </c>
      <c r="G501" s="4" t="s">
        <v>40</v>
      </c>
      <c r="H501" s="4" t="s">
        <v>37</v>
      </c>
      <c r="I501" s="4" t="s">
        <v>38</v>
      </c>
      <c r="J501" s="7">
        <v>708180.8798732165</v>
      </c>
      <c r="K501" s="9"/>
    </row>
    <row r="502" spans="1:11" ht="14.25" customHeight="1" x14ac:dyDescent="0.2">
      <c r="A502" s="4" t="s">
        <v>58</v>
      </c>
      <c r="B502" s="4" t="s">
        <v>33</v>
      </c>
      <c r="C502" s="4" t="s">
        <v>34</v>
      </c>
      <c r="D502" s="5">
        <v>41671</v>
      </c>
      <c r="E502" s="6">
        <f t="shared" si="2"/>
        <v>2</v>
      </c>
      <c r="F502" s="6" t="s">
        <v>35</v>
      </c>
      <c r="G502" s="4" t="s">
        <v>40</v>
      </c>
      <c r="H502" s="4" t="s">
        <v>37</v>
      </c>
      <c r="I502" s="4" t="s">
        <v>38</v>
      </c>
      <c r="J502" s="7">
        <v>640010.83732324198</v>
      </c>
      <c r="K502" s="9"/>
    </row>
    <row r="503" spans="1:11" ht="14.25" customHeight="1" x14ac:dyDescent="0.2">
      <c r="A503" s="4" t="s">
        <v>58</v>
      </c>
      <c r="B503" s="4" t="s">
        <v>33</v>
      </c>
      <c r="C503" s="4" t="s">
        <v>34</v>
      </c>
      <c r="D503" s="5">
        <v>41699</v>
      </c>
      <c r="E503" s="6">
        <f t="shared" si="2"/>
        <v>3</v>
      </c>
      <c r="F503" s="6" t="s">
        <v>35</v>
      </c>
      <c r="G503" s="4" t="s">
        <v>40</v>
      </c>
      <c r="H503" s="4" t="s">
        <v>37</v>
      </c>
      <c r="I503" s="4" t="s">
        <v>38</v>
      </c>
      <c r="J503" s="7">
        <v>667459.8386969011</v>
      </c>
      <c r="K503" s="9"/>
    </row>
    <row r="504" spans="1:11" ht="14.25" customHeight="1" x14ac:dyDescent="0.2">
      <c r="A504" s="4" t="s">
        <v>58</v>
      </c>
      <c r="B504" s="4" t="s">
        <v>33</v>
      </c>
      <c r="C504" s="4" t="s">
        <v>34</v>
      </c>
      <c r="D504" s="5">
        <v>41730</v>
      </c>
      <c r="E504" s="6">
        <f t="shared" si="2"/>
        <v>4</v>
      </c>
      <c r="F504" s="6" t="s">
        <v>35</v>
      </c>
      <c r="G504" s="4" t="s">
        <v>40</v>
      </c>
      <c r="H504" s="4" t="s">
        <v>37</v>
      </c>
      <c r="I504" s="4" t="s">
        <v>38</v>
      </c>
      <c r="J504" s="7">
        <v>522776.70462318265</v>
      </c>
      <c r="K504" s="9"/>
    </row>
    <row r="505" spans="1:11" ht="14.25" customHeight="1" x14ac:dyDescent="0.2">
      <c r="A505" s="4" t="s">
        <v>58</v>
      </c>
      <c r="B505" s="4" t="s">
        <v>33</v>
      </c>
      <c r="C505" s="4" t="s">
        <v>34</v>
      </c>
      <c r="D505" s="5">
        <v>41760</v>
      </c>
      <c r="E505" s="6">
        <f t="shared" si="2"/>
        <v>5</v>
      </c>
      <c r="F505" s="6" t="s">
        <v>35</v>
      </c>
      <c r="G505" s="4" t="s">
        <v>40</v>
      </c>
      <c r="H505" s="4" t="s">
        <v>37</v>
      </c>
      <c r="I505" s="4" t="s">
        <v>38</v>
      </c>
      <c r="J505" s="7">
        <v>512724.28996642696</v>
      </c>
      <c r="K505" s="9"/>
    </row>
    <row r="506" spans="1:11" ht="14.25" customHeight="1" x14ac:dyDescent="0.2">
      <c r="A506" s="4" t="s">
        <v>58</v>
      </c>
      <c r="B506" s="4" t="s">
        <v>33</v>
      </c>
      <c r="C506" s="4" t="s">
        <v>34</v>
      </c>
      <c r="D506" s="5">
        <v>41791</v>
      </c>
      <c r="E506" s="6">
        <f t="shared" si="2"/>
        <v>6</v>
      </c>
      <c r="F506" s="6" t="s">
        <v>35</v>
      </c>
      <c r="G506" s="4" t="s">
        <v>40</v>
      </c>
      <c r="H506" s="4" t="s">
        <v>37</v>
      </c>
      <c r="I506" s="4" t="s">
        <v>38</v>
      </c>
      <c r="J506" s="7">
        <v>505076.6478049407</v>
      </c>
      <c r="K506" s="9"/>
    </row>
    <row r="507" spans="1:11" ht="14.25" customHeight="1" x14ac:dyDescent="0.2">
      <c r="A507" s="4" t="s">
        <v>58</v>
      </c>
      <c r="B507" s="4" t="s">
        <v>33</v>
      </c>
      <c r="C507" s="4" t="s">
        <v>34</v>
      </c>
      <c r="D507" s="5">
        <v>41456</v>
      </c>
      <c r="E507" s="6">
        <f t="shared" si="2"/>
        <v>7</v>
      </c>
      <c r="F507" s="6" t="s">
        <v>35</v>
      </c>
      <c r="G507" s="4" t="s">
        <v>40</v>
      </c>
      <c r="H507" s="4" t="s">
        <v>39</v>
      </c>
      <c r="I507" s="4" t="s">
        <v>38</v>
      </c>
      <c r="J507" s="7">
        <v>951843.45208066003</v>
      </c>
      <c r="K507" s="9"/>
    </row>
    <row r="508" spans="1:11" ht="14.25" customHeight="1" x14ac:dyDescent="0.2">
      <c r="A508" s="4" t="s">
        <v>58</v>
      </c>
      <c r="B508" s="4" t="s">
        <v>33</v>
      </c>
      <c r="C508" s="4" t="s">
        <v>34</v>
      </c>
      <c r="D508" s="5">
        <v>41487</v>
      </c>
      <c r="E508" s="6">
        <f t="shared" si="2"/>
        <v>8</v>
      </c>
      <c r="F508" s="6" t="s">
        <v>35</v>
      </c>
      <c r="G508" s="4" t="s">
        <v>40</v>
      </c>
      <c r="H508" s="4" t="s">
        <v>39</v>
      </c>
      <c r="I508" s="4" t="s">
        <v>38</v>
      </c>
      <c r="J508" s="7">
        <v>948078.62865493121</v>
      </c>
      <c r="K508" s="9"/>
    </row>
    <row r="509" spans="1:11" ht="14.25" customHeight="1" x14ac:dyDescent="0.2">
      <c r="A509" s="4" t="s">
        <v>58</v>
      </c>
      <c r="B509" s="4" t="s">
        <v>33</v>
      </c>
      <c r="C509" s="4" t="s">
        <v>34</v>
      </c>
      <c r="D509" s="5">
        <v>41518</v>
      </c>
      <c r="E509" s="6">
        <f t="shared" si="2"/>
        <v>9</v>
      </c>
      <c r="F509" s="6" t="s">
        <v>35</v>
      </c>
      <c r="G509" s="4" t="s">
        <v>40</v>
      </c>
      <c r="H509" s="4" t="s">
        <v>39</v>
      </c>
      <c r="I509" s="4" t="s">
        <v>38</v>
      </c>
      <c r="J509" s="7">
        <v>839638.14718028437</v>
      </c>
      <c r="K509" s="9"/>
    </row>
    <row r="510" spans="1:11" ht="14.25" customHeight="1" x14ac:dyDescent="0.2">
      <c r="A510" s="4" t="s">
        <v>58</v>
      </c>
      <c r="B510" s="4" t="s">
        <v>33</v>
      </c>
      <c r="C510" s="4" t="s">
        <v>34</v>
      </c>
      <c r="D510" s="5">
        <v>41548</v>
      </c>
      <c r="E510" s="6">
        <f t="shared" si="2"/>
        <v>10</v>
      </c>
      <c r="F510" s="6" t="s">
        <v>35</v>
      </c>
      <c r="G510" s="4" t="s">
        <v>40</v>
      </c>
      <c r="H510" s="4" t="s">
        <v>39</v>
      </c>
      <c r="I510" s="4" t="s">
        <v>38</v>
      </c>
      <c r="J510" s="7">
        <v>837761.61547412642</v>
      </c>
      <c r="K510" s="9"/>
    </row>
    <row r="511" spans="1:11" ht="14.25" customHeight="1" x14ac:dyDescent="0.2">
      <c r="A511" s="4" t="s">
        <v>58</v>
      </c>
      <c r="B511" s="4" t="s">
        <v>33</v>
      </c>
      <c r="C511" s="4" t="s">
        <v>34</v>
      </c>
      <c r="D511" s="5">
        <v>41579</v>
      </c>
      <c r="E511" s="6">
        <f t="shared" si="2"/>
        <v>11</v>
      </c>
      <c r="F511" s="6" t="s">
        <v>35</v>
      </c>
      <c r="G511" s="4" t="s">
        <v>40</v>
      </c>
      <c r="H511" s="4" t="s">
        <v>39</v>
      </c>
      <c r="I511" s="4" t="s">
        <v>38</v>
      </c>
      <c r="J511" s="7">
        <v>825905.84054225881</v>
      </c>
      <c r="K511" s="9"/>
    </row>
    <row r="512" spans="1:11" ht="14.25" customHeight="1" x14ac:dyDescent="0.2">
      <c r="A512" s="4" t="s">
        <v>58</v>
      </c>
      <c r="B512" s="4" t="s">
        <v>33</v>
      </c>
      <c r="C512" s="4" t="s">
        <v>34</v>
      </c>
      <c r="D512" s="5">
        <v>41609</v>
      </c>
      <c r="E512" s="6">
        <f t="shared" si="2"/>
        <v>12</v>
      </c>
      <c r="F512" s="6" t="s">
        <v>35</v>
      </c>
      <c r="G512" s="4" t="s">
        <v>40</v>
      </c>
      <c r="H512" s="4" t="s">
        <v>39</v>
      </c>
      <c r="I512" s="4" t="s">
        <v>38</v>
      </c>
      <c r="J512" s="7">
        <v>862303.26656136638</v>
      </c>
      <c r="K512" s="9"/>
    </row>
    <row r="513" spans="1:11" ht="14.25" customHeight="1" x14ac:dyDescent="0.2">
      <c r="A513" s="4" t="s">
        <v>58</v>
      </c>
      <c r="B513" s="4" t="s">
        <v>33</v>
      </c>
      <c r="C513" s="4" t="s">
        <v>34</v>
      </c>
      <c r="D513" s="5">
        <v>41640</v>
      </c>
      <c r="E513" s="6">
        <f t="shared" si="2"/>
        <v>1</v>
      </c>
      <c r="F513" s="6" t="s">
        <v>35</v>
      </c>
      <c r="G513" s="4" t="s">
        <v>40</v>
      </c>
      <c r="H513" s="4" t="s">
        <v>39</v>
      </c>
      <c r="I513" s="4" t="s">
        <v>38</v>
      </c>
      <c r="J513" s="7">
        <v>1253846.7036352013</v>
      </c>
      <c r="K513" s="9"/>
    </row>
    <row r="514" spans="1:11" ht="14.25" customHeight="1" x14ac:dyDescent="0.2">
      <c r="A514" s="4" t="s">
        <v>58</v>
      </c>
      <c r="B514" s="4" t="s">
        <v>33</v>
      </c>
      <c r="C514" s="4" t="s">
        <v>34</v>
      </c>
      <c r="D514" s="5">
        <v>41671</v>
      </c>
      <c r="E514" s="6">
        <f t="shared" si="2"/>
        <v>2</v>
      </c>
      <c r="F514" s="6" t="s">
        <v>35</v>
      </c>
      <c r="G514" s="4" t="s">
        <v>40</v>
      </c>
      <c r="H514" s="4" t="s">
        <v>39</v>
      </c>
      <c r="I514" s="4" t="s">
        <v>38</v>
      </c>
      <c r="J514" s="7">
        <v>1118819.7752297593</v>
      </c>
      <c r="K514" s="9"/>
    </row>
    <row r="515" spans="1:11" ht="14.25" customHeight="1" x14ac:dyDescent="0.2">
      <c r="A515" s="4" t="s">
        <v>58</v>
      </c>
      <c r="B515" s="4" t="s">
        <v>33</v>
      </c>
      <c r="C515" s="4" t="s">
        <v>34</v>
      </c>
      <c r="D515" s="5">
        <v>41699</v>
      </c>
      <c r="E515" s="6">
        <f t="shared" si="2"/>
        <v>3</v>
      </c>
      <c r="F515" s="6" t="s">
        <v>35</v>
      </c>
      <c r="G515" s="4" t="s">
        <v>40</v>
      </c>
      <c r="H515" s="4" t="s">
        <v>39</v>
      </c>
      <c r="I515" s="4" t="s">
        <v>38</v>
      </c>
      <c r="J515" s="7">
        <v>1243211.3255661349</v>
      </c>
      <c r="K515" s="9"/>
    </row>
    <row r="516" spans="1:11" ht="14.25" customHeight="1" x14ac:dyDescent="0.2">
      <c r="A516" s="4" t="s">
        <v>58</v>
      </c>
      <c r="B516" s="4" t="s">
        <v>33</v>
      </c>
      <c r="C516" s="4" t="s">
        <v>34</v>
      </c>
      <c r="D516" s="5">
        <v>41730</v>
      </c>
      <c r="E516" s="6">
        <f t="shared" si="2"/>
        <v>4</v>
      </c>
      <c r="F516" s="6" t="s">
        <v>35</v>
      </c>
      <c r="G516" s="4" t="s">
        <v>40</v>
      </c>
      <c r="H516" s="4" t="s">
        <v>39</v>
      </c>
      <c r="I516" s="4" t="s">
        <v>38</v>
      </c>
      <c r="J516" s="7">
        <v>873553.17312709882</v>
      </c>
      <c r="K516" s="9"/>
    </row>
    <row r="517" spans="1:11" ht="14.25" customHeight="1" x14ac:dyDescent="0.2">
      <c r="A517" s="4" t="s">
        <v>58</v>
      </c>
      <c r="B517" s="4" t="s">
        <v>33</v>
      </c>
      <c r="C517" s="4" t="s">
        <v>34</v>
      </c>
      <c r="D517" s="5">
        <v>41760</v>
      </c>
      <c r="E517" s="6">
        <f t="shared" si="2"/>
        <v>5</v>
      </c>
      <c r="F517" s="6" t="s">
        <v>35</v>
      </c>
      <c r="G517" s="4" t="s">
        <v>40</v>
      </c>
      <c r="H517" s="4" t="s">
        <v>39</v>
      </c>
      <c r="I517" s="4" t="s">
        <v>38</v>
      </c>
      <c r="J517" s="7">
        <v>904225.09532840759</v>
      </c>
      <c r="K517" s="9"/>
    </row>
    <row r="518" spans="1:11" ht="14.25" customHeight="1" x14ac:dyDescent="0.2">
      <c r="A518" s="4" t="s">
        <v>58</v>
      </c>
      <c r="B518" s="4" t="s">
        <v>33</v>
      </c>
      <c r="C518" s="4" t="s">
        <v>34</v>
      </c>
      <c r="D518" s="5">
        <v>41791</v>
      </c>
      <c r="E518" s="6">
        <f t="shared" si="2"/>
        <v>6</v>
      </c>
      <c r="F518" s="6" t="s">
        <v>35</v>
      </c>
      <c r="G518" s="4" t="s">
        <v>40</v>
      </c>
      <c r="H518" s="4" t="s">
        <v>39</v>
      </c>
      <c r="I518" s="4" t="s">
        <v>38</v>
      </c>
      <c r="J518" s="7">
        <v>871415.10053497902</v>
      </c>
      <c r="K518" s="9"/>
    </row>
    <row r="519" spans="1:11" ht="14.25" customHeight="1" x14ac:dyDescent="0.2">
      <c r="A519" s="4" t="s">
        <v>58</v>
      </c>
      <c r="B519" s="4" t="s">
        <v>33</v>
      </c>
      <c r="C519" s="4" t="s">
        <v>34</v>
      </c>
      <c r="D519" s="5">
        <v>41456</v>
      </c>
      <c r="E519" s="6">
        <f t="shared" si="2"/>
        <v>7</v>
      </c>
      <c r="F519" s="6" t="s">
        <v>35</v>
      </c>
      <c r="G519" s="4" t="s">
        <v>41</v>
      </c>
      <c r="H519" s="4" t="s">
        <v>37</v>
      </c>
      <c r="I519" s="4" t="s">
        <v>38</v>
      </c>
      <c r="J519" s="7">
        <v>1297406.74054068</v>
      </c>
      <c r="K519" s="9"/>
    </row>
    <row r="520" spans="1:11" ht="14.25" customHeight="1" x14ac:dyDescent="0.2">
      <c r="A520" s="4" t="s">
        <v>58</v>
      </c>
      <c r="B520" s="4" t="s">
        <v>33</v>
      </c>
      <c r="C520" s="4" t="s">
        <v>34</v>
      </c>
      <c r="D520" s="5">
        <v>41487</v>
      </c>
      <c r="E520" s="6">
        <f t="shared" si="2"/>
        <v>8</v>
      </c>
      <c r="F520" s="6" t="s">
        <v>35</v>
      </c>
      <c r="G520" s="4" t="s">
        <v>41</v>
      </c>
      <c r="H520" s="4" t="s">
        <v>37</v>
      </c>
      <c r="I520" s="4" t="s">
        <v>38</v>
      </c>
      <c r="J520" s="7">
        <v>1246732.403197204</v>
      </c>
      <c r="K520" s="9"/>
    </row>
    <row r="521" spans="1:11" ht="14.25" customHeight="1" x14ac:dyDescent="0.2">
      <c r="A521" s="4" t="s">
        <v>58</v>
      </c>
      <c r="B521" s="4" t="s">
        <v>33</v>
      </c>
      <c r="C521" s="4" t="s">
        <v>34</v>
      </c>
      <c r="D521" s="5">
        <v>41518</v>
      </c>
      <c r="E521" s="6">
        <f t="shared" si="2"/>
        <v>9</v>
      </c>
      <c r="F521" s="6" t="s">
        <v>35</v>
      </c>
      <c r="G521" s="4" t="s">
        <v>41</v>
      </c>
      <c r="H521" s="4" t="s">
        <v>37</v>
      </c>
      <c r="I521" s="4" t="s">
        <v>38</v>
      </c>
      <c r="J521" s="7">
        <v>1261003.9380338399</v>
      </c>
      <c r="K521" s="9"/>
    </row>
    <row r="522" spans="1:11" ht="14.25" customHeight="1" x14ac:dyDescent="0.2">
      <c r="A522" s="4" t="s">
        <v>58</v>
      </c>
      <c r="B522" s="4" t="s">
        <v>33</v>
      </c>
      <c r="C522" s="4" t="s">
        <v>34</v>
      </c>
      <c r="D522" s="5">
        <v>41548</v>
      </c>
      <c r="E522" s="6">
        <f t="shared" si="2"/>
        <v>10</v>
      </c>
      <c r="F522" s="6" t="s">
        <v>35</v>
      </c>
      <c r="G522" s="4" t="s">
        <v>41</v>
      </c>
      <c r="H522" s="4" t="s">
        <v>37</v>
      </c>
      <c r="I522" s="4" t="s">
        <v>38</v>
      </c>
      <c r="J522" s="7">
        <v>1179821.26796688</v>
      </c>
      <c r="K522" s="9"/>
    </row>
    <row r="523" spans="1:11" ht="14.25" customHeight="1" x14ac:dyDescent="0.2">
      <c r="A523" s="4" t="s">
        <v>58</v>
      </c>
      <c r="B523" s="4" t="s">
        <v>33</v>
      </c>
      <c r="C523" s="4" t="s">
        <v>34</v>
      </c>
      <c r="D523" s="5">
        <v>41579</v>
      </c>
      <c r="E523" s="6">
        <f t="shared" si="2"/>
        <v>11</v>
      </c>
      <c r="F523" s="6" t="s">
        <v>35</v>
      </c>
      <c r="G523" s="4" t="s">
        <v>41</v>
      </c>
      <c r="H523" s="4" t="s">
        <v>37</v>
      </c>
      <c r="I523" s="4" t="s">
        <v>38</v>
      </c>
      <c r="J523" s="7">
        <v>1225043.3422285519</v>
      </c>
      <c r="K523" s="9"/>
    </row>
    <row r="524" spans="1:11" ht="14.25" customHeight="1" x14ac:dyDescent="0.2">
      <c r="A524" s="4" t="s">
        <v>58</v>
      </c>
      <c r="B524" s="4" t="s">
        <v>33</v>
      </c>
      <c r="C524" s="4" t="s">
        <v>34</v>
      </c>
      <c r="D524" s="5">
        <v>41609</v>
      </c>
      <c r="E524" s="6">
        <f t="shared" si="2"/>
        <v>12</v>
      </c>
      <c r="F524" s="6" t="s">
        <v>35</v>
      </c>
      <c r="G524" s="4" t="s">
        <v>41</v>
      </c>
      <c r="H524" s="4" t="s">
        <v>37</v>
      </c>
      <c r="I524" s="4" t="s">
        <v>38</v>
      </c>
      <c r="J524" s="7">
        <v>1129962.8956686843</v>
      </c>
      <c r="K524" s="9"/>
    </row>
    <row r="525" spans="1:11" ht="14.25" customHeight="1" x14ac:dyDescent="0.2">
      <c r="A525" s="4" t="s">
        <v>58</v>
      </c>
      <c r="B525" s="4" t="s">
        <v>33</v>
      </c>
      <c r="C525" s="4" t="s">
        <v>34</v>
      </c>
      <c r="D525" s="5">
        <v>41640</v>
      </c>
      <c r="E525" s="6">
        <f t="shared" si="2"/>
        <v>1</v>
      </c>
      <c r="F525" s="6" t="s">
        <v>35</v>
      </c>
      <c r="G525" s="4" t="s">
        <v>41</v>
      </c>
      <c r="H525" s="4" t="s">
        <v>37</v>
      </c>
      <c r="I525" s="4" t="s">
        <v>38</v>
      </c>
      <c r="J525" s="7">
        <v>1834971.6304940018</v>
      </c>
      <c r="K525" s="9"/>
    </row>
    <row r="526" spans="1:11" ht="14.25" customHeight="1" x14ac:dyDescent="0.2">
      <c r="A526" s="4" t="s">
        <v>58</v>
      </c>
      <c r="B526" s="4" t="s">
        <v>33</v>
      </c>
      <c r="C526" s="4" t="s">
        <v>34</v>
      </c>
      <c r="D526" s="5">
        <v>41671</v>
      </c>
      <c r="E526" s="6">
        <f t="shared" si="2"/>
        <v>2</v>
      </c>
      <c r="F526" s="6" t="s">
        <v>35</v>
      </c>
      <c r="G526" s="4" t="s">
        <v>41</v>
      </c>
      <c r="H526" s="4" t="s">
        <v>37</v>
      </c>
      <c r="I526" s="4" t="s">
        <v>38</v>
      </c>
      <c r="J526" s="7">
        <v>1482921.3921540482</v>
      </c>
      <c r="K526" s="9"/>
    </row>
    <row r="527" spans="1:11" ht="14.25" customHeight="1" x14ac:dyDescent="0.2">
      <c r="A527" s="4" t="s">
        <v>58</v>
      </c>
      <c r="B527" s="4" t="s">
        <v>33</v>
      </c>
      <c r="C527" s="4" t="s">
        <v>34</v>
      </c>
      <c r="D527" s="5">
        <v>41699</v>
      </c>
      <c r="E527" s="6">
        <f t="shared" si="2"/>
        <v>3</v>
      </c>
      <c r="F527" s="6" t="s">
        <v>35</v>
      </c>
      <c r="G527" s="4" t="s">
        <v>41</v>
      </c>
      <c r="H527" s="4" t="s">
        <v>37</v>
      </c>
      <c r="I527" s="4" t="s">
        <v>38</v>
      </c>
      <c r="J527" s="7">
        <v>1660344.4743205321</v>
      </c>
      <c r="K527" s="9"/>
    </row>
    <row r="528" spans="1:11" ht="14.25" customHeight="1" x14ac:dyDescent="0.2">
      <c r="A528" s="4" t="s">
        <v>58</v>
      </c>
      <c r="B528" s="4" t="s">
        <v>33</v>
      </c>
      <c r="C528" s="4" t="s">
        <v>34</v>
      </c>
      <c r="D528" s="5">
        <v>41730</v>
      </c>
      <c r="E528" s="6">
        <f t="shared" si="2"/>
        <v>4</v>
      </c>
      <c r="F528" s="6" t="s">
        <v>35</v>
      </c>
      <c r="G528" s="4" t="s">
        <v>41</v>
      </c>
      <c r="H528" s="4" t="s">
        <v>37</v>
      </c>
      <c r="I528" s="4" t="s">
        <v>38</v>
      </c>
      <c r="J528" s="7">
        <v>1113082.4783076462</v>
      </c>
      <c r="K528" s="9"/>
    </row>
    <row r="529" spans="1:11" ht="14.25" customHeight="1" x14ac:dyDescent="0.2">
      <c r="A529" s="4" t="s">
        <v>58</v>
      </c>
      <c r="B529" s="4" t="s">
        <v>33</v>
      </c>
      <c r="C529" s="4" t="s">
        <v>34</v>
      </c>
      <c r="D529" s="5">
        <v>41760</v>
      </c>
      <c r="E529" s="6">
        <f t="shared" si="2"/>
        <v>5</v>
      </c>
      <c r="F529" s="6" t="s">
        <v>35</v>
      </c>
      <c r="G529" s="4" t="s">
        <v>41</v>
      </c>
      <c r="H529" s="4" t="s">
        <v>37</v>
      </c>
      <c r="I529" s="4" t="s">
        <v>38</v>
      </c>
      <c r="J529" s="7">
        <v>1161768.9546225839</v>
      </c>
      <c r="K529" s="9"/>
    </row>
    <row r="530" spans="1:11" ht="14.25" customHeight="1" x14ac:dyDescent="0.2">
      <c r="A530" s="4" t="s">
        <v>58</v>
      </c>
      <c r="B530" s="4" t="s">
        <v>33</v>
      </c>
      <c r="C530" s="4" t="s">
        <v>34</v>
      </c>
      <c r="D530" s="5">
        <v>41791</v>
      </c>
      <c r="E530" s="6">
        <f t="shared" si="2"/>
        <v>6</v>
      </c>
      <c r="F530" s="6" t="s">
        <v>35</v>
      </c>
      <c r="G530" s="4" t="s">
        <v>41</v>
      </c>
      <c r="H530" s="4" t="s">
        <v>37</v>
      </c>
      <c r="I530" s="4" t="s">
        <v>38</v>
      </c>
      <c r="J530" s="7">
        <v>1224249.1339697081</v>
      </c>
      <c r="K530" s="9"/>
    </row>
    <row r="531" spans="1:11" ht="14.25" customHeight="1" x14ac:dyDescent="0.2">
      <c r="A531" s="4" t="s">
        <v>58</v>
      </c>
      <c r="B531" s="4" t="s">
        <v>33</v>
      </c>
      <c r="C531" s="4" t="s">
        <v>42</v>
      </c>
      <c r="D531" s="5">
        <v>41456</v>
      </c>
      <c r="E531" s="6">
        <f t="shared" si="2"/>
        <v>7</v>
      </c>
      <c r="F531" s="6" t="s">
        <v>35</v>
      </c>
      <c r="G531" s="4" t="s">
        <v>36</v>
      </c>
      <c r="H531" s="4" t="s">
        <v>37</v>
      </c>
      <c r="I531" s="4" t="s">
        <v>38</v>
      </c>
      <c r="J531" s="7">
        <v>2439885.8439482502</v>
      </c>
      <c r="K531" s="9"/>
    </row>
    <row r="532" spans="1:11" ht="14.25" customHeight="1" x14ac:dyDescent="0.2">
      <c r="A532" s="4" t="s">
        <v>58</v>
      </c>
      <c r="B532" s="4" t="s">
        <v>33</v>
      </c>
      <c r="C532" s="4" t="s">
        <v>42</v>
      </c>
      <c r="D532" s="5">
        <v>41487</v>
      </c>
      <c r="E532" s="6">
        <f t="shared" si="2"/>
        <v>8</v>
      </c>
      <c r="F532" s="6" t="s">
        <v>35</v>
      </c>
      <c r="G532" s="4" t="s">
        <v>36</v>
      </c>
      <c r="H532" s="4" t="s">
        <v>37</v>
      </c>
      <c r="I532" s="4" t="s">
        <v>38</v>
      </c>
      <c r="J532" s="7">
        <v>2069958.7336024998</v>
      </c>
      <c r="K532" s="9"/>
    </row>
    <row r="533" spans="1:11" ht="14.25" customHeight="1" x14ac:dyDescent="0.2">
      <c r="A533" s="4" t="s">
        <v>58</v>
      </c>
      <c r="B533" s="4" t="s">
        <v>33</v>
      </c>
      <c r="C533" s="4" t="s">
        <v>42</v>
      </c>
      <c r="D533" s="5">
        <v>41518</v>
      </c>
      <c r="E533" s="6">
        <f t="shared" si="2"/>
        <v>9</v>
      </c>
      <c r="F533" s="6" t="s">
        <v>35</v>
      </c>
      <c r="G533" s="4" t="s">
        <v>36</v>
      </c>
      <c r="H533" s="4" t="s">
        <v>37</v>
      </c>
      <c r="I533" s="4" t="s">
        <v>38</v>
      </c>
      <c r="J533" s="7">
        <v>2209497.7676836252</v>
      </c>
      <c r="K533" s="9"/>
    </row>
    <row r="534" spans="1:11" ht="14.25" customHeight="1" x14ac:dyDescent="0.2">
      <c r="A534" s="4" t="s">
        <v>58</v>
      </c>
      <c r="B534" s="4" t="s">
        <v>33</v>
      </c>
      <c r="C534" s="4" t="s">
        <v>42</v>
      </c>
      <c r="D534" s="5">
        <v>41548</v>
      </c>
      <c r="E534" s="6">
        <f t="shared" si="2"/>
        <v>10</v>
      </c>
      <c r="F534" s="6" t="s">
        <v>35</v>
      </c>
      <c r="G534" s="4" t="s">
        <v>36</v>
      </c>
      <c r="H534" s="4" t="s">
        <v>37</v>
      </c>
      <c r="I534" s="4" t="s">
        <v>38</v>
      </c>
      <c r="J534" s="7">
        <v>2131961.0649809996</v>
      </c>
      <c r="K534" s="9"/>
    </row>
    <row r="535" spans="1:11" ht="14.25" customHeight="1" x14ac:dyDescent="0.2">
      <c r="A535" s="4" t="s">
        <v>58</v>
      </c>
      <c r="B535" s="4" t="s">
        <v>33</v>
      </c>
      <c r="C535" s="4" t="s">
        <v>42</v>
      </c>
      <c r="D535" s="5">
        <v>41579</v>
      </c>
      <c r="E535" s="6">
        <f t="shared" si="2"/>
        <v>11</v>
      </c>
      <c r="F535" s="6" t="s">
        <v>35</v>
      </c>
      <c r="G535" s="4" t="s">
        <v>36</v>
      </c>
      <c r="H535" s="4" t="s">
        <v>37</v>
      </c>
      <c r="I535" s="4" t="s">
        <v>38</v>
      </c>
      <c r="J535" s="7">
        <v>1933724.25794625</v>
      </c>
      <c r="K535" s="9"/>
    </row>
    <row r="536" spans="1:11" ht="14.25" customHeight="1" x14ac:dyDescent="0.2">
      <c r="A536" s="4" t="s">
        <v>58</v>
      </c>
      <c r="B536" s="4" t="s">
        <v>33</v>
      </c>
      <c r="C536" s="4" t="s">
        <v>42</v>
      </c>
      <c r="D536" s="5">
        <v>41609</v>
      </c>
      <c r="E536" s="6">
        <f t="shared" si="2"/>
        <v>12</v>
      </c>
      <c r="F536" s="6" t="s">
        <v>35</v>
      </c>
      <c r="G536" s="4" t="s">
        <v>36</v>
      </c>
      <c r="H536" s="4" t="s">
        <v>37</v>
      </c>
      <c r="I536" s="4" t="s">
        <v>38</v>
      </c>
      <c r="J536" s="7">
        <v>2147472.275895</v>
      </c>
      <c r="K536" s="9"/>
    </row>
    <row r="537" spans="1:11" ht="14.25" customHeight="1" x14ac:dyDescent="0.2">
      <c r="A537" s="4" t="s">
        <v>58</v>
      </c>
      <c r="B537" s="4" t="s">
        <v>33</v>
      </c>
      <c r="C537" s="4" t="s">
        <v>42</v>
      </c>
      <c r="D537" s="5">
        <v>41640</v>
      </c>
      <c r="E537" s="6">
        <f t="shared" si="2"/>
        <v>1</v>
      </c>
      <c r="F537" s="6" t="s">
        <v>35</v>
      </c>
      <c r="G537" s="4" t="s">
        <v>36</v>
      </c>
      <c r="H537" s="4" t="s">
        <v>37</v>
      </c>
      <c r="I537" s="4" t="s">
        <v>38</v>
      </c>
      <c r="J537" s="7">
        <v>2981782.90809</v>
      </c>
      <c r="K537" s="9"/>
    </row>
    <row r="538" spans="1:11" ht="14.25" customHeight="1" x14ac:dyDescent="0.2">
      <c r="A538" s="4" t="s">
        <v>58</v>
      </c>
      <c r="B538" s="4" t="s">
        <v>33</v>
      </c>
      <c r="C538" s="4" t="s">
        <v>42</v>
      </c>
      <c r="D538" s="5">
        <v>41671</v>
      </c>
      <c r="E538" s="6">
        <f t="shared" si="2"/>
        <v>2</v>
      </c>
      <c r="F538" s="6" t="s">
        <v>35</v>
      </c>
      <c r="G538" s="4" t="s">
        <v>36</v>
      </c>
      <c r="H538" s="4" t="s">
        <v>37</v>
      </c>
      <c r="I538" s="4" t="s">
        <v>38</v>
      </c>
      <c r="J538" s="7">
        <v>2090550.4084649999</v>
      </c>
      <c r="K538" s="9"/>
    </row>
    <row r="539" spans="1:11" ht="14.25" customHeight="1" x14ac:dyDescent="0.2">
      <c r="A539" s="4" t="s">
        <v>58</v>
      </c>
      <c r="B539" s="4" t="s">
        <v>33</v>
      </c>
      <c r="C539" s="4" t="s">
        <v>42</v>
      </c>
      <c r="D539" s="5">
        <v>41699</v>
      </c>
      <c r="E539" s="6">
        <f t="shared" si="2"/>
        <v>3</v>
      </c>
      <c r="F539" s="6" t="s">
        <v>35</v>
      </c>
      <c r="G539" s="4" t="s">
        <v>36</v>
      </c>
      <c r="H539" s="4" t="s">
        <v>37</v>
      </c>
      <c r="I539" s="4" t="s">
        <v>38</v>
      </c>
      <c r="J539" s="7">
        <v>2633205.7530198749</v>
      </c>
      <c r="K539" s="9"/>
    </row>
    <row r="540" spans="1:11" ht="14.25" customHeight="1" x14ac:dyDescent="0.2">
      <c r="A540" s="4" t="s">
        <v>58</v>
      </c>
      <c r="B540" s="4" t="s">
        <v>33</v>
      </c>
      <c r="C540" s="4" t="s">
        <v>42</v>
      </c>
      <c r="D540" s="5">
        <v>41730</v>
      </c>
      <c r="E540" s="6">
        <f t="shared" si="2"/>
        <v>4</v>
      </c>
      <c r="F540" s="6" t="s">
        <v>35</v>
      </c>
      <c r="G540" s="4" t="s">
        <v>36</v>
      </c>
      <c r="H540" s="4" t="s">
        <v>37</v>
      </c>
      <c r="I540" s="4" t="s">
        <v>38</v>
      </c>
      <c r="J540" s="7">
        <v>2356889.5272892499</v>
      </c>
      <c r="K540" s="9"/>
    </row>
    <row r="541" spans="1:11" ht="14.25" customHeight="1" x14ac:dyDescent="0.2">
      <c r="A541" s="4" t="s">
        <v>58</v>
      </c>
      <c r="B541" s="4" t="s">
        <v>33</v>
      </c>
      <c r="C541" s="4" t="s">
        <v>42</v>
      </c>
      <c r="D541" s="5">
        <v>41760</v>
      </c>
      <c r="E541" s="6">
        <f t="shared" si="2"/>
        <v>5</v>
      </c>
      <c r="F541" s="6" t="s">
        <v>35</v>
      </c>
      <c r="G541" s="4" t="s">
        <v>36</v>
      </c>
      <c r="H541" s="4" t="s">
        <v>37</v>
      </c>
      <c r="I541" s="4" t="s">
        <v>38</v>
      </c>
      <c r="J541" s="7">
        <v>2084390.0351099998</v>
      </c>
      <c r="K541" s="9"/>
    </row>
    <row r="542" spans="1:11" ht="14.25" customHeight="1" x14ac:dyDescent="0.2">
      <c r="A542" s="4" t="s">
        <v>58</v>
      </c>
      <c r="B542" s="4" t="s">
        <v>33</v>
      </c>
      <c r="C542" s="4" t="s">
        <v>42</v>
      </c>
      <c r="D542" s="5">
        <v>41791</v>
      </c>
      <c r="E542" s="6">
        <f t="shared" si="2"/>
        <v>6</v>
      </c>
      <c r="F542" s="6" t="s">
        <v>35</v>
      </c>
      <c r="G542" s="4" t="s">
        <v>36</v>
      </c>
      <c r="H542" s="4" t="s">
        <v>37</v>
      </c>
      <c r="I542" s="4" t="s">
        <v>38</v>
      </c>
      <c r="J542" s="7">
        <v>2138384.6289562499</v>
      </c>
      <c r="K542" s="9"/>
    </row>
    <row r="543" spans="1:11" ht="14.25" customHeight="1" x14ac:dyDescent="0.2">
      <c r="A543" s="4" t="s">
        <v>58</v>
      </c>
      <c r="B543" s="4" t="s">
        <v>33</v>
      </c>
      <c r="C543" s="4" t="s">
        <v>42</v>
      </c>
      <c r="D543" s="5">
        <v>41456</v>
      </c>
      <c r="E543" s="6">
        <f t="shared" si="2"/>
        <v>7</v>
      </c>
      <c r="F543" s="6" t="s">
        <v>35</v>
      </c>
      <c r="G543" s="4" t="s">
        <v>36</v>
      </c>
      <c r="H543" s="4" t="s">
        <v>39</v>
      </c>
      <c r="I543" s="4" t="s">
        <v>38</v>
      </c>
      <c r="J543" s="7">
        <v>5139211.1177422497</v>
      </c>
      <c r="K543" s="9"/>
    </row>
    <row r="544" spans="1:11" ht="14.25" customHeight="1" x14ac:dyDescent="0.2">
      <c r="A544" s="4" t="s">
        <v>58</v>
      </c>
      <c r="B544" s="4" t="s">
        <v>33</v>
      </c>
      <c r="C544" s="4" t="s">
        <v>42</v>
      </c>
      <c r="D544" s="5">
        <v>41487</v>
      </c>
      <c r="E544" s="6">
        <f t="shared" si="2"/>
        <v>8</v>
      </c>
      <c r="F544" s="6" t="s">
        <v>35</v>
      </c>
      <c r="G544" s="4" t="s">
        <v>36</v>
      </c>
      <c r="H544" s="4" t="s">
        <v>39</v>
      </c>
      <c r="I544" s="4" t="s">
        <v>38</v>
      </c>
      <c r="J544" s="7">
        <v>3946004.6255270001</v>
      </c>
      <c r="K544" s="9"/>
    </row>
    <row r="545" spans="1:11" ht="14.25" customHeight="1" x14ac:dyDescent="0.2">
      <c r="A545" s="4" t="s">
        <v>58</v>
      </c>
      <c r="B545" s="4" t="s">
        <v>33</v>
      </c>
      <c r="C545" s="4" t="s">
        <v>42</v>
      </c>
      <c r="D545" s="5">
        <v>41518</v>
      </c>
      <c r="E545" s="6">
        <f t="shared" si="2"/>
        <v>9</v>
      </c>
      <c r="F545" s="6" t="s">
        <v>35</v>
      </c>
      <c r="G545" s="4" t="s">
        <v>36</v>
      </c>
      <c r="H545" s="4" t="s">
        <v>39</v>
      </c>
      <c r="I545" s="4" t="s">
        <v>38</v>
      </c>
      <c r="J545" s="7">
        <v>4346383.9848317504</v>
      </c>
      <c r="K545" s="9"/>
    </row>
    <row r="546" spans="1:11" ht="14.25" customHeight="1" x14ac:dyDescent="0.2">
      <c r="A546" s="4" t="s">
        <v>58</v>
      </c>
      <c r="B546" s="4" t="s">
        <v>33</v>
      </c>
      <c r="C546" s="4" t="s">
        <v>42</v>
      </c>
      <c r="D546" s="5">
        <v>41548</v>
      </c>
      <c r="E546" s="6">
        <f t="shared" si="2"/>
        <v>10</v>
      </c>
      <c r="F546" s="6" t="s">
        <v>35</v>
      </c>
      <c r="G546" s="4" t="s">
        <v>36</v>
      </c>
      <c r="H546" s="4" t="s">
        <v>39</v>
      </c>
      <c r="I546" s="4" t="s">
        <v>38</v>
      </c>
      <c r="J546" s="7">
        <v>4282440.7928499999</v>
      </c>
      <c r="K546" s="9"/>
    </row>
    <row r="547" spans="1:11" ht="14.25" customHeight="1" x14ac:dyDescent="0.2">
      <c r="A547" s="4" t="s">
        <v>58</v>
      </c>
      <c r="B547" s="4" t="s">
        <v>33</v>
      </c>
      <c r="C547" s="4" t="s">
        <v>42</v>
      </c>
      <c r="D547" s="5">
        <v>41579</v>
      </c>
      <c r="E547" s="6">
        <f t="shared" si="2"/>
        <v>11</v>
      </c>
      <c r="F547" s="6" t="s">
        <v>35</v>
      </c>
      <c r="G547" s="4" t="s">
        <v>36</v>
      </c>
      <c r="H547" s="4" t="s">
        <v>39</v>
      </c>
      <c r="I547" s="4" t="s">
        <v>38</v>
      </c>
      <c r="J547" s="7">
        <v>4041128.2704065</v>
      </c>
      <c r="K547" s="9"/>
    </row>
    <row r="548" spans="1:11" ht="14.25" customHeight="1" x14ac:dyDescent="0.2">
      <c r="A548" s="4" t="s">
        <v>58</v>
      </c>
      <c r="B548" s="4" t="s">
        <v>33</v>
      </c>
      <c r="C548" s="4" t="s">
        <v>42</v>
      </c>
      <c r="D548" s="5">
        <v>41609</v>
      </c>
      <c r="E548" s="6">
        <f t="shared" si="2"/>
        <v>12</v>
      </c>
      <c r="F548" s="6" t="s">
        <v>35</v>
      </c>
      <c r="G548" s="4" t="s">
        <v>36</v>
      </c>
      <c r="H548" s="4" t="s">
        <v>39</v>
      </c>
      <c r="I548" s="4" t="s">
        <v>38</v>
      </c>
      <c r="J548" s="7">
        <v>4489049.242656</v>
      </c>
      <c r="K548" s="9"/>
    </row>
    <row r="549" spans="1:11" ht="14.25" customHeight="1" x14ac:dyDescent="0.2">
      <c r="A549" s="4" t="s">
        <v>58</v>
      </c>
      <c r="B549" s="4" t="s">
        <v>33</v>
      </c>
      <c r="C549" s="4" t="s">
        <v>42</v>
      </c>
      <c r="D549" s="5">
        <v>41640</v>
      </c>
      <c r="E549" s="6">
        <f t="shared" si="2"/>
        <v>1</v>
      </c>
      <c r="F549" s="6" t="s">
        <v>35</v>
      </c>
      <c r="G549" s="4" t="s">
        <v>36</v>
      </c>
      <c r="H549" s="4" t="s">
        <v>39</v>
      </c>
      <c r="I549" s="4" t="s">
        <v>38</v>
      </c>
      <c r="J549" s="7">
        <v>6198904.3672349993</v>
      </c>
      <c r="K549" s="9"/>
    </row>
    <row r="550" spans="1:11" ht="14.25" customHeight="1" x14ac:dyDescent="0.2">
      <c r="A550" s="4" t="s">
        <v>58</v>
      </c>
      <c r="B550" s="4" t="s">
        <v>33</v>
      </c>
      <c r="C550" s="4" t="s">
        <v>42</v>
      </c>
      <c r="D550" s="5">
        <v>41671</v>
      </c>
      <c r="E550" s="6">
        <f t="shared" si="2"/>
        <v>2</v>
      </c>
      <c r="F550" s="6" t="s">
        <v>35</v>
      </c>
      <c r="G550" s="4" t="s">
        <v>36</v>
      </c>
      <c r="H550" s="4" t="s">
        <v>39</v>
      </c>
      <c r="I550" s="4" t="s">
        <v>38</v>
      </c>
      <c r="J550" s="7">
        <v>4648888.2965024998</v>
      </c>
      <c r="K550" s="9"/>
    </row>
    <row r="551" spans="1:11" ht="14.25" customHeight="1" x14ac:dyDescent="0.2">
      <c r="A551" s="4" t="s">
        <v>58</v>
      </c>
      <c r="B551" s="4" t="s">
        <v>33</v>
      </c>
      <c r="C551" s="4" t="s">
        <v>42</v>
      </c>
      <c r="D551" s="5">
        <v>41699</v>
      </c>
      <c r="E551" s="6">
        <f t="shared" si="2"/>
        <v>3</v>
      </c>
      <c r="F551" s="6" t="s">
        <v>35</v>
      </c>
      <c r="G551" s="4" t="s">
        <v>36</v>
      </c>
      <c r="H551" s="4" t="s">
        <v>39</v>
      </c>
      <c r="I551" s="4" t="s">
        <v>38</v>
      </c>
      <c r="J551" s="7">
        <v>5898315.4044952495</v>
      </c>
      <c r="K551" s="9"/>
    </row>
    <row r="552" spans="1:11" ht="14.25" customHeight="1" x14ac:dyDescent="0.2">
      <c r="A552" s="4" t="s">
        <v>58</v>
      </c>
      <c r="B552" s="4" t="s">
        <v>33</v>
      </c>
      <c r="C552" s="4" t="s">
        <v>42</v>
      </c>
      <c r="D552" s="5">
        <v>41730</v>
      </c>
      <c r="E552" s="6">
        <f t="shared" si="2"/>
        <v>4</v>
      </c>
      <c r="F552" s="6" t="s">
        <v>35</v>
      </c>
      <c r="G552" s="4" t="s">
        <v>36</v>
      </c>
      <c r="H552" s="4" t="s">
        <v>39</v>
      </c>
      <c r="I552" s="4" t="s">
        <v>38</v>
      </c>
      <c r="J552" s="7">
        <v>4664521.8484669998</v>
      </c>
      <c r="K552" s="9"/>
    </row>
    <row r="553" spans="1:11" ht="14.25" customHeight="1" x14ac:dyDescent="0.2">
      <c r="A553" s="4" t="s">
        <v>58</v>
      </c>
      <c r="B553" s="4" t="s">
        <v>33</v>
      </c>
      <c r="C553" s="4" t="s">
        <v>42</v>
      </c>
      <c r="D553" s="5">
        <v>41760</v>
      </c>
      <c r="E553" s="6">
        <f t="shared" si="2"/>
        <v>5</v>
      </c>
      <c r="F553" s="6" t="s">
        <v>35</v>
      </c>
      <c r="G553" s="4" t="s">
        <v>36</v>
      </c>
      <c r="H553" s="4" t="s">
        <v>39</v>
      </c>
      <c r="I553" s="4" t="s">
        <v>38</v>
      </c>
      <c r="J553" s="7">
        <v>4250449.1534670005</v>
      </c>
      <c r="K553" s="9"/>
    </row>
    <row r="554" spans="1:11" ht="14.25" customHeight="1" x14ac:dyDescent="0.2">
      <c r="A554" s="4" t="s">
        <v>58</v>
      </c>
      <c r="B554" s="4" t="s">
        <v>33</v>
      </c>
      <c r="C554" s="4" t="s">
        <v>42</v>
      </c>
      <c r="D554" s="5">
        <v>41791</v>
      </c>
      <c r="E554" s="6">
        <f t="shared" si="2"/>
        <v>6</v>
      </c>
      <c r="F554" s="6" t="s">
        <v>35</v>
      </c>
      <c r="G554" s="4" t="s">
        <v>36</v>
      </c>
      <c r="H554" s="4" t="s">
        <v>39</v>
      </c>
      <c r="I554" s="4" t="s">
        <v>38</v>
      </c>
      <c r="J554" s="7">
        <v>4197744.4401284996</v>
      </c>
      <c r="K554" s="9"/>
    </row>
    <row r="555" spans="1:11" ht="14.25" customHeight="1" x14ac:dyDescent="0.2">
      <c r="A555" s="4" t="s">
        <v>58</v>
      </c>
      <c r="B555" s="4" t="s">
        <v>33</v>
      </c>
      <c r="C555" s="4" t="s">
        <v>42</v>
      </c>
      <c r="D555" s="5">
        <v>41456</v>
      </c>
      <c r="E555" s="6">
        <f t="shared" si="2"/>
        <v>7</v>
      </c>
      <c r="F555" s="6" t="s">
        <v>35</v>
      </c>
      <c r="G555" s="4" t="s">
        <v>40</v>
      </c>
      <c r="H555" s="4" t="s">
        <v>37</v>
      </c>
      <c r="I555" s="4" t="s">
        <v>38</v>
      </c>
      <c r="J555" s="7">
        <v>2126344.3882868001</v>
      </c>
      <c r="K555" s="9"/>
    </row>
    <row r="556" spans="1:11" ht="14.25" customHeight="1" x14ac:dyDescent="0.2">
      <c r="A556" s="4" t="s">
        <v>58</v>
      </c>
      <c r="B556" s="4" t="s">
        <v>33</v>
      </c>
      <c r="C556" s="4" t="s">
        <v>42</v>
      </c>
      <c r="D556" s="5">
        <v>41487</v>
      </c>
      <c r="E556" s="6">
        <f t="shared" si="2"/>
        <v>8</v>
      </c>
      <c r="F556" s="6" t="s">
        <v>35</v>
      </c>
      <c r="G556" s="4" t="s">
        <v>40</v>
      </c>
      <c r="H556" s="4" t="s">
        <v>37</v>
      </c>
      <c r="I556" s="4" t="s">
        <v>38</v>
      </c>
      <c r="J556" s="7">
        <v>1830310.04721576</v>
      </c>
      <c r="K556" s="9"/>
    </row>
    <row r="557" spans="1:11" ht="14.25" customHeight="1" x14ac:dyDescent="0.2">
      <c r="A557" s="4" t="s">
        <v>58</v>
      </c>
      <c r="B557" s="4" t="s">
        <v>33</v>
      </c>
      <c r="C557" s="4" t="s">
        <v>42</v>
      </c>
      <c r="D557" s="5">
        <v>41518</v>
      </c>
      <c r="E557" s="6">
        <f t="shared" si="2"/>
        <v>9</v>
      </c>
      <c r="F557" s="6" t="s">
        <v>35</v>
      </c>
      <c r="G557" s="4" t="s">
        <v>40</v>
      </c>
      <c r="H557" s="4" t="s">
        <v>37</v>
      </c>
      <c r="I557" s="4" t="s">
        <v>38</v>
      </c>
      <c r="J557" s="7">
        <v>1932722.2586980001</v>
      </c>
      <c r="K557" s="9"/>
    </row>
    <row r="558" spans="1:11" ht="14.25" customHeight="1" x14ac:dyDescent="0.2">
      <c r="A558" s="4" t="s">
        <v>58</v>
      </c>
      <c r="B558" s="4" t="s">
        <v>33</v>
      </c>
      <c r="C558" s="4" t="s">
        <v>42</v>
      </c>
      <c r="D558" s="5">
        <v>41548</v>
      </c>
      <c r="E558" s="6">
        <f t="shared" si="2"/>
        <v>10</v>
      </c>
      <c r="F558" s="6" t="s">
        <v>35</v>
      </c>
      <c r="G558" s="4" t="s">
        <v>40</v>
      </c>
      <c r="H558" s="4" t="s">
        <v>37</v>
      </c>
      <c r="I558" s="4" t="s">
        <v>38</v>
      </c>
      <c r="J558" s="7">
        <v>1863347.8597905599</v>
      </c>
      <c r="K558" s="9"/>
    </row>
    <row r="559" spans="1:11" ht="14.25" customHeight="1" x14ac:dyDescent="0.2">
      <c r="A559" s="4" t="s">
        <v>58</v>
      </c>
      <c r="B559" s="4" t="s">
        <v>33</v>
      </c>
      <c r="C559" s="4" t="s">
        <v>42</v>
      </c>
      <c r="D559" s="5">
        <v>41579</v>
      </c>
      <c r="E559" s="6">
        <f t="shared" si="2"/>
        <v>11</v>
      </c>
      <c r="F559" s="6" t="s">
        <v>35</v>
      </c>
      <c r="G559" s="4" t="s">
        <v>40</v>
      </c>
      <c r="H559" s="4" t="s">
        <v>37</v>
      </c>
      <c r="I559" s="4" t="s">
        <v>38</v>
      </c>
      <c r="J559" s="7">
        <v>1772855.3065638801</v>
      </c>
      <c r="K559" s="9"/>
    </row>
    <row r="560" spans="1:11" ht="14.25" customHeight="1" x14ac:dyDescent="0.2">
      <c r="A560" s="4" t="s">
        <v>58</v>
      </c>
      <c r="B560" s="4" t="s">
        <v>33</v>
      </c>
      <c r="C560" s="4" t="s">
        <v>42</v>
      </c>
      <c r="D560" s="5">
        <v>41609</v>
      </c>
      <c r="E560" s="6">
        <f t="shared" si="2"/>
        <v>12</v>
      </c>
      <c r="F560" s="6" t="s">
        <v>35</v>
      </c>
      <c r="G560" s="4" t="s">
        <v>40</v>
      </c>
      <c r="H560" s="4" t="s">
        <v>37</v>
      </c>
      <c r="I560" s="4" t="s">
        <v>38</v>
      </c>
      <c r="J560" s="7">
        <v>1900808.01194328</v>
      </c>
      <c r="K560" s="9"/>
    </row>
    <row r="561" spans="1:11" ht="14.25" customHeight="1" x14ac:dyDescent="0.2">
      <c r="A561" s="4" t="s">
        <v>58</v>
      </c>
      <c r="B561" s="4" t="s">
        <v>33</v>
      </c>
      <c r="C561" s="4" t="s">
        <v>42</v>
      </c>
      <c r="D561" s="5">
        <v>41640</v>
      </c>
      <c r="E561" s="6">
        <f t="shared" si="2"/>
        <v>1</v>
      </c>
      <c r="F561" s="6" t="s">
        <v>35</v>
      </c>
      <c r="G561" s="4" t="s">
        <v>40</v>
      </c>
      <c r="H561" s="4" t="s">
        <v>37</v>
      </c>
      <c r="I561" s="4" t="s">
        <v>38</v>
      </c>
      <c r="J561" s="7">
        <v>2656208.4777756003</v>
      </c>
      <c r="K561" s="9"/>
    </row>
    <row r="562" spans="1:11" ht="14.25" customHeight="1" x14ac:dyDescent="0.2">
      <c r="A562" s="4" t="s">
        <v>58</v>
      </c>
      <c r="B562" s="4" t="s">
        <v>33</v>
      </c>
      <c r="C562" s="4" t="s">
        <v>42</v>
      </c>
      <c r="D562" s="5">
        <v>41671</v>
      </c>
      <c r="E562" s="6">
        <f t="shared" si="2"/>
        <v>2</v>
      </c>
      <c r="F562" s="6" t="s">
        <v>35</v>
      </c>
      <c r="G562" s="4" t="s">
        <v>40</v>
      </c>
      <c r="H562" s="4" t="s">
        <v>37</v>
      </c>
      <c r="I562" s="4" t="s">
        <v>38</v>
      </c>
      <c r="J562" s="7">
        <v>2616107.4378318004</v>
      </c>
      <c r="K562" s="9"/>
    </row>
    <row r="563" spans="1:11" ht="14.25" customHeight="1" x14ac:dyDescent="0.2">
      <c r="A563" s="4" t="s">
        <v>58</v>
      </c>
      <c r="B563" s="4" t="s">
        <v>33</v>
      </c>
      <c r="C563" s="4" t="s">
        <v>42</v>
      </c>
      <c r="D563" s="5">
        <v>41699</v>
      </c>
      <c r="E563" s="6">
        <f t="shared" si="2"/>
        <v>3</v>
      </c>
      <c r="F563" s="6" t="s">
        <v>35</v>
      </c>
      <c r="G563" s="4" t="s">
        <v>40</v>
      </c>
      <c r="H563" s="4" t="s">
        <v>37</v>
      </c>
      <c r="I563" s="4" t="s">
        <v>38</v>
      </c>
      <c r="J563" s="7">
        <v>2497537.4048039801</v>
      </c>
      <c r="K563" s="9"/>
    </row>
    <row r="564" spans="1:11" ht="14.25" customHeight="1" x14ac:dyDescent="0.2">
      <c r="A564" s="4" t="s">
        <v>58</v>
      </c>
      <c r="B564" s="4" t="s">
        <v>33</v>
      </c>
      <c r="C564" s="4" t="s">
        <v>42</v>
      </c>
      <c r="D564" s="5">
        <v>41730</v>
      </c>
      <c r="E564" s="6">
        <f t="shared" si="2"/>
        <v>4</v>
      </c>
      <c r="F564" s="6" t="s">
        <v>35</v>
      </c>
      <c r="G564" s="4" t="s">
        <v>40</v>
      </c>
      <c r="H564" s="4" t="s">
        <v>37</v>
      </c>
      <c r="I564" s="4" t="s">
        <v>38</v>
      </c>
      <c r="J564" s="7">
        <v>1880594.9392397199</v>
      </c>
      <c r="K564" s="9"/>
    </row>
    <row r="565" spans="1:11" ht="14.25" customHeight="1" x14ac:dyDescent="0.2">
      <c r="A565" s="4" t="s">
        <v>58</v>
      </c>
      <c r="B565" s="4" t="s">
        <v>33</v>
      </c>
      <c r="C565" s="4" t="s">
        <v>42</v>
      </c>
      <c r="D565" s="5">
        <v>41760</v>
      </c>
      <c r="E565" s="6">
        <f t="shared" si="2"/>
        <v>5</v>
      </c>
      <c r="F565" s="6" t="s">
        <v>35</v>
      </c>
      <c r="G565" s="4" t="s">
        <v>40</v>
      </c>
      <c r="H565" s="4" t="s">
        <v>37</v>
      </c>
      <c r="I565" s="4" t="s">
        <v>38</v>
      </c>
      <c r="J565" s="7">
        <v>1799580.2809168801</v>
      </c>
      <c r="K565" s="9"/>
    </row>
    <row r="566" spans="1:11" ht="14.25" customHeight="1" x14ac:dyDescent="0.2">
      <c r="A566" s="4" t="s">
        <v>58</v>
      </c>
      <c r="B566" s="4" t="s">
        <v>33</v>
      </c>
      <c r="C566" s="4" t="s">
        <v>42</v>
      </c>
      <c r="D566" s="5">
        <v>41791</v>
      </c>
      <c r="E566" s="6">
        <f t="shared" si="2"/>
        <v>6</v>
      </c>
      <c r="F566" s="6" t="s">
        <v>35</v>
      </c>
      <c r="G566" s="4" t="s">
        <v>40</v>
      </c>
      <c r="H566" s="4" t="s">
        <v>37</v>
      </c>
      <c r="I566" s="4" t="s">
        <v>38</v>
      </c>
      <c r="J566" s="7">
        <v>1962186.22557672</v>
      </c>
      <c r="K566" s="9"/>
    </row>
    <row r="567" spans="1:11" ht="14.25" customHeight="1" x14ac:dyDescent="0.2">
      <c r="A567" s="4" t="s">
        <v>58</v>
      </c>
      <c r="B567" s="4" t="s">
        <v>33</v>
      </c>
      <c r="C567" s="4" t="s">
        <v>42</v>
      </c>
      <c r="D567" s="5">
        <v>41456</v>
      </c>
      <c r="E567" s="6">
        <f t="shared" si="2"/>
        <v>7</v>
      </c>
      <c r="F567" s="6" t="s">
        <v>35</v>
      </c>
      <c r="G567" s="4" t="s">
        <v>40</v>
      </c>
      <c r="H567" s="4" t="s">
        <v>39</v>
      </c>
      <c r="I567" s="4" t="s">
        <v>38</v>
      </c>
      <c r="J567" s="7">
        <v>3873782.0619640001</v>
      </c>
      <c r="K567" s="9"/>
    </row>
    <row r="568" spans="1:11" ht="14.25" customHeight="1" x14ac:dyDescent="0.2">
      <c r="A568" s="4" t="s">
        <v>58</v>
      </c>
      <c r="B568" s="4" t="s">
        <v>33</v>
      </c>
      <c r="C568" s="4" t="s">
        <v>42</v>
      </c>
      <c r="D568" s="5">
        <v>41487</v>
      </c>
      <c r="E568" s="6">
        <f t="shared" si="2"/>
        <v>8</v>
      </c>
      <c r="F568" s="6" t="s">
        <v>35</v>
      </c>
      <c r="G568" s="4" t="s">
        <v>40</v>
      </c>
      <c r="H568" s="4" t="s">
        <v>39</v>
      </c>
      <c r="I568" s="4" t="s">
        <v>38</v>
      </c>
      <c r="J568" s="7">
        <v>3236640.6193384002</v>
      </c>
      <c r="K568" s="9"/>
    </row>
    <row r="569" spans="1:11" ht="14.25" customHeight="1" x14ac:dyDescent="0.2">
      <c r="A569" s="4" t="s">
        <v>58</v>
      </c>
      <c r="B569" s="4" t="s">
        <v>33</v>
      </c>
      <c r="C569" s="4" t="s">
        <v>42</v>
      </c>
      <c r="D569" s="5">
        <v>41518</v>
      </c>
      <c r="E569" s="6">
        <f t="shared" si="2"/>
        <v>9</v>
      </c>
      <c r="F569" s="6" t="s">
        <v>35</v>
      </c>
      <c r="G569" s="4" t="s">
        <v>40</v>
      </c>
      <c r="H569" s="4" t="s">
        <v>39</v>
      </c>
      <c r="I569" s="4" t="s">
        <v>38</v>
      </c>
      <c r="J569" s="7">
        <v>3452365.4743496003</v>
      </c>
      <c r="K569" s="9"/>
    </row>
    <row r="570" spans="1:11" ht="14.25" customHeight="1" x14ac:dyDescent="0.2">
      <c r="A570" s="4" t="s">
        <v>58</v>
      </c>
      <c r="B570" s="4" t="s">
        <v>33</v>
      </c>
      <c r="C570" s="4" t="s">
        <v>42</v>
      </c>
      <c r="D570" s="5">
        <v>41548</v>
      </c>
      <c r="E570" s="6">
        <f t="shared" si="2"/>
        <v>10</v>
      </c>
      <c r="F570" s="6" t="s">
        <v>35</v>
      </c>
      <c r="G570" s="4" t="s">
        <v>40</v>
      </c>
      <c r="H570" s="4" t="s">
        <v>39</v>
      </c>
      <c r="I570" s="4" t="s">
        <v>38</v>
      </c>
      <c r="J570" s="7">
        <v>3356591.8241904001</v>
      </c>
      <c r="K570" s="9"/>
    </row>
    <row r="571" spans="1:11" ht="14.25" customHeight="1" x14ac:dyDescent="0.2">
      <c r="A571" s="4" t="s">
        <v>58</v>
      </c>
      <c r="B571" s="4" t="s">
        <v>33</v>
      </c>
      <c r="C571" s="4" t="s">
        <v>42</v>
      </c>
      <c r="D571" s="5">
        <v>41579</v>
      </c>
      <c r="E571" s="6">
        <f t="shared" si="2"/>
        <v>11</v>
      </c>
      <c r="F571" s="6" t="s">
        <v>35</v>
      </c>
      <c r="G571" s="4" t="s">
        <v>40</v>
      </c>
      <c r="H571" s="4" t="s">
        <v>39</v>
      </c>
      <c r="I571" s="4" t="s">
        <v>38</v>
      </c>
      <c r="J571" s="7">
        <v>3011576.2034932002</v>
      </c>
      <c r="K571" s="9"/>
    </row>
    <row r="572" spans="1:11" ht="14.25" customHeight="1" x14ac:dyDescent="0.2">
      <c r="A572" s="4" t="s">
        <v>58</v>
      </c>
      <c r="B572" s="4" t="s">
        <v>33</v>
      </c>
      <c r="C572" s="4" t="s">
        <v>42</v>
      </c>
      <c r="D572" s="5">
        <v>41609</v>
      </c>
      <c r="E572" s="6">
        <f t="shared" si="2"/>
        <v>12</v>
      </c>
      <c r="F572" s="6" t="s">
        <v>35</v>
      </c>
      <c r="G572" s="4" t="s">
        <v>40</v>
      </c>
      <c r="H572" s="4" t="s">
        <v>39</v>
      </c>
      <c r="I572" s="4" t="s">
        <v>38</v>
      </c>
      <c r="J572" s="7">
        <v>3605073.1360128</v>
      </c>
      <c r="K572" s="9"/>
    </row>
    <row r="573" spans="1:11" ht="14.25" customHeight="1" x14ac:dyDescent="0.2">
      <c r="A573" s="4" t="s">
        <v>58</v>
      </c>
      <c r="B573" s="4" t="s">
        <v>33</v>
      </c>
      <c r="C573" s="4" t="s">
        <v>42</v>
      </c>
      <c r="D573" s="5">
        <v>41640</v>
      </c>
      <c r="E573" s="6">
        <f t="shared" si="2"/>
        <v>1</v>
      </c>
      <c r="F573" s="6" t="s">
        <v>35</v>
      </c>
      <c r="G573" s="4" t="s">
        <v>40</v>
      </c>
      <c r="H573" s="4" t="s">
        <v>39</v>
      </c>
      <c r="I573" s="4" t="s">
        <v>38</v>
      </c>
      <c r="J573" s="7">
        <v>5213462.9938199995</v>
      </c>
      <c r="K573" s="9"/>
    </row>
    <row r="574" spans="1:11" ht="14.25" customHeight="1" x14ac:dyDescent="0.2">
      <c r="A574" s="4" t="s">
        <v>58</v>
      </c>
      <c r="B574" s="4" t="s">
        <v>33</v>
      </c>
      <c r="C574" s="4" t="s">
        <v>42</v>
      </c>
      <c r="D574" s="5">
        <v>41671</v>
      </c>
      <c r="E574" s="6">
        <f t="shared" si="2"/>
        <v>2</v>
      </c>
      <c r="F574" s="6" t="s">
        <v>35</v>
      </c>
      <c r="G574" s="4" t="s">
        <v>40</v>
      </c>
      <c r="H574" s="4" t="s">
        <v>39</v>
      </c>
      <c r="I574" s="4" t="s">
        <v>38</v>
      </c>
      <c r="J574" s="7">
        <v>4601973.0645340011</v>
      </c>
      <c r="K574" s="9"/>
    </row>
    <row r="575" spans="1:11" ht="14.25" customHeight="1" x14ac:dyDescent="0.2">
      <c r="A575" s="4" t="s">
        <v>58</v>
      </c>
      <c r="B575" s="4" t="s">
        <v>33</v>
      </c>
      <c r="C575" s="4" t="s">
        <v>42</v>
      </c>
      <c r="D575" s="5">
        <v>41699</v>
      </c>
      <c r="E575" s="6">
        <f t="shared" si="2"/>
        <v>3</v>
      </c>
      <c r="F575" s="6" t="s">
        <v>35</v>
      </c>
      <c r="G575" s="4" t="s">
        <v>40</v>
      </c>
      <c r="H575" s="4" t="s">
        <v>39</v>
      </c>
      <c r="I575" s="4" t="s">
        <v>38</v>
      </c>
      <c r="J575" s="7">
        <v>4341474.4526009997</v>
      </c>
      <c r="K575" s="9"/>
    </row>
    <row r="576" spans="1:11" ht="14.25" customHeight="1" x14ac:dyDescent="0.2">
      <c r="A576" s="4" t="s">
        <v>58</v>
      </c>
      <c r="B576" s="4" t="s">
        <v>33</v>
      </c>
      <c r="C576" s="4" t="s">
        <v>42</v>
      </c>
      <c r="D576" s="5">
        <v>41730</v>
      </c>
      <c r="E576" s="6">
        <f t="shared" si="2"/>
        <v>4</v>
      </c>
      <c r="F576" s="6" t="s">
        <v>35</v>
      </c>
      <c r="G576" s="4" t="s">
        <v>40</v>
      </c>
      <c r="H576" s="4" t="s">
        <v>39</v>
      </c>
      <c r="I576" s="4" t="s">
        <v>38</v>
      </c>
      <c r="J576" s="7">
        <v>4348448.7778535997</v>
      </c>
      <c r="K576" s="9"/>
    </row>
    <row r="577" spans="1:11" ht="14.25" customHeight="1" x14ac:dyDescent="0.2">
      <c r="A577" s="4" t="s">
        <v>58</v>
      </c>
      <c r="B577" s="4" t="s">
        <v>33</v>
      </c>
      <c r="C577" s="4" t="s">
        <v>42</v>
      </c>
      <c r="D577" s="5">
        <v>41760</v>
      </c>
      <c r="E577" s="6">
        <f t="shared" si="2"/>
        <v>5</v>
      </c>
      <c r="F577" s="6" t="s">
        <v>35</v>
      </c>
      <c r="G577" s="4" t="s">
        <v>40</v>
      </c>
      <c r="H577" s="4" t="s">
        <v>39</v>
      </c>
      <c r="I577" s="4" t="s">
        <v>38</v>
      </c>
      <c r="J577" s="7">
        <v>3249860.6738448003</v>
      </c>
      <c r="K577" s="9"/>
    </row>
    <row r="578" spans="1:11" ht="14.25" customHeight="1" x14ac:dyDescent="0.2">
      <c r="A578" s="4" t="s">
        <v>58</v>
      </c>
      <c r="B578" s="4" t="s">
        <v>33</v>
      </c>
      <c r="C578" s="4" t="s">
        <v>42</v>
      </c>
      <c r="D578" s="5">
        <v>41791</v>
      </c>
      <c r="E578" s="6">
        <f t="shared" si="2"/>
        <v>6</v>
      </c>
      <c r="F578" s="6" t="s">
        <v>35</v>
      </c>
      <c r="G578" s="4" t="s">
        <v>40</v>
      </c>
      <c r="H578" s="4" t="s">
        <v>39</v>
      </c>
      <c r="I578" s="4" t="s">
        <v>38</v>
      </c>
      <c r="J578" s="7">
        <v>3447637.2776856003</v>
      </c>
      <c r="K578" s="9"/>
    </row>
    <row r="579" spans="1:11" ht="14.25" customHeight="1" x14ac:dyDescent="0.2">
      <c r="A579" s="4" t="s">
        <v>58</v>
      </c>
      <c r="B579" s="4" t="s">
        <v>33</v>
      </c>
      <c r="C579" s="4" t="s">
        <v>42</v>
      </c>
      <c r="D579" s="5">
        <v>41456</v>
      </c>
      <c r="E579" s="6">
        <f t="shared" si="2"/>
        <v>7</v>
      </c>
      <c r="F579" s="6" t="s">
        <v>35</v>
      </c>
      <c r="G579" s="4" t="s">
        <v>41</v>
      </c>
      <c r="H579" s="4" t="s">
        <v>37</v>
      </c>
      <c r="I579" s="4" t="s">
        <v>38</v>
      </c>
      <c r="J579" s="7">
        <v>4205710.5050467979</v>
      </c>
      <c r="K579" s="9"/>
    </row>
    <row r="580" spans="1:11" ht="14.25" customHeight="1" x14ac:dyDescent="0.2">
      <c r="A580" s="4" t="s">
        <v>58</v>
      </c>
      <c r="B580" s="4" t="s">
        <v>33</v>
      </c>
      <c r="C580" s="4" t="s">
        <v>42</v>
      </c>
      <c r="D580" s="5">
        <v>41487</v>
      </c>
      <c r="E580" s="6">
        <f t="shared" si="2"/>
        <v>8</v>
      </c>
      <c r="F580" s="6" t="s">
        <v>35</v>
      </c>
      <c r="G580" s="4" t="s">
        <v>41</v>
      </c>
      <c r="H580" s="4" t="s">
        <v>37</v>
      </c>
      <c r="I580" s="4" t="s">
        <v>38</v>
      </c>
      <c r="J580" s="7">
        <v>3388330.7652803189</v>
      </c>
      <c r="K580" s="9"/>
    </row>
    <row r="581" spans="1:11" ht="14.25" customHeight="1" x14ac:dyDescent="0.2">
      <c r="A581" s="4" t="s">
        <v>58</v>
      </c>
      <c r="B581" s="4" t="s">
        <v>33</v>
      </c>
      <c r="C581" s="4" t="s">
        <v>42</v>
      </c>
      <c r="D581" s="5">
        <v>41518</v>
      </c>
      <c r="E581" s="6">
        <f t="shared" si="2"/>
        <v>9</v>
      </c>
      <c r="F581" s="6" t="s">
        <v>35</v>
      </c>
      <c r="G581" s="4" t="s">
        <v>41</v>
      </c>
      <c r="H581" s="4" t="s">
        <v>37</v>
      </c>
      <c r="I581" s="4" t="s">
        <v>38</v>
      </c>
      <c r="J581" s="7">
        <v>4067080.518160814</v>
      </c>
      <c r="K581" s="9"/>
    </row>
    <row r="582" spans="1:11" ht="14.25" customHeight="1" x14ac:dyDescent="0.2">
      <c r="A582" s="4" t="s">
        <v>58</v>
      </c>
      <c r="B582" s="4" t="s">
        <v>33</v>
      </c>
      <c r="C582" s="4" t="s">
        <v>42</v>
      </c>
      <c r="D582" s="5">
        <v>41548</v>
      </c>
      <c r="E582" s="6">
        <f t="shared" si="2"/>
        <v>10</v>
      </c>
      <c r="F582" s="6" t="s">
        <v>35</v>
      </c>
      <c r="G582" s="4" t="s">
        <v>41</v>
      </c>
      <c r="H582" s="4" t="s">
        <v>37</v>
      </c>
      <c r="I582" s="4" t="s">
        <v>38</v>
      </c>
      <c r="J582" s="7">
        <v>3744069.5923996787</v>
      </c>
      <c r="K582" s="9"/>
    </row>
    <row r="583" spans="1:11" ht="14.25" customHeight="1" x14ac:dyDescent="0.2">
      <c r="A583" s="4" t="s">
        <v>58</v>
      </c>
      <c r="B583" s="4" t="s">
        <v>33</v>
      </c>
      <c r="C583" s="4" t="s">
        <v>42</v>
      </c>
      <c r="D583" s="5">
        <v>41579</v>
      </c>
      <c r="E583" s="6">
        <f t="shared" si="2"/>
        <v>11</v>
      </c>
      <c r="F583" s="6" t="s">
        <v>35</v>
      </c>
      <c r="G583" s="4" t="s">
        <v>41</v>
      </c>
      <c r="H583" s="4" t="s">
        <v>37</v>
      </c>
      <c r="I583" s="4" t="s">
        <v>38</v>
      </c>
      <c r="J583" s="7">
        <v>3462813.1125993291</v>
      </c>
      <c r="K583" s="9"/>
    </row>
    <row r="584" spans="1:11" ht="14.25" customHeight="1" x14ac:dyDescent="0.2">
      <c r="A584" s="4" t="s">
        <v>58</v>
      </c>
      <c r="B584" s="4" t="s">
        <v>33</v>
      </c>
      <c r="C584" s="4" t="s">
        <v>42</v>
      </c>
      <c r="D584" s="5">
        <v>41609</v>
      </c>
      <c r="E584" s="6">
        <f t="shared" si="2"/>
        <v>12</v>
      </c>
      <c r="F584" s="6" t="s">
        <v>35</v>
      </c>
      <c r="G584" s="4" t="s">
        <v>41</v>
      </c>
      <c r="H584" s="4" t="s">
        <v>37</v>
      </c>
      <c r="I584" s="4" t="s">
        <v>38</v>
      </c>
      <c r="J584" s="7">
        <v>3568361.8434775192</v>
      </c>
      <c r="K584" s="9"/>
    </row>
    <row r="585" spans="1:11" ht="14.25" customHeight="1" x14ac:dyDescent="0.2">
      <c r="A585" s="4" t="s">
        <v>58</v>
      </c>
      <c r="B585" s="4" t="s">
        <v>33</v>
      </c>
      <c r="C585" s="4" t="s">
        <v>42</v>
      </c>
      <c r="D585" s="5">
        <v>41640</v>
      </c>
      <c r="E585" s="6">
        <f t="shared" si="2"/>
        <v>1</v>
      </c>
      <c r="F585" s="6" t="s">
        <v>35</v>
      </c>
      <c r="G585" s="4" t="s">
        <v>41</v>
      </c>
      <c r="H585" s="4" t="s">
        <v>37</v>
      </c>
      <c r="I585" s="4" t="s">
        <v>38</v>
      </c>
      <c r="J585" s="7">
        <v>5471503.3322801981</v>
      </c>
      <c r="K585" s="9"/>
    </row>
    <row r="586" spans="1:11" ht="14.25" customHeight="1" x14ac:dyDescent="0.2">
      <c r="A586" s="4" t="s">
        <v>58</v>
      </c>
      <c r="B586" s="4" t="s">
        <v>33</v>
      </c>
      <c r="C586" s="4" t="s">
        <v>42</v>
      </c>
      <c r="D586" s="5">
        <v>41671</v>
      </c>
      <c r="E586" s="6">
        <f t="shared" si="2"/>
        <v>2</v>
      </c>
      <c r="F586" s="6" t="s">
        <v>35</v>
      </c>
      <c r="G586" s="4" t="s">
        <v>41</v>
      </c>
      <c r="H586" s="4" t="s">
        <v>37</v>
      </c>
      <c r="I586" s="4" t="s">
        <v>38</v>
      </c>
      <c r="J586" s="7">
        <v>5059522.5801976481</v>
      </c>
      <c r="K586" s="9"/>
    </row>
    <row r="587" spans="1:11" ht="14.25" customHeight="1" x14ac:dyDescent="0.2">
      <c r="A587" s="4" t="s">
        <v>58</v>
      </c>
      <c r="B587" s="4" t="s">
        <v>33</v>
      </c>
      <c r="C587" s="4" t="s">
        <v>42</v>
      </c>
      <c r="D587" s="5">
        <v>41699</v>
      </c>
      <c r="E587" s="6">
        <f t="shared" si="2"/>
        <v>3</v>
      </c>
      <c r="F587" s="6" t="s">
        <v>35</v>
      </c>
      <c r="G587" s="4" t="s">
        <v>41</v>
      </c>
      <c r="H587" s="4" t="s">
        <v>37</v>
      </c>
      <c r="I587" s="4" t="s">
        <v>38</v>
      </c>
      <c r="J587" s="7">
        <v>4550701.2166301943</v>
      </c>
      <c r="K587" s="9"/>
    </row>
    <row r="588" spans="1:11" ht="14.25" customHeight="1" x14ac:dyDescent="0.2">
      <c r="A588" s="4" t="s">
        <v>58</v>
      </c>
      <c r="B588" s="4" t="s">
        <v>33</v>
      </c>
      <c r="C588" s="4" t="s">
        <v>42</v>
      </c>
      <c r="D588" s="5">
        <v>41730</v>
      </c>
      <c r="E588" s="6">
        <f t="shared" si="2"/>
        <v>4</v>
      </c>
      <c r="F588" s="6" t="s">
        <v>35</v>
      </c>
      <c r="G588" s="4" t="s">
        <v>41</v>
      </c>
      <c r="H588" s="4" t="s">
        <v>37</v>
      </c>
      <c r="I588" s="4" t="s">
        <v>38</v>
      </c>
      <c r="J588" s="7">
        <v>4783246.4214486899</v>
      </c>
      <c r="K588" s="9"/>
    </row>
    <row r="589" spans="1:11" ht="14.25" customHeight="1" x14ac:dyDescent="0.2">
      <c r="A589" s="4" t="s">
        <v>58</v>
      </c>
      <c r="B589" s="4" t="s">
        <v>33</v>
      </c>
      <c r="C589" s="4" t="s">
        <v>42</v>
      </c>
      <c r="D589" s="5">
        <v>41760</v>
      </c>
      <c r="E589" s="6">
        <f t="shared" si="2"/>
        <v>5</v>
      </c>
      <c r="F589" s="6" t="s">
        <v>35</v>
      </c>
      <c r="G589" s="4" t="s">
        <v>41</v>
      </c>
      <c r="H589" s="4" t="s">
        <v>37</v>
      </c>
      <c r="I589" s="4" t="s">
        <v>38</v>
      </c>
      <c r="J589" s="7">
        <v>3615900.6923301592</v>
      </c>
      <c r="K589" s="9"/>
    </row>
    <row r="590" spans="1:11" ht="14.25" customHeight="1" x14ac:dyDescent="0.2">
      <c r="A590" s="4" t="s">
        <v>58</v>
      </c>
      <c r="B590" s="4" t="s">
        <v>33</v>
      </c>
      <c r="C590" s="4" t="s">
        <v>42</v>
      </c>
      <c r="D590" s="5">
        <v>41791</v>
      </c>
      <c r="E590" s="6">
        <f t="shared" si="2"/>
        <v>6</v>
      </c>
      <c r="F590" s="6" t="s">
        <v>35</v>
      </c>
      <c r="G590" s="4" t="s">
        <v>41</v>
      </c>
      <c r="H590" s="4" t="s">
        <v>37</v>
      </c>
      <c r="I590" s="4" t="s">
        <v>38</v>
      </c>
      <c r="J590" s="7">
        <v>3879202.5837155385</v>
      </c>
      <c r="K590" s="9"/>
    </row>
    <row r="591" spans="1:11" ht="14.25" customHeight="1" x14ac:dyDescent="0.2">
      <c r="A591" s="4" t="s">
        <v>58</v>
      </c>
      <c r="B591" s="4" t="s">
        <v>33</v>
      </c>
      <c r="C591" s="4" t="s">
        <v>43</v>
      </c>
      <c r="D591" s="5">
        <v>41456</v>
      </c>
      <c r="E591" s="6">
        <f t="shared" si="2"/>
        <v>7</v>
      </c>
      <c r="F591" s="6" t="s">
        <v>35</v>
      </c>
      <c r="G591" s="4" t="s">
        <v>36</v>
      </c>
      <c r="H591" s="4" t="s">
        <v>37</v>
      </c>
      <c r="I591" s="4" t="s">
        <v>38</v>
      </c>
      <c r="J591" s="7">
        <v>1689221.1490034999</v>
      </c>
      <c r="K591" s="9"/>
    </row>
    <row r="592" spans="1:11" ht="14.25" customHeight="1" x14ac:dyDescent="0.2">
      <c r="A592" s="4" t="s">
        <v>58</v>
      </c>
      <c r="B592" s="4" t="s">
        <v>33</v>
      </c>
      <c r="C592" s="4" t="s">
        <v>43</v>
      </c>
      <c r="D592" s="5">
        <v>41487</v>
      </c>
      <c r="E592" s="6">
        <f t="shared" si="2"/>
        <v>8</v>
      </c>
      <c r="F592" s="6" t="s">
        <v>35</v>
      </c>
      <c r="G592" s="4" t="s">
        <v>36</v>
      </c>
      <c r="H592" s="4" t="s">
        <v>37</v>
      </c>
      <c r="I592" s="4" t="s">
        <v>38</v>
      </c>
      <c r="J592" s="7">
        <v>2059921.8667754997</v>
      </c>
      <c r="K592" s="9"/>
    </row>
    <row r="593" spans="1:11" ht="14.25" customHeight="1" x14ac:dyDescent="0.2">
      <c r="A593" s="4" t="s">
        <v>58</v>
      </c>
      <c r="B593" s="4" t="s">
        <v>33</v>
      </c>
      <c r="C593" s="4" t="s">
        <v>43</v>
      </c>
      <c r="D593" s="5">
        <v>41518</v>
      </c>
      <c r="E593" s="6">
        <f t="shared" si="2"/>
        <v>9</v>
      </c>
      <c r="F593" s="6" t="s">
        <v>35</v>
      </c>
      <c r="G593" s="4" t="s">
        <v>36</v>
      </c>
      <c r="H593" s="4" t="s">
        <v>37</v>
      </c>
      <c r="I593" s="4" t="s">
        <v>38</v>
      </c>
      <c r="J593" s="7">
        <v>1793176.531129</v>
      </c>
      <c r="K593" s="9"/>
    </row>
    <row r="594" spans="1:11" ht="14.25" customHeight="1" x14ac:dyDescent="0.2">
      <c r="A594" s="4" t="s">
        <v>58</v>
      </c>
      <c r="B594" s="4" t="s">
        <v>33</v>
      </c>
      <c r="C594" s="4" t="s">
        <v>43</v>
      </c>
      <c r="D594" s="5">
        <v>41548</v>
      </c>
      <c r="E594" s="6">
        <f t="shared" si="2"/>
        <v>10</v>
      </c>
      <c r="F594" s="6" t="s">
        <v>35</v>
      </c>
      <c r="G594" s="4" t="s">
        <v>36</v>
      </c>
      <c r="H594" s="4" t="s">
        <v>37</v>
      </c>
      <c r="I594" s="4" t="s">
        <v>38</v>
      </c>
      <c r="J594" s="7">
        <v>1547855.7555440001</v>
      </c>
      <c r="K594" s="9"/>
    </row>
    <row r="595" spans="1:11" ht="14.25" customHeight="1" x14ac:dyDescent="0.2">
      <c r="A595" s="4" t="s">
        <v>58</v>
      </c>
      <c r="B595" s="4" t="s">
        <v>33</v>
      </c>
      <c r="C595" s="4" t="s">
        <v>43</v>
      </c>
      <c r="D595" s="5">
        <v>41579</v>
      </c>
      <c r="E595" s="6">
        <f t="shared" si="2"/>
        <v>11</v>
      </c>
      <c r="F595" s="6" t="s">
        <v>35</v>
      </c>
      <c r="G595" s="4" t="s">
        <v>36</v>
      </c>
      <c r="H595" s="4" t="s">
        <v>37</v>
      </c>
      <c r="I595" s="4" t="s">
        <v>38</v>
      </c>
      <c r="J595" s="7">
        <v>1621360.3148906252</v>
      </c>
      <c r="K595" s="9"/>
    </row>
    <row r="596" spans="1:11" ht="14.25" customHeight="1" x14ac:dyDescent="0.2">
      <c r="A596" s="4" t="s">
        <v>58</v>
      </c>
      <c r="B596" s="4" t="s">
        <v>33</v>
      </c>
      <c r="C596" s="4" t="s">
        <v>43</v>
      </c>
      <c r="D596" s="5">
        <v>41609</v>
      </c>
      <c r="E596" s="6">
        <f t="shared" si="2"/>
        <v>12</v>
      </c>
      <c r="F596" s="6" t="s">
        <v>35</v>
      </c>
      <c r="G596" s="4" t="s">
        <v>36</v>
      </c>
      <c r="H596" s="4" t="s">
        <v>37</v>
      </c>
      <c r="I596" s="4" t="s">
        <v>38</v>
      </c>
      <c r="J596" s="7">
        <v>1330451.9418015</v>
      </c>
      <c r="K596" s="9"/>
    </row>
    <row r="597" spans="1:11" ht="14.25" customHeight="1" x14ac:dyDescent="0.2">
      <c r="A597" s="4" t="s">
        <v>58</v>
      </c>
      <c r="B597" s="4" t="s">
        <v>33</v>
      </c>
      <c r="C597" s="4" t="s">
        <v>43</v>
      </c>
      <c r="D597" s="5">
        <v>41640</v>
      </c>
      <c r="E597" s="6">
        <f t="shared" si="2"/>
        <v>1</v>
      </c>
      <c r="F597" s="6" t="s">
        <v>35</v>
      </c>
      <c r="G597" s="4" t="s">
        <v>36</v>
      </c>
      <c r="H597" s="4" t="s">
        <v>37</v>
      </c>
      <c r="I597" s="4" t="s">
        <v>38</v>
      </c>
      <c r="J597" s="7">
        <v>2228780.4880005</v>
      </c>
      <c r="K597" s="9"/>
    </row>
    <row r="598" spans="1:11" ht="14.25" customHeight="1" x14ac:dyDescent="0.2">
      <c r="A598" s="4" t="s">
        <v>58</v>
      </c>
      <c r="B598" s="4" t="s">
        <v>33</v>
      </c>
      <c r="C598" s="4" t="s">
        <v>43</v>
      </c>
      <c r="D598" s="5">
        <v>41671</v>
      </c>
      <c r="E598" s="6">
        <f t="shared" si="2"/>
        <v>2</v>
      </c>
      <c r="F598" s="6" t="s">
        <v>35</v>
      </c>
      <c r="G598" s="4" t="s">
        <v>36</v>
      </c>
      <c r="H598" s="4" t="s">
        <v>37</v>
      </c>
      <c r="I598" s="4" t="s">
        <v>38</v>
      </c>
      <c r="J598" s="7">
        <v>2185969.2785069998</v>
      </c>
      <c r="K598" s="9"/>
    </row>
    <row r="599" spans="1:11" ht="14.25" customHeight="1" x14ac:dyDescent="0.2">
      <c r="A599" s="4" t="s">
        <v>58</v>
      </c>
      <c r="B599" s="4" t="s">
        <v>33</v>
      </c>
      <c r="C599" s="4" t="s">
        <v>43</v>
      </c>
      <c r="D599" s="5">
        <v>41699</v>
      </c>
      <c r="E599" s="6">
        <f t="shared" si="2"/>
        <v>3</v>
      </c>
      <c r="F599" s="6" t="s">
        <v>35</v>
      </c>
      <c r="G599" s="4" t="s">
        <v>36</v>
      </c>
      <c r="H599" s="4" t="s">
        <v>37</v>
      </c>
      <c r="I599" s="4" t="s">
        <v>38</v>
      </c>
      <c r="J599" s="7">
        <v>1950392.0613048752</v>
      </c>
      <c r="K599" s="9"/>
    </row>
    <row r="600" spans="1:11" ht="14.25" customHeight="1" x14ac:dyDescent="0.2">
      <c r="A600" s="4" t="s">
        <v>58</v>
      </c>
      <c r="B600" s="4" t="s">
        <v>33</v>
      </c>
      <c r="C600" s="4" t="s">
        <v>43</v>
      </c>
      <c r="D600" s="5">
        <v>41730</v>
      </c>
      <c r="E600" s="6">
        <f t="shared" si="2"/>
        <v>4</v>
      </c>
      <c r="F600" s="6" t="s">
        <v>35</v>
      </c>
      <c r="G600" s="4" t="s">
        <v>36</v>
      </c>
      <c r="H600" s="4" t="s">
        <v>37</v>
      </c>
      <c r="I600" s="4" t="s">
        <v>38</v>
      </c>
      <c r="J600" s="7">
        <v>1986295.0526719999</v>
      </c>
      <c r="K600" s="9"/>
    </row>
    <row r="601" spans="1:11" ht="14.25" customHeight="1" x14ac:dyDescent="0.2">
      <c r="A601" s="4" t="s">
        <v>58</v>
      </c>
      <c r="B601" s="4" t="s">
        <v>33</v>
      </c>
      <c r="C601" s="4" t="s">
        <v>43</v>
      </c>
      <c r="D601" s="5">
        <v>41760</v>
      </c>
      <c r="E601" s="6">
        <f t="shared" si="2"/>
        <v>5</v>
      </c>
      <c r="F601" s="6" t="s">
        <v>35</v>
      </c>
      <c r="G601" s="4" t="s">
        <v>36</v>
      </c>
      <c r="H601" s="4" t="s">
        <v>37</v>
      </c>
      <c r="I601" s="4" t="s">
        <v>38</v>
      </c>
      <c r="J601" s="7">
        <v>2071155.7982568748</v>
      </c>
      <c r="K601" s="9"/>
    </row>
    <row r="602" spans="1:11" ht="14.25" customHeight="1" x14ac:dyDescent="0.2">
      <c r="A602" s="4" t="s">
        <v>58</v>
      </c>
      <c r="B602" s="4" t="s">
        <v>33</v>
      </c>
      <c r="C602" s="4" t="s">
        <v>43</v>
      </c>
      <c r="D602" s="5">
        <v>41791</v>
      </c>
      <c r="E602" s="6">
        <f t="shared" si="2"/>
        <v>6</v>
      </c>
      <c r="F602" s="6" t="s">
        <v>35</v>
      </c>
      <c r="G602" s="4" t="s">
        <v>36</v>
      </c>
      <c r="H602" s="4" t="s">
        <v>37</v>
      </c>
      <c r="I602" s="4" t="s">
        <v>38</v>
      </c>
      <c r="J602" s="7">
        <v>2273512.0860041254</v>
      </c>
      <c r="K602" s="9"/>
    </row>
    <row r="603" spans="1:11" ht="14.25" customHeight="1" x14ac:dyDescent="0.2">
      <c r="A603" s="4" t="s">
        <v>58</v>
      </c>
      <c r="B603" s="4" t="s">
        <v>33</v>
      </c>
      <c r="C603" s="4" t="s">
        <v>43</v>
      </c>
      <c r="D603" s="5">
        <v>41456</v>
      </c>
      <c r="E603" s="6">
        <f t="shared" si="2"/>
        <v>7</v>
      </c>
      <c r="F603" s="6" t="s">
        <v>35</v>
      </c>
      <c r="G603" s="4" t="s">
        <v>36</v>
      </c>
      <c r="H603" s="4" t="s">
        <v>39</v>
      </c>
      <c r="I603" s="4" t="s">
        <v>38</v>
      </c>
      <c r="J603" s="7">
        <v>3229019.3481892501</v>
      </c>
      <c r="K603" s="9"/>
    </row>
    <row r="604" spans="1:11" ht="14.25" customHeight="1" x14ac:dyDescent="0.2">
      <c r="A604" s="4" t="s">
        <v>58</v>
      </c>
      <c r="B604" s="4" t="s">
        <v>33</v>
      </c>
      <c r="C604" s="4" t="s">
        <v>43</v>
      </c>
      <c r="D604" s="5">
        <v>41487</v>
      </c>
      <c r="E604" s="6">
        <f t="shared" si="2"/>
        <v>8</v>
      </c>
      <c r="F604" s="6" t="s">
        <v>35</v>
      </c>
      <c r="G604" s="4" t="s">
        <v>36</v>
      </c>
      <c r="H604" s="4" t="s">
        <v>39</v>
      </c>
      <c r="I604" s="4" t="s">
        <v>38</v>
      </c>
      <c r="J604" s="7">
        <v>3998074.953249</v>
      </c>
      <c r="K604" s="9"/>
    </row>
    <row r="605" spans="1:11" ht="14.25" customHeight="1" x14ac:dyDescent="0.2">
      <c r="A605" s="4" t="s">
        <v>58</v>
      </c>
      <c r="B605" s="4" t="s">
        <v>33</v>
      </c>
      <c r="C605" s="4" t="s">
        <v>43</v>
      </c>
      <c r="D605" s="5">
        <v>41518</v>
      </c>
      <c r="E605" s="6">
        <f t="shared" si="2"/>
        <v>9</v>
      </c>
      <c r="F605" s="6" t="s">
        <v>35</v>
      </c>
      <c r="G605" s="4" t="s">
        <v>36</v>
      </c>
      <c r="H605" s="4" t="s">
        <v>39</v>
      </c>
      <c r="I605" s="4" t="s">
        <v>38</v>
      </c>
      <c r="J605" s="7">
        <v>3458560.3451040001</v>
      </c>
      <c r="K605" s="9"/>
    </row>
    <row r="606" spans="1:11" ht="14.25" customHeight="1" x14ac:dyDescent="0.2">
      <c r="A606" s="4" t="s">
        <v>58</v>
      </c>
      <c r="B606" s="4" t="s">
        <v>33</v>
      </c>
      <c r="C606" s="4" t="s">
        <v>43</v>
      </c>
      <c r="D606" s="5">
        <v>41548</v>
      </c>
      <c r="E606" s="6">
        <f t="shared" si="2"/>
        <v>10</v>
      </c>
      <c r="F606" s="6" t="s">
        <v>35</v>
      </c>
      <c r="G606" s="4" t="s">
        <v>36</v>
      </c>
      <c r="H606" s="4" t="s">
        <v>39</v>
      </c>
      <c r="I606" s="4" t="s">
        <v>38</v>
      </c>
      <c r="J606" s="7">
        <v>2863773.4980290001</v>
      </c>
      <c r="K606" s="9"/>
    </row>
    <row r="607" spans="1:11" ht="14.25" customHeight="1" x14ac:dyDescent="0.2">
      <c r="A607" s="4" t="s">
        <v>58</v>
      </c>
      <c r="B607" s="4" t="s">
        <v>33</v>
      </c>
      <c r="C607" s="4" t="s">
        <v>43</v>
      </c>
      <c r="D607" s="5">
        <v>41579</v>
      </c>
      <c r="E607" s="6">
        <f t="shared" si="2"/>
        <v>11</v>
      </c>
      <c r="F607" s="6" t="s">
        <v>35</v>
      </c>
      <c r="G607" s="4" t="s">
        <v>36</v>
      </c>
      <c r="H607" s="4" t="s">
        <v>39</v>
      </c>
      <c r="I607" s="4" t="s">
        <v>38</v>
      </c>
      <c r="J607" s="7">
        <v>3126213.72064</v>
      </c>
      <c r="K607" s="9"/>
    </row>
    <row r="608" spans="1:11" ht="14.25" customHeight="1" x14ac:dyDescent="0.2">
      <c r="A608" s="4" t="s">
        <v>58</v>
      </c>
      <c r="B608" s="4" t="s">
        <v>33</v>
      </c>
      <c r="C608" s="4" t="s">
        <v>43</v>
      </c>
      <c r="D608" s="5">
        <v>41609</v>
      </c>
      <c r="E608" s="6">
        <f t="shared" si="2"/>
        <v>12</v>
      </c>
      <c r="F608" s="6" t="s">
        <v>35</v>
      </c>
      <c r="G608" s="4" t="s">
        <v>36</v>
      </c>
      <c r="H608" s="4" t="s">
        <v>39</v>
      </c>
      <c r="I608" s="4" t="s">
        <v>38</v>
      </c>
      <c r="J608" s="7">
        <v>2691566.5882560001</v>
      </c>
      <c r="K608" s="9"/>
    </row>
    <row r="609" spans="1:11" ht="14.25" customHeight="1" x14ac:dyDescent="0.2">
      <c r="A609" s="4" t="s">
        <v>58</v>
      </c>
      <c r="B609" s="4" t="s">
        <v>33</v>
      </c>
      <c r="C609" s="4" t="s">
        <v>43</v>
      </c>
      <c r="D609" s="5">
        <v>41640</v>
      </c>
      <c r="E609" s="6">
        <f t="shared" si="2"/>
        <v>1</v>
      </c>
      <c r="F609" s="6" t="s">
        <v>35</v>
      </c>
      <c r="G609" s="4" t="s">
        <v>36</v>
      </c>
      <c r="H609" s="4" t="s">
        <v>39</v>
      </c>
      <c r="I609" s="4" t="s">
        <v>38</v>
      </c>
      <c r="J609" s="7">
        <v>4009179.999363</v>
      </c>
      <c r="K609" s="9"/>
    </row>
    <row r="610" spans="1:11" ht="14.25" customHeight="1" x14ac:dyDescent="0.2">
      <c r="A610" s="4" t="s">
        <v>58</v>
      </c>
      <c r="B610" s="4" t="s">
        <v>33</v>
      </c>
      <c r="C610" s="4" t="s">
        <v>43</v>
      </c>
      <c r="D610" s="5">
        <v>41671</v>
      </c>
      <c r="E610" s="6">
        <f t="shared" si="2"/>
        <v>2</v>
      </c>
      <c r="F610" s="6" t="s">
        <v>35</v>
      </c>
      <c r="G610" s="4" t="s">
        <v>36</v>
      </c>
      <c r="H610" s="4" t="s">
        <v>39</v>
      </c>
      <c r="I610" s="4" t="s">
        <v>38</v>
      </c>
      <c r="J610" s="7">
        <v>4249229.7763439994</v>
      </c>
      <c r="K610" s="9"/>
    </row>
    <row r="611" spans="1:11" ht="14.25" customHeight="1" x14ac:dyDescent="0.2">
      <c r="A611" s="4" t="s">
        <v>58</v>
      </c>
      <c r="B611" s="4" t="s">
        <v>33</v>
      </c>
      <c r="C611" s="4" t="s">
        <v>43</v>
      </c>
      <c r="D611" s="5">
        <v>41699</v>
      </c>
      <c r="E611" s="6">
        <f t="shared" si="2"/>
        <v>3</v>
      </c>
      <c r="F611" s="6" t="s">
        <v>35</v>
      </c>
      <c r="G611" s="4" t="s">
        <v>36</v>
      </c>
      <c r="H611" s="4" t="s">
        <v>39</v>
      </c>
      <c r="I611" s="4" t="s">
        <v>38</v>
      </c>
      <c r="J611" s="7">
        <v>3887025.4362960001</v>
      </c>
      <c r="K611" s="9"/>
    </row>
    <row r="612" spans="1:11" ht="14.25" customHeight="1" x14ac:dyDescent="0.2">
      <c r="A612" s="4" t="s">
        <v>58</v>
      </c>
      <c r="B612" s="4" t="s">
        <v>33</v>
      </c>
      <c r="C612" s="4" t="s">
        <v>43</v>
      </c>
      <c r="D612" s="5">
        <v>41730</v>
      </c>
      <c r="E612" s="6">
        <f t="shared" si="2"/>
        <v>4</v>
      </c>
      <c r="F612" s="6" t="s">
        <v>35</v>
      </c>
      <c r="G612" s="4" t="s">
        <v>36</v>
      </c>
      <c r="H612" s="4" t="s">
        <v>39</v>
      </c>
      <c r="I612" s="4" t="s">
        <v>38</v>
      </c>
      <c r="J612" s="7">
        <v>4377062.9091839995</v>
      </c>
      <c r="K612" s="9"/>
    </row>
    <row r="613" spans="1:11" ht="14.25" customHeight="1" x14ac:dyDescent="0.2">
      <c r="A613" s="4" t="s">
        <v>58</v>
      </c>
      <c r="B613" s="4" t="s">
        <v>33</v>
      </c>
      <c r="C613" s="4" t="s">
        <v>43</v>
      </c>
      <c r="D613" s="5">
        <v>41760</v>
      </c>
      <c r="E613" s="6">
        <f t="shared" si="2"/>
        <v>5</v>
      </c>
      <c r="F613" s="6" t="s">
        <v>35</v>
      </c>
      <c r="G613" s="4" t="s">
        <v>36</v>
      </c>
      <c r="H613" s="4" t="s">
        <v>39</v>
      </c>
      <c r="I613" s="4" t="s">
        <v>38</v>
      </c>
      <c r="J613" s="7">
        <v>4388344.7790930001</v>
      </c>
      <c r="K613" s="9"/>
    </row>
    <row r="614" spans="1:11" ht="14.25" customHeight="1" x14ac:dyDescent="0.2">
      <c r="A614" s="4" t="s">
        <v>58</v>
      </c>
      <c r="B614" s="4" t="s">
        <v>33</v>
      </c>
      <c r="C614" s="4" t="s">
        <v>43</v>
      </c>
      <c r="D614" s="5">
        <v>41791</v>
      </c>
      <c r="E614" s="6">
        <f t="shared" si="2"/>
        <v>6</v>
      </c>
      <c r="F614" s="6" t="s">
        <v>35</v>
      </c>
      <c r="G614" s="4" t="s">
        <v>36</v>
      </c>
      <c r="H614" s="4" t="s">
        <v>39</v>
      </c>
      <c r="I614" s="4" t="s">
        <v>38</v>
      </c>
      <c r="J614" s="7">
        <v>4431008.4784342507</v>
      </c>
      <c r="K614" s="9"/>
    </row>
    <row r="615" spans="1:11" ht="14.25" customHeight="1" x14ac:dyDescent="0.2">
      <c r="A615" s="4" t="s">
        <v>58</v>
      </c>
      <c r="B615" s="4" t="s">
        <v>33</v>
      </c>
      <c r="C615" s="4" t="s">
        <v>43</v>
      </c>
      <c r="D615" s="5">
        <v>41456</v>
      </c>
      <c r="E615" s="6">
        <f t="shared" si="2"/>
        <v>7</v>
      </c>
      <c r="F615" s="6" t="s">
        <v>35</v>
      </c>
      <c r="G615" s="4" t="s">
        <v>40</v>
      </c>
      <c r="H615" s="4" t="s">
        <v>37</v>
      </c>
      <c r="I615" s="4" t="s">
        <v>38</v>
      </c>
      <c r="J615" s="7">
        <v>1665101.5295861098</v>
      </c>
      <c r="K615" s="9"/>
    </row>
    <row r="616" spans="1:11" ht="14.25" customHeight="1" x14ac:dyDescent="0.2">
      <c r="A616" s="4" t="s">
        <v>58</v>
      </c>
      <c r="B616" s="4" t="s">
        <v>33</v>
      </c>
      <c r="C616" s="4" t="s">
        <v>43</v>
      </c>
      <c r="D616" s="5">
        <v>41487</v>
      </c>
      <c r="E616" s="6">
        <f t="shared" si="2"/>
        <v>8</v>
      </c>
      <c r="F616" s="6" t="s">
        <v>35</v>
      </c>
      <c r="G616" s="4" t="s">
        <v>40</v>
      </c>
      <c r="H616" s="4" t="s">
        <v>37</v>
      </c>
      <c r="I616" s="4" t="s">
        <v>38</v>
      </c>
      <c r="J616" s="7">
        <v>1847076.2833604398</v>
      </c>
      <c r="K616" s="9"/>
    </row>
    <row r="617" spans="1:11" ht="14.25" customHeight="1" x14ac:dyDescent="0.2">
      <c r="A617" s="4" t="s">
        <v>58</v>
      </c>
      <c r="B617" s="4" t="s">
        <v>33</v>
      </c>
      <c r="C617" s="4" t="s">
        <v>43</v>
      </c>
      <c r="D617" s="5">
        <v>41518</v>
      </c>
      <c r="E617" s="6">
        <f t="shared" si="2"/>
        <v>9</v>
      </c>
      <c r="F617" s="6" t="s">
        <v>35</v>
      </c>
      <c r="G617" s="4" t="s">
        <v>40</v>
      </c>
      <c r="H617" s="4" t="s">
        <v>37</v>
      </c>
      <c r="I617" s="4" t="s">
        <v>38</v>
      </c>
      <c r="J617" s="7">
        <v>1443255.6006155098</v>
      </c>
      <c r="K617" s="9"/>
    </row>
    <row r="618" spans="1:11" ht="14.25" customHeight="1" x14ac:dyDescent="0.2">
      <c r="A618" s="4" t="s">
        <v>58</v>
      </c>
      <c r="B618" s="4" t="s">
        <v>33</v>
      </c>
      <c r="C618" s="4" t="s">
        <v>43</v>
      </c>
      <c r="D618" s="5">
        <v>41548</v>
      </c>
      <c r="E618" s="6">
        <f t="shared" si="2"/>
        <v>10</v>
      </c>
      <c r="F618" s="6" t="s">
        <v>35</v>
      </c>
      <c r="G618" s="4" t="s">
        <v>40</v>
      </c>
      <c r="H618" s="4" t="s">
        <v>37</v>
      </c>
      <c r="I618" s="4" t="s">
        <v>38</v>
      </c>
      <c r="J618" s="7">
        <v>1340433.4702902001</v>
      </c>
      <c r="K618" s="9"/>
    </row>
    <row r="619" spans="1:11" ht="14.25" customHeight="1" x14ac:dyDescent="0.2">
      <c r="A619" s="4" t="s">
        <v>58</v>
      </c>
      <c r="B619" s="4" t="s">
        <v>33</v>
      </c>
      <c r="C619" s="4" t="s">
        <v>43</v>
      </c>
      <c r="D619" s="5">
        <v>41579</v>
      </c>
      <c r="E619" s="6">
        <f t="shared" si="2"/>
        <v>11</v>
      </c>
      <c r="F619" s="6" t="s">
        <v>35</v>
      </c>
      <c r="G619" s="4" t="s">
        <v>40</v>
      </c>
      <c r="H619" s="4" t="s">
        <v>37</v>
      </c>
      <c r="I619" s="4" t="s">
        <v>38</v>
      </c>
      <c r="J619" s="7">
        <v>1484304.6234175498</v>
      </c>
      <c r="K619" s="9"/>
    </row>
    <row r="620" spans="1:11" ht="14.25" customHeight="1" x14ac:dyDescent="0.2">
      <c r="A620" s="4" t="s">
        <v>58</v>
      </c>
      <c r="B620" s="4" t="s">
        <v>33</v>
      </c>
      <c r="C620" s="4" t="s">
        <v>43</v>
      </c>
      <c r="D620" s="5">
        <v>41609</v>
      </c>
      <c r="E620" s="6">
        <f t="shared" si="2"/>
        <v>12</v>
      </c>
      <c r="F620" s="6" t="s">
        <v>35</v>
      </c>
      <c r="G620" s="4" t="s">
        <v>40</v>
      </c>
      <c r="H620" s="4" t="s">
        <v>37</v>
      </c>
      <c r="I620" s="4" t="s">
        <v>38</v>
      </c>
      <c r="J620" s="7">
        <v>1288013.6333248802</v>
      </c>
      <c r="K620" s="9"/>
    </row>
    <row r="621" spans="1:11" ht="14.25" customHeight="1" x14ac:dyDescent="0.2">
      <c r="A621" s="4" t="s">
        <v>58</v>
      </c>
      <c r="B621" s="4" t="s">
        <v>33</v>
      </c>
      <c r="C621" s="4" t="s">
        <v>43</v>
      </c>
      <c r="D621" s="5">
        <v>41640</v>
      </c>
      <c r="E621" s="6">
        <f t="shared" si="2"/>
        <v>1</v>
      </c>
      <c r="F621" s="6" t="s">
        <v>35</v>
      </c>
      <c r="G621" s="4" t="s">
        <v>40</v>
      </c>
      <c r="H621" s="4" t="s">
        <v>37</v>
      </c>
      <c r="I621" s="4" t="s">
        <v>38</v>
      </c>
      <c r="J621" s="7">
        <v>1934441.18316372</v>
      </c>
      <c r="K621" s="9"/>
    </row>
    <row r="622" spans="1:11" ht="14.25" customHeight="1" x14ac:dyDescent="0.2">
      <c r="A622" s="4" t="s">
        <v>58</v>
      </c>
      <c r="B622" s="4" t="s">
        <v>33</v>
      </c>
      <c r="C622" s="4" t="s">
        <v>43</v>
      </c>
      <c r="D622" s="5">
        <v>41671</v>
      </c>
      <c r="E622" s="6">
        <f t="shared" si="2"/>
        <v>2</v>
      </c>
      <c r="F622" s="6" t="s">
        <v>35</v>
      </c>
      <c r="G622" s="4" t="s">
        <v>40</v>
      </c>
      <c r="H622" s="4" t="s">
        <v>37</v>
      </c>
      <c r="I622" s="4" t="s">
        <v>38</v>
      </c>
      <c r="J622" s="7">
        <v>1867732.8207522598</v>
      </c>
      <c r="K622" s="9"/>
    </row>
    <row r="623" spans="1:11" ht="14.25" customHeight="1" x14ac:dyDescent="0.2">
      <c r="A623" s="4" t="s">
        <v>58</v>
      </c>
      <c r="B623" s="4" t="s">
        <v>33</v>
      </c>
      <c r="C623" s="4" t="s">
        <v>43</v>
      </c>
      <c r="D623" s="5">
        <v>41699</v>
      </c>
      <c r="E623" s="6">
        <f t="shared" si="2"/>
        <v>3</v>
      </c>
      <c r="F623" s="6" t="s">
        <v>35</v>
      </c>
      <c r="G623" s="4" t="s">
        <v>40</v>
      </c>
      <c r="H623" s="4" t="s">
        <v>37</v>
      </c>
      <c r="I623" s="4" t="s">
        <v>38</v>
      </c>
      <c r="J623" s="7">
        <v>1632975.2369934299</v>
      </c>
      <c r="K623" s="9"/>
    </row>
    <row r="624" spans="1:11" ht="14.25" customHeight="1" x14ac:dyDescent="0.2">
      <c r="A624" s="4" t="s">
        <v>58</v>
      </c>
      <c r="B624" s="4" t="s">
        <v>33</v>
      </c>
      <c r="C624" s="4" t="s">
        <v>43</v>
      </c>
      <c r="D624" s="5">
        <v>41730</v>
      </c>
      <c r="E624" s="6">
        <f t="shared" si="2"/>
        <v>4</v>
      </c>
      <c r="F624" s="6" t="s">
        <v>35</v>
      </c>
      <c r="G624" s="4" t="s">
        <v>40</v>
      </c>
      <c r="H624" s="4" t="s">
        <v>37</v>
      </c>
      <c r="I624" s="4" t="s">
        <v>38</v>
      </c>
      <c r="J624" s="7">
        <v>1699686.4578355199</v>
      </c>
      <c r="K624" s="9"/>
    </row>
    <row r="625" spans="1:11" ht="14.25" customHeight="1" x14ac:dyDescent="0.2">
      <c r="A625" s="4" t="s">
        <v>58</v>
      </c>
      <c r="B625" s="4" t="s">
        <v>33</v>
      </c>
      <c r="C625" s="4" t="s">
        <v>43</v>
      </c>
      <c r="D625" s="5">
        <v>41760</v>
      </c>
      <c r="E625" s="6">
        <f t="shared" si="2"/>
        <v>5</v>
      </c>
      <c r="F625" s="6" t="s">
        <v>35</v>
      </c>
      <c r="G625" s="4" t="s">
        <v>40</v>
      </c>
      <c r="H625" s="4" t="s">
        <v>37</v>
      </c>
      <c r="I625" s="4" t="s">
        <v>38</v>
      </c>
      <c r="J625" s="7">
        <v>1838520.95026149</v>
      </c>
      <c r="K625" s="9"/>
    </row>
    <row r="626" spans="1:11" ht="14.25" customHeight="1" x14ac:dyDescent="0.2">
      <c r="A626" s="4" t="s">
        <v>58</v>
      </c>
      <c r="B626" s="4" t="s">
        <v>33</v>
      </c>
      <c r="C626" s="4" t="s">
        <v>43</v>
      </c>
      <c r="D626" s="5">
        <v>41791</v>
      </c>
      <c r="E626" s="6">
        <f t="shared" si="2"/>
        <v>6</v>
      </c>
      <c r="F626" s="6" t="s">
        <v>35</v>
      </c>
      <c r="G626" s="4" t="s">
        <v>40</v>
      </c>
      <c r="H626" s="4" t="s">
        <v>37</v>
      </c>
      <c r="I626" s="4" t="s">
        <v>38</v>
      </c>
      <c r="J626" s="7">
        <v>1919092.9312032503</v>
      </c>
      <c r="K626" s="9"/>
    </row>
    <row r="627" spans="1:11" ht="14.25" customHeight="1" x14ac:dyDescent="0.2">
      <c r="A627" s="4" t="s">
        <v>58</v>
      </c>
      <c r="B627" s="4" t="s">
        <v>33</v>
      </c>
      <c r="C627" s="4" t="s">
        <v>43</v>
      </c>
      <c r="D627" s="5">
        <v>41456</v>
      </c>
      <c r="E627" s="6">
        <f t="shared" si="2"/>
        <v>7</v>
      </c>
      <c r="F627" s="6" t="s">
        <v>35</v>
      </c>
      <c r="G627" s="4" t="s">
        <v>40</v>
      </c>
      <c r="H627" s="4" t="s">
        <v>39</v>
      </c>
      <c r="I627" s="4" t="s">
        <v>38</v>
      </c>
      <c r="J627" s="7">
        <v>2886159.0288201999</v>
      </c>
      <c r="K627" s="9"/>
    </row>
    <row r="628" spans="1:11" ht="14.25" customHeight="1" x14ac:dyDescent="0.2">
      <c r="A628" s="4" t="s">
        <v>58</v>
      </c>
      <c r="B628" s="4" t="s">
        <v>33</v>
      </c>
      <c r="C628" s="4" t="s">
        <v>43</v>
      </c>
      <c r="D628" s="5">
        <v>41487</v>
      </c>
      <c r="E628" s="6">
        <f t="shared" si="2"/>
        <v>8</v>
      </c>
      <c r="F628" s="6" t="s">
        <v>35</v>
      </c>
      <c r="G628" s="4" t="s">
        <v>40</v>
      </c>
      <c r="H628" s="4" t="s">
        <v>39</v>
      </c>
      <c r="I628" s="4" t="s">
        <v>38</v>
      </c>
      <c r="J628" s="7">
        <v>2138617.9464186002</v>
      </c>
      <c r="K628" s="9"/>
    </row>
    <row r="629" spans="1:11" ht="14.25" customHeight="1" x14ac:dyDescent="0.2">
      <c r="A629" s="4" t="s">
        <v>58</v>
      </c>
      <c r="B629" s="4" t="s">
        <v>33</v>
      </c>
      <c r="C629" s="4" t="s">
        <v>43</v>
      </c>
      <c r="D629" s="5">
        <v>41518</v>
      </c>
      <c r="E629" s="6">
        <f t="shared" si="2"/>
        <v>9</v>
      </c>
      <c r="F629" s="6" t="s">
        <v>35</v>
      </c>
      <c r="G629" s="4" t="s">
        <v>40</v>
      </c>
      <c r="H629" s="4" t="s">
        <v>39</v>
      </c>
      <c r="I629" s="4" t="s">
        <v>38</v>
      </c>
      <c r="J629" s="7">
        <v>3947712.1118929996</v>
      </c>
      <c r="K629" s="9"/>
    </row>
    <row r="630" spans="1:11" ht="14.25" customHeight="1" x14ac:dyDescent="0.2">
      <c r="A630" s="4" t="s">
        <v>58</v>
      </c>
      <c r="B630" s="4" t="s">
        <v>33</v>
      </c>
      <c r="C630" s="4" t="s">
        <v>43</v>
      </c>
      <c r="D630" s="5">
        <v>41548</v>
      </c>
      <c r="E630" s="6">
        <f t="shared" si="2"/>
        <v>10</v>
      </c>
      <c r="F630" s="6" t="s">
        <v>35</v>
      </c>
      <c r="G630" s="4" t="s">
        <v>40</v>
      </c>
      <c r="H630" s="4" t="s">
        <v>39</v>
      </c>
      <c r="I630" s="4" t="s">
        <v>38</v>
      </c>
      <c r="J630" s="7">
        <v>3336453.7222977998</v>
      </c>
      <c r="K630" s="9"/>
    </row>
    <row r="631" spans="1:11" ht="14.25" customHeight="1" x14ac:dyDescent="0.2">
      <c r="A631" s="4" t="s">
        <v>58</v>
      </c>
      <c r="B631" s="4" t="s">
        <v>33</v>
      </c>
      <c r="C631" s="4" t="s">
        <v>43</v>
      </c>
      <c r="D631" s="5">
        <v>41579</v>
      </c>
      <c r="E631" s="6">
        <f t="shared" si="2"/>
        <v>11</v>
      </c>
      <c r="F631" s="6" t="s">
        <v>35</v>
      </c>
      <c r="G631" s="4" t="s">
        <v>40</v>
      </c>
      <c r="H631" s="4" t="s">
        <v>39</v>
      </c>
      <c r="I631" s="4" t="s">
        <v>38</v>
      </c>
      <c r="J631" s="7">
        <v>2581238.6260960004</v>
      </c>
      <c r="K631" s="9"/>
    </row>
    <row r="632" spans="1:11" ht="14.25" customHeight="1" x14ac:dyDescent="0.2">
      <c r="A632" s="4" t="s">
        <v>58</v>
      </c>
      <c r="B632" s="4" t="s">
        <v>33</v>
      </c>
      <c r="C632" s="4" t="s">
        <v>43</v>
      </c>
      <c r="D632" s="5">
        <v>41609</v>
      </c>
      <c r="E632" s="6">
        <f t="shared" si="2"/>
        <v>12</v>
      </c>
      <c r="F632" s="6" t="s">
        <v>35</v>
      </c>
      <c r="G632" s="4" t="s">
        <v>40</v>
      </c>
      <c r="H632" s="4" t="s">
        <v>39</v>
      </c>
      <c r="I632" s="4" t="s">
        <v>38</v>
      </c>
      <c r="J632" s="7">
        <v>3389594.0119008003</v>
      </c>
      <c r="K632" s="9"/>
    </row>
    <row r="633" spans="1:11" ht="14.25" customHeight="1" x14ac:dyDescent="0.2">
      <c r="A633" s="4" t="s">
        <v>58</v>
      </c>
      <c r="B633" s="4" t="s">
        <v>33</v>
      </c>
      <c r="C633" s="4" t="s">
        <v>43</v>
      </c>
      <c r="D633" s="5">
        <v>41640</v>
      </c>
      <c r="E633" s="6">
        <f t="shared" si="2"/>
        <v>1</v>
      </c>
      <c r="F633" s="6" t="s">
        <v>35</v>
      </c>
      <c r="G633" s="4" t="s">
        <v>40</v>
      </c>
      <c r="H633" s="4" t="s">
        <v>39</v>
      </c>
      <c r="I633" s="4" t="s">
        <v>38</v>
      </c>
      <c r="J633" s="7">
        <v>3641782.9956648001</v>
      </c>
      <c r="K633" s="9"/>
    </row>
    <row r="634" spans="1:11" ht="14.25" customHeight="1" x14ac:dyDescent="0.2">
      <c r="A634" s="4" t="s">
        <v>58</v>
      </c>
      <c r="B634" s="4" t="s">
        <v>33</v>
      </c>
      <c r="C634" s="4" t="s">
        <v>43</v>
      </c>
      <c r="D634" s="5">
        <v>41671</v>
      </c>
      <c r="E634" s="6">
        <f t="shared" si="2"/>
        <v>2</v>
      </c>
      <c r="F634" s="6" t="s">
        <v>35</v>
      </c>
      <c r="G634" s="4" t="s">
        <v>40</v>
      </c>
      <c r="H634" s="4" t="s">
        <v>39</v>
      </c>
      <c r="I634" s="4" t="s">
        <v>38</v>
      </c>
      <c r="J634" s="7">
        <v>3637088.2590588001</v>
      </c>
      <c r="K634" s="9"/>
    </row>
    <row r="635" spans="1:11" ht="14.25" customHeight="1" x14ac:dyDescent="0.2">
      <c r="A635" s="4" t="s">
        <v>58</v>
      </c>
      <c r="B635" s="4" t="s">
        <v>33</v>
      </c>
      <c r="C635" s="4" t="s">
        <v>43</v>
      </c>
      <c r="D635" s="5">
        <v>41699</v>
      </c>
      <c r="E635" s="6">
        <f t="shared" si="2"/>
        <v>3</v>
      </c>
      <c r="F635" s="6" t="s">
        <v>35</v>
      </c>
      <c r="G635" s="4" t="s">
        <v>40</v>
      </c>
      <c r="H635" s="4" t="s">
        <v>39</v>
      </c>
      <c r="I635" s="4" t="s">
        <v>38</v>
      </c>
      <c r="J635" s="7">
        <v>2891368.2735684002</v>
      </c>
      <c r="K635" s="9"/>
    </row>
    <row r="636" spans="1:11" ht="14.25" customHeight="1" x14ac:dyDescent="0.2">
      <c r="A636" s="4" t="s">
        <v>58</v>
      </c>
      <c r="B636" s="4" t="s">
        <v>33</v>
      </c>
      <c r="C636" s="4" t="s">
        <v>43</v>
      </c>
      <c r="D636" s="5">
        <v>41730</v>
      </c>
      <c r="E636" s="6">
        <f t="shared" si="2"/>
        <v>4</v>
      </c>
      <c r="F636" s="6" t="s">
        <v>35</v>
      </c>
      <c r="G636" s="4" t="s">
        <v>40</v>
      </c>
      <c r="H636" s="4" t="s">
        <v>39</v>
      </c>
      <c r="I636" s="4" t="s">
        <v>38</v>
      </c>
      <c r="J636" s="7">
        <v>3090339.0142464004</v>
      </c>
      <c r="K636" s="9"/>
    </row>
    <row r="637" spans="1:11" ht="14.25" customHeight="1" x14ac:dyDescent="0.2">
      <c r="A637" s="4" t="s">
        <v>58</v>
      </c>
      <c r="B637" s="4" t="s">
        <v>33</v>
      </c>
      <c r="C637" s="4" t="s">
        <v>43</v>
      </c>
      <c r="D637" s="5">
        <v>41760</v>
      </c>
      <c r="E637" s="6">
        <f t="shared" si="2"/>
        <v>5</v>
      </c>
      <c r="F637" s="6" t="s">
        <v>35</v>
      </c>
      <c r="G637" s="4" t="s">
        <v>40</v>
      </c>
      <c r="H637" s="4" t="s">
        <v>39</v>
      </c>
      <c r="I637" s="4" t="s">
        <v>38</v>
      </c>
      <c r="J637" s="7">
        <v>3395668.6594643998</v>
      </c>
      <c r="K637" s="9"/>
    </row>
    <row r="638" spans="1:11" ht="14.25" customHeight="1" x14ac:dyDescent="0.2">
      <c r="A638" s="4" t="s">
        <v>58</v>
      </c>
      <c r="B638" s="4" t="s">
        <v>33</v>
      </c>
      <c r="C638" s="4" t="s">
        <v>43</v>
      </c>
      <c r="D638" s="5">
        <v>41791</v>
      </c>
      <c r="E638" s="6">
        <f t="shared" si="2"/>
        <v>6</v>
      </c>
      <c r="F638" s="6" t="s">
        <v>35</v>
      </c>
      <c r="G638" s="4" t="s">
        <v>40</v>
      </c>
      <c r="H638" s="4" t="s">
        <v>39</v>
      </c>
      <c r="I638" s="4" t="s">
        <v>38</v>
      </c>
      <c r="J638" s="7">
        <v>3379572.3100814</v>
      </c>
      <c r="K638" s="9"/>
    </row>
    <row r="639" spans="1:11" ht="14.25" customHeight="1" x14ac:dyDescent="0.2">
      <c r="A639" s="4" t="s">
        <v>58</v>
      </c>
      <c r="B639" s="4" t="s">
        <v>33</v>
      </c>
      <c r="C639" s="4" t="s">
        <v>43</v>
      </c>
      <c r="D639" s="5">
        <v>41456</v>
      </c>
      <c r="E639" s="6">
        <f t="shared" si="2"/>
        <v>7</v>
      </c>
      <c r="F639" s="6" t="s">
        <v>35</v>
      </c>
      <c r="G639" s="4" t="s">
        <v>41</v>
      </c>
      <c r="H639" s="4" t="s">
        <v>37</v>
      </c>
      <c r="I639" s="4" t="s">
        <v>38</v>
      </c>
      <c r="J639" s="7">
        <v>3083178.310218194</v>
      </c>
      <c r="K639" s="9"/>
    </row>
    <row r="640" spans="1:11" ht="14.25" customHeight="1" x14ac:dyDescent="0.2">
      <c r="A640" s="4" t="s">
        <v>58</v>
      </c>
      <c r="B640" s="4" t="s">
        <v>33</v>
      </c>
      <c r="C640" s="4" t="s">
        <v>43</v>
      </c>
      <c r="D640" s="5">
        <v>41487</v>
      </c>
      <c r="E640" s="6">
        <f t="shared" si="2"/>
        <v>8</v>
      </c>
      <c r="F640" s="6" t="s">
        <v>35</v>
      </c>
      <c r="G640" s="4" t="s">
        <v>41</v>
      </c>
      <c r="H640" s="4" t="s">
        <v>37</v>
      </c>
      <c r="I640" s="4" t="s">
        <v>38</v>
      </c>
      <c r="J640" s="7">
        <v>3624627.2765830643</v>
      </c>
      <c r="K640" s="9"/>
    </row>
    <row r="641" spans="1:11" ht="14.25" customHeight="1" x14ac:dyDescent="0.2">
      <c r="A641" s="4" t="s">
        <v>58</v>
      </c>
      <c r="B641" s="4" t="s">
        <v>33</v>
      </c>
      <c r="C641" s="4" t="s">
        <v>43</v>
      </c>
      <c r="D641" s="5">
        <v>41518</v>
      </c>
      <c r="E641" s="6">
        <f t="shared" si="2"/>
        <v>9</v>
      </c>
      <c r="F641" s="6" t="s">
        <v>35</v>
      </c>
      <c r="G641" s="4" t="s">
        <v>41</v>
      </c>
      <c r="H641" s="4" t="s">
        <v>37</v>
      </c>
      <c r="I641" s="4" t="s">
        <v>38</v>
      </c>
      <c r="J641" s="7">
        <v>3090109.4706031792</v>
      </c>
      <c r="K641" s="9"/>
    </row>
    <row r="642" spans="1:11" ht="14.25" customHeight="1" x14ac:dyDescent="0.2">
      <c r="A642" s="4" t="s">
        <v>58</v>
      </c>
      <c r="B642" s="4" t="s">
        <v>33</v>
      </c>
      <c r="C642" s="4" t="s">
        <v>43</v>
      </c>
      <c r="D642" s="5">
        <v>41548</v>
      </c>
      <c r="E642" s="6">
        <f t="shared" si="2"/>
        <v>10</v>
      </c>
      <c r="F642" s="6" t="s">
        <v>35</v>
      </c>
      <c r="G642" s="4" t="s">
        <v>41</v>
      </c>
      <c r="H642" s="4" t="s">
        <v>37</v>
      </c>
      <c r="I642" s="4" t="s">
        <v>38</v>
      </c>
      <c r="J642" s="7">
        <v>2588932.9613108994</v>
      </c>
      <c r="K642" s="9"/>
    </row>
    <row r="643" spans="1:11" ht="14.25" customHeight="1" x14ac:dyDescent="0.2">
      <c r="A643" s="4" t="s">
        <v>58</v>
      </c>
      <c r="B643" s="4" t="s">
        <v>33</v>
      </c>
      <c r="C643" s="4" t="s">
        <v>43</v>
      </c>
      <c r="D643" s="5">
        <v>41579</v>
      </c>
      <c r="E643" s="6">
        <f t="shared" si="2"/>
        <v>11</v>
      </c>
      <c r="F643" s="6" t="s">
        <v>35</v>
      </c>
      <c r="G643" s="4" t="s">
        <v>41</v>
      </c>
      <c r="H643" s="4" t="s">
        <v>37</v>
      </c>
      <c r="I643" s="4" t="s">
        <v>38</v>
      </c>
      <c r="J643" s="7">
        <v>2871337.5293786996</v>
      </c>
      <c r="K643" s="9"/>
    </row>
    <row r="644" spans="1:11" ht="14.25" customHeight="1" x14ac:dyDescent="0.2">
      <c r="A644" s="4" t="s">
        <v>58</v>
      </c>
      <c r="B644" s="4" t="s">
        <v>33</v>
      </c>
      <c r="C644" s="4" t="s">
        <v>43</v>
      </c>
      <c r="D644" s="5">
        <v>41609</v>
      </c>
      <c r="E644" s="6">
        <f t="shared" si="2"/>
        <v>12</v>
      </c>
      <c r="F644" s="6" t="s">
        <v>35</v>
      </c>
      <c r="G644" s="4" t="s">
        <v>41</v>
      </c>
      <c r="H644" s="4" t="s">
        <v>37</v>
      </c>
      <c r="I644" s="4" t="s">
        <v>38</v>
      </c>
      <c r="J644" s="7">
        <v>2476353.7848823196</v>
      </c>
      <c r="K644" s="9"/>
    </row>
    <row r="645" spans="1:11" ht="14.25" customHeight="1" x14ac:dyDescent="0.2">
      <c r="A645" s="4" t="s">
        <v>58</v>
      </c>
      <c r="B645" s="4" t="s">
        <v>33</v>
      </c>
      <c r="C645" s="4" t="s">
        <v>43</v>
      </c>
      <c r="D645" s="5">
        <v>41640</v>
      </c>
      <c r="E645" s="6">
        <f t="shared" si="2"/>
        <v>1</v>
      </c>
      <c r="F645" s="6" t="s">
        <v>35</v>
      </c>
      <c r="G645" s="4" t="s">
        <v>41</v>
      </c>
      <c r="H645" s="4" t="s">
        <v>37</v>
      </c>
      <c r="I645" s="4" t="s">
        <v>38</v>
      </c>
      <c r="J645" s="7">
        <v>3520427.5225060191</v>
      </c>
      <c r="K645" s="9"/>
    </row>
    <row r="646" spans="1:11" ht="14.25" customHeight="1" x14ac:dyDescent="0.2">
      <c r="A646" s="4" t="s">
        <v>58</v>
      </c>
      <c r="B646" s="4" t="s">
        <v>33</v>
      </c>
      <c r="C646" s="4" t="s">
        <v>43</v>
      </c>
      <c r="D646" s="5">
        <v>41671</v>
      </c>
      <c r="E646" s="6">
        <f t="shared" si="2"/>
        <v>2</v>
      </c>
      <c r="F646" s="6" t="s">
        <v>35</v>
      </c>
      <c r="G646" s="4" t="s">
        <v>41</v>
      </c>
      <c r="H646" s="4" t="s">
        <v>37</v>
      </c>
      <c r="I646" s="4" t="s">
        <v>38</v>
      </c>
      <c r="J646" s="7">
        <v>3874818.9917811132</v>
      </c>
      <c r="K646" s="9"/>
    </row>
    <row r="647" spans="1:11" ht="14.25" customHeight="1" x14ac:dyDescent="0.2">
      <c r="A647" s="4" t="s">
        <v>58</v>
      </c>
      <c r="B647" s="4" t="s">
        <v>33</v>
      </c>
      <c r="C647" s="4" t="s">
        <v>43</v>
      </c>
      <c r="D647" s="5">
        <v>41699</v>
      </c>
      <c r="E647" s="6">
        <f t="shared" si="2"/>
        <v>3</v>
      </c>
      <c r="F647" s="6" t="s">
        <v>35</v>
      </c>
      <c r="G647" s="4" t="s">
        <v>41</v>
      </c>
      <c r="H647" s="4" t="s">
        <v>37</v>
      </c>
      <c r="I647" s="4" t="s">
        <v>38</v>
      </c>
      <c r="J647" s="7">
        <v>3237363.8548801187</v>
      </c>
      <c r="K647" s="9"/>
    </row>
    <row r="648" spans="1:11" ht="14.25" customHeight="1" x14ac:dyDescent="0.2">
      <c r="A648" s="4" t="s">
        <v>58</v>
      </c>
      <c r="B648" s="4" t="s">
        <v>33</v>
      </c>
      <c r="C648" s="4" t="s">
        <v>43</v>
      </c>
      <c r="D648" s="5">
        <v>41730</v>
      </c>
      <c r="E648" s="6">
        <f t="shared" si="2"/>
        <v>4</v>
      </c>
      <c r="F648" s="6" t="s">
        <v>35</v>
      </c>
      <c r="G648" s="4" t="s">
        <v>41</v>
      </c>
      <c r="H648" s="4" t="s">
        <v>37</v>
      </c>
      <c r="I648" s="4" t="s">
        <v>38</v>
      </c>
      <c r="J648" s="7">
        <v>3615453.1290214392</v>
      </c>
      <c r="K648" s="9"/>
    </row>
    <row r="649" spans="1:11" ht="14.25" customHeight="1" x14ac:dyDescent="0.2">
      <c r="A649" s="4" t="s">
        <v>58</v>
      </c>
      <c r="B649" s="4" t="s">
        <v>33</v>
      </c>
      <c r="C649" s="4" t="s">
        <v>43</v>
      </c>
      <c r="D649" s="5">
        <v>41760</v>
      </c>
      <c r="E649" s="6">
        <f t="shared" si="2"/>
        <v>5</v>
      </c>
      <c r="F649" s="6" t="s">
        <v>35</v>
      </c>
      <c r="G649" s="4" t="s">
        <v>41</v>
      </c>
      <c r="H649" s="4" t="s">
        <v>37</v>
      </c>
      <c r="I649" s="4" t="s">
        <v>38</v>
      </c>
      <c r="J649" s="7">
        <v>2956857.0525275953</v>
      </c>
      <c r="K649" s="9"/>
    </row>
    <row r="650" spans="1:11" ht="14.25" customHeight="1" x14ac:dyDescent="0.2">
      <c r="A650" s="4" t="s">
        <v>58</v>
      </c>
      <c r="B650" s="4" t="s">
        <v>33</v>
      </c>
      <c r="C650" s="4" t="s">
        <v>43</v>
      </c>
      <c r="D650" s="5">
        <v>41791</v>
      </c>
      <c r="E650" s="6">
        <f t="shared" si="2"/>
        <v>6</v>
      </c>
      <c r="F650" s="6" t="s">
        <v>35</v>
      </c>
      <c r="G650" s="4" t="s">
        <v>41</v>
      </c>
      <c r="H650" s="4" t="s">
        <v>37</v>
      </c>
      <c r="I650" s="4" t="s">
        <v>38</v>
      </c>
      <c r="J650" s="7">
        <v>3215096.199550285</v>
      </c>
      <c r="K650" s="9"/>
    </row>
    <row r="651" spans="1:11" ht="14.25" customHeight="1" x14ac:dyDescent="0.2">
      <c r="A651" s="4" t="s">
        <v>58</v>
      </c>
      <c r="B651" s="4" t="s">
        <v>44</v>
      </c>
      <c r="C651" s="4" t="s">
        <v>34</v>
      </c>
      <c r="D651" s="5">
        <v>41456</v>
      </c>
      <c r="E651" s="6">
        <f t="shared" si="2"/>
        <v>7</v>
      </c>
      <c r="F651" s="6" t="s">
        <v>45</v>
      </c>
      <c r="G651" s="4" t="s">
        <v>46</v>
      </c>
      <c r="H651" s="4" t="s">
        <v>47</v>
      </c>
      <c r="I651" s="4" t="s">
        <v>38</v>
      </c>
      <c r="J651" s="7">
        <v>859050.95871603675</v>
      </c>
      <c r="K651" s="9"/>
    </row>
    <row r="652" spans="1:11" ht="14.25" customHeight="1" x14ac:dyDescent="0.2">
      <c r="A652" s="4" t="s">
        <v>58</v>
      </c>
      <c r="B652" s="4" t="s">
        <v>44</v>
      </c>
      <c r="C652" s="4" t="s">
        <v>34</v>
      </c>
      <c r="D652" s="5">
        <v>41487</v>
      </c>
      <c r="E652" s="6">
        <f t="shared" si="2"/>
        <v>8</v>
      </c>
      <c r="F652" s="6" t="s">
        <v>45</v>
      </c>
      <c r="G652" s="4" t="s">
        <v>46</v>
      </c>
      <c r="H652" s="4" t="s">
        <v>47</v>
      </c>
      <c r="I652" s="4" t="s">
        <v>38</v>
      </c>
      <c r="J652" s="7">
        <v>1256568.663764968</v>
      </c>
      <c r="K652" s="9"/>
    </row>
    <row r="653" spans="1:11" ht="14.25" customHeight="1" x14ac:dyDescent="0.2">
      <c r="A653" s="4" t="s">
        <v>58</v>
      </c>
      <c r="B653" s="4" t="s">
        <v>44</v>
      </c>
      <c r="C653" s="4" t="s">
        <v>34</v>
      </c>
      <c r="D653" s="5">
        <v>41518</v>
      </c>
      <c r="E653" s="6">
        <f t="shared" si="2"/>
        <v>9</v>
      </c>
      <c r="F653" s="6" t="s">
        <v>45</v>
      </c>
      <c r="G653" s="4" t="s">
        <v>46</v>
      </c>
      <c r="H653" s="4" t="s">
        <v>47</v>
      </c>
      <c r="I653" s="4" t="s">
        <v>38</v>
      </c>
      <c r="J653" s="7">
        <v>945239.11169929046</v>
      </c>
      <c r="K653" s="9"/>
    </row>
    <row r="654" spans="1:11" ht="14.25" customHeight="1" x14ac:dyDescent="0.2">
      <c r="A654" s="4" t="s">
        <v>58</v>
      </c>
      <c r="B654" s="4" t="s">
        <v>44</v>
      </c>
      <c r="C654" s="4" t="s">
        <v>34</v>
      </c>
      <c r="D654" s="5">
        <v>41548</v>
      </c>
      <c r="E654" s="6">
        <f t="shared" si="2"/>
        <v>10</v>
      </c>
      <c r="F654" s="6" t="s">
        <v>45</v>
      </c>
      <c r="G654" s="4" t="s">
        <v>46</v>
      </c>
      <c r="H654" s="4" t="s">
        <v>47</v>
      </c>
      <c r="I654" s="4" t="s">
        <v>38</v>
      </c>
      <c r="J654" s="7">
        <v>897002.08738166792</v>
      </c>
      <c r="K654" s="9"/>
    </row>
    <row r="655" spans="1:11" ht="14.25" customHeight="1" x14ac:dyDescent="0.2">
      <c r="A655" s="4" t="s">
        <v>58</v>
      </c>
      <c r="B655" s="4" t="s">
        <v>44</v>
      </c>
      <c r="C655" s="4" t="s">
        <v>34</v>
      </c>
      <c r="D655" s="5">
        <v>41579</v>
      </c>
      <c r="E655" s="6">
        <f t="shared" si="2"/>
        <v>11</v>
      </c>
      <c r="F655" s="6" t="s">
        <v>45</v>
      </c>
      <c r="G655" s="4" t="s">
        <v>46</v>
      </c>
      <c r="H655" s="4" t="s">
        <v>47</v>
      </c>
      <c r="I655" s="4" t="s">
        <v>38</v>
      </c>
      <c r="J655" s="7">
        <v>983029.73485591868</v>
      </c>
      <c r="K655" s="9"/>
    </row>
    <row r="656" spans="1:11" ht="14.25" customHeight="1" x14ac:dyDescent="0.2">
      <c r="A656" s="4" t="s">
        <v>58</v>
      </c>
      <c r="B656" s="4" t="s">
        <v>44</v>
      </c>
      <c r="C656" s="4" t="s">
        <v>34</v>
      </c>
      <c r="D656" s="5">
        <v>41609</v>
      </c>
      <c r="E656" s="6">
        <f t="shared" si="2"/>
        <v>12</v>
      </c>
      <c r="F656" s="6" t="s">
        <v>45</v>
      </c>
      <c r="G656" s="4" t="s">
        <v>46</v>
      </c>
      <c r="H656" s="4" t="s">
        <v>47</v>
      </c>
      <c r="I656" s="4" t="s">
        <v>38</v>
      </c>
      <c r="J656" s="7">
        <v>938538.15127751243</v>
      </c>
      <c r="K656" s="9"/>
    </row>
    <row r="657" spans="1:11" ht="14.25" customHeight="1" x14ac:dyDescent="0.2">
      <c r="A657" s="4" t="s">
        <v>58</v>
      </c>
      <c r="B657" s="4" t="s">
        <v>44</v>
      </c>
      <c r="C657" s="4" t="s">
        <v>34</v>
      </c>
      <c r="D657" s="5">
        <v>41640</v>
      </c>
      <c r="E657" s="6">
        <f t="shared" si="2"/>
        <v>1</v>
      </c>
      <c r="F657" s="6" t="s">
        <v>45</v>
      </c>
      <c r="G657" s="4" t="s">
        <v>46</v>
      </c>
      <c r="H657" s="4" t="s">
        <v>47</v>
      </c>
      <c r="I657" s="4" t="s">
        <v>38</v>
      </c>
      <c r="J657" s="7">
        <v>1120011.9018488396</v>
      </c>
      <c r="K657" s="9"/>
    </row>
    <row r="658" spans="1:11" ht="14.25" customHeight="1" x14ac:dyDescent="0.2">
      <c r="A658" s="4" t="s">
        <v>58</v>
      </c>
      <c r="B658" s="4" t="s">
        <v>44</v>
      </c>
      <c r="C658" s="4" t="s">
        <v>34</v>
      </c>
      <c r="D658" s="5">
        <v>41671</v>
      </c>
      <c r="E658" s="6">
        <f t="shared" si="2"/>
        <v>2</v>
      </c>
      <c r="F658" s="6" t="s">
        <v>45</v>
      </c>
      <c r="G658" s="4" t="s">
        <v>46</v>
      </c>
      <c r="H658" s="4" t="s">
        <v>47</v>
      </c>
      <c r="I658" s="4" t="s">
        <v>38</v>
      </c>
      <c r="J658" s="7">
        <v>908869.29775302368</v>
      </c>
      <c r="K658" s="9"/>
    </row>
    <row r="659" spans="1:11" ht="14.25" customHeight="1" x14ac:dyDescent="0.2">
      <c r="A659" s="4" t="s">
        <v>58</v>
      </c>
      <c r="B659" s="4" t="s">
        <v>44</v>
      </c>
      <c r="C659" s="4" t="s">
        <v>34</v>
      </c>
      <c r="D659" s="5">
        <v>41699</v>
      </c>
      <c r="E659" s="6">
        <f t="shared" si="2"/>
        <v>3</v>
      </c>
      <c r="F659" s="6" t="s">
        <v>45</v>
      </c>
      <c r="G659" s="4" t="s">
        <v>46</v>
      </c>
      <c r="H659" s="4" t="s">
        <v>47</v>
      </c>
      <c r="I659" s="4" t="s">
        <v>38</v>
      </c>
      <c r="J659" s="7">
        <v>962926.50469158008</v>
      </c>
      <c r="K659" s="9"/>
    </row>
    <row r="660" spans="1:11" ht="14.25" customHeight="1" x14ac:dyDescent="0.2">
      <c r="A660" s="4" t="s">
        <v>58</v>
      </c>
      <c r="B660" s="4" t="s">
        <v>44</v>
      </c>
      <c r="C660" s="4" t="s">
        <v>34</v>
      </c>
      <c r="D660" s="5">
        <v>41730</v>
      </c>
      <c r="E660" s="6">
        <f t="shared" si="2"/>
        <v>4</v>
      </c>
      <c r="F660" s="6" t="s">
        <v>45</v>
      </c>
      <c r="G660" s="4" t="s">
        <v>46</v>
      </c>
      <c r="H660" s="4" t="s">
        <v>47</v>
      </c>
      <c r="I660" s="4" t="s">
        <v>38</v>
      </c>
      <c r="J660" s="7">
        <v>972833.26691238175</v>
      </c>
      <c r="K660" s="9"/>
    </row>
    <row r="661" spans="1:11" ht="14.25" customHeight="1" x14ac:dyDescent="0.2">
      <c r="A661" s="4" t="s">
        <v>58</v>
      </c>
      <c r="B661" s="4" t="s">
        <v>44</v>
      </c>
      <c r="C661" s="4" t="s">
        <v>34</v>
      </c>
      <c r="D661" s="5">
        <v>41760</v>
      </c>
      <c r="E661" s="6">
        <f t="shared" si="2"/>
        <v>5</v>
      </c>
      <c r="F661" s="6" t="s">
        <v>45</v>
      </c>
      <c r="G661" s="4" t="s">
        <v>46</v>
      </c>
      <c r="H661" s="4" t="s">
        <v>47</v>
      </c>
      <c r="I661" s="4" t="s">
        <v>38</v>
      </c>
      <c r="J661" s="7">
        <v>1071765.8371174217</v>
      </c>
      <c r="K661" s="9"/>
    </row>
    <row r="662" spans="1:11" ht="14.25" customHeight="1" x14ac:dyDescent="0.2">
      <c r="A662" s="4" t="s">
        <v>58</v>
      </c>
      <c r="B662" s="4" t="s">
        <v>44</v>
      </c>
      <c r="C662" s="4" t="s">
        <v>34</v>
      </c>
      <c r="D662" s="5">
        <v>41791</v>
      </c>
      <c r="E662" s="6">
        <f t="shared" si="2"/>
        <v>6</v>
      </c>
      <c r="F662" s="6" t="s">
        <v>45</v>
      </c>
      <c r="G662" s="4" t="s">
        <v>46</v>
      </c>
      <c r="H662" s="4" t="s">
        <v>47</v>
      </c>
      <c r="I662" s="4" t="s">
        <v>38</v>
      </c>
      <c r="J662" s="7">
        <v>1137792.8543239292</v>
      </c>
      <c r="K662" s="9"/>
    </row>
    <row r="663" spans="1:11" ht="14.25" customHeight="1" x14ac:dyDescent="0.2">
      <c r="A663" s="4" t="s">
        <v>58</v>
      </c>
      <c r="B663" s="4" t="s">
        <v>44</v>
      </c>
      <c r="C663" s="4" t="s">
        <v>34</v>
      </c>
      <c r="D663" s="5">
        <v>41456</v>
      </c>
      <c r="E663" s="6">
        <f t="shared" si="2"/>
        <v>7</v>
      </c>
      <c r="F663" s="6" t="s">
        <v>45</v>
      </c>
      <c r="G663" s="4" t="s">
        <v>48</v>
      </c>
      <c r="H663" s="4" t="s">
        <v>49</v>
      </c>
      <c r="I663" s="4" t="s">
        <v>38</v>
      </c>
      <c r="J663" s="7">
        <v>411478.37181662378</v>
      </c>
      <c r="K663" s="9"/>
    </row>
    <row r="664" spans="1:11" ht="14.25" customHeight="1" x14ac:dyDescent="0.2">
      <c r="A664" s="4" t="s">
        <v>58</v>
      </c>
      <c r="B664" s="4" t="s">
        <v>44</v>
      </c>
      <c r="C664" s="4" t="s">
        <v>34</v>
      </c>
      <c r="D664" s="5">
        <v>41487</v>
      </c>
      <c r="E664" s="6">
        <f t="shared" si="2"/>
        <v>8</v>
      </c>
      <c r="F664" s="6" t="s">
        <v>45</v>
      </c>
      <c r="G664" s="4" t="s">
        <v>48</v>
      </c>
      <c r="H664" s="4" t="s">
        <v>49</v>
      </c>
      <c r="I664" s="4" t="s">
        <v>38</v>
      </c>
      <c r="J664" s="7">
        <v>558286.81851324998</v>
      </c>
      <c r="K664" s="9"/>
    </row>
    <row r="665" spans="1:11" ht="14.25" customHeight="1" x14ac:dyDescent="0.2">
      <c r="A665" s="4" t="s">
        <v>58</v>
      </c>
      <c r="B665" s="4" t="s">
        <v>44</v>
      </c>
      <c r="C665" s="4" t="s">
        <v>34</v>
      </c>
      <c r="D665" s="5">
        <v>41518</v>
      </c>
      <c r="E665" s="6">
        <f t="shared" si="2"/>
        <v>9</v>
      </c>
      <c r="F665" s="6" t="s">
        <v>45</v>
      </c>
      <c r="G665" s="4" t="s">
        <v>48</v>
      </c>
      <c r="H665" s="4" t="s">
        <v>49</v>
      </c>
      <c r="I665" s="4" t="s">
        <v>38</v>
      </c>
      <c r="J665" s="7">
        <v>449699.38278299873</v>
      </c>
      <c r="K665" s="9"/>
    </row>
    <row r="666" spans="1:11" ht="14.25" customHeight="1" x14ac:dyDescent="0.2">
      <c r="A666" s="4" t="s">
        <v>58</v>
      </c>
      <c r="B666" s="4" t="s">
        <v>44</v>
      </c>
      <c r="C666" s="4" t="s">
        <v>34</v>
      </c>
      <c r="D666" s="5">
        <v>41548</v>
      </c>
      <c r="E666" s="6">
        <f t="shared" si="2"/>
        <v>10</v>
      </c>
      <c r="F666" s="6" t="s">
        <v>45</v>
      </c>
      <c r="G666" s="4" t="s">
        <v>48</v>
      </c>
      <c r="H666" s="4" t="s">
        <v>49</v>
      </c>
      <c r="I666" s="4" t="s">
        <v>38</v>
      </c>
      <c r="J666" s="7">
        <v>427182.91524</v>
      </c>
      <c r="K666" s="9"/>
    </row>
    <row r="667" spans="1:11" ht="14.25" customHeight="1" x14ac:dyDescent="0.2">
      <c r="A667" s="4" t="s">
        <v>58</v>
      </c>
      <c r="B667" s="4" t="s">
        <v>44</v>
      </c>
      <c r="C667" s="4" t="s">
        <v>34</v>
      </c>
      <c r="D667" s="5">
        <v>41579</v>
      </c>
      <c r="E667" s="6">
        <f t="shared" si="2"/>
        <v>11</v>
      </c>
      <c r="F667" s="6" t="s">
        <v>45</v>
      </c>
      <c r="G667" s="4" t="s">
        <v>48</v>
      </c>
      <c r="H667" s="4" t="s">
        <v>49</v>
      </c>
      <c r="I667" s="4" t="s">
        <v>38</v>
      </c>
      <c r="J667" s="7">
        <v>415259.38098750002</v>
      </c>
      <c r="K667" s="9"/>
    </row>
    <row r="668" spans="1:11" ht="14.25" customHeight="1" x14ac:dyDescent="0.2">
      <c r="A668" s="4" t="s">
        <v>58</v>
      </c>
      <c r="B668" s="4" t="s">
        <v>44</v>
      </c>
      <c r="C668" s="4" t="s">
        <v>34</v>
      </c>
      <c r="D668" s="5">
        <v>41609</v>
      </c>
      <c r="E668" s="6">
        <f t="shared" si="2"/>
        <v>12</v>
      </c>
      <c r="F668" s="6" t="s">
        <v>45</v>
      </c>
      <c r="G668" s="4" t="s">
        <v>48</v>
      </c>
      <c r="H668" s="4" t="s">
        <v>49</v>
      </c>
      <c r="I668" s="4" t="s">
        <v>38</v>
      </c>
      <c r="J668" s="7">
        <v>427041.03370000009</v>
      </c>
      <c r="K668" s="9"/>
    </row>
    <row r="669" spans="1:11" ht="14.25" customHeight="1" x14ac:dyDescent="0.2">
      <c r="A669" s="4" t="s">
        <v>58</v>
      </c>
      <c r="B669" s="4" t="s">
        <v>44</v>
      </c>
      <c r="C669" s="4" t="s">
        <v>34</v>
      </c>
      <c r="D669" s="5">
        <v>41640</v>
      </c>
      <c r="E669" s="6">
        <f t="shared" si="2"/>
        <v>1</v>
      </c>
      <c r="F669" s="6" t="s">
        <v>45</v>
      </c>
      <c r="G669" s="4" t="s">
        <v>48</v>
      </c>
      <c r="H669" s="4" t="s">
        <v>49</v>
      </c>
      <c r="I669" s="4" t="s">
        <v>38</v>
      </c>
      <c r="J669" s="7">
        <v>536309.89158199995</v>
      </c>
      <c r="K669" s="9"/>
    </row>
    <row r="670" spans="1:11" ht="14.25" customHeight="1" x14ac:dyDescent="0.2">
      <c r="A670" s="4" t="s">
        <v>58</v>
      </c>
      <c r="B670" s="4" t="s">
        <v>44</v>
      </c>
      <c r="C670" s="4" t="s">
        <v>34</v>
      </c>
      <c r="D670" s="5">
        <v>41671</v>
      </c>
      <c r="E670" s="6">
        <f t="shared" si="2"/>
        <v>2</v>
      </c>
      <c r="F670" s="6" t="s">
        <v>45</v>
      </c>
      <c r="G670" s="4" t="s">
        <v>48</v>
      </c>
      <c r="H670" s="4" t="s">
        <v>49</v>
      </c>
      <c r="I670" s="4" t="s">
        <v>38</v>
      </c>
      <c r="J670" s="7">
        <v>414358.37553974998</v>
      </c>
      <c r="K670" s="9"/>
    </row>
    <row r="671" spans="1:11" ht="14.25" customHeight="1" x14ac:dyDescent="0.2">
      <c r="A671" s="4" t="s">
        <v>58</v>
      </c>
      <c r="B671" s="4" t="s">
        <v>44</v>
      </c>
      <c r="C671" s="4" t="s">
        <v>34</v>
      </c>
      <c r="D671" s="5">
        <v>41699</v>
      </c>
      <c r="E671" s="6">
        <f t="shared" si="2"/>
        <v>3</v>
      </c>
      <c r="F671" s="6" t="s">
        <v>45</v>
      </c>
      <c r="G671" s="4" t="s">
        <v>48</v>
      </c>
      <c r="H671" s="4" t="s">
        <v>49</v>
      </c>
      <c r="I671" s="4" t="s">
        <v>38</v>
      </c>
      <c r="J671" s="7">
        <v>484912.71240800002</v>
      </c>
      <c r="K671" s="9"/>
    </row>
    <row r="672" spans="1:11" ht="14.25" customHeight="1" x14ac:dyDescent="0.2">
      <c r="A672" s="4" t="s">
        <v>58</v>
      </c>
      <c r="B672" s="4" t="s">
        <v>44</v>
      </c>
      <c r="C672" s="4" t="s">
        <v>34</v>
      </c>
      <c r="D672" s="5">
        <v>41730</v>
      </c>
      <c r="E672" s="6">
        <f t="shared" si="2"/>
        <v>4</v>
      </c>
      <c r="F672" s="6" t="s">
        <v>45</v>
      </c>
      <c r="G672" s="4" t="s">
        <v>48</v>
      </c>
      <c r="H672" s="4" t="s">
        <v>49</v>
      </c>
      <c r="I672" s="4" t="s">
        <v>38</v>
      </c>
      <c r="J672" s="7">
        <v>419935.11569100001</v>
      </c>
      <c r="K672" s="9"/>
    </row>
    <row r="673" spans="1:11" ht="14.25" customHeight="1" x14ac:dyDescent="0.2">
      <c r="A673" s="4" t="s">
        <v>58</v>
      </c>
      <c r="B673" s="4" t="s">
        <v>44</v>
      </c>
      <c r="C673" s="4" t="s">
        <v>34</v>
      </c>
      <c r="D673" s="5">
        <v>41760</v>
      </c>
      <c r="E673" s="6">
        <f t="shared" si="2"/>
        <v>5</v>
      </c>
      <c r="F673" s="6" t="s">
        <v>45</v>
      </c>
      <c r="G673" s="4" t="s">
        <v>48</v>
      </c>
      <c r="H673" s="4" t="s">
        <v>49</v>
      </c>
      <c r="I673" s="4" t="s">
        <v>38</v>
      </c>
      <c r="J673" s="7">
        <v>448216.05637499999</v>
      </c>
      <c r="K673" s="9"/>
    </row>
    <row r="674" spans="1:11" ht="14.25" customHeight="1" x14ac:dyDescent="0.2">
      <c r="A674" s="4" t="s">
        <v>58</v>
      </c>
      <c r="B674" s="4" t="s">
        <v>44</v>
      </c>
      <c r="C674" s="4" t="s">
        <v>34</v>
      </c>
      <c r="D674" s="5">
        <v>41791</v>
      </c>
      <c r="E674" s="6">
        <f t="shared" si="2"/>
        <v>6</v>
      </c>
      <c r="F674" s="6" t="s">
        <v>45</v>
      </c>
      <c r="G674" s="4" t="s">
        <v>48</v>
      </c>
      <c r="H674" s="4" t="s">
        <v>49</v>
      </c>
      <c r="I674" s="4" t="s">
        <v>38</v>
      </c>
      <c r="J674" s="7">
        <v>532127.64313450002</v>
      </c>
      <c r="K674" s="9"/>
    </row>
    <row r="675" spans="1:11" ht="14.25" customHeight="1" x14ac:dyDescent="0.2">
      <c r="A675" s="4" t="s">
        <v>58</v>
      </c>
      <c r="B675" s="4" t="s">
        <v>44</v>
      </c>
      <c r="C675" s="4" t="s">
        <v>34</v>
      </c>
      <c r="D675" s="5">
        <v>41456</v>
      </c>
      <c r="E675" s="6">
        <f t="shared" si="2"/>
        <v>7</v>
      </c>
      <c r="F675" s="6" t="s">
        <v>45</v>
      </c>
      <c r="G675" s="4" t="s">
        <v>48</v>
      </c>
      <c r="H675" s="4" t="s">
        <v>50</v>
      </c>
      <c r="I675" s="4" t="s">
        <v>38</v>
      </c>
      <c r="J675" s="7">
        <v>610297.37310056051</v>
      </c>
      <c r="K675" s="9"/>
    </row>
    <row r="676" spans="1:11" ht="14.25" customHeight="1" x14ac:dyDescent="0.2">
      <c r="A676" s="4" t="s">
        <v>58</v>
      </c>
      <c r="B676" s="4" t="s">
        <v>44</v>
      </c>
      <c r="C676" s="4" t="s">
        <v>34</v>
      </c>
      <c r="D676" s="5">
        <v>41487</v>
      </c>
      <c r="E676" s="6">
        <f t="shared" si="2"/>
        <v>8</v>
      </c>
      <c r="F676" s="6" t="s">
        <v>45</v>
      </c>
      <c r="G676" s="4" t="s">
        <v>48</v>
      </c>
      <c r="H676" s="4" t="s">
        <v>50</v>
      </c>
      <c r="I676" s="4" t="s">
        <v>38</v>
      </c>
      <c r="J676" s="7">
        <v>908795.20773656247</v>
      </c>
      <c r="K676" s="9"/>
    </row>
    <row r="677" spans="1:11" ht="14.25" customHeight="1" x14ac:dyDescent="0.2">
      <c r="A677" s="4" t="s">
        <v>58</v>
      </c>
      <c r="B677" s="4" t="s">
        <v>44</v>
      </c>
      <c r="C677" s="4" t="s">
        <v>34</v>
      </c>
      <c r="D677" s="5">
        <v>41518</v>
      </c>
      <c r="E677" s="6">
        <f t="shared" si="2"/>
        <v>9</v>
      </c>
      <c r="F677" s="6" t="s">
        <v>45</v>
      </c>
      <c r="G677" s="4" t="s">
        <v>48</v>
      </c>
      <c r="H677" s="4" t="s">
        <v>50</v>
      </c>
      <c r="I677" s="4" t="s">
        <v>38</v>
      </c>
      <c r="J677" s="7">
        <v>711025.90062299802</v>
      </c>
      <c r="K677" s="9"/>
    </row>
    <row r="678" spans="1:11" ht="14.25" customHeight="1" x14ac:dyDescent="0.2">
      <c r="A678" s="4" t="s">
        <v>58</v>
      </c>
      <c r="B678" s="4" t="s">
        <v>44</v>
      </c>
      <c r="C678" s="4" t="s">
        <v>34</v>
      </c>
      <c r="D678" s="5">
        <v>41548</v>
      </c>
      <c r="E678" s="6">
        <f t="shared" si="2"/>
        <v>10</v>
      </c>
      <c r="F678" s="6" t="s">
        <v>45</v>
      </c>
      <c r="G678" s="4" t="s">
        <v>48</v>
      </c>
      <c r="H678" s="4" t="s">
        <v>50</v>
      </c>
      <c r="I678" s="4" t="s">
        <v>38</v>
      </c>
      <c r="J678" s="7">
        <v>699813.46326262481</v>
      </c>
      <c r="K678" s="9"/>
    </row>
    <row r="679" spans="1:11" ht="14.25" customHeight="1" x14ac:dyDescent="0.2">
      <c r="A679" s="4" t="s">
        <v>58</v>
      </c>
      <c r="B679" s="4" t="s">
        <v>44</v>
      </c>
      <c r="C679" s="4" t="s">
        <v>34</v>
      </c>
      <c r="D679" s="5">
        <v>41579</v>
      </c>
      <c r="E679" s="6">
        <f t="shared" si="2"/>
        <v>11</v>
      </c>
      <c r="F679" s="6" t="s">
        <v>45</v>
      </c>
      <c r="G679" s="4" t="s">
        <v>48</v>
      </c>
      <c r="H679" s="4" t="s">
        <v>50</v>
      </c>
      <c r="I679" s="4" t="s">
        <v>38</v>
      </c>
      <c r="J679" s="7">
        <v>619174.29107624991</v>
      </c>
      <c r="K679" s="9"/>
    </row>
    <row r="680" spans="1:11" ht="14.25" customHeight="1" x14ac:dyDescent="0.2">
      <c r="A680" s="4" t="s">
        <v>58</v>
      </c>
      <c r="B680" s="4" t="s">
        <v>44</v>
      </c>
      <c r="C680" s="4" t="s">
        <v>34</v>
      </c>
      <c r="D680" s="5">
        <v>41609</v>
      </c>
      <c r="E680" s="6">
        <f t="shared" si="2"/>
        <v>12</v>
      </c>
      <c r="F680" s="6" t="s">
        <v>45</v>
      </c>
      <c r="G680" s="4" t="s">
        <v>48</v>
      </c>
      <c r="H680" s="4" t="s">
        <v>50</v>
      </c>
      <c r="I680" s="4" t="s">
        <v>38</v>
      </c>
      <c r="J680" s="7">
        <v>641582.36576999992</v>
      </c>
      <c r="K680" s="9"/>
    </row>
    <row r="681" spans="1:11" ht="14.25" customHeight="1" x14ac:dyDescent="0.2">
      <c r="A681" s="4" t="s">
        <v>58</v>
      </c>
      <c r="B681" s="4" t="s">
        <v>44</v>
      </c>
      <c r="C681" s="4" t="s">
        <v>34</v>
      </c>
      <c r="D681" s="5">
        <v>41640</v>
      </c>
      <c r="E681" s="6">
        <f t="shared" si="2"/>
        <v>1</v>
      </c>
      <c r="F681" s="6" t="s">
        <v>45</v>
      </c>
      <c r="G681" s="4" t="s">
        <v>48</v>
      </c>
      <c r="H681" s="4" t="s">
        <v>50</v>
      </c>
      <c r="I681" s="4" t="s">
        <v>38</v>
      </c>
      <c r="J681" s="7">
        <v>740585.34395999974</v>
      </c>
      <c r="K681" s="9"/>
    </row>
    <row r="682" spans="1:11" ht="14.25" customHeight="1" x14ac:dyDescent="0.2">
      <c r="A682" s="4" t="s">
        <v>58</v>
      </c>
      <c r="B682" s="4" t="s">
        <v>44</v>
      </c>
      <c r="C682" s="4" t="s">
        <v>34</v>
      </c>
      <c r="D682" s="5">
        <v>41671</v>
      </c>
      <c r="E682" s="6">
        <f t="shared" si="2"/>
        <v>2</v>
      </c>
      <c r="F682" s="6" t="s">
        <v>45</v>
      </c>
      <c r="G682" s="4" t="s">
        <v>48</v>
      </c>
      <c r="H682" s="4" t="s">
        <v>50</v>
      </c>
      <c r="I682" s="4" t="s">
        <v>38</v>
      </c>
      <c r="J682" s="7">
        <v>665533.05688012496</v>
      </c>
      <c r="K682" s="9"/>
    </row>
    <row r="683" spans="1:11" ht="14.25" customHeight="1" x14ac:dyDescent="0.2">
      <c r="A683" s="4" t="s">
        <v>58</v>
      </c>
      <c r="B683" s="4" t="s">
        <v>44</v>
      </c>
      <c r="C683" s="4" t="s">
        <v>34</v>
      </c>
      <c r="D683" s="5">
        <v>41699</v>
      </c>
      <c r="E683" s="6">
        <f t="shared" si="2"/>
        <v>3</v>
      </c>
      <c r="F683" s="6" t="s">
        <v>45</v>
      </c>
      <c r="G683" s="4" t="s">
        <v>48</v>
      </c>
      <c r="H683" s="4" t="s">
        <v>50</v>
      </c>
      <c r="I683" s="4" t="s">
        <v>38</v>
      </c>
      <c r="J683" s="7">
        <v>608946.05938500003</v>
      </c>
      <c r="K683" s="9"/>
    </row>
    <row r="684" spans="1:11" ht="14.25" customHeight="1" x14ac:dyDescent="0.2">
      <c r="A684" s="4" t="s">
        <v>58</v>
      </c>
      <c r="B684" s="4" t="s">
        <v>44</v>
      </c>
      <c r="C684" s="4" t="s">
        <v>34</v>
      </c>
      <c r="D684" s="5">
        <v>41730</v>
      </c>
      <c r="E684" s="6">
        <f t="shared" si="2"/>
        <v>4</v>
      </c>
      <c r="F684" s="6" t="s">
        <v>45</v>
      </c>
      <c r="G684" s="4" t="s">
        <v>48</v>
      </c>
      <c r="H684" s="4" t="s">
        <v>50</v>
      </c>
      <c r="I684" s="4" t="s">
        <v>38</v>
      </c>
      <c r="J684" s="7">
        <v>706548.92858549999</v>
      </c>
      <c r="K684" s="9"/>
    </row>
    <row r="685" spans="1:11" ht="14.25" customHeight="1" x14ac:dyDescent="0.2">
      <c r="A685" s="4" t="s">
        <v>58</v>
      </c>
      <c r="B685" s="4" t="s">
        <v>44</v>
      </c>
      <c r="C685" s="4" t="s">
        <v>34</v>
      </c>
      <c r="D685" s="5">
        <v>41760</v>
      </c>
      <c r="E685" s="6">
        <f t="shared" si="2"/>
        <v>5</v>
      </c>
      <c r="F685" s="6" t="s">
        <v>45</v>
      </c>
      <c r="G685" s="4" t="s">
        <v>48</v>
      </c>
      <c r="H685" s="4" t="s">
        <v>50</v>
      </c>
      <c r="I685" s="4" t="s">
        <v>38</v>
      </c>
      <c r="J685" s="7">
        <v>684073.99396875</v>
      </c>
      <c r="K685" s="9"/>
    </row>
    <row r="686" spans="1:11" ht="14.25" customHeight="1" x14ac:dyDescent="0.2">
      <c r="A686" s="4" t="s">
        <v>58</v>
      </c>
      <c r="B686" s="4" t="s">
        <v>44</v>
      </c>
      <c r="C686" s="4" t="s">
        <v>34</v>
      </c>
      <c r="D686" s="5">
        <v>41791</v>
      </c>
      <c r="E686" s="6">
        <f t="shared" si="2"/>
        <v>6</v>
      </c>
      <c r="F686" s="6" t="s">
        <v>45</v>
      </c>
      <c r="G686" s="4" t="s">
        <v>48</v>
      </c>
      <c r="H686" s="4" t="s">
        <v>50</v>
      </c>
      <c r="I686" s="4" t="s">
        <v>38</v>
      </c>
      <c r="J686" s="7">
        <v>795822.70165668742</v>
      </c>
      <c r="K686" s="9"/>
    </row>
    <row r="687" spans="1:11" ht="14.25" customHeight="1" x14ac:dyDescent="0.2">
      <c r="A687" s="4" t="s">
        <v>58</v>
      </c>
      <c r="B687" s="4" t="s">
        <v>44</v>
      </c>
      <c r="C687" s="4" t="s">
        <v>34</v>
      </c>
      <c r="D687" s="5">
        <v>41456</v>
      </c>
      <c r="E687" s="6">
        <f t="shared" si="2"/>
        <v>7</v>
      </c>
      <c r="F687" s="6" t="s">
        <v>45</v>
      </c>
      <c r="G687" s="4" t="s">
        <v>51</v>
      </c>
      <c r="H687" s="4" t="s">
        <v>52</v>
      </c>
      <c r="I687" s="4" t="s">
        <v>38</v>
      </c>
      <c r="J687" s="7">
        <v>334574.56978850893</v>
      </c>
      <c r="K687" s="9"/>
    </row>
    <row r="688" spans="1:11" ht="14.25" customHeight="1" x14ac:dyDescent="0.2">
      <c r="A688" s="4" t="s">
        <v>58</v>
      </c>
      <c r="B688" s="4" t="s">
        <v>44</v>
      </c>
      <c r="C688" s="4" t="s">
        <v>34</v>
      </c>
      <c r="D688" s="5">
        <v>41487</v>
      </c>
      <c r="E688" s="6">
        <f t="shared" si="2"/>
        <v>8</v>
      </c>
      <c r="F688" s="6" t="s">
        <v>45</v>
      </c>
      <c r="G688" s="4" t="s">
        <v>51</v>
      </c>
      <c r="H688" s="4" t="s">
        <v>52</v>
      </c>
      <c r="I688" s="4" t="s">
        <v>38</v>
      </c>
      <c r="J688" s="7">
        <v>492735.34629342239</v>
      </c>
      <c r="K688" s="9"/>
    </row>
    <row r="689" spans="1:11" ht="14.25" customHeight="1" x14ac:dyDescent="0.2">
      <c r="A689" s="4" t="s">
        <v>58</v>
      </c>
      <c r="B689" s="4" t="s">
        <v>44</v>
      </c>
      <c r="C689" s="4" t="s">
        <v>34</v>
      </c>
      <c r="D689" s="5">
        <v>41518</v>
      </c>
      <c r="E689" s="6">
        <f t="shared" si="2"/>
        <v>9</v>
      </c>
      <c r="F689" s="6" t="s">
        <v>45</v>
      </c>
      <c r="G689" s="4" t="s">
        <v>51</v>
      </c>
      <c r="H689" s="4" t="s">
        <v>52</v>
      </c>
      <c r="I689" s="4" t="s">
        <v>38</v>
      </c>
      <c r="J689" s="7">
        <v>423886.13007635879</v>
      </c>
      <c r="K689" s="9"/>
    </row>
    <row r="690" spans="1:11" ht="14.25" customHeight="1" x14ac:dyDescent="0.2">
      <c r="A690" s="4" t="s">
        <v>58</v>
      </c>
      <c r="B690" s="4" t="s">
        <v>44</v>
      </c>
      <c r="C690" s="4" t="s">
        <v>34</v>
      </c>
      <c r="D690" s="5">
        <v>41548</v>
      </c>
      <c r="E690" s="6">
        <f t="shared" si="2"/>
        <v>10</v>
      </c>
      <c r="F690" s="6" t="s">
        <v>45</v>
      </c>
      <c r="G690" s="4" t="s">
        <v>51</v>
      </c>
      <c r="H690" s="4" t="s">
        <v>52</v>
      </c>
      <c r="I690" s="4" t="s">
        <v>38</v>
      </c>
      <c r="J690" s="7">
        <v>370340.02732499992</v>
      </c>
      <c r="K690" s="9"/>
    </row>
    <row r="691" spans="1:11" ht="14.25" customHeight="1" x14ac:dyDescent="0.2">
      <c r="A691" s="4" t="s">
        <v>58</v>
      </c>
      <c r="B691" s="4" t="s">
        <v>44</v>
      </c>
      <c r="C691" s="4" t="s">
        <v>34</v>
      </c>
      <c r="D691" s="5">
        <v>41579</v>
      </c>
      <c r="E691" s="6">
        <f t="shared" si="2"/>
        <v>11</v>
      </c>
      <c r="F691" s="6" t="s">
        <v>45</v>
      </c>
      <c r="G691" s="4" t="s">
        <v>51</v>
      </c>
      <c r="H691" s="4" t="s">
        <v>52</v>
      </c>
      <c r="I691" s="4" t="s">
        <v>38</v>
      </c>
      <c r="J691" s="7">
        <v>388537.72727419995</v>
      </c>
      <c r="K691" s="9"/>
    </row>
    <row r="692" spans="1:11" ht="14.25" customHeight="1" x14ac:dyDescent="0.2">
      <c r="A692" s="4" t="s">
        <v>58</v>
      </c>
      <c r="B692" s="4" t="s">
        <v>44</v>
      </c>
      <c r="C692" s="4" t="s">
        <v>34</v>
      </c>
      <c r="D692" s="5">
        <v>41609</v>
      </c>
      <c r="E692" s="6">
        <f t="shared" si="2"/>
        <v>12</v>
      </c>
      <c r="F692" s="6" t="s">
        <v>45</v>
      </c>
      <c r="G692" s="4" t="s">
        <v>51</v>
      </c>
      <c r="H692" s="4" t="s">
        <v>52</v>
      </c>
      <c r="I692" s="4" t="s">
        <v>38</v>
      </c>
      <c r="J692" s="7">
        <v>338577.18673479994</v>
      </c>
      <c r="K692" s="9"/>
    </row>
    <row r="693" spans="1:11" ht="14.25" customHeight="1" x14ac:dyDescent="0.2">
      <c r="A693" s="4" t="s">
        <v>58</v>
      </c>
      <c r="B693" s="4" t="s">
        <v>44</v>
      </c>
      <c r="C693" s="4" t="s">
        <v>34</v>
      </c>
      <c r="D693" s="5">
        <v>41640</v>
      </c>
      <c r="E693" s="6">
        <f t="shared" si="2"/>
        <v>1</v>
      </c>
      <c r="F693" s="6" t="s">
        <v>45</v>
      </c>
      <c r="G693" s="4" t="s">
        <v>51</v>
      </c>
      <c r="H693" s="4" t="s">
        <v>52</v>
      </c>
      <c r="I693" s="4" t="s">
        <v>38</v>
      </c>
      <c r="J693" s="7">
        <v>466373.20086803986</v>
      </c>
      <c r="K693" s="9"/>
    </row>
    <row r="694" spans="1:11" ht="14.25" customHeight="1" x14ac:dyDescent="0.2">
      <c r="A694" s="4" t="s">
        <v>58</v>
      </c>
      <c r="B694" s="4" t="s">
        <v>44</v>
      </c>
      <c r="C694" s="4" t="s">
        <v>34</v>
      </c>
      <c r="D694" s="5">
        <v>41671</v>
      </c>
      <c r="E694" s="6">
        <f t="shared" si="2"/>
        <v>2</v>
      </c>
      <c r="F694" s="6" t="s">
        <v>45</v>
      </c>
      <c r="G694" s="4" t="s">
        <v>51</v>
      </c>
      <c r="H694" s="4" t="s">
        <v>52</v>
      </c>
      <c r="I694" s="4" t="s">
        <v>38</v>
      </c>
      <c r="J694" s="7">
        <v>388574.67707873997</v>
      </c>
      <c r="K694" s="9"/>
    </row>
    <row r="695" spans="1:11" ht="14.25" customHeight="1" x14ac:dyDescent="0.2">
      <c r="A695" s="4" t="s">
        <v>58</v>
      </c>
      <c r="B695" s="4" t="s">
        <v>44</v>
      </c>
      <c r="C695" s="4" t="s">
        <v>34</v>
      </c>
      <c r="D695" s="5">
        <v>41699</v>
      </c>
      <c r="E695" s="6">
        <f t="shared" si="2"/>
        <v>3</v>
      </c>
      <c r="F695" s="6" t="s">
        <v>45</v>
      </c>
      <c r="G695" s="4" t="s">
        <v>51</v>
      </c>
      <c r="H695" s="4" t="s">
        <v>52</v>
      </c>
      <c r="I695" s="4" t="s">
        <v>38</v>
      </c>
      <c r="J695" s="7">
        <v>356192.71368815994</v>
      </c>
      <c r="K695" s="9"/>
    </row>
    <row r="696" spans="1:11" ht="14.25" customHeight="1" x14ac:dyDescent="0.2">
      <c r="A696" s="4" t="s">
        <v>58</v>
      </c>
      <c r="B696" s="4" t="s">
        <v>44</v>
      </c>
      <c r="C696" s="4" t="s">
        <v>34</v>
      </c>
      <c r="D696" s="5">
        <v>41730</v>
      </c>
      <c r="E696" s="6">
        <f t="shared" si="2"/>
        <v>4</v>
      </c>
      <c r="F696" s="6" t="s">
        <v>45</v>
      </c>
      <c r="G696" s="4" t="s">
        <v>51</v>
      </c>
      <c r="H696" s="4" t="s">
        <v>52</v>
      </c>
      <c r="I696" s="4" t="s">
        <v>38</v>
      </c>
      <c r="J696" s="7">
        <v>381723.53905412991</v>
      </c>
      <c r="K696" s="9"/>
    </row>
    <row r="697" spans="1:11" ht="14.25" customHeight="1" x14ac:dyDescent="0.2">
      <c r="A697" s="4" t="s">
        <v>58</v>
      </c>
      <c r="B697" s="4" t="s">
        <v>44</v>
      </c>
      <c r="C697" s="4" t="s">
        <v>34</v>
      </c>
      <c r="D697" s="5">
        <v>41760</v>
      </c>
      <c r="E697" s="6">
        <f t="shared" si="2"/>
        <v>5</v>
      </c>
      <c r="F697" s="6" t="s">
        <v>45</v>
      </c>
      <c r="G697" s="4" t="s">
        <v>51</v>
      </c>
      <c r="H697" s="4" t="s">
        <v>52</v>
      </c>
      <c r="I697" s="4" t="s">
        <v>38</v>
      </c>
      <c r="J697" s="7">
        <v>429911.03490812494</v>
      </c>
      <c r="K697" s="9"/>
    </row>
    <row r="698" spans="1:11" ht="14.25" customHeight="1" x14ac:dyDescent="0.2">
      <c r="A698" s="4" t="s">
        <v>58</v>
      </c>
      <c r="B698" s="4" t="s">
        <v>44</v>
      </c>
      <c r="C698" s="4" t="s">
        <v>34</v>
      </c>
      <c r="D698" s="5">
        <v>41791</v>
      </c>
      <c r="E698" s="6">
        <f t="shared" si="2"/>
        <v>6</v>
      </c>
      <c r="F698" s="6" t="s">
        <v>45</v>
      </c>
      <c r="G698" s="4" t="s">
        <v>51</v>
      </c>
      <c r="H698" s="4" t="s">
        <v>52</v>
      </c>
      <c r="I698" s="4" t="s">
        <v>38</v>
      </c>
      <c r="J698" s="7">
        <v>476034.24514096242</v>
      </c>
      <c r="K698" s="9"/>
    </row>
    <row r="699" spans="1:11" ht="14.25" customHeight="1" x14ac:dyDescent="0.2">
      <c r="A699" s="4" t="s">
        <v>58</v>
      </c>
      <c r="B699" s="4" t="s">
        <v>44</v>
      </c>
      <c r="C699" s="4" t="s">
        <v>34</v>
      </c>
      <c r="D699" s="5">
        <v>41456</v>
      </c>
      <c r="E699" s="6">
        <f t="shared" si="2"/>
        <v>7</v>
      </c>
      <c r="F699" s="6" t="s">
        <v>45</v>
      </c>
      <c r="G699" s="4" t="s">
        <v>51</v>
      </c>
      <c r="H699" s="4" t="s">
        <v>53</v>
      </c>
      <c r="I699" s="4" t="s">
        <v>38</v>
      </c>
      <c r="J699" s="7">
        <v>221632.12385716435</v>
      </c>
      <c r="K699" s="9"/>
    </row>
    <row r="700" spans="1:11" ht="14.25" customHeight="1" x14ac:dyDescent="0.2">
      <c r="A700" s="4" t="s">
        <v>58</v>
      </c>
      <c r="B700" s="4" t="s">
        <v>44</v>
      </c>
      <c r="C700" s="4" t="s">
        <v>34</v>
      </c>
      <c r="D700" s="5">
        <v>41487</v>
      </c>
      <c r="E700" s="6">
        <f t="shared" si="2"/>
        <v>8</v>
      </c>
      <c r="F700" s="6" t="s">
        <v>45</v>
      </c>
      <c r="G700" s="4" t="s">
        <v>51</v>
      </c>
      <c r="H700" s="4" t="s">
        <v>53</v>
      </c>
      <c r="I700" s="4" t="s">
        <v>38</v>
      </c>
      <c r="J700" s="7">
        <v>298721.115169695</v>
      </c>
      <c r="K700" s="9"/>
    </row>
    <row r="701" spans="1:11" ht="14.25" customHeight="1" x14ac:dyDescent="0.2">
      <c r="A701" s="4" t="s">
        <v>58</v>
      </c>
      <c r="B701" s="4" t="s">
        <v>44</v>
      </c>
      <c r="C701" s="4" t="s">
        <v>34</v>
      </c>
      <c r="D701" s="5">
        <v>41518</v>
      </c>
      <c r="E701" s="6">
        <f t="shared" si="2"/>
        <v>9</v>
      </c>
      <c r="F701" s="6" t="s">
        <v>45</v>
      </c>
      <c r="G701" s="4" t="s">
        <v>51</v>
      </c>
      <c r="H701" s="4" t="s">
        <v>53</v>
      </c>
      <c r="I701" s="4" t="s">
        <v>38</v>
      </c>
      <c r="J701" s="7">
        <v>263980.61528681178</v>
      </c>
      <c r="K701" s="9"/>
    </row>
    <row r="702" spans="1:11" ht="14.25" customHeight="1" x14ac:dyDescent="0.2">
      <c r="A702" s="4" t="s">
        <v>58</v>
      </c>
      <c r="B702" s="4" t="s">
        <v>44</v>
      </c>
      <c r="C702" s="4" t="s">
        <v>34</v>
      </c>
      <c r="D702" s="5">
        <v>41548</v>
      </c>
      <c r="E702" s="6">
        <f t="shared" si="2"/>
        <v>10</v>
      </c>
      <c r="F702" s="6" t="s">
        <v>45</v>
      </c>
      <c r="G702" s="4" t="s">
        <v>51</v>
      </c>
      <c r="H702" s="4" t="s">
        <v>53</v>
      </c>
      <c r="I702" s="4" t="s">
        <v>38</v>
      </c>
      <c r="J702" s="7">
        <v>219795.94496150999</v>
      </c>
      <c r="K702" s="9"/>
    </row>
    <row r="703" spans="1:11" ht="14.25" customHeight="1" x14ac:dyDescent="0.2">
      <c r="A703" s="4" t="s">
        <v>58</v>
      </c>
      <c r="B703" s="4" t="s">
        <v>44</v>
      </c>
      <c r="C703" s="4" t="s">
        <v>34</v>
      </c>
      <c r="D703" s="5">
        <v>41579</v>
      </c>
      <c r="E703" s="6">
        <f t="shared" si="2"/>
        <v>11</v>
      </c>
      <c r="F703" s="6" t="s">
        <v>45</v>
      </c>
      <c r="G703" s="4" t="s">
        <v>51</v>
      </c>
      <c r="H703" s="4" t="s">
        <v>53</v>
      </c>
      <c r="I703" s="4" t="s">
        <v>38</v>
      </c>
      <c r="J703" s="7">
        <v>258222.34619527502</v>
      </c>
      <c r="K703" s="9"/>
    </row>
    <row r="704" spans="1:11" ht="14.25" customHeight="1" x14ac:dyDescent="0.2">
      <c r="A704" s="4" t="s">
        <v>58</v>
      </c>
      <c r="B704" s="4" t="s">
        <v>44</v>
      </c>
      <c r="C704" s="4" t="s">
        <v>34</v>
      </c>
      <c r="D704" s="5">
        <v>41609</v>
      </c>
      <c r="E704" s="6">
        <f t="shared" si="2"/>
        <v>12</v>
      </c>
      <c r="F704" s="6" t="s">
        <v>45</v>
      </c>
      <c r="G704" s="4" t="s">
        <v>51</v>
      </c>
      <c r="H704" s="4" t="s">
        <v>53</v>
      </c>
      <c r="I704" s="4" t="s">
        <v>38</v>
      </c>
      <c r="J704" s="7">
        <v>230372.47477350003</v>
      </c>
      <c r="K704" s="9"/>
    </row>
    <row r="705" spans="1:11" ht="14.25" customHeight="1" x14ac:dyDescent="0.2">
      <c r="A705" s="4" t="s">
        <v>58</v>
      </c>
      <c r="B705" s="4" t="s">
        <v>44</v>
      </c>
      <c r="C705" s="4" t="s">
        <v>34</v>
      </c>
      <c r="D705" s="5">
        <v>41640</v>
      </c>
      <c r="E705" s="6">
        <f t="shared" si="2"/>
        <v>1</v>
      </c>
      <c r="F705" s="6" t="s">
        <v>45</v>
      </c>
      <c r="G705" s="4" t="s">
        <v>51</v>
      </c>
      <c r="H705" s="4" t="s">
        <v>53</v>
      </c>
      <c r="I705" s="4" t="s">
        <v>38</v>
      </c>
      <c r="J705" s="7">
        <v>269842.36896287993</v>
      </c>
      <c r="K705" s="9"/>
    </row>
    <row r="706" spans="1:11" ht="14.25" customHeight="1" x14ac:dyDescent="0.2">
      <c r="A706" s="4" t="s">
        <v>58</v>
      </c>
      <c r="B706" s="4" t="s">
        <v>44</v>
      </c>
      <c r="C706" s="4" t="s">
        <v>34</v>
      </c>
      <c r="D706" s="5">
        <v>41671</v>
      </c>
      <c r="E706" s="6">
        <f t="shared" si="2"/>
        <v>2</v>
      </c>
      <c r="F706" s="6" t="s">
        <v>45</v>
      </c>
      <c r="G706" s="4" t="s">
        <v>51</v>
      </c>
      <c r="H706" s="4" t="s">
        <v>53</v>
      </c>
      <c r="I706" s="4" t="s">
        <v>38</v>
      </c>
      <c r="J706" s="7">
        <v>229486.43250580502</v>
      </c>
      <c r="K706" s="9"/>
    </row>
    <row r="707" spans="1:11" ht="14.25" customHeight="1" x14ac:dyDescent="0.2">
      <c r="A707" s="4" t="s">
        <v>58</v>
      </c>
      <c r="B707" s="4" t="s">
        <v>44</v>
      </c>
      <c r="C707" s="4" t="s">
        <v>34</v>
      </c>
      <c r="D707" s="5">
        <v>41699</v>
      </c>
      <c r="E707" s="6">
        <f t="shared" si="2"/>
        <v>3</v>
      </c>
      <c r="F707" s="6" t="s">
        <v>45</v>
      </c>
      <c r="G707" s="4" t="s">
        <v>51</v>
      </c>
      <c r="H707" s="4" t="s">
        <v>53</v>
      </c>
      <c r="I707" s="4" t="s">
        <v>38</v>
      </c>
      <c r="J707" s="7">
        <v>247771.36577484003</v>
      </c>
      <c r="K707" s="9"/>
    </row>
    <row r="708" spans="1:11" ht="14.25" customHeight="1" x14ac:dyDescent="0.2">
      <c r="A708" s="4" t="s">
        <v>58</v>
      </c>
      <c r="B708" s="4" t="s">
        <v>44</v>
      </c>
      <c r="C708" s="4" t="s">
        <v>34</v>
      </c>
      <c r="D708" s="5">
        <v>41730</v>
      </c>
      <c r="E708" s="6">
        <f t="shared" si="2"/>
        <v>4</v>
      </c>
      <c r="F708" s="6" t="s">
        <v>45</v>
      </c>
      <c r="G708" s="4" t="s">
        <v>51</v>
      </c>
      <c r="H708" s="4" t="s">
        <v>53</v>
      </c>
      <c r="I708" s="4" t="s">
        <v>38</v>
      </c>
      <c r="J708" s="7">
        <v>247653.76578579002</v>
      </c>
      <c r="K708" s="9"/>
    </row>
    <row r="709" spans="1:11" ht="14.25" customHeight="1" x14ac:dyDescent="0.2">
      <c r="A709" s="4" t="s">
        <v>58</v>
      </c>
      <c r="B709" s="4" t="s">
        <v>44</v>
      </c>
      <c r="C709" s="4" t="s">
        <v>34</v>
      </c>
      <c r="D709" s="5">
        <v>41760</v>
      </c>
      <c r="E709" s="6">
        <f t="shared" si="2"/>
        <v>5</v>
      </c>
      <c r="F709" s="6" t="s">
        <v>45</v>
      </c>
      <c r="G709" s="4" t="s">
        <v>51</v>
      </c>
      <c r="H709" s="4" t="s">
        <v>53</v>
      </c>
      <c r="I709" s="4" t="s">
        <v>38</v>
      </c>
      <c r="J709" s="7">
        <v>257537.95336406256</v>
      </c>
      <c r="K709" s="9"/>
    </row>
    <row r="710" spans="1:11" ht="14.25" customHeight="1" x14ac:dyDescent="0.2">
      <c r="A710" s="4" t="s">
        <v>58</v>
      </c>
      <c r="B710" s="4" t="s">
        <v>44</v>
      </c>
      <c r="C710" s="4" t="s">
        <v>34</v>
      </c>
      <c r="D710" s="5">
        <v>41791</v>
      </c>
      <c r="E710" s="6">
        <f t="shared" si="2"/>
        <v>6</v>
      </c>
      <c r="F710" s="6" t="s">
        <v>45</v>
      </c>
      <c r="G710" s="4" t="s">
        <v>51</v>
      </c>
      <c r="H710" s="4" t="s">
        <v>53</v>
      </c>
      <c r="I710" s="4" t="s">
        <v>38</v>
      </c>
      <c r="J710" s="7">
        <v>273028.52946296253</v>
      </c>
      <c r="K710" s="9"/>
    </row>
    <row r="711" spans="1:11" ht="14.25" customHeight="1" x14ac:dyDescent="0.2">
      <c r="A711" s="4" t="s">
        <v>58</v>
      </c>
      <c r="B711" s="4" t="s">
        <v>44</v>
      </c>
      <c r="C711" s="4" t="s">
        <v>34</v>
      </c>
      <c r="D711" s="5">
        <v>41456</v>
      </c>
      <c r="E711" s="6">
        <f t="shared" si="2"/>
        <v>7</v>
      </c>
      <c r="F711" s="6" t="s">
        <v>45</v>
      </c>
      <c r="G711" s="4" t="s">
        <v>51</v>
      </c>
      <c r="H711" s="4" t="s">
        <v>54</v>
      </c>
      <c r="I711" s="4" t="s">
        <v>38</v>
      </c>
      <c r="J711" s="7">
        <v>270317.51001272164</v>
      </c>
      <c r="K711" s="9"/>
    </row>
    <row r="712" spans="1:11" ht="14.25" customHeight="1" x14ac:dyDescent="0.2">
      <c r="A712" s="4" t="s">
        <v>58</v>
      </c>
      <c r="B712" s="4" t="s">
        <v>44</v>
      </c>
      <c r="C712" s="4" t="s">
        <v>34</v>
      </c>
      <c r="D712" s="5">
        <v>41487</v>
      </c>
      <c r="E712" s="6">
        <f t="shared" si="2"/>
        <v>8</v>
      </c>
      <c r="F712" s="6" t="s">
        <v>45</v>
      </c>
      <c r="G712" s="4" t="s">
        <v>51</v>
      </c>
      <c r="H712" s="4" t="s">
        <v>54</v>
      </c>
      <c r="I712" s="4" t="s">
        <v>38</v>
      </c>
      <c r="J712" s="7">
        <v>345609.90627034125</v>
      </c>
      <c r="K712" s="9"/>
    </row>
    <row r="713" spans="1:11" ht="14.25" customHeight="1" x14ac:dyDescent="0.2">
      <c r="A713" s="4" t="s">
        <v>58</v>
      </c>
      <c r="B713" s="4" t="s">
        <v>44</v>
      </c>
      <c r="C713" s="4" t="s">
        <v>34</v>
      </c>
      <c r="D713" s="5">
        <v>41518</v>
      </c>
      <c r="E713" s="6">
        <f t="shared" si="2"/>
        <v>9</v>
      </c>
      <c r="F713" s="6" t="s">
        <v>45</v>
      </c>
      <c r="G713" s="4" t="s">
        <v>51</v>
      </c>
      <c r="H713" s="4" t="s">
        <v>54</v>
      </c>
      <c r="I713" s="4" t="s">
        <v>38</v>
      </c>
      <c r="J713" s="7">
        <v>281982.65504614048</v>
      </c>
      <c r="K713" s="9"/>
    </row>
    <row r="714" spans="1:11" ht="14.25" customHeight="1" x14ac:dyDescent="0.2">
      <c r="A714" s="4" t="s">
        <v>58</v>
      </c>
      <c r="B714" s="4" t="s">
        <v>44</v>
      </c>
      <c r="C714" s="4" t="s">
        <v>34</v>
      </c>
      <c r="D714" s="5">
        <v>41548</v>
      </c>
      <c r="E714" s="6">
        <f t="shared" si="2"/>
        <v>10</v>
      </c>
      <c r="F714" s="6" t="s">
        <v>45</v>
      </c>
      <c r="G714" s="4" t="s">
        <v>51</v>
      </c>
      <c r="H714" s="4" t="s">
        <v>54</v>
      </c>
      <c r="I714" s="4" t="s">
        <v>38</v>
      </c>
      <c r="J714" s="7">
        <v>262525.43281191739</v>
      </c>
      <c r="K714" s="9"/>
    </row>
    <row r="715" spans="1:11" ht="14.25" customHeight="1" x14ac:dyDescent="0.2">
      <c r="A715" s="4" t="s">
        <v>58</v>
      </c>
      <c r="B715" s="4" t="s">
        <v>44</v>
      </c>
      <c r="C715" s="4" t="s">
        <v>34</v>
      </c>
      <c r="D715" s="5">
        <v>41579</v>
      </c>
      <c r="E715" s="6">
        <f t="shared" si="2"/>
        <v>11</v>
      </c>
      <c r="F715" s="6" t="s">
        <v>45</v>
      </c>
      <c r="G715" s="4" t="s">
        <v>51</v>
      </c>
      <c r="H715" s="4" t="s">
        <v>54</v>
      </c>
      <c r="I715" s="4" t="s">
        <v>38</v>
      </c>
      <c r="J715" s="7">
        <v>264530.39711157506</v>
      </c>
      <c r="K715" s="9"/>
    </row>
    <row r="716" spans="1:11" ht="14.25" customHeight="1" x14ac:dyDescent="0.2">
      <c r="A716" s="4" t="s">
        <v>58</v>
      </c>
      <c r="B716" s="4" t="s">
        <v>44</v>
      </c>
      <c r="C716" s="4" t="s">
        <v>34</v>
      </c>
      <c r="D716" s="5">
        <v>41609</v>
      </c>
      <c r="E716" s="6">
        <f t="shared" si="2"/>
        <v>12</v>
      </c>
      <c r="F716" s="6" t="s">
        <v>45</v>
      </c>
      <c r="G716" s="4" t="s">
        <v>51</v>
      </c>
      <c r="H716" s="4" t="s">
        <v>54</v>
      </c>
      <c r="I716" s="4" t="s">
        <v>38</v>
      </c>
      <c r="J716" s="7">
        <v>252866.98882554998</v>
      </c>
      <c r="K716" s="9"/>
    </row>
    <row r="717" spans="1:11" ht="14.25" customHeight="1" x14ac:dyDescent="0.2">
      <c r="A717" s="4" t="s">
        <v>58</v>
      </c>
      <c r="B717" s="4" t="s">
        <v>44</v>
      </c>
      <c r="C717" s="4" t="s">
        <v>34</v>
      </c>
      <c r="D717" s="5">
        <v>41640</v>
      </c>
      <c r="E717" s="6">
        <f t="shared" si="2"/>
        <v>1</v>
      </c>
      <c r="F717" s="6" t="s">
        <v>45</v>
      </c>
      <c r="G717" s="4" t="s">
        <v>51</v>
      </c>
      <c r="H717" s="4" t="s">
        <v>54</v>
      </c>
      <c r="I717" s="4" t="s">
        <v>38</v>
      </c>
      <c r="J717" s="7">
        <v>306190.89609723992</v>
      </c>
      <c r="K717" s="9"/>
    </row>
    <row r="718" spans="1:11" ht="14.25" customHeight="1" x14ac:dyDescent="0.2">
      <c r="A718" s="4" t="s">
        <v>58</v>
      </c>
      <c r="B718" s="4" t="s">
        <v>44</v>
      </c>
      <c r="C718" s="4" t="s">
        <v>34</v>
      </c>
      <c r="D718" s="5">
        <v>41671</v>
      </c>
      <c r="E718" s="6">
        <f t="shared" si="2"/>
        <v>2</v>
      </c>
      <c r="F718" s="6" t="s">
        <v>45</v>
      </c>
      <c r="G718" s="4" t="s">
        <v>51</v>
      </c>
      <c r="H718" s="4" t="s">
        <v>54</v>
      </c>
      <c r="I718" s="4" t="s">
        <v>38</v>
      </c>
      <c r="J718" s="7">
        <v>271830.070734885</v>
      </c>
      <c r="K718" s="9"/>
    </row>
    <row r="719" spans="1:11" ht="14.25" customHeight="1" x14ac:dyDescent="0.2">
      <c r="A719" s="4" t="s">
        <v>58</v>
      </c>
      <c r="B719" s="4" t="s">
        <v>44</v>
      </c>
      <c r="C719" s="4" t="s">
        <v>34</v>
      </c>
      <c r="D719" s="5">
        <v>41699</v>
      </c>
      <c r="E719" s="6">
        <f t="shared" si="2"/>
        <v>3</v>
      </c>
      <c r="F719" s="6" t="s">
        <v>45</v>
      </c>
      <c r="G719" s="4" t="s">
        <v>51</v>
      </c>
      <c r="H719" s="4" t="s">
        <v>54</v>
      </c>
      <c r="I719" s="4" t="s">
        <v>38</v>
      </c>
      <c r="J719" s="7">
        <v>271101.39427444007</v>
      </c>
      <c r="K719" s="9"/>
    </row>
    <row r="720" spans="1:11" ht="14.25" customHeight="1" x14ac:dyDescent="0.2">
      <c r="A720" s="4" t="s">
        <v>58</v>
      </c>
      <c r="B720" s="4" t="s">
        <v>44</v>
      </c>
      <c r="C720" s="4" t="s">
        <v>34</v>
      </c>
      <c r="D720" s="5">
        <v>41730</v>
      </c>
      <c r="E720" s="6">
        <f t="shared" si="2"/>
        <v>4</v>
      </c>
      <c r="F720" s="6" t="s">
        <v>45</v>
      </c>
      <c r="G720" s="4" t="s">
        <v>51</v>
      </c>
      <c r="H720" s="4" t="s">
        <v>54</v>
      </c>
      <c r="I720" s="4" t="s">
        <v>38</v>
      </c>
      <c r="J720" s="7">
        <v>274351.7614925587</v>
      </c>
      <c r="K720" s="9"/>
    </row>
    <row r="721" spans="1:11" ht="14.25" customHeight="1" x14ac:dyDescent="0.2">
      <c r="A721" s="4" t="s">
        <v>58</v>
      </c>
      <c r="B721" s="4" t="s">
        <v>44</v>
      </c>
      <c r="C721" s="4" t="s">
        <v>34</v>
      </c>
      <c r="D721" s="5">
        <v>41760</v>
      </c>
      <c r="E721" s="6">
        <f t="shared" si="2"/>
        <v>5</v>
      </c>
      <c r="F721" s="6" t="s">
        <v>45</v>
      </c>
      <c r="G721" s="4" t="s">
        <v>51</v>
      </c>
      <c r="H721" s="4" t="s">
        <v>54</v>
      </c>
      <c r="I721" s="4" t="s">
        <v>38</v>
      </c>
      <c r="J721" s="7">
        <v>294826.72073953127</v>
      </c>
      <c r="K721" s="9"/>
    </row>
    <row r="722" spans="1:11" ht="14.25" customHeight="1" x14ac:dyDescent="0.2">
      <c r="A722" s="4" t="s">
        <v>58</v>
      </c>
      <c r="B722" s="4" t="s">
        <v>44</v>
      </c>
      <c r="C722" s="4" t="s">
        <v>34</v>
      </c>
      <c r="D722" s="5">
        <v>41791</v>
      </c>
      <c r="E722" s="6">
        <f t="shared" si="2"/>
        <v>6</v>
      </c>
      <c r="F722" s="6" t="s">
        <v>45</v>
      </c>
      <c r="G722" s="4" t="s">
        <v>51</v>
      </c>
      <c r="H722" s="4" t="s">
        <v>54</v>
      </c>
      <c r="I722" s="4" t="s">
        <v>38</v>
      </c>
      <c r="J722" s="7">
        <v>340841.04228242871</v>
      </c>
      <c r="K722" s="9"/>
    </row>
    <row r="723" spans="1:11" ht="14.25" customHeight="1" x14ac:dyDescent="0.2">
      <c r="A723" s="4" t="s">
        <v>58</v>
      </c>
      <c r="B723" s="4" t="s">
        <v>44</v>
      </c>
      <c r="C723" s="4" t="s">
        <v>34</v>
      </c>
      <c r="D723" s="5">
        <v>41456</v>
      </c>
      <c r="E723" s="6">
        <f t="shared" si="2"/>
        <v>7</v>
      </c>
      <c r="F723" s="6" t="s">
        <v>45</v>
      </c>
      <c r="G723" s="4" t="s">
        <v>51</v>
      </c>
      <c r="H723" s="4" t="s">
        <v>55</v>
      </c>
      <c r="I723" s="4" t="s">
        <v>38</v>
      </c>
      <c r="J723" s="7">
        <v>186895.31347357444</v>
      </c>
      <c r="K723" s="9"/>
    </row>
    <row r="724" spans="1:11" ht="14.25" customHeight="1" x14ac:dyDescent="0.2">
      <c r="A724" s="4" t="s">
        <v>58</v>
      </c>
      <c r="B724" s="4" t="s">
        <v>44</v>
      </c>
      <c r="C724" s="4" t="s">
        <v>34</v>
      </c>
      <c r="D724" s="5">
        <v>41487</v>
      </c>
      <c r="E724" s="6">
        <f t="shared" si="2"/>
        <v>8</v>
      </c>
      <c r="F724" s="6" t="s">
        <v>45</v>
      </c>
      <c r="G724" s="4" t="s">
        <v>51</v>
      </c>
      <c r="H724" s="4" t="s">
        <v>55</v>
      </c>
      <c r="I724" s="4" t="s">
        <v>38</v>
      </c>
      <c r="J724" s="7">
        <v>232460.33937309752</v>
      </c>
      <c r="K724" s="9"/>
    </row>
    <row r="725" spans="1:11" ht="14.25" customHeight="1" x14ac:dyDescent="0.2">
      <c r="A725" s="4" t="s">
        <v>58</v>
      </c>
      <c r="B725" s="4" t="s">
        <v>44</v>
      </c>
      <c r="C725" s="4" t="s">
        <v>34</v>
      </c>
      <c r="D725" s="5">
        <v>41518</v>
      </c>
      <c r="E725" s="6">
        <f t="shared" si="2"/>
        <v>9</v>
      </c>
      <c r="F725" s="6" t="s">
        <v>45</v>
      </c>
      <c r="G725" s="4" t="s">
        <v>51</v>
      </c>
      <c r="H725" s="4" t="s">
        <v>55</v>
      </c>
      <c r="I725" s="4" t="s">
        <v>38</v>
      </c>
      <c r="J725" s="7">
        <v>196800.64514333947</v>
      </c>
      <c r="K725" s="9"/>
    </row>
    <row r="726" spans="1:11" ht="14.25" customHeight="1" x14ac:dyDescent="0.2">
      <c r="A726" s="4" t="s">
        <v>58</v>
      </c>
      <c r="B726" s="4" t="s">
        <v>44</v>
      </c>
      <c r="C726" s="4" t="s">
        <v>34</v>
      </c>
      <c r="D726" s="5">
        <v>41548</v>
      </c>
      <c r="E726" s="6">
        <f t="shared" ref="E726:E842" si="3">MONTH(D726)</f>
        <v>10</v>
      </c>
      <c r="F726" s="6" t="s">
        <v>45</v>
      </c>
      <c r="G726" s="4" t="s">
        <v>51</v>
      </c>
      <c r="H726" s="4" t="s">
        <v>55</v>
      </c>
      <c r="I726" s="4" t="s">
        <v>38</v>
      </c>
      <c r="J726" s="7">
        <v>175238.87213904748</v>
      </c>
      <c r="K726" s="9"/>
    </row>
    <row r="727" spans="1:11" ht="14.25" customHeight="1" x14ac:dyDescent="0.2">
      <c r="A727" s="4" t="s">
        <v>58</v>
      </c>
      <c r="B727" s="4" t="s">
        <v>44</v>
      </c>
      <c r="C727" s="4" t="s">
        <v>34</v>
      </c>
      <c r="D727" s="5">
        <v>41579</v>
      </c>
      <c r="E727" s="6">
        <f t="shared" si="3"/>
        <v>11</v>
      </c>
      <c r="F727" s="6" t="s">
        <v>45</v>
      </c>
      <c r="G727" s="4" t="s">
        <v>51</v>
      </c>
      <c r="H727" s="4" t="s">
        <v>55</v>
      </c>
      <c r="I727" s="4" t="s">
        <v>38</v>
      </c>
      <c r="J727" s="7">
        <v>184271.68199002498</v>
      </c>
      <c r="K727" s="9"/>
    </row>
    <row r="728" spans="1:11" ht="14.25" customHeight="1" x14ac:dyDescent="0.2">
      <c r="A728" s="4" t="s">
        <v>58</v>
      </c>
      <c r="B728" s="4" t="s">
        <v>44</v>
      </c>
      <c r="C728" s="4" t="s">
        <v>34</v>
      </c>
      <c r="D728" s="5">
        <v>41609</v>
      </c>
      <c r="E728" s="6">
        <f t="shared" si="3"/>
        <v>12</v>
      </c>
      <c r="F728" s="6" t="s">
        <v>45</v>
      </c>
      <c r="G728" s="4" t="s">
        <v>51</v>
      </c>
      <c r="H728" s="4" t="s">
        <v>55</v>
      </c>
      <c r="I728" s="4" t="s">
        <v>38</v>
      </c>
      <c r="J728" s="7">
        <v>182465.61649890002</v>
      </c>
      <c r="K728" s="9"/>
    </row>
    <row r="729" spans="1:11" ht="14.25" customHeight="1" x14ac:dyDescent="0.2">
      <c r="A729" s="4" t="s">
        <v>58</v>
      </c>
      <c r="B729" s="4" t="s">
        <v>44</v>
      </c>
      <c r="C729" s="4" t="s">
        <v>34</v>
      </c>
      <c r="D729" s="5">
        <v>41640</v>
      </c>
      <c r="E729" s="6">
        <f t="shared" si="3"/>
        <v>1</v>
      </c>
      <c r="F729" s="6" t="s">
        <v>45</v>
      </c>
      <c r="G729" s="4" t="s">
        <v>51</v>
      </c>
      <c r="H729" s="4" t="s">
        <v>55</v>
      </c>
      <c r="I729" s="4" t="s">
        <v>38</v>
      </c>
      <c r="J729" s="7">
        <v>235865.21106119995</v>
      </c>
      <c r="K729" s="9"/>
    </row>
    <row r="730" spans="1:11" ht="14.25" customHeight="1" x14ac:dyDescent="0.2">
      <c r="A730" s="4" t="s">
        <v>58</v>
      </c>
      <c r="B730" s="4" t="s">
        <v>44</v>
      </c>
      <c r="C730" s="4" t="s">
        <v>34</v>
      </c>
      <c r="D730" s="5">
        <v>41671</v>
      </c>
      <c r="E730" s="6">
        <f t="shared" si="3"/>
        <v>2</v>
      </c>
      <c r="F730" s="6" t="s">
        <v>45</v>
      </c>
      <c r="G730" s="4" t="s">
        <v>51</v>
      </c>
      <c r="H730" s="4" t="s">
        <v>55</v>
      </c>
      <c r="I730" s="4" t="s">
        <v>38</v>
      </c>
      <c r="J730" s="7">
        <v>184781.07299609997</v>
      </c>
      <c r="K730" s="9"/>
    </row>
    <row r="731" spans="1:11" ht="14.25" customHeight="1" x14ac:dyDescent="0.2">
      <c r="A731" s="4" t="s">
        <v>58</v>
      </c>
      <c r="B731" s="4" t="s">
        <v>44</v>
      </c>
      <c r="C731" s="4" t="s">
        <v>34</v>
      </c>
      <c r="D731" s="5">
        <v>41699</v>
      </c>
      <c r="E731" s="6">
        <f t="shared" si="3"/>
        <v>3</v>
      </c>
      <c r="F731" s="6" t="s">
        <v>45</v>
      </c>
      <c r="G731" s="4" t="s">
        <v>51</v>
      </c>
      <c r="H731" s="4" t="s">
        <v>55</v>
      </c>
      <c r="I731" s="4" t="s">
        <v>38</v>
      </c>
      <c r="J731" s="7">
        <v>187904.12488512002</v>
      </c>
      <c r="K731" s="9"/>
    </row>
    <row r="732" spans="1:11" ht="14.25" customHeight="1" x14ac:dyDescent="0.2">
      <c r="A732" s="4" t="s">
        <v>58</v>
      </c>
      <c r="B732" s="4" t="s">
        <v>44</v>
      </c>
      <c r="C732" s="4" t="s">
        <v>34</v>
      </c>
      <c r="D732" s="5">
        <v>41730</v>
      </c>
      <c r="E732" s="6">
        <f t="shared" si="3"/>
        <v>4</v>
      </c>
      <c r="F732" s="6" t="s">
        <v>45</v>
      </c>
      <c r="G732" s="4" t="s">
        <v>51</v>
      </c>
      <c r="H732" s="4" t="s">
        <v>55</v>
      </c>
      <c r="I732" s="4" t="s">
        <v>38</v>
      </c>
      <c r="J732" s="7">
        <v>191788.36157754</v>
      </c>
      <c r="K732" s="9"/>
    </row>
    <row r="733" spans="1:11" ht="14.25" customHeight="1" x14ac:dyDescent="0.2">
      <c r="A733" s="4" t="s">
        <v>58</v>
      </c>
      <c r="B733" s="4" t="s">
        <v>44</v>
      </c>
      <c r="C733" s="4" t="s">
        <v>34</v>
      </c>
      <c r="D733" s="5">
        <v>41760</v>
      </c>
      <c r="E733" s="6">
        <f t="shared" si="3"/>
        <v>5</v>
      </c>
      <c r="F733" s="6" t="s">
        <v>45</v>
      </c>
      <c r="G733" s="4" t="s">
        <v>51</v>
      </c>
      <c r="H733" s="4" t="s">
        <v>55</v>
      </c>
      <c r="I733" s="4" t="s">
        <v>38</v>
      </c>
      <c r="J733" s="7">
        <v>189293.90636625001</v>
      </c>
      <c r="K733" s="9"/>
    </row>
    <row r="734" spans="1:11" ht="14.25" customHeight="1" x14ac:dyDescent="0.2">
      <c r="A734" s="4" t="s">
        <v>58</v>
      </c>
      <c r="B734" s="4" t="s">
        <v>44</v>
      </c>
      <c r="C734" s="4" t="s">
        <v>34</v>
      </c>
      <c r="D734" s="5">
        <v>41791</v>
      </c>
      <c r="E734" s="6">
        <f t="shared" si="3"/>
        <v>6</v>
      </c>
      <c r="F734" s="6" t="s">
        <v>45</v>
      </c>
      <c r="G734" s="4" t="s">
        <v>51</v>
      </c>
      <c r="H734" s="4" t="s">
        <v>55</v>
      </c>
      <c r="I734" s="4" t="s">
        <v>38</v>
      </c>
      <c r="J734" s="7">
        <v>230880.88355771248</v>
      </c>
      <c r="K734" s="9"/>
    </row>
    <row r="735" spans="1:11" ht="14.25" customHeight="1" x14ac:dyDescent="0.2">
      <c r="A735" s="4" t="s">
        <v>58</v>
      </c>
      <c r="B735" s="4" t="s">
        <v>44</v>
      </c>
      <c r="C735" s="4" t="s">
        <v>34</v>
      </c>
      <c r="D735" s="5">
        <v>41456</v>
      </c>
      <c r="E735" s="6">
        <f t="shared" si="3"/>
        <v>7</v>
      </c>
      <c r="F735" s="6" t="s">
        <v>45</v>
      </c>
      <c r="G735" s="4" t="s">
        <v>56</v>
      </c>
      <c r="H735" s="4" t="s">
        <v>57</v>
      </c>
      <c r="I735" s="4" t="s">
        <v>38</v>
      </c>
      <c r="J735" s="7">
        <v>1207341.5441326213</v>
      </c>
      <c r="K735" s="9"/>
    </row>
    <row r="736" spans="1:11" ht="14.25" customHeight="1" x14ac:dyDescent="0.2">
      <c r="A736" s="4" t="s">
        <v>58</v>
      </c>
      <c r="B736" s="4" t="s">
        <v>44</v>
      </c>
      <c r="C736" s="4" t="s">
        <v>34</v>
      </c>
      <c r="D736" s="5">
        <v>41487</v>
      </c>
      <c r="E736" s="6">
        <f t="shared" si="3"/>
        <v>8</v>
      </c>
      <c r="F736" s="6" t="s">
        <v>45</v>
      </c>
      <c r="G736" s="4" t="s">
        <v>56</v>
      </c>
      <c r="H736" s="4" t="s">
        <v>57</v>
      </c>
      <c r="I736" s="4" t="s">
        <v>38</v>
      </c>
      <c r="J736" s="7">
        <v>1627559.0630120938</v>
      </c>
      <c r="K736" s="9"/>
    </row>
    <row r="737" spans="1:11" ht="14.25" customHeight="1" x14ac:dyDescent="0.2">
      <c r="A737" s="4" t="s">
        <v>58</v>
      </c>
      <c r="B737" s="4" t="s">
        <v>44</v>
      </c>
      <c r="C737" s="4" t="s">
        <v>34</v>
      </c>
      <c r="D737" s="5">
        <v>41518</v>
      </c>
      <c r="E737" s="6">
        <f t="shared" si="3"/>
        <v>9</v>
      </c>
      <c r="F737" s="6" t="s">
        <v>45</v>
      </c>
      <c r="G737" s="4" t="s">
        <v>56</v>
      </c>
      <c r="H737" s="4" t="s">
        <v>57</v>
      </c>
      <c r="I737" s="4" t="s">
        <v>38</v>
      </c>
      <c r="J737" s="7">
        <v>1247278.3501437153</v>
      </c>
      <c r="K737" s="9"/>
    </row>
    <row r="738" spans="1:11" ht="14.25" customHeight="1" x14ac:dyDescent="0.2">
      <c r="A738" s="4" t="s">
        <v>58</v>
      </c>
      <c r="B738" s="4" t="s">
        <v>44</v>
      </c>
      <c r="C738" s="4" t="s">
        <v>34</v>
      </c>
      <c r="D738" s="5">
        <v>41548</v>
      </c>
      <c r="E738" s="6">
        <f t="shared" si="3"/>
        <v>10</v>
      </c>
      <c r="F738" s="6" t="s">
        <v>45</v>
      </c>
      <c r="G738" s="4" t="s">
        <v>56</v>
      </c>
      <c r="H738" s="4" t="s">
        <v>57</v>
      </c>
      <c r="I738" s="4" t="s">
        <v>38</v>
      </c>
      <c r="J738" s="7">
        <v>1189437.4296213749</v>
      </c>
      <c r="K738" s="9"/>
    </row>
    <row r="739" spans="1:11" ht="14.25" customHeight="1" x14ac:dyDescent="0.2">
      <c r="A739" s="4" t="s">
        <v>58</v>
      </c>
      <c r="B739" s="4" t="s">
        <v>44</v>
      </c>
      <c r="C739" s="4" t="s">
        <v>34</v>
      </c>
      <c r="D739" s="5">
        <v>41579</v>
      </c>
      <c r="E739" s="6">
        <f t="shared" si="3"/>
        <v>11</v>
      </c>
      <c r="F739" s="6" t="s">
        <v>45</v>
      </c>
      <c r="G739" s="4" t="s">
        <v>56</v>
      </c>
      <c r="H739" s="4" t="s">
        <v>57</v>
      </c>
      <c r="I739" s="4" t="s">
        <v>38</v>
      </c>
      <c r="J739" s="7">
        <v>1196568.3584903125</v>
      </c>
      <c r="K739" s="9"/>
    </row>
    <row r="740" spans="1:11" ht="14.25" customHeight="1" x14ac:dyDescent="0.2">
      <c r="A740" s="4" t="s">
        <v>58</v>
      </c>
      <c r="B740" s="4" t="s">
        <v>44</v>
      </c>
      <c r="C740" s="4" t="s">
        <v>34</v>
      </c>
      <c r="D740" s="5">
        <v>41609</v>
      </c>
      <c r="E740" s="6">
        <f t="shared" si="3"/>
        <v>12</v>
      </c>
      <c r="F740" s="6" t="s">
        <v>45</v>
      </c>
      <c r="G740" s="4" t="s">
        <v>56</v>
      </c>
      <c r="H740" s="4" t="s">
        <v>57</v>
      </c>
      <c r="I740" s="4" t="s">
        <v>38</v>
      </c>
      <c r="J740" s="7">
        <v>1176117.3688343752</v>
      </c>
      <c r="K740" s="9"/>
    </row>
    <row r="741" spans="1:11" ht="14.25" customHeight="1" x14ac:dyDescent="0.2">
      <c r="A741" s="4" t="s">
        <v>58</v>
      </c>
      <c r="B741" s="4" t="s">
        <v>44</v>
      </c>
      <c r="C741" s="4" t="s">
        <v>34</v>
      </c>
      <c r="D741" s="5">
        <v>41640</v>
      </c>
      <c r="E741" s="6">
        <f t="shared" si="3"/>
        <v>1</v>
      </c>
      <c r="F741" s="6" t="s">
        <v>45</v>
      </c>
      <c r="G741" s="4" t="s">
        <v>56</v>
      </c>
      <c r="H741" s="4" t="s">
        <v>57</v>
      </c>
      <c r="I741" s="4" t="s">
        <v>38</v>
      </c>
      <c r="J741" s="7">
        <v>1565368.1883344997</v>
      </c>
      <c r="K741" s="9"/>
    </row>
    <row r="742" spans="1:11" ht="14.25" customHeight="1" x14ac:dyDescent="0.2">
      <c r="A742" s="4" t="s">
        <v>58</v>
      </c>
      <c r="B742" s="4" t="s">
        <v>44</v>
      </c>
      <c r="C742" s="4" t="s">
        <v>34</v>
      </c>
      <c r="D742" s="5">
        <v>41671</v>
      </c>
      <c r="E742" s="6">
        <f t="shared" si="3"/>
        <v>2</v>
      </c>
      <c r="F742" s="6" t="s">
        <v>45</v>
      </c>
      <c r="G742" s="4" t="s">
        <v>56</v>
      </c>
      <c r="H742" s="4" t="s">
        <v>57</v>
      </c>
      <c r="I742" s="4" t="s">
        <v>38</v>
      </c>
      <c r="J742" s="7">
        <v>1227442.7809998749</v>
      </c>
      <c r="K742" s="9"/>
    </row>
    <row r="743" spans="1:11" ht="14.25" customHeight="1" x14ac:dyDescent="0.2">
      <c r="A743" s="4" t="s">
        <v>58</v>
      </c>
      <c r="B743" s="4" t="s">
        <v>44</v>
      </c>
      <c r="C743" s="4" t="s">
        <v>34</v>
      </c>
      <c r="D743" s="5">
        <v>41699</v>
      </c>
      <c r="E743" s="6">
        <f t="shared" si="3"/>
        <v>3</v>
      </c>
      <c r="F743" s="6" t="s">
        <v>45</v>
      </c>
      <c r="G743" s="4" t="s">
        <v>56</v>
      </c>
      <c r="H743" s="4" t="s">
        <v>57</v>
      </c>
      <c r="I743" s="4" t="s">
        <v>38</v>
      </c>
      <c r="J743" s="7">
        <v>1290433.7858775002</v>
      </c>
      <c r="K743" s="9"/>
    </row>
    <row r="744" spans="1:11" ht="14.25" customHeight="1" x14ac:dyDescent="0.2">
      <c r="A744" s="4" t="s">
        <v>58</v>
      </c>
      <c r="B744" s="4" t="s">
        <v>44</v>
      </c>
      <c r="C744" s="4" t="s">
        <v>34</v>
      </c>
      <c r="D744" s="5">
        <v>41730</v>
      </c>
      <c r="E744" s="6">
        <f t="shared" si="3"/>
        <v>4</v>
      </c>
      <c r="F744" s="6" t="s">
        <v>45</v>
      </c>
      <c r="G744" s="4" t="s">
        <v>56</v>
      </c>
      <c r="H744" s="4" t="s">
        <v>57</v>
      </c>
      <c r="I744" s="4" t="s">
        <v>38</v>
      </c>
      <c r="J744" s="7">
        <v>1298308.3953839999</v>
      </c>
      <c r="K744" s="9"/>
    </row>
    <row r="745" spans="1:11" ht="14.25" customHeight="1" x14ac:dyDescent="0.2">
      <c r="A745" s="4" t="s">
        <v>58</v>
      </c>
      <c r="B745" s="4" t="s">
        <v>44</v>
      </c>
      <c r="C745" s="4" t="s">
        <v>34</v>
      </c>
      <c r="D745" s="5">
        <v>41760</v>
      </c>
      <c r="E745" s="6">
        <f t="shared" si="3"/>
        <v>5</v>
      </c>
      <c r="F745" s="6" t="s">
        <v>45</v>
      </c>
      <c r="G745" s="4" t="s">
        <v>56</v>
      </c>
      <c r="H745" s="4" t="s">
        <v>57</v>
      </c>
      <c r="I745" s="4" t="s">
        <v>38</v>
      </c>
      <c r="J745" s="7">
        <v>1344373.5269335939</v>
      </c>
      <c r="K745" s="9"/>
    </row>
    <row r="746" spans="1:11" ht="14.25" customHeight="1" x14ac:dyDescent="0.2">
      <c r="A746" s="4" t="s">
        <v>58</v>
      </c>
      <c r="B746" s="4" t="s">
        <v>44</v>
      </c>
      <c r="C746" s="4" t="s">
        <v>34</v>
      </c>
      <c r="D746" s="5">
        <v>41791</v>
      </c>
      <c r="E746" s="6">
        <f t="shared" si="3"/>
        <v>6</v>
      </c>
      <c r="F746" s="6" t="s">
        <v>45</v>
      </c>
      <c r="G746" s="4" t="s">
        <v>56</v>
      </c>
      <c r="H746" s="4" t="s">
        <v>57</v>
      </c>
      <c r="I746" s="4" t="s">
        <v>38</v>
      </c>
      <c r="J746" s="7">
        <v>1507227.5892764062</v>
      </c>
      <c r="K746" s="9"/>
    </row>
    <row r="747" spans="1:11" ht="14.25" customHeight="1" x14ac:dyDescent="0.2">
      <c r="A747" s="4" t="s">
        <v>58</v>
      </c>
      <c r="B747" s="4" t="s">
        <v>44</v>
      </c>
      <c r="C747" s="4" t="s">
        <v>42</v>
      </c>
      <c r="D747" s="5">
        <v>41456</v>
      </c>
      <c r="E747" s="6">
        <f t="shared" si="3"/>
        <v>7</v>
      </c>
      <c r="F747" s="6" t="s">
        <v>45</v>
      </c>
      <c r="G747" s="4" t="s">
        <v>46</v>
      </c>
      <c r="H747" s="4" t="s">
        <v>47</v>
      </c>
      <c r="I747" s="4" t="s">
        <v>38</v>
      </c>
      <c r="J747" s="7">
        <v>4118100.0493550403</v>
      </c>
      <c r="K747" s="9"/>
    </row>
    <row r="748" spans="1:11" ht="14.25" customHeight="1" x14ac:dyDescent="0.2">
      <c r="A748" s="4" t="s">
        <v>58</v>
      </c>
      <c r="B748" s="4" t="s">
        <v>44</v>
      </c>
      <c r="C748" s="4" t="s">
        <v>42</v>
      </c>
      <c r="D748" s="5">
        <v>41487</v>
      </c>
      <c r="E748" s="6">
        <f t="shared" si="3"/>
        <v>8</v>
      </c>
      <c r="F748" s="6" t="s">
        <v>45</v>
      </c>
      <c r="G748" s="4" t="s">
        <v>46</v>
      </c>
      <c r="H748" s="4" t="s">
        <v>47</v>
      </c>
      <c r="I748" s="4" t="s">
        <v>38</v>
      </c>
      <c r="J748" s="7">
        <v>4507082.5661568008</v>
      </c>
      <c r="K748" s="9"/>
    </row>
    <row r="749" spans="1:11" ht="14.25" customHeight="1" x14ac:dyDescent="0.2">
      <c r="A749" s="4" t="s">
        <v>58</v>
      </c>
      <c r="B749" s="4" t="s">
        <v>44</v>
      </c>
      <c r="C749" s="4" t="s">
        <v>42</v>
      </c>
      <c r="D749" s="5">
        <v>41518</v>
      </c>
      <c r="E749" s="6">
        <f t="shared" si="3"/>
        <v>9</v>
      </c>
      <c r="F749" s="6" t="s">
        <v>45</v>
      </c>
      <c r="G749" s="4" t="s">
        <v>46</v>
      </c>
      <c r="H749" s="4" t="s">
        <v>47</v>
      </c>
      <c r="I749" s="4" t="s">
        <v>38</v>
      </c>
      <c r="J749" s="7">
        <v>4703409.2060524803</v>
      </c>
      <c r="K749" s="9"/>
    </row>
    <row r="750" spans="1:11" ht="14.25" customHeight="1" x14ac:dyDescent="0.2">
      <c r="A750" s="4" t="s">
        <v>58</v>
      </c>
      <c r="B750" s="4" t="s">
        <v>44</v>
      </c>
      <c r="C750" s="4" t="s">
        <v>42</v>
      </c>
      <c r="D750" s="5">
        <v>41548</v>
      </c>
      <c r="E750" s="6">
        <f t="shared" si="3"/>
        <v>10</v>
      </c>
      <c r="F750" s="6" t="s">
        <v>45</v>
      </c>
      <c r="G750" s="4" t="s">
        <v>46</v>
      </c>
      <c r="H750" s="4" t="s">
        <v>47</v>
      </c>
      <c r="I750" s="4" t="s">
        <v>38</v>
      </c>
      <c r="J750" s="7">
        <v>6020479.2997298883</v>
      </c>
      <c r="K750" s="9"/>
    </row>
    <row r="751" spans="1:11" ht="14.25" customHeight="1" x14ac:dyDescent="0.2">
      <c r="A751" s="4" t="s">
        <v>58</v>
      </c>
      <c r="B751" s="4" t="s">
        <v>44</v>
      </c>
      <c r="C751" s="4" t="s">
        <v>42</v>
      </c>
      <c r="D751" s="5">
        <v>41579</v>
      </c>
      <c r="E751" s="6">
        <f t="shared" si="3"/>
        <v>11</v>
      </c>
      <c r="F751" s="6" t="s">
        <v>45</v>
      </c>
      <c r="G751" s="4" t="s">
        <v>46</v>
      </c>
      <c r="H751" s="4" t="s">
        <v>47</v>
      </c>
      <c r="I751" s="4" t="s">
        <v>38</v>
      </c>
      <c r="J751" s="7">
        <v>6461172.5917462073</v>
      </c>
      <c r="K751" s="9"/>
    </row>
    <row r="752" spans="1:11" ht="14.25" customHeight="1" x14ac:dyDescent="0.2">
      <c r="A752" s="4" t="s">
        <v>58</v>
      </c>
      <c r="B752" s="4" t="s">
        <v>44</v>
      </c>
      <c r="C752" s="4" t="s">
        <v>42</v>
      </c>
      <c r="D752" s="5">
        <v>41609</v>
      </c>
      <c r="E752" s="6">
        <f t="shared" si="3"/>
        <v>12</v>
      </c>
      <c r="F752" s="6" t="s">
        <v>45</v>
      </c>
      <c r="G752" s="4" t="s">
        <v>46</v>
      </c>
      <c r="H752" s="4" t="s">
        <v>47</v>
      </c>
      <c r="I752" s="4" t="s">
        <v>38</v>
      </c>
      <c r="J752" s="7">
        <v>3399470.2212770889</v>
      </c>
      <c r="K752" s="9"/>
    </row>
    <row r="753" spans="1:11" ht="14.25" customHeight="1" x14ac:dyDescent="0.2">
      <c r="A753" s="4" t="s">
        <v>58</v>
      </c>
      <c r="B753" s="4" t="s">
        <v>44</v>
      </c>
      <c r="C753" s="4" t="s">
        <v>42</v>
      </c>
      <c r="D753" s="5">
        <v>41640</v>
      </c>
      <c r="E753" s="6">
        <f t="shared" si="3"/>
        <v>1</v>
      </c>
      <c r="F753" s="6" t="s">
        <v>45</v>
      </c>
      <c r="G753" s="4" t="s">
        <v>46</v>
      </c>
      <c r="H753" s="4" t="s">
        <v>47</v>
      </c>
      <c r="I753" s="4" t="s">
        <v>38</v>
      </c>
      <c r="J753" s="7">
        <v>3168116.576105712</v>
      </c>
      <c r="K753" s="9"/>
    </row>
    <row r="754" spans="1:11" ht="14.25" customHeight="1" x14ac:dyDescent="0.2">
      <c r="A754" s="4" t="s">
        <v>58</v>
      </c>
      <c r="B754" s="4" t="s">
        <v>44</v>
      </c>
      <c r="C754" s="4" t="s">
        <v>42</v>
      </c>
      <c r="D754" s="5">
        <v>41671</v>
      </c>
      <c r="E754" s="6">
        <f t="shared" si="3"/>
        <v>2</v>
      </c>
      <c r="F754" s="6" t="s">
        <v>45</v>
      </c>
      <c r="G754" s="4" t="s">
        <v>46</v>
      </c>
      <c r="H754" s="4" t="s">
        <v>47</v>
      </c>
      <c r="I754" s="4" t="s">
        <v>38</v>
      </c>
      <c r="J754" s="7">
        <v>3601517.3685167041</v>
      </c>
      <c r="K754" s="9"/>
    </row>
    <row r="755" spans="1:11" ht="14.25" customHeight="1" x14ac:dyDescent="0.2">
      <c r="A755" s="4" t="s">
        <v>58</v>
      </c>
      <c r="B755" s="4" t="s">
        <v>44</v>
      </c>
      <c r="C755" s="4" t="s">
        <v>42</v>
      </c>
      <c r="D755" s="5">
        <v>41699</v>
      </c>
      <c r="E755" s="6">
        <f t="shared" si="3"/>
        <v>3</v>
      </c>
      <c r="F755" s="6" t="s">
        <v>45</v>
      </c>
      <c r="G755" s="4" t="s">
        <v>46</v>
      </c>
      <c r="H755" s="4" t="s">
        <v>47</v>
      </c>
      <c r="I755" s="4" t="s">
        <v>38</v>
      </c>
      <c r="J755" s="7">
        <v>3449559.2207462396</v>
      </c>
      <c r="K755" s="9"/>
    </row>
    <row r="756" spans="1:11" ht="14.25" customHeight="1" x14ac:dyDescent="0.2">
      <c r="A756" s="4" t="s">
        <v>58</v>
      </c>
      <c r="B756" s="4" t="s">
        <v>44</v>
      </c>
      <c r="C756" s="4" t="s">
        <v>42</v>
      </c>
      <c r="D756" s="5">
        <v>41730</v>
      </c>
      <c r="E756" s="6">
        <f t="shared" si="3"/>
        <v>4</v>
      </c>
      <c r="F756" s="6" t="s">
        <v>45</v>
      </c>
      <c r="G756" s="4" t="s">
        <v>46</v>
      </c>
      <c r="H756" s="4" t="s">
        <v>47</v>
      </c>
      <c r="I756" s="4" t="s">
        <v>38</v>
      </c>
      <c r="J756" s="7">
        <v>3875884.2425812325</v>
      </c>
      <c r="K756" s="9"/>
    </row>
    <row r="757" spans="1:11" ht="14.25" customHeight="1" x14ac:dyDescent="0.2">
      <c r="A757" s="4" t="s">
        <v>58</v>
      </c>
      <c r="B757" s="4" t="s">
        <v>44</v>
      </c>
      <c r="C757" s="4" t="s">
        <v>42</v>
      </c>
      <c r="D757" s="5">
        <v>41760</v>
      </c>
      <c r="E757" s="6">
        <f t="shared" si="3"/>
        <v>5</v>
      </c>
      <c r="F757" s="6" t="s">
        <v>45</v>
      </c>
      <c r="G757" s="4" t="s">
        <v>46</v>
      </c>
      <c r="H757" s="4" t="s">
        <v>47</v>
      </c>
      <c r="I757" s="4" t="s">
        <v>38</v>
      </c>
      <c r="J757" s="7">
        <v>4224276.0222364804</v>
      </c>
      <c r="K757" s="9"/>
    </row>
    <row r="758" spans="1:11" ht="14.25" customHeight="1" x14ac:dyDescent="0.2">
      <c r="A758" s="4" t="s">
        <v>58</v>
      </c>
      <c r="B758" s="4" t="s">
        <v>44</v>
      </c>
      <c r="C758" s="4" t="s">
        <v>42</v>
      </c>
      <c r="D758" s="5">
        <v>41791</v>
      </c>
      <c r="E758" s="6">
        <f t="shared" si="3"/>
        <v>6</v>
      </c>
      <c r="F758" s="6" t="s">
        <v>45</v>
      </c>
      <c r="G758" s="4" t="s">
        <v>46</v>
      </c>
      <c r="H758" s="4" t="s">
        <v>47</v>
      </c>
      <c r="I758" s="4" t="s">
        <v>38</v>
      </c>
      <c r="J758" s="7">
        <v>2229175.6542357123</v>
      </c>
      <c r="K758" s="9"/>
    </row>
    <row r="759" spans="1:11" ht="14.25" customHeight="1" x14ac:dyDescent="0.2">
      <c r="A759" s="4" t="s">
        <v>58</v>
      </c>
      <c r="B759" s="4" t="s">
        <v>44</v>
      </c>
      <c r="C759" s="4" t="s">
        <v>42</v>
      </c>
      <c r="D759" s="5">
        <v>41456</v>
      </c>
      <c r="E759" s="6">
        <f t="shared" si="3"/>
        <v>7</v>
      </c>
      <c r="F759" s="6" t="s">
        <v>45</v>
      </c>
      <c r="G759" s="4" t="s">
        <v>48</v>
      </c>
      <c r="H759" s="4" t="s">
        <v>49</v>
      </c>
      <c r="I759" s="4" t="s">
        <v>38</v>
      </c>
      <c r="J759" s="7">
        <v>1958496.2303689439</v>
      </c>
      <c r="K759" s="9"/>
    </row>
    <row r="760" spans="1:11" ht="14.25" customHeight="1" x14ac:dyDescent="0.2">
      <c r="A760" s="4" t="s">
        <v>58</v>
      </c>
      <c r="B760" s="4" t="s">
        <v>44</v>
      </c>
      <c r="C760" s="4" t="s">
        <v>42</v>
      </c>
      <c r="D760" s="5">
        <v>41487</v>
      </c>
      <c r="E760" s="6">
        <f t="shared" si="3"/>
        <v>8</v>
      </c>
      <c r="F760" s="6" t="s">
        <v>45</v>
      </c>
      <c r="G760" s="4" t="s">
        <v>48</v>
      </c>
      <c r="H760" s="4" t="s">
        <v>49</v>
      </c>
      <c r="I760" s="4" t="s">
        <v>38</v>
      </c>
      <c r="J760" s="7">
        <v>2195052.7782959999</v>
      </c>
      <c r="K760" s="9"/>
    </row>
    <row r="761" spans="1:11" ht="14.25" customHeight="1" x14ac:dyDescent="0.2">
      <c r="A761" s="4" t="s">
        <v>58</v>
      </c>
      <c r="B761" s="4" t="s">
        <v>44</v>
      </c>
      <c r="C761" s="4" t="s">
        <v>42</v>
      </c>
      <c r="D761" s="5">
        <v>41518</v>
      </c>
      <c r="E761" s="6">
        <f t="shared" si="3"/>
        <v>9</v>
      </c>
      <c r="F761" s="6" t="s">
        <v>45</v>
      </c>
      <c r="G761" s="4" t="s">
        <v>48</v>
      </c>
      <c r="H761" s="4" t="s">
        <v>49</v>
      </c>
      <c r="I761" s="4" t="s">
        <v>38</v>
      </c>
      <c r="J761" s="7">
        <v>2264552.5099384319</v>
      </c>
      <c r="K761" s="9"/>
    </row>
    <row r="762" spans="1:11" ht="14.25" customHeight="1" x14ac:dyDescent="0.2">
      <c r="A762" s="4" t="s">
        <v>58</v>
      </c>
      <c r="B762" s="4" t="s">
        <v>44</v>
      </c>
      <c r="C762" s="4" t="s">
        <v>42</v>
      </c>
      <c r="D762" s="5">
        <v>41548</v>
      </c>
      <c r="E762" s="6">
        <f t="shared" si="3"/>
        <v>10</v>
      </c>
      <c r="F762" s="6" t="s">
        <v>45</v>
      </c>
      <c r="G762" s="4" t="s">
        <v>48</v>
      </c>
      <c r="H762" s="4" t="s">
        <v>49</v>
      </c>
      <c r="I762" s="4" t="s">
        <v>38</v>
      </c>
      <c r="J762" s="7">
        <v>2839505.8993002246</v>
      </c>
      <c r="K762" s="9"/>
    </row>
    <row r="763" spans="1:11" ht="14.25" customHeight="1" x14ac:dyDescent="0.2">
      <c r="A763" s="4" t="s">
        <v>58</v>
      </c>
      <c r="B763" s="4" t="s">
        <v>44</v>
      </c>
      <c r="C763" s="4" t="s">
        <v>42</v>
      </c>
      <c r="D763" s="5">
        <v>41579</v>
      </c>
      <c r="E763" s="6">
        <f t="shared" si="3"/>
        <v>11</v>
      </c>
      <c r="F763" s="6" t="s">
        <v>45</v>
      </c>
      <c r="G763" s="4" t="s">
        <v>48</v>
      </c>
      <c r="H763" s="4" t="s">
        <v>49</v>
      </c>
      <c r="I763" s="4" t="s">
        <v>38</v>
      </c>
      <c r="J763" s="7">
        <v>3159420.5430006236</v>
      </c>
      <c r="K763" s="9"/>
    </row>
    <row r="764" spans="1:11" ht="14.25" customHeight="1" x14ac:dyDescent="0.2">
      <c r="A764" s="4" t="s">
        <v>58</v>
      </c>
      <c r="B764" s="4" t="s">
        <v>44</v>
      </c>
      <c r="C764" s="4" t="s">
        <v>42</v>
      </c>
      <c r="D764" s="5">
        <v>41609</v>
      </c>
      <c r="E764" s="6">
        <f t="shared" si="3"/>
        <v>12</v>
      </c>
      <c r="F764" s="6" t="s">
        <v>45</v>
      </c>
      <c r="G764" s="4" t="s">
        <v>48</v>
      </c>
      <c r="H764" s="4" t="s">
        <v>49</v>
      </c>
      <c r="I764" s="4" t="s">
        <v>38</v>
      </c>
      <c r="J764" s="7">
        <v>1724509.5598100165</v>
      </c>
      <c r="K764" s="9"/>
    </row>
    <row r="765" spans="1:11" ht="14.25" customHeight="1" x14ac:dyDescent="0.2">
      <c r="A765" s="4" t="s">
        <v>58</v>
      </c>
      <c r="B765" s="4" t="s">
        <v>44</v>
      </c>
      <c r="C765" s="4" t="s">
        <v>42</v>
      </c>
      <c r="D765" s="5">
        <v>41640</v>
      </c>
      <c r="E765" s="6">
        <f t="shared" si="3"/>
        <v>1</v>
      </c>
      <c r="F765" s="6" t="s">
        <v>45</v>
      </c>
      <c r="G765" s="4" t="s">
        <v>48</v>
      </c>
      <c r="H765" s="4" t="s">
        <v>49</v>
      </c>
      <c r="I765" s="4" t="s">
        <v>38</v>
      </c>
      <c r="J765" s="7">
        <v>1542913.9169346001</v>
      </c>
      <c r="K765" s="9"/>
    </row>
    <row r="766" spans="1:11" ht="14.25" customHeight="1" x14ac:dyDescent="0.2">
      <c r="A766" s="4" t="s">
        <v>58</v>
      </c>
      <c r="B766" s="4" t="s">
        <v>44</v>
      </c>
      <c r="C766" s="4" t="s">
        <v>42</v>
      </c>
      <c r="D766" s="5">
        <v>41671</v>
      </c>
      <c r="E766" s="6">
        <f t="shared" si="3"/>
        <v>2</v>
      </c>
      <c r="F766" s="6" t="s">
        <v>45</v>
      </c>
      <c r="G766" s="4" t="s">
        <v>48</v>
      </c>
      <c r="H766" s="4" t="s">
        <v>49</v>
      </c>
      <c r="I766" s="4" t="s">
        <v>38</v>
      </c>
      <c r="J766" s="7">
        <v>1820402.6309305201</v>
      </c>
      <c r="K766" s="9"/>
    </row>
    <row r="767" spans="1:11" ht="14.25" customHeight="1" x14ac:dyDescent="0.2">
      <c r="A767" s="4" t="s">
        <v>58</v>
      </c>
      <c r="B767" s="4" t="s">
        <v>44</v>
      </c>
      <c r="C767" s="4" t="s">
        <v>42</v>
      </c>
      <c r="D767" s="5">
        <v>41699</v>
      </c>
      <c r="E767" s="6">
        <f t="shared" si="3"/>
        <v>3</v>
      </c>
      <c r="F767" s="6" t="s">
        <v>45</v>
      </c>
      <c r="G767" s="4" t="s">
        <v>48</v>
      </c>
      <c r="H767" s="4" t="s">
        <v>49</v>
      </c>
      <c r="I767" s="4" t="s">
        <v>38</v>
      </c>
      <c r="J767" s="7">
        <v>1771550.3477915039</v>
      </c>
      <c r="K767" s="9"/>
    </row>
    <row r="768" spans="1:11" ht="14.25" customHeight="1" x14ac:dyDescent="0.2">
      <c r="A768" s="4" t="s">
        <v>58</v>
      </c>
      <c r="B768" s="4" t="s">
        <v>44</v>
      </c>
      <c r="C768" s="4" t="s">
        <v>42</v>
      </c>
      <c r="D768" s="5">
        <v>41730</v>
      </c>
      <c r="E768" s="6">
        <f t="shared" si="3"/>
        <v>4</v>
      </c>
      <c r="F768" s="6" t="s">
        <v>45</v>
      </c>
      <c r="G768" s="4" t="s">
        <v>48</v>
      </c>
      <c r="H768" s="4" t="s">
        <v>49</v>
      </c>
      <c r="I768" s="4" t="s">
        <v>38</v>
      </c>
      <c r="J768" s="7">
        <v>1908978.5663007363</v>
      </c>
      <c r="K768" s="9"/>
    </row>
    <row r="769" spans="1:11" ht="14.25" customHeight="1" x14ac:dyDescent="0.2">
      <c r="A769" s="4" t="s">
        <v>58</v>
      </c>
      <c r="B769" s="4" t="s">
        <v>44</v>
      </c>
      <c r="C769" s="4" t="s">
        <v>42</v>
      </c>
      <c r="D769" s="5">
        <v>41760</v>
      </c>
      <c r="E769" s="6">
        <f t="shared" si="3"/>
        <v>5</v>
      </c>
      <c r="F769" s="6" t="s">
        <v>45</v>
      </c>
      <c r="G769" s="4" t="s">
        <v>48</v>
      </c>
      <c r="H769" s="4" t="s">
        <v>49</v>
      </c>
      <c r="I769" s="4" t="s">
        <v>38</v>
      </c>
      <c r="J769" s="7">
        <v>2224548.7175923204</v>
      </c>
      <c r="K769" s="9"/>
    </row>
    <row r="770" spans="1:11" ht="14.25" customHeight="1" x14ac:dyDescent="0.2">
      <c r="A770" s="4" t="s">
        <v>58</v>
      </c>
      <c r="B770" s="4" t="s">
        <v>44</v>
      </c>
      <c r="C770" s="4" t="s">
        <v>42</v>
      </c>
      <c r="D770" s="5">
        <v>41791</v>
      </c>
      <c r="E770" s="6">
        <f t="shared" si="3"/>
        <v>6</v>
      </c>
      <c r="F770" s="6" t="s">
        <v>45</v>
      </c>
      <c r="G770" s="4" t="s">
        <v>48</v>
      </c>
      <c r="H770" s="4" t="s">
        <v>49</v>
      </c>
      <c r="I770" s="4" t="s">
        <v>38</v>
      </c>
      <c r="J770" s="7">
        <v>1199138.0695781759</v>
      </c>
      <c r="K770" s="9"/>
    </row>
    <row r="771" spans="1:11" ht="14.25" customHeight="1" x14ac:dyDescent="0.2">
      <c r="A771" s="4" t="s">
        <v>58</v>
      </c>
      <c r="B771" s="4" t="s">
        <v>44</v>
      </c>
      <c r="C771" s="4" t="s">
        <v>42</v>
      </c>
      <c r="D771" s="5">
        <v>41456</v>
      </c>
      <c r="E771" s="6">
        <f t="shared" si="3"/>
        <v>7</v>
      </c>
      <c r="F771" s="6" t="s">
        <v>45</v>
      </c>
      <c r="G771" s="4" t="s">
        <v>48</v>
      </c>
      <c r="H771" s="4" t="s">
        <v>50</v>
      </c>
      <c r="I771" s="4" t="s">
        <v>38</v>
      </c>
      <c r="J771" s="7">
        <v>1652868.9853267202</v>
      </c>
      <c r="K771" s="9"/>
    </row>
    <row r="772" spans="1:11" ht="14.25" customHeight="1" x14ac:dyDescent="0.2">
      <c r="A772" s="4" t="s">
        <v>58</v>
      </c>
      <c r="B772" s="4" t="s">
        <v>44</v>
      </c>
      <c r="C772" s="4" t="s">
        <v>42</v>
      </c>
      <c r="D772" s="5">
        <v>41487</v>
      </c>
      <c r="E772" s="6">
        <f t="shared" si="3"/>
        <v>8</v>
      </c>
      <c r="F772" s="6" t="s">
        <v>45</v>
      </c>
      <c r="G772" s="4" t="s">
        <v>48</v>
      </c>
      <c r="H772" s="4" t="s">
        <v>50</v>
      </c>
      <c r="I772" s="4" t="s">
        <v>38</v>
      </c>
      <c r="J772" s="7">
        <v>1940369.6316480001</v>
      </c>
      <c r="K772" s="9"/>
    </row>
    <row r="773" spans="1:11" ht="14.25" customHeight="1" x14ac:dyDescent="0.2">
      <c r="A773" s="4" t="s">
        <v>58</v>
      </c>
      <c r="B773" s="4" t="s">
        <v>44</v>
      </c>
      <c r="C773" s="4" t="s">
        <v>42</v>
      </c>
      <c r="D773" s="5">
        <v>41518</v>
      </c>
      <c r="E773" s="6">
        <f t="shared" si="3"/>
        <v>9</v>
      </c>
      <c r="F773" s="6" t="s">
        <v>45</v>
      </c>
      <c r="G773" s="4" t="s">
        <v>48</v>
      </c>
      <c r="H773" s="4" t="s">
        <v>50</v>
      </c>
      <c r="I773" s="4" t="s">
        <v>38</v>
      </c>
      <c r="J773" s="7">
        <v>2031601.7410147204</v>
      </c>
      <c r="K773" s="9"/>
    </row>
    <row r="774" spans="1:11" ht="14.25" customHeight="1" x14ac:dyDescent="0.2">
      <c r="A774" s="4" t="s">
        <v>58</v>
      </c>
      <c r="B774" s="4" t="s">
        <v>44</v>
      </c>
      <c r="C774" s="4" t="s">
        <v>42</v>
      </c>
      <c r="D774" s="5">
        <v>41548</v>
      </c>
      <c r="E774" s="6">
        <f t="shared" si="3"/>
        <v>10</v>
      </c>
      <c r="F774" s="6" t="s">
        <v>45</v>
      </c>
      <c r="G774" s="4" t="s">
        <v>48</v>
      </c>
      <c r="H774" s="4" t="s">
        <v>50</v>
      </c>
      <c r="I774" s="4" t="s">
        <v>38</v>
      </c>
      <c r="J774" s="7">
        <v>2784735.3475135607</v>
      </c>
      <c r="K774" s="9"/>
    </row>
    <row r="775" spans="1:11" ht="14.25" customHeight="1" x14ac:dyDescent="0.2">
      <c r="A775" s="4" t="s">
        <v>58</v>
      </c>
      <c r="B775" s="4" t="s">
        <v>44</v>
      </c>
      <c r="C775" s="4" t="s">
        <v>42</v>
      </c>
      <c r="D775" s="5">
        <v>41579</v>
      </c>
      <c r="E775" s="6">
        <f t="shared" si="3"/>
        <v>11</v>
      </c>
      <c r="F775" s="6" t="s">
        <v>45</v>
      </c>
      <c r="G775" s="4" t="s">
        <v>48</v>
      </c>
      <c r="H775" s="4" t="s">
        <v>50</v>
      </c>
      <c r="I775" s="4" t="s">
        <v>38</v>
      </c>
      <c r="J775" s="7">
        <v>2777158.7847141596</v>
      </c>
      <c r="K775" s="9"/>
    </row>
    <row r="776" spans="1:11" ht="14.25" customHeight="1" x14ac:dyDescent="0.2">
      <c r="A776" s="4" t="s">
        <v>58</v>
      </c>
      <c r="B776" s="4" t="s">
        <v>44</v>
      </c>
      <c r="C776" s="4" t="s">
        <v>42</v>
      </c>
      <c r="D776" s="5">
        <v>41609</v>
      </c>
      <c r="E776" s="6">
        <f t="shared" si="3"/>
        <v>12</v>
      </c>
      <c r="F776" s="6" t="s">
        <v>45</v>
      </c>
      <c r="G776" s="4" t="s">
        <v>48</v>
      </c>
      <c r="H776" s="4" t="s">
        <v>50</v>
      </c>
      <c r="I776" s="4" t="s">
        <v>38</v>
      </c>
      <c r="J776" s="7">
        <v>1505235.4723879206</v>
      </c>
      <c r="K776" s="9"/>
    </row>
    <row r="777" spans="1:11" ht="14.25" customHeight="1" x14ac:dyDescent="0.2">
      <c r="A777" s="4" t="s">
        <v>58</v>
      </c>
      <c r="B777" s="4" t="s">
        <v>44</v>
      </c>
      <c r="C777" s="4" t="s">
        <v>42</v>
      </c>
      <c r="D777" s="5">
        <v>41640</v>
      </c>
      <c r="E777" s="6">
        <f t="shared" si="3"/>
        <v>1</v>
      </c>
      <c r="F777" s="6" t="s">
        <v>45</v>
      </c>
      <c r="G777" s="4" t="s">
        <v>48</v>
      </c>
      <c r="H777" s="4" t="s">
        <v>50</v>
      </c>
      <c r="I777" s="4" t="s">
        <v>38</v>
      </c>
      <c r="J777" s="7">
        <v>1375663.6681960202</v>
      </c>
      <c r="K777" s="9"/>
    </row>
    <row r="778" spans="1:11" ht="14.25" customHeight="1" x14ac:dyDescent="0.2">
      <c r="A778" s="4" t="s">
        <v>58</v>
      </c>
      <c r="B778" s="4" t="s">
        <v>44</v>
      </c>
      <c r="C778" s="4" t="s">
        <v>42</v>
      </c>
      <c r="D778" s="5">
        <v>41671</v>
      </c>
      <c r="E778" s="6">
        <f t="shared" si="3"/>
        <v>2</v>
      </c>
      <c r="F778" s="6" t="s">
        <v>45</v>
      </c>
      <c r="G778" s="4" t="s">
        <v>48</v>
      </c>
      <c r="H778" s="4" t="s">
        <v>50</v>
      </c>
      <c r="I778" s="4" t="s">
        <v>38</v>
      </c>
      <c r="J778" s="7">
        <v>1475521.04291592</v>
      </c>
      <c r="K778" s="9"/>
    </row>
    <row r="779" spans="1:11" ht="14.25" customHeight="1" x14ac:dyDescent="0.2">
      <c r="A779" s="4" t="s">
        <v>58</v>
      </c>
      <c r="B779" s="4" t="s">
        <v>44</v>
      </c>
      <c r="C779" s="4" t="s">
        <v>42</v>
      </c>
      <c r="D779" s="5">
        <v>41699</v>
      </c>
      <c r="E779" s="6">
        <f t="shared" si="3"/>
        <v>3</v>
      </c>
      <c r="F779" s="6" t="s">
        <v>45</v>
      </c>
      <c r="G779" s="4" t="s">
        <v>48</v>
      </c>
      <c r="H779" s="4" t="s">
        <v>50</v>
      </c>
      <c r="I779" s="4" t="s">
        <v>38</v>
      </c>
      <c r="J779" s="7">
        <v>1513094.2096040398</v>
      </c>
      <c r="K779" s="9"/>
    </row>
    <row r="780" spans="1:11" ht="14.25" customHeight="1" x14ac:dyDescent="0.2">
      <c r="A780" s="4" t="s">
        <v>58</v>
      </c>
      <c r="B780" s="4" t="s">
        <v>44</v>
      </c>
      <c r="C780" s="4" t="s">
        <v>42</v>
      </c>
      <c r="D780" s="5">
        <v>41730</v>
      </c>
      <c r="E780" s="6">
        <f t="shared" si="3"/>
        <v>4</v>
      </c>
      <c r="F780" s="6" t="s">
        <v>45</v>
      </c>
      <c r="G780" s="4" t="s">
        <v>48</v>
      </c>
      <c r="H780" s="4" t="s">
        <v>50</v>
      </c>
      <c r="I780" s="4" t="s">
        <v>38</v>
      </c>
      <c r="J780" s="7">
        <v>1628187.8009364803</v>
      </c>
      <c r="K780" s="9"/>
    </row>
    <row r="781" spans="1:11" ht="14.25" customHeight="1" x14ac:dyDescent="0.2">
      <c r="A781" s="4" t="s">
        <v>58</v>
      </c>
      <c r="B781" s="4" t="s">
        <v>44</v>
      </c>
      <c r="C781" s="4" t="s">
        <v>42</v>
      </c>
      <c r="D781" s="5">
        <v>41760</v>
      </c>
      <c r="E781" s="6">
        <f t="shared" si="3"/>
        <v>5</v>
      </c>
      <c r="F781" s="6" t="s">
        <v>45</v>
      </c>
      <c r="G781" s="4" t="s">
        <v>48</v>
      </c>
      <c r="H781" s="4" t="s">
        <v>50</v>
      </c>
      <c r="I781" s="4" t="s">
        <v>38</v>
      </c>
      <c r="J781" s="7">
        <v>1857077.4607560001</v>
      </c>
      <c r="K781" s="9"/>
    </row>
    <row r="782" spans="1:11" ht="14.25" customHeight="1" x14ac:dyDescent="0.2">
      <c r="A782" s="4" t="s">
        <v>58</v>
      </c>
      <c r="B782" s="4" t="s">
        <v>44</v>
      </c>
      <c r="C782" s="4" t="s">
        <v>42</v>
      </c>
      <c r="D782" s="5">
        <v>41791</v>
      </c>
      <c r="E782" s="6">
        <f t="shared" si="3"/>
        <v>6</v>
      </c>
      <c r="F782" s="6" t="s">
        <v>45</v>
      </c>
      <c r="G782" s="4" t="s">
        <v>48</v>
      </c>
      <c r="H782" s="4" t="s">
        <v>50</v>
      </c>
      <c r="I782" s="4" t="s">
        <v>38</v>
      </c>
      <c r="J782" s="7">
        <v>981974.46025223995</v>
      </c>
      <c r="K782" s="9"/>
    </row>
    <row r="783" spans="1:11" ht="14.25" customHeight="1" x14ac:dyDescent="0.2">
      <c r="A783" s="4" t="s">
        <v>58</v>
      </c>
      <c r="B783" s="4" t="s">
        <v>44</v>
      </c>
      <c r="C783" s="4" t="s">
        <v>42</v>
      </c>
      <c r="D783" s="5">
        <v>41456</v>
      </c>
      <c r="E783" s="6">
        <f t="shared" si="3"/>
        <v>7</v>
      </c>
      <c r="F783" s="6" t="s">
        <v>45</v>
      </c>
      <c r="G783" s="4" t="s">
        <v>51</v>
      </c>
      <c r="H783" s="4" t="s">
        <v>52</v>
      </c>
      <c r="I783" s="4" t="s">
        <v>38</v>
      </c>
      <c r="J783" s="7">
        <v>1583857.8672582491</v>
      </c>
      <c r="K783" s="9"/>
    </row>
    <row r="784" spans="1:11" ht="14.25" customHeight="1" x14ac:dyDescent="0.2">
      <c r="A784" s="4" t="s">
        <v>58</v>
      </c>
      <c r="B784" s="4" t="s">
        <v>44</v>
      </c>
      <c r="C784" s="4" t="s">
        <v>42</v>
      </c>
      <c r="D784" s="5">
        <v>41487</v>
      </c>
      <c r="E784" s="6">
        <f t="shared" si="3"/>
        <v>8</v>
      </c>
      <c r="F784" s="6" t="s">
        <v>45</v>
      </c>
      <c r="G784" s="4" t="s">
        <v>51</v>
      </c>
      <c r="H784" s="4" t="s">
        <v>52</v>
      </c>
      <c r="I784" s="4" t="s">
        <v>38</v>
      </c>
      <c r="J784" s="7">
        <v>1861716.078207552</v>
      </c>
      <c r="K784" s="9"/>
    </row>
    <row r="785" spans="1:11" ht="14.25" customHeight="1" x14ac:dyDescent="0.2">
      <c r="A785" s="4" t="s">
        <v>58</v>
      </c>
      <c r="B785" s="4" t="s">
        <v>44</v>
      </c>
      <c r="C785" s="4" t="s">
        <v>42</v>
      </c>
      <c r="D785" s="5">
        <v>41518</v>
      </c>
      <c r="E785" s="6">
        <f t="shared" si="3"/>
        <v>9</v>
      </c>
      <c r="F785" s="6" t="s">
        <v>45</v>
      </c>
      <c r="G785" s="4" t="s">
        <v>51</v>
      </c>
      <c r="H785" s="4" t="s">
        <v>52</v>
      </c>
      <c r="I785" s="4" t="s">
        <v>38</v>
      </c>
      <c r="J785" s="7">
        <v>1818760.5971448703</v>
      </c>
      <c r="K785" s="9"/>
    </row>
    <row r="786" spans="1:11" ht="14.25" customHeight="1" x14ac:dyDescent="0.2">
      <c r="A786" s="4" t="s">
        <v>58</v>
      </c>
      <c r="B786" s="4" t="s">
        <v>44</v>
      </c>
      <c r="C786" s="4" t="s">
        <v>42</v>
      </c>
      <c r="D786" s="5">
        <v>41548</v>
      </c>
      <c r="E786" s="6">
        <f t="shared" si="3"/>
        <v>10</v>
      </c>
      <c r="F786" s="6" t="s">
        <v>45</v>
      </c>
      <c r="G786" s="4" t="s">
        <v>51</v>
      </c>
      <c r="H786" s="4" t="s">
        <v>52</v>
      </c>
      <c r="I786" s="4" t="s">
        <v>38</v>
      </c>
      <c r="J786" s="7">
        <v>2304966.198724838</v>
      </c>
      <c r="K786" s="9"/>
    </row>
    <row r="787" spans="1:11" ht="14.25" customHeight="1" x14ac:dyDescent="0.2">
      <c r="A787" s="4" t="s">
        <v>58</v>
      </c>
      <c r="B787" s="4" t="s">
        <v>44</v>
      </c>
      <c r="C787" s="4" t="s">
        <v>42</v>
      </c>
      <c r="D787" s="5">
        <v>41579</v>
      </c>
      <c r="E787" s="6">
        <f t="shared" si="3"/>
        <v>11</v>
      </c>
      <c r="F787" s="6" t="s">
        <v>45</v>
      </c>
      <c r="G787" s="4" t="s">
        <v>51</v>
      </c>
      <c r="H787" s="4" t="s">
        <v>52</v>
      </c>
      <c r="I787" s="4" t="s">
        <v>38</v>
      </c>
      <c r="J787" s="7">
        <v>2440357.2575165858</v>
      </c>
      <c r="K787" s="9"/>
    </row>
    <row r="788" spans="1:11" ht="14.25" customHeight="1" x14ac:dyDescent="0.2">
      <c r="A788" s="4" t="s">
        <v>58</v>
      </c>
      <c r="B788" s="4" t="s">
        <v>44</v>
      </c>
      <c r="C788" s="4" t="s">
        <v>42</v>
      </c>
      <c r="D788" s="5">
        <v>41609</v>
      </c>
      <c r="E788" s="6">
        <f t="shared" si="3"/>
        <v>12</v>
      </c>
      <c r="F788" s="6" t="s">
        <v>45</v>
      </c>
      <c r="G788" s="4" t="s">
        <v>51</v>
      </c>
      <c r="H788" s="4" t="s">
        <v>52</v>
      </c>
      <c r="I788" s="4" t="s">
        <v>38</v>
      </c>
      <c r="J788" s="7">
        <v>1365336.6411364649</v>
      </c>
      <c r="K788" s="9"/>
    </row>
    <row r="789" spans="1:11" ht="14.25" customHeight="1" x14ac:dyDescent="0.2">
      <c r="A789" s="4" t="s">
        <v>58</v>
      </c>
      <c r="B789" s="4" t="s">
        <v>44</v>
      </c>
      <c r="C789" s="4" t="s">
        <v>42</v>
      </c>
      <c r="D789" s="5">
        <v>41640</v>
      </c>
      <c r="E789" s="6">
        <f t="shared" si="3"/>
        <v>1</v>
      </c>
      <c r="F789" s="6" t="s">
        <v>45</v>
      </c>
      <c r="G789" s="4" t="s">
        <v>51</v>
      </c>
      <c r="H789" s="4" t="s">
        <v>52</v>
      </c>
      <c r="I789" s="4" t="s">
        <v>38</v>
      </c>
      <c r="J789" s="7">
        <v>1211465.2302915659</v>
      </c>
      <c r="K789" s="9"/>
    </row>
    <row r="790" spans="1:11" ht="14.25" customHeight="1" x14ac:dyDescent="0.2">
      <c r="A790" s="4" t="s">
        <v>58</v>
      </c>
      <c r="B790" s="4" t="s">
        <v>44</v>
      </c>
      <c r="C790" s="4" t="s">
        <v>42</v>
      </c>
      <c r="D790" s="5">
        <v>41671</v>
      </c>
      <c r="E790" s="6">
        <f t="shared" si="3"/>
        <v>2</v>
      </c>
      <c r="F790" s="6" t="s">
        <v>45</v>
      </c>
      <c r="G790" s="4" t="s">
        <v>51</v>
      </c>
      <c r="H790" s="4" t="s">
        <v>52</v>
      </c>
      <c r="I790" s="4" t="s">
        <v>38</v>
      </c>
      <c r="J790" s="7">
        <v>1521468.8063359074</v>
      </c>
      <c r="K790" s="9"/>
    </row>
    <row r="791" spans="1:11" ht="14.25" customHeight="1" x14ac:dyDescent="0.2">
      <c r="A791" s="4" t="s">
        <v>58</v>
      </c>
      <c r="B791" s="4" t="s">
        <v>44</v>
      </c>
      <c r="C791" s="4" t="s">
        <v>42</v>
      </c>
      <c r="D791" s="5">
        <v>41699</v>
      </c>
      <c r="E791" s="6">
        <f t="shared" si="3"/>
        <v>3</v>
      </c>
      <c r="F791" s="6" t="s">
        <v>45</v>
      </c>
      <c r="G791" s="4" t="s">
        <v>51</v>
      </c>
      <c r="H791" s="4" t="s">
        <v>52</v>
      </c>
      <c r="I791" s="4" t="s">
        <v>38</v>
      </c>
      <c r="J791" s="7">
        <v>1400184.8970591237</v>
      </c>
      <c r="K791" s="9"/>
    </row>
    <row r="792" spans="1:11" ht="14.25" customHeight="1" x14ac:dyDescent="0.2">
      <c r="A792" s="4" t="s">
        <v>58</v>
      </c>
      <c r="B792" s="4" t="s">
        <v>44</v>
      </c>
      <c r="C792" s="4" t="s">
        <v>42</v>
      </c>
      <c r="D792" s="5">
        <v>41730</v>
      </c>
      <c r="E792" s="6">
        <f t="shared" si="3"/>
        <v>4</v>
      </c>
      <c r="F792" s="6" t="s">
        <v>45</v>
      </c>
      <c r="G792" s="4" t="s">
        <v>51</v>
      </c>
      <c r="H792" s="4" t="s">
        <v>52</v>
      </c>
      <c r="I792" s="4" t="s">
        <v>38</v>
      </c>
      <c r="J792" s="7">
        <v>1483355.0770554726</v>
      </c>
      <c r="K792" s="9"/>
    </row>
    <row r="793" spans="1:11" ht="14.25" customHeight="1" x14ac:dyDescent="0.2">
      <c r="A793" s="4" t="s">
        <v>58</v>
      </c>
      <c r="B793" s="4" t="s">
        <v>44</v>
      </c>
      <c r="C793" s="4" t="s">
        <v>42</v>
      </c>
      <c r="D793" s="5">
        <v>41760</v>
      </c>
      <c r="E793" s="6">
        <f t="shared" si="3"/>
        <v>5</v>
      </c>
      <c r="F793" s="6" t="s">
        <v>45</v>
      </c>
      <c r="G793" s="4" t="s">
        <v>51</v>
      </c>
      <c r="H793" s="4" t="s">
        <v>52</v>
      </c>
      <c r="I793" s="4" t="s">
        <v>38</v>
      </c>
      <c r="J793" s="7">
        <v>1790831.8374007489</v>
      </c>
      <c r="K793" s="9"/>
    </row>
    <row r="794" spans="1:11" ht="14.25" customHeight="1" x14ac:dyDescent="0.2">
      <c r="A794" s="4" t="s">
        <v>58</v>
      </c>
      <c r="B794" s="4" t="s">
        <v>44</v>
      </c>
      <c r="C794" s="4" t="s">
        <v>42</v>
      </c>
      <c r="D794" s="5">
        <v>41791</v>
      </c>
      <c r="E794" s="6">
        <f t="shared" si="3"/>
        <v>6</v>
      </c>
      <c r="F794" s="6" t="s">
        <v>45</v>
      </c>
      <c r="G794" s="4" t="s">
        <v>51</v>
      </c>
      <c r="H794" s="4" t="s">
        <v>52</v>
      </c>
      <c r="I794" s="4" t="s">
        <v>38</v>
      </c>
      <c r="J794" s="7">
        <v>911806.4599299801</v>
      </c>
      <c r="K794" s="9"/>
    </row>
    <row r="795" spans="1:11" ht="14.25" customHeight="1" x14ac:dyDescent="0.2">
      <c r="A795" s="4" t="s">
        <v>58</v>
      </c>
      <c r="B795" s="4" t="s">
        <v>44</v>
      </c>
      <c r="C795" s="4" t="s">
        <v>42</v>
      </c>
      <c r="D795" s="5">
        <v>41456</v>
      </c>
      <c r="E795" s="6">
        <f t="shared" si="3"/>
        <v>7</v>
      </c>
      <c r="F795" s="6" t="s">
        <v>45</v>
      </c>
      <c r="G795" s="4" t="s">
        <v>51</v>
      </c>
      <c r="H795" s="4" t="s">
        <v>53</v>
      </c>
      <c r="I795" s="4" t="s">
        <v>38</v>
      </c>
      <c r="J795" s="7">
        <v>884023.92783632269</v>
      </c>
      <c r="K795" s="9"/>
    </row>
    <row r="796" spans="1:11" ht="14.25" customHeight="1" x14ac:dyDescent="0.2">
      <c r="A796" s="4" t="s">
        <v>58</v>
      </c>
      <c r="B796" s="4" t="s">
        <v>44</v>
      </c>
      <c r="C796" s="4" t="s">
        <v>42</v>
      </c>
      <c r="D796" s="5">
        <v>41487</v>
      </c>
      <c r="E796" s="6">
        <f t="shared" si="3"/>
        <v>8</v>
      </c>
      <c r="F796" s="6" t="s">
        <v>45</v>
      </c>
      <c r="G796" s="4" t="s">
        <v>51</v>
      </c>
      <c r="H796" s="4" t="s">
        <v>53</v>
      </c>
      <c r="I796" s="4" t="s">
        <v>38</v>
      </c>
      <c r="J796" s="7">
        <v>1052207.4304358403</v>
      </c>
      <c r="K796" s="9"/>
    </row>
    <row r="797" spans="1:11" ht="14.25" customHeight="1" x14ac:dyDescent="0.2">
      <c r="A797" s="4" t="s">
        <v>58</v>
      </c>
      <c r="B797" s="4" t="s">
        <v>44</v>
      </c>
      <c r="C797" s="4" t="s">
        <v>42</v>
      </c>
      <c r="D797" s="5">
        <v>41518</v>
      </c>
      <c r="E797" s="6">
        <f t="shared" si="3"/>
        <v>9</v>
      </c>
      <c r="F797" s="6" t="s">
        <v>45</v>
      </c>
      <c r="G797" s="4" t="s">
        <v>51</v>
      </c>
      <c r="H797" s="4" t="s">
        <v>53</v>
      </c>
      <c r="I797" s="4" t="s">
        <v>38</v>
      </c>
      <c r="J797" s="7">
        <v>1016958.2253807157</v>
      </c>
      <c r="K797" s="9"/>
    </row>
    <row r="798" spans="1:11" ht="14.25" customHeight="1" x14ac:dyDescent="0.2">
      <c r="A798" s="4" t="s">
        <v>58</v>
      </c>
      <c r="B798" s="4" t="s">
        <v>44</v>
      </c>
      <c r="C798" s="4" t="s">
        <v>42</v>
      </c>
      <c r="D798" s="5">
        <v>41548</v>
      </c>
      <c r="E798" s="6">
        <f t="shared" si="3"/>
        <v>10</v>
      </c>
      <c r="F798" s="6" t="s">
        <v>45</v>
      </c>
      <c r="G798" s="4" t="s">
        <v>51</v>
      </c>
      <c r="H798" s="4" t="s">
        <v>53</v>
      </c>
      <c r="I798" s="4" t="s">
        <v>38</v>
      </c>
      <c r="J798" s="7">
        <v>1488480.8550150518</v>
      </c>
      <c r="K798" s="9"/>
    </row>
    <row r="799" spans="1:11" ht="14.25" customHeight="1" x14ac:dyDescent="0.2">
      <c r="A799" s="4" t="s">
        <v>58</v>
      </c>
      <c r="B799" s="4" t="s">
        <v>44</v>
      </c>
      <c r="C799" s="4" t="s">
        <v>42</v>
      </c>
      <c r="D799" s="5">
        <v>41579</v>
      </c>
      <c r="E799" s="6">
        <f t="shared" si="3"/>
        <v>11</v>
      </c>
      <c r="F799" s="6" t="s">
        <v>45</v>
      </c>
      <c r="G799" s="4" t="s">
        <v>51</v>
      </c>
      <c r="H799" s="4" t="s">
        <v>53</v>
      </c>
      <c r="I799" s="4" t="s">
        <v>38</v>
      </c>
      <c r="J799" s="7">
        <v>1639667.9831029386</v>
      </c>
      <c r="K799" s="9"/>
    </row>
    <row r="800" spans="1:11" ht="14.25" customHeight="1" x14ac:dyDescent="0.2">
      <c r="A800" s="4" t="s">
        <v>58</v>
      </c>
      <c r="B800" s="4" t="s">
        <v>44</v>
      </c>
      <c r="C800" s="4" t="s">
        <v>42</v>
      </c>
      <c r="D800" s="5">
        <v>41609</v>
      </c>
      <c r="E800" s="6">
        <f t="shared" si="3"/>
        <v>12</v>
      </c>
      <c r="F800" s="6" t="s">
        <v>45</v>
      </c>
      <c r="G800" s="4" t="s">
        <v>51</v>
      </c>
      <c r="H800" s="4" t="s">
        <v>53</v>
      </c>
      <c r="I800" s="4" t="s">
        <v>38</v>
      </c>
      <c r="J800" s="7">
        <v>765598.62357103126</v>
      </c>
      <c r="K800" s="9"/>
    </row>
    <row r="801" spans="1:11" ht="14.25" customHeight="1" x14ac:dyDescent="0.2">
      <c r="A801" s="4" t="s">
        <v>58</v>
      </c>
      <c r="B801" s="4" t="s">
        <v>44</v>
      </c>
      <c r="C801" s="4" t="s">
        <v>42</v>
      </c>
      <c r="D801" s="5">
        <v>41640</v>
      </c>
      <c r="E801" s="6">
        <f t="shared" si="3"/>
        <v>1</v>
      </c>
      <c r="F801" s="6" t="s">
        <v>45</v>
      </c>
      <c r="G801" s="4" t="s">
        <v>51</v>
      </c>
      <c r="H801" s="4" t="s">
        <v>53</v>
      </c>
      <c r="I801" s="4" t="s">
        <v>38</v>
      </c>
      <c r="J801" s="7">
        <v>742706.65420794766</v>
      </c>
      <c r="K801" s="9"/>
    </row>
    <row r="802" spans="1:11" ht="14.25" customHeight="1" x14ac:dyDescent="0.2">
      <c r="A802" s="4" t="s">
        <v>58</v>
      </c>
      <c r="B802" s="4" t="s">
        <v>44</v>
      </c>
      <c r="C802" s="4" t="s">
        <v>42</v>
      </c>
      <c r="D802" s="5">
        <v>41671</v>
      </c>
      <c r="E802" s="6">
        <f t="shared" si="3"/>
        <v>2</v>
      </c>
      <c r="F802" s="6" t="s">
        <v>45</v>
      </c>
      <c r="G802" s="4" t="s">
        <v>51</v>
      </c>
      <c r="H802" s="4" t="s">
        <v>53</v>
      </c>
      <c r="I802" s="4" t="s">
        <v>38</v>
      </c>
      <c r="J802" s="7">
        <v>822050.21729515784</v>
      </c>
      <c r="K802" s="9"/>
    </row>
    <row r="803" spans="1:11" ht="14.25" customHeight="1" x14ac:dyDescent="0.2">
      <c r="A803" s="4" t="s">
        <v>58</v>
      </c>
      <c r="B803" s="4" t="s">
        <v>44</v>
      </c>
      <c r="C803" s="4" t="s">
        <v>42</v>
      </c>
      <c r="D803" s="5">
        <v>41699</v>
      </c>
      <c r="E803" s="6">
        <f t="shared" si="3"/>
        <v>3</v>
      </c>
      <c r="F803" s="6" t="s">
        <v>45</v>
      </c>
      <c r="G803" s="4" t="s">
        <v>51</v>
      </c>
      <c r="H803" s="4" t="s">
        <v>53</v>
      </c>
      <c r="I803" s="4" t="s">
        <v>38</v>
      </c>
      <c r="J803" s="7">
        <v>806728.57071739517</v>
      </c>
      <c r="K803" s="9"/>
    </row>
    <row r="804" spans="1:11" ht="14.25" customHeight="1" x14ac:dyDescent="0.2">
      <c r="A804" s="4" t="s">
        <v>58</v>
      </c>
      <c r="B804" s="4" t="s">
        <v>44</v>
      </c>
      <c r="C804" s="4" t="s">
        <v>42</v>
      </c>
      <c r="D804" s="5">
        <v>41730</v>
      </c>
      <c r="E804" s="6">
        <f t="shared" si="3"/>
        <v>4</v>
      </c>
      <c r="F804" s="6" t="s">
        <v>45</v>
      </c>
      <c r="G804" s="4" t="s">
        <v>51</v>
      </c>
      <c r="H804" s="4" t="s">
        <v>53</v>
      </c>
      <c r="I804" s="4" t="s">
        <v>38</v>
      </c>
      <c r="J804" s="7">
        <v>866589.56529720977</v>
      </c>
      <c r="K804" s="9"/>
    </row>
    <row r="805" spans="1:11" ht="14.25" customHeight="1" x14ac:dyDescent="0.2">
      <c r="A805" s="4" t="s">
        <v>58</v>
      </c>
      <c r="B805" s="4" t="s">
        <v>44</v>
      </c>
      <c r="C805" s="4" t="s">
        <v>42</v>
      </c>
      <c r="D805" s="5">
        <v>41760</v>
      </c>
      <c r="E805" s="6">
        <f t="shared" si="3"/>
        <v>5</v>
      </c>
      <c r="F805" s="6" t="s">
        <v>45</v>
      </c>
      <c r="G805" s="4" t="s">
        <v>51</v>
      </c>
      <c r="H805" s="4" t="s">
        <v>53</v>
      </c>
      <c r="I805" s="4" t="s">
        <v>38</v>
      </c>
      <c r="J805" s="7">
        <v>987204.11778920982</v>
      </c>
      <c r="K805" s="9"/>
    </row>
    <row r="806" spans="1:11" ht="14.25" customHeight="1" x14ac:dyDescent="0.2">
      <c r="A806" s="4" t="s">
        <v>58</v>
      </c>
      <c r="B806" s="4" t="s">
        <v>44</v>
      </c>
      <c r="C806" s="4" t="s">
        <v>42</v>
      </c>
      <c r="D806" s="5">
        <v>41791</v>
      </c>
      <c r="E806" s="6">
        <f t="shared" si="3"/>
        <v>6</v>
      </c>
      <c r="F806" s="6" t="s">
        <v>45</v>
      </c>
      <c r="G806" s="4" t="s">
        <v>51</v>
      </c>
      <c r="H806" s="4" t="s">
        <v>53</v>
      </c>
      <c r="I806" s="4" t="s">
        <v>38</v>
      </c>
      <c r="J806" s="7">
        <v>506308.79330234113</v>
      </c>
      <c r="K806" s="9"/>
    </row>
    <row r="807" spans="1:11" ht="14.25" customHeight="1" x14ac:dyDescent="0.2">
      <c r="A807" s="4" t="s">
        <v>58</v>
      </c>
      <c r="B807" s="4" t="s">
        <v>44</v>
      </c>
      <c r="C807" s="4" t="s">
        <v>42</v>
      </c>
      <c r="D807" s="5">
        <v>41456</v>
      </c>
      <c r="E807" s="6">
        <f t="shared" si="3"/>
        <v>7</v>
      </c>
      <c r="F807" s="6" t="s">
        <v>45</v>
      </c>
      <c r="G807" s="4" t="s">
        <v>51</v>
      </c>
      <c r="H807" s="4" t="s">
        <v>54</v>
      </c>
      <c r="I807" s="4" t="s">
        <v>38</v>
      </c>
      <c r="J807" s="7">
        <v>904892.03843125247</v>
      </c>
      <c r="K807" s="9"/>
    </row>
    <row r="808" spans="1:11" ht="14.25" customHeight="1" x14ac:dyDescent="0.2">
      <c r="A808" s="4" t="s">
        <v>58</v>
      </c>
      <c r="B808" s="4" t="s">
        <v>44</v>
      </c>
      <c r="C808" s="4" t="s">
        <v>42</v>
      </c>
      <c r="D808" s="5">
        <v>41487</v>
      </c>
      <c r="E808" s="6">
        <f t="shared" si="3"/>
        <v>8</v>
      </c>
      <c r="F808" s="6" t="s">
        <v>45</v>
      </c>
      <c r="G808" s="4" t="s">
        <v>51</v>
      </c>
      <c r="H808" s="4" t="s">
        <v>54</v>
      </c>
      <c r="I808" s="4" t="s">
        <v>38</v>
      </c>
      <c r="J808" s="7">
        <v>1067052.2598973438</v>
      </c>
      <c r="K808" s="9"/>
    </row>
    <row r="809" spans="1:11" ht="14.25" customHeight="1" x14ac:dyDescent="0.2">
      <c r="A809" s="4" t="s">
        <v>58</v>
      </c>
      <c r="B809" s="4" t="s">
        <v>44</v>
      </c>
      <c r="C809" s="4" t="s">
        <v>42</v>
      </c>
      <c r="D809" s="5">
        <v>41518</v>
      </c>
      <c r="E809" s="6">
        <f t="shared" si="3"/>
        <v>9</v>
      </c>
      <c r="F809" s="6" t="s">
        <v>45</v>
      </c>
      <c r="G809" s="4" t="s">
        <v>51</v>
      </c>
      <c r="H809" s="4" t="s">
        <v>54</v>
      </c>
      <c r="I809" s="4" t="s">
        <v>38</v>
      </c>
      <c r="J809" s="7">
        <v>1026646.9835398964</v>
      </c>
      <c r="K809" s="9"/>
    </row>
    <row r="810" spans="1:11" ht="14.25" customHeight="1" x14ac:dyDescent="0.2">
      <c r="A810" s="4" t="s">
        <v>58</v>
      </c>
      <c r="B810" s="4" t="s">
        <v>44</v>
      </c>
      <c r="C810" s="4" t="s">
        <v>42</v>
      </c>
      <c r="D810" s="5">
        <v>41548</v>
      </c>
      <c r="E810" s="6">
        <f t="shared" si="3"/>
        <v>10</v>
      </c>
      <c r="F810" s="6" t="s">
        <v>45</v>
      </c>
      <c r="G810" s="4" t="s">
        <v>51</v>
      </c>
      <c r="H810" s="4" t="s">
        <v>54</v>
      </c>
      <c r="I810" s="4" t="s">
        <v>38</v>
      </c>
      <c r="J810" s="7">
        <v>1557091.8051502465</v>
      </c>
      <c r="K810" s="9"/>
    </row>
    <row r="811" spans="1:11" ht="14.25" customHeight="1" x14ac:dyDescent="0.2">
      <c r="A811" s="4" t="s">
        <v>58</v>
      </c>
      <c r="B811" s="4" t="s">
        <v>44</v>
      </c>
      <c r="C811" s="4" t="s">
        <v>42</v>
      </c>
      <c r="D811" s="5">
        <v>41579</v>
      </c>
      <c r="E811" s="6">
        <f t="shared" si="3"/>
        <v>11</v>
      </c>
      <c r="F811" s="6" t="s">
        <v>45</v>
      </c>
      <c r="G811" s="4" t="s">
        <v>51</v>
      </c>
      <c r="H811" s="4" t="s">
        <v>54</v>
      </c>
      <c r="I811" s="4" t="s">
        <v>38</v>
      </c>
      <c r="J811" s="7">
        <v>1710092.7084534448</v>
      </c>
      <c r="K811" s="9"/>
    </row>
    <row r="812" spans="1:11" ht="14.25" customHeight="1" x14ac:dyDescent="0.2">
      <c r="A812" s="4" t="s">
        <v>58</v>
      </c>
      <c r="B812" s="4" t="s">
        <v>44</v>
      </c>
      <c r="C812" s="4" t="s">
        <v>42</v>
      </c>
      <c r="D812" s="5">
        <v>41609</v>
      </c>
      <c r="E812" s="6">
        <f t="shared" si="3"/>
        <v>12</v>
      </c>
      <c r="F812" s="6" t="s">
        <v>45</v>
      </c>
      <c r="G812" s="4" t="s">
        <v>51</v>
      </c>
      <c r="H812" s="4" t="s">
        <v>54</v>
      </c>
      <c r="I812" s="4" t="s">
        <v>38</v>
      </c>
      <c r="J812" s="7">
        <v>799573.69102222088</v>
      </c>
      <c r="K812" s="9"/>
    </row>
    <row r="813" spans="1:11" ht="14.25" customHeight="1" x14ac:dyDescent="0.2">
      <c r="A813" s="4" t="s">
        <v>58</v>
      </c>
      <c r="B813" s="4" t="s">
        <v>44</v>
      </c>
      <c r="C813" s="4" t="s">
        <v>42</v>
      </c>
      <c r="D813" s="5">
        <v>41640</v>
      </c>
      <c r="E813" s="6">
        <f t="shared" si="3"/>
        <v>1</v>
      </c>
      <c r="F813" s="6" t="s">
        <v>45</v>
      </c>
      <c r="G813" s="4" t="s">
        <v>51</v>
      </c>
      <c r="H813" s="4" t="s">
        <v>54</v>
      </c>
      <c r="I813" s="4" t="s">
        <v>38</v>
      </c>
      <c r="J813" s="7">
        <v>793393.06373042695</v>
      </c>
      <c r="K813" s="9"/>
    </row>
    <row r="814" spans="1:11" ht="14.25" customHeight="1" x14ac:dyDescent="0.2">
      <c r="A814" s="4" t="s">
        <v>58</v>
      </c>
      <c r="B814" s="4" t="s">
        <v>44</v>
      </c>
      <c r="C814" s="4" t="s">
        <v>42</v>
      </c>
      <c r="D814" s="5">
        <v>41671</v>
      </c>
      <c r="E814" s="6">
        <f t="shared" si="3"/>
        <v>2</v>
      </c>
      <c r="F814" s="6" t="s">
        <v>45</v>
      </c>
      <c r="G814" s="4" t="s">
        <v>51</v>
      </c>
      <c r="H814" s="4" t="s">
        <v>54</v>
      </c>
      <c r="I814" s="4" t="s">
        <v>38</v>
      </c>
      <c r="J814" s="7">
        <v>931740.99835025659</v>
      </c>
      <c r="K814" s="9"/>
    </row>
    <row r="815" spans="1:11" ht="14.25" customHeight="1" x14ac:dyDescent="0.2">
      <c r="A815" s="4" t="s">
        <v>58</v>
      </c>
      <c r="B815" s="4" t="s">
        <v>44</v>
      </c>
      <c r="C815" s="4" t="s">
        <v>42</v>
      </c>
      <c r="D815" s="5">
        <v>41699</v>
      </c>
      <c r="E815" s="6">
        <f t="shared" si="3"/>
        <v>3</v>
      </c>
      <c r="F815" s="6" t="s">
        <v>45</v>
      </c>
      <c r="G815" s="4" t="s">
        <v>51</v>
      </c>
      <c r="H815" s="4" t="s">
        <v>54</v>
      </c>
      <c r="I815" s="4" t="s">
        <v>38</v>
      </c>
      <c r="J815" s="7">
        <v>827560.38466741249</v>
      </c>
      <c r="K815" s="9"/>
    </row>
    <row r="816" spans="1:11" ht="14.25" customHeight="1" x14ac:dyDescent="0.2">
      <c r="A816" s="4" t="s">
        <v>58</v>
      </c>
      <c r="B816" s="4" t="s">
        <v>44</v>
      </c>
      <c r="C816" s="4" t="s">
        <v>42</v>
      </c>
      <c r="D816" s="5">
        <v>41730</v>
      </c>
      <c r="E816" s="6">
        <f t="shared" si="3"/>
        <v>4</v>
      </c>
      <c r="F816" s="6" t="s">
        <v>45</v>
      </c>
      <c r="G816" s="4" t="s">
        <v>51</v>
      </c>
      <c r="H816" s="4" t="s">
        <v>54</v>
      </c>
      <c r="I816" s="4" t="s">
        <v>38</v>
      </c>
      <c r="J816" s="7">
        <v>909762.07978018955</v>
      </c>
      <c r="K816" s="9"/>
    </row>
    <row r="817" spans="1:11" ht="14.25" customHeight="1" x14ac:dyDescent="0.2">
      <c r="A817" s="4" t="s">
        <v>58</v>
      </c>
      <c r="B817" s="4" t="s">
        <v>44</v>
      </c>
      <c r="C817" s="4" t="s">
        <v>42</v>
      </c>
      <c r="D817" s="5">
        <v>41760</v>
      </c>
      <c r="E817" s="6">
        <f t="shared" si="3"/>
        <v>5</v>
      </c>
      <c r="F817" s="6" t="s">
        <v>45</v>
      </c>
      <c r="G817" s="4" t="s">
        <v>51</v>
      </c>
      <c r="H817" s="4" t="s">
        <v>54</v>
      </c>
      <c r="I817" s="4" t="s">
        <v>38</v>
      </c>
      <c r="J817" s="7">
        <v>1108803.4317190656</v>
      </c>
      <c r="K817" s="9"/>
    </row>
    <row r="818" spans="1:11" ht="14.25" customHeight="1" x14ac:dyDescent="0.2">
      <c r="A818" s="4" t="s">
        <v>58</v>
      </c>
      <c r="B818" s="4" t="s">
        <v>44</v>
      </c>
      <c r="C818" s="4" t="s">
        <v>42</v>
      </c>
      <c r="D818" s="5">
        <v>41791</v>
      </c>
      <c r="E818" s="6">
        <f t="shared" si="3"/>
        <v>6</v>
      </c>
      <c r="F818" s="6" t="s">
        <v>45</v>
      </c>
      <c r="G818" s="4" t="s">
        <v>51</v>
      </c>
      <c r="H818" s="4" t="s">
        <v>54</v>
      </c>
      <c r="I818" s="4" t="s">
        <v>38</v>
      </c>
      <c r="J818" s="7">
        <v>560496.60864916991</v>
      </c>
      <c r="K818" s="9"/>
    </row>
    <row r="819" spans="1:11" ht="14.25" customHeight="1" x14ac:dyDescent="0.2">
      <c r="A819" s="4" t="s">
        <v>58</v>
      </c>
      <c r="B819" s="4" t="s">
        <v>44</v>
      </c>
      <c r="C819" s="4" t="s">
        <v>42</v>
      </c>
      <c r="D819" s="5">
        <v>41456</v>
      </c>
      <c r="E819" s="6">
        <f t="shared" si="3"/>
        <v>7</v>
      </c>
      <c r="F819" s="6" t="s">
        <v>45</v>
      </c>
      <c r="G819" s="4" t="s">
        <v>51</v>
      </c>
      <c r="H819" s="4" t="s">
        <v>55</v>
      </c>
      <c r="I819" s="4" t="s">
        <v>38</v>
      </c>
      <c r="J819" s="7">
        <v>498631.6818381226</v>
      </c>
      <c r="K819" s="9"/>
    </row>
    <row r="820" spans="1:11" ht="14.25" customHeight="1" x14ac:dyDescent="0.2">
      <c r="A820" s="4" t="s">
        <v>58</v>
      </c>
      <c r="B820" s="4" t="s">
        <v>44</v>
      </c>
      <c r="C820" s="4" t="s">
        <v>42</v>
      </c>
      <c r="D820" s="5">
        <v>41487</v>
      </c>
      <c r="E820" s="6">
        <f t="shared" si="3"/>
        <v>8</v>
      </c>
      <c r="F820" s="6" t="s">
        <v>45</v>
      </c>
      <c r="G820" s="4" t="s">
        <v>51</v>
      </c>
      <c r="H820" s="4" t="s">
        <v>55</v>
      </c>
      <c r="I820" s="4" t="s">
        <v>38</v>
      </c>
      <c r="J820" s="7">
        <v>616274.64932342409</v>
      </c>
      <c r="K820" s="9"/>
    </row>
    <row r="821" spans="1:11" ht="14.25" customHeight="1" x14ac:dyDescent="0.2">
      <c r="A821" s="4" t="s">
        <v>58</v>
      </c>
      <c r="B821" s="4" t="s">
        <v>44</v>
      </c>
      <c r="C821" s="4" t="s">
        <v>42</v>
      </c>
      <c r="D821" s="5">
        <v>41518</v>
      </c>
      <c r="E821" s="6">
        <f t="shared" si="3"/>
        <v>9</v>
      </c>
      <c r="F821" s="6" t="s">
        <v>45</v>
      </c>
      <c r="G821" s="4" t="s">
        <v>51</v>
      </c>
      <c r="H821" s="4" t="s">
        <v>55</v>
      </c>
      <c r="I821" s="4" t="s">
        <v>38</v>
      </c>
      <c r="J821" s="7">
        <v>641878.67036756733</v>
      </c>
      <c r="K821" s="9"/>
    </row>
    <row r="822" spans="1:11" ht="14.25" customHeight="1" x14ac:dyDescent="0.2">
      <c r="A822" s="4" t="s">
        <v>58</v>
      </c>
      <c r="B822" s="4" t="s">
        <v>44</v>
      </c>
      <c r="C822" s="4" t="s">
        <v>42</v>
      </c>
      <c r="D822" s="5">
        <v>41548</v>
      </c>
      <c r="E822" s="6">
        <f t="shared" si="3"/>
        <v>10</v>
      </c>
      <c r="F822" s="6" t="s">
        <v>45</v>
      </c>
      <c r="G822" s="4" t="s">
        <v>51</v>
      </c>
      <c r="H822" s="4" t="s">
        <v>55</v>
      </c>
      <c r="I822" s="4" t="s">
        <v>38</v>
      </c>
      <c r="J822" s="7">
        <v>749185.9629367278</v>
      </c>
      <c r="K822" s="9"/>
    </row>
    <row r="823" spans="1:11" ht="14.25" customHeight="1" x14ac:dyDescent="0.2">
      <c r="A823" s="4" t="s">
        <v>58</v>
      </c>
      <c r="B823" s="4" t="s">
        <v>44</v>
      </c>
      <c r="C823" s="4" t="s">
        <v>42</v>
      </c>
      <c r="D823" s="5">
        <v>41579</v>
      </c>
      <c r="E823" s="6">
        <f t="shared" si="3"/>
        <v>11</v>
      </c>
      <c r="F823" s="6" t="s">
        <v>45</v>
      </c>
      <c r="G823" s="4" t="s">
        <v>51</v>
      </c>
      <c r="H823" s="4" t="s">
        <v>55</v>
      </c>
      <c r="I823" s="4" t="s">
        <v>38</v>
      </c>
      <c r="J823" s="7">
        <v>892113.54493715987</v>
      </c>
      <c r="K823" s="9"/>
    </row>
    <row r="824" spans="1:11" ht="14.25" customHeight="1" x14ac:dyDescent="0.2">
      <c r="A824" s="4" t="s">
        <v>58</v>
      </c>
      <c r="B824" s="4" t="s">
        <v>44</v>
      </c>
      <c r="C824" s="4" t="s">
        <v>42</v>
      </c>
      <c r="D824" s="5">
        <v>41609</v>
      </c>
      <c r="E824" s="6">
        <f t="shared" si="3"/>
        <v>12</v>
      </c>
      <c r="F824" s="6" t="s">
        <v>45</v>
      </c>
      <c r="G824" s="4" t="s">
        <v>51</v>
      </c>
      <c r="H824" s="4" t="s">
        <v>55</v>
      </c>
      <c r="I824" s="4" t="s">
        <v>38</v>
      </c>
      <c r="J824" s="7">
        <v>432516.83808086219</v>
      </c>
      <c r="K824" s="9"/>
    </row>
    <row r="825" spans="1:11" ht="14.25" customHeight="1" x14ac:dyDescent="0.2">
      <c r="A825" s="4" t="s">
        <v>58</v>
      </c>
      <c r="B825" s="4" t="s">
        <v>44</v>
      </c>
      <c r="C825" s="4" t="s">
        <v>42</v>
      </c>
      <c r="D825" s="5">
        <v>41640</v>
      </c>
      <c r="E825" s="6">
        <f t="shared" si="3"/>
        <v>1</v>
      </c>
      <c r="F825" s="6" t="s">
        <v>45</v>
      </c>
      <c r="G825" s="4" t="s">
        <v>51</v>
      </c>
      <c r="H825" s="4" t="s">
        <v>55</v>
      </c>
      <c r="I825" s="4" t="s">
        <v>38</v>
      </c>
      <c r="J825" s="7">
        <v>409538.75919692736</v>
      </c>
      <c r="K825" s="9"/>
    </row>
    <row r="826" spans="1:11" ht="14.25" customHeight="1" x14ac:dyDescent="0.2">
      <c r="A826" s="4" t="s">
        <v>58</v>
      </c>
      <c r="B826" s="4" t="s">
        <v>44</v>
      </c>
      <c r="C826" s="4" t="s">
        <v>42</v>
      </c>
      <c r="D826" s="5">
        <v>41671</v>
      </c>
      <c r="E826" s="6">
        <f t="shared" si="3"/>
        <v>2</v>
      </c>
      <c r="F826" s="6" t="s">
        <v>45</v>
      </c>
      <c r="G826" s="4" t="s">
        <v>51</v>
      </c>
      <c r="H826" s="4" t="s">
        <v>55</v>
      </c>
      <c r="I826" s="4" t="s">
        <v>38</v>
      </c>
      <c r="J826" s="7">
        <v>489965.80230679538</v>
      </c>
      <c r="K826" s="9"/>
    </row>
    <row r="827" spans="1:11" ht="14.25" customHeight="1" x14ac:dyDescent="0.2">
      <c r="A827" s="4" t="s">
        <v>58</v>
      </c>
      <c r="B827" s="4" t="s">
        <v>44</v>
      </c>
      <c r="C827" s="4" t="s">
        <v>42</v>
      </c>
      <c r="D827" s="5">
        <v>41699</v>
      </c>
      <c r="E827" s="6">
        <f t="shared" si="3"/>
        <v>3</v>
      </c>
      <c r="F827" s="6" t="s">
        <v>45</v>
      </c>
      <c r="G827" s="4" t="s">
        <v>51</v>
      </c>
      <c r="H827" s="4" t="s">
        <v>55</v>
      </c>
      <c r="I827" s="4" t="s">
        <v>38</v>
      </c>
      <c r="J827" s="7">
        <v>444871.43123762979</v>
      </c>
      <c r="K827" s="9"/>
    </row>
    <row r="828" spans="1:11" ht="14.25" customHeight="1" x14ac:dyDescent="0.2">
      <c r="A828" s="4" t="s">
        <v>58</v>
      </c>
      <c r="B828" s="4" t="s">
        <v>44</v>
      </c>
      <c r="C828" s="4" t="s">
        <v>42</v>
      </c>
      <c r="D828" s="5">
        <v>41730</v>
      </c>
      <c r="E828" s="6">
        <f t="shared" si="3"/>
        <v>4</v>
      </c>
      <c r="F828" s="6" t="s">
        <v>45</v>
      </c>
      <c r="G828" s="4" t="s">
        <v>51</v>
      </c>
      <c r="H828" s="4" t="s">
        <v>55</v>
      </c>
      <c r="I828" s="4" t="s">
        <v>38</v>
      </c>
      <c r="J828" s="7">
        <v>472382.50156978617</v>
      </c>
      <c r="K828" s="9"/>
    </row>
    <row r="829" spans="1:11" ht="14.25" customHeight="1" x14ac:dyDescent="0.2">
      <c r="A829" s="4" t="s">
        <v>58</v>
      </c>
      <c r="B829" s="4" t="s">
        <v>44</v>
      </c>
      <c r="C829" s="4" t="s">
        <v>42</v>
      </c>
      <c r="D829" s="5">
        <v>41760</v>
      </c>
      <c r="E829" s="6">
        <f t="shared" si="3"/>
        <v>5</v>
      </c>
      <c r="F829" s="6" t="s">
        <v>45</v>
      </c>
      <c r="G829" s="4" t="s">
        <v>51</v>
      </c>
      <c r="H829" s="4" t="s">
        <v>55</v>
      </c>
      <c r="I829" s="4" t="s">
        <v>38</v>
      </c>
      <c r="J829" s="7">
        <v>608634.95143913291</v>
      </c>
      <c r="K829" s="9"/>
    </row>
    <row r="830" spans="1:11" ht="14.25" customHeight="1" x14ac:dyDescent="0.2">
      <c r="A830" s="4" t="s">
        <v>58</v>
      </c>
      <c r="B830" s="4" t="s">
        <v>44</v>
      </c>
      <c r="C830" s="4" t="s">
        <v>42</v>
      </c>
      <c r="D830" s="5">
        <v>41791</v>
      </c>
      <c r="E830" s="6">
        <f t="shared" si="3"/>
        <v>6</v>
      </c>
      <c r="F830" s="6" t="s">
        <v>45</v>
      </c>
      <c r="G830" s="4" t="s">
        <v>51</v>
      </c>
      <c r="H830" s="4" t="s">
        <v>55</v>
      </c>
      <c r="I830" s="4" t="s">
        <v>38</v>
      </c>
      <c r="J830" s="7">
        <v>272324.41448756552</v>
      </c>
      <c r="K830" s="9"/>
    </row>
    <row r="831" spans="1:11" ht="14.25" customHeight="1" x14ac:dyDescent="0.2">
      <c r="A831" s="4" t="s">
        <v>58</v>
      </c>
      <c r="B831" s="4" t="s">
        <v>44</v>
      </c>
      <c r="C831" s="4" t="s">
        <v>42</v>
      </c>
      <c r="D831" s="5">
        <v>41456</v>
      </c>
      <c r="E831" s="6">
        <f t="shared" si="3"/>
        <v>7</v>
      </c>
      <c r="F831" s="6" t="s">
        <v>45</v>
      </c>
      <c r="G831" s="4" t="s">
        <v>56</v>
      </c>
      <c r="H831" s="4" t="s">
        <v>57</v>
      </c>
      <c r="I831" s="4" t="s">
        <v>38</v>
      </c>
      <c r="J831" s="7">
        <v>3105845.72687844</v>
      </c>
      <c r="K831" s="9"/>
    </row>
    <row r="832" spans="1:11" ht="14.25" customHeight="1" x14ac:dyDescent="0.2">
      <c r="A832" s="4" t="s">
        <v>58</v>
      </c>
      <c r="B832" s="4" t="s">
        <v>44</v>
      </c>
      <c r="C832" s="4" t="s">
        <v>42</v>
      </c>
      <c r="D832" s="5">
        <v>41487</v>
      </c>
      <c r="E832" s="6">
        <f t="shared" si="3"/>
        <v>8</v>
      </c>
      <c r="F832" s="6" t="s">
        <v>45</v>
      </c>
      <c r="G832" s="4" t="s">
        <v>56</v>
      </c>
      <c r="H832" s="4" t="s">
        <v>57</v>
      </c>
      <c r="I832" s="4" t="s">
        <v>38</v>
      </c>
      <c r="J832" s="7">
        <v>4010585.2851120001</v>
      </c>
      <c r="K832" s="9"/>
    </row>
    <row r="833" spans="1:11" ht="14.25" customHeight="1" x14ac:dyDescent="0.2">
      <c r="A833" s="4" t="s">
        <v>58</v>
      </c>
      <c r="B833" s="4" t="s">
        <v>44</v>
      </c>
      <c r="C833" s="4" t="s">
        <v>42</v>
      </c>
      <c r="D833" s="5">
        <v>41518</v>
      </c>
      <c r="E833" s="6">
        <f t="shared" si="3"/>
        <v>9</v>
      </c>
      <c r="F833" s="6" t="s">
        <v>45</v>
      </c>
      <c r="G833" s="4" t="s">
        <v>56</v>
      </c>
      <c r="H833" s="4" t="s">
        <v>57</v>
      </c>
      <c r="I833" s="4" t="s">
        <v>38</v>
      </c>
      <c r="J833" s="7">
        <v>3923012.4475718406</v>
      </c>
      <c r="K833" s="9"/>
    </row>
    <row r="834" spans="1:11" ht="14.25" customHeight="1" x14ac:dyDescent="0.2">
      <c r="A834" s="4" t="s">
        <v>58</v>
      </c>
      <c r="B834" s="4" t="s">
        <v>44</v>
      </c>
      <c r="C834" s="4" t="s">
        <v>42</v>
      </c>
      <c r="D834" s="5">
        <v>41548</v>
      </c>
      <c r="E834" s="6">
        <f t="shared" si="3"/>
        <v>10</v>
      </c>
      <c r="F834" s="6" t="s">
        <v>45</v>
      </c>
      <c r="G834" s="4" t="s">
        <v>56</v>
      </c>
      <c r="H834" s="4" t="s">
        <v>57</v>
      </c>
      <c r="I834" s="4" t="s">
        <v>38</v>
      </c>
      <c r="J834" s="7">
        <v>5304755.0634176014</v>
      </c>
      <c r="K834" s="9"/>
    </row>
    <row r="835" spans="1:11" ht="14.25" customHeight="1" x14ac:dyDescent="0.2">
      <c r="A835" s="4" t="s">
        <v>58</v>
      </c>
      <c r="B835" s="4" t="s">
        <v>44</v>
      </c>
      <c r="C835" s="4" t="s">
        <v>42</v>
      </c>
      <c r="D835" s="5">
        <v>41579</v>
      </c>
      <c r="E835" s="6">
        <f t="shared" si="3"/>
        <v>11</v>
      </c>
      <c r="F835" s="6" t="s">
        <v>45</v>
      </c>
      <c r="G835" s="4" t="s">
        <v>56</v>
      </c>
      <c r="H835" s="4" t="s">
        <v>57</v>
      </c>
      <c r="I835" s="4" t="s">
        <v>38</v>
      </c>
      <c r="J835" s="7">
        <v>5796055.2061697599</v>
      </c>
      <c r="K835" s="9"/>
    </row>
    <row r="836" spans="1:11" ht="14.25" customHeight="1" x14ac:dyDescent="0.2">
      <c r="A836" s="4" t="s">
        <v>58</v>
      </c>
      <c r="B836" s="4" t="s">
        <v>44</v>
      </c>
      <c r="C836" s="4" t="s">
        <v>42</v>
      </c>
      <c r="D836" s="5">
        <v>41609</v>
      </c>
      <c r="E836" s="6">
        <f t="shared" si="3"/>
        <v>12</v>
      </c>
      <c r="F836" s="6" t="s">
        <v>45</v>
      </c>
      <c r="G836" s="4" t="s">
        <v>56</v>
      </c>
      <c r="H836" s="4" t="s">
        <v>57</v>
      </c>
      <c r="I836" s="4" t="s">
        <v>38</v>
      </c>
      <c r="J836" s="7">
        <v>2778318.7637284808</v>
      </c>
      <c r="K836" s="9"/>
    </row>
    <row r="837" spans="1:11" ht="14.25" customHeight="1" x14ac:dyDescent="0.2">
      <c r="A837" s="4" t="s">
        <v>58</v>
      </c>
      <c r="B837" s="4" t="s">
        <v>44</v>
      </c>
      <c r="C837" s="4" t="s">
        <v>42</v>
      </c>
      <c r="D837" s="5">
        <v>41640</v>
      </c>
      <c r="E837" s="6">
        <f t="shared" si="3"/>
        <v>1</v>
      </c>
      <c r="F837" s="6" t="s">
        <v>45</v>
      </c>
      <c r="G837" s="4" t="s">
        <v>56</v>
      </c>
      <c r="H837" s="4" t="s">
        <v>57</v>
      </c>
      <c r="I837" s="4" t="s">
        <v>38</v>
      </c>
      <c r="J837" s="7">
        <v>2890095.0972502003</v>
      </c>
      <c r="K837" s="9"/>
    </row>
    <row r="838" spans="1:11" ht="14.25" customHeight="1" x14ac:dyDescent="0.2">
      <c r="A838" s="4" t="s">
        <v>58</v>
      </c>
      <c r="B838" s="4" t="s">
        <v>44</v>
      </c>
      <c r="C838" s="4" t="s">
        <v>42</v>
      </c>
      <c r="D838" s="5">
        <v>41671</v>
      </c>
      <c r="E838" s="6">
        <f t="shared" si="3"/>
        <v>2</v>
      </c>
      <c r="F838" s="6" t="s">
        <v>45</v>
      </c>
      <c r="G838" s="4" t="s">
        <v>56</v>
      </c>
      <c r="H838" s="4" t="s">
        <v>57</v>
      </c>
      <c r="I838" s="4" t="s">
        <v>38</v>
      </c>
      <c r="J838" s="7">
        <v>3360449.90644272</v>
      </c>
      <c r="K838" s="9"/>
    </row>
    <row r="839" spans="1:11" ht="14.25" customHeight="1" x14ac:dyDescent="0.2">
      <c r="A839" s="4" t="s">
        <v>58</v>
      </c>
      <c r="B839" s="4" t="s">
        <v>44</v>
      </c>
      <c r="C839" s="4" t="s">
        <v>42</v>
      </c>
      <c r="D839" s="5">
        <v>41699</v>
      </c>
      <c r="E839" s="6">
        <f t="shared" si="3"/>
        <v>3</v>
      </c>
      <c r="F839" s="6" t="s">
        <v>45</v>
      </c>
      <c r="G839" s="4" t="s">
        <v>56</v>
      </c>
      <c r="H839" s="4" t="s">
        <v>57</v>
      </c>
      <c r="I839" s="4" t="s">
        <v>38</v>
      </c>
      <c r="J839" s="7">
        <v>2808562.4972675201</v>
      </c>
      <c r="K839" s="9"/>
    </row>
    <row r="840" spans="1:11" ht="14.25" customHeight="1" x14ac:dyDescent="0.2">
      <c r="A840" s="4" t="s">
        <v>58</v>
      </c>
      <c r="B840" s="4" t="s">
        <v>44</v>
      </c>
      <c r="C840" s="4" t="s">
        <v>42</v>
      </c>
      <c r="D840" s="5">
        <v>41730</v>
      </c>
      <c r="E840" s="6">
        <f t="shared" si="3"/>
        <v>4</v>
      </c>
      <c r="F840" s="6" t="s">
        <v>45</v>
      </c>
      <c r="G840" s="4" t="s">
        <v>56</v>
      </c>
      <c r="H840" s="4" t="s">
        <v>57</v>
      </c>
      <c r="I840" s="4" t="s">
        <v>38</v>
      </c>
      <c r="J840" s="7">
        <v>3278176.1271341606</v>
      </c>
      <c r="K840" s="9"/>
    </row>
    <row r="841" spans="1:11" ht="14.25" customHeight="1" x14ac:dyDescent="0.2">
      <c r="A841" s="4" t="s">
        <v>58</v>
      </c>
      <c r="B841" s="4" t="s">
        <v>44</v>
      </c>
      <c r="C841" s="4" t="s">
        <v>42</v>
      </c>
      <c r="D841" s="5">
        <v>41760</v>
      </c>
      <c r="E841" s="6">
        <f t="shared" si="3"/>
        <v>5</v>
      </c>
      <c r="F841" s="6" t="s">
        <v>45</v>
      </c>
      <c r="G841" s="4" t="s">
        <v>56</v>
      </c>
      <c r="H841" s="4" t="s">
        <v>57</v>
      </c>
      <c r="I841" s="4" t="s">
        <v>38</v>
      </c>
      <c r="J841" s="7">
        <v>3653895.7708680006</v>
      </c>
      <c r="K841" s="9"/>
    </row>
    <row r="842" spans="1:11" ht="14.25" customHeight="1" x14ac:dyDescent="0.2">
      <c r="A842" s="4" t="s">
        <v>58</v>
      </c>
      <c r="B842" s="4" t="s">
        <v>44</v>
      </c>
      <c r="C842" s="4" t="s">
        <v>42</v>
      </c>
      <c r="D842" s="5">
        <v>41791</v>
      </c>
      <c r="E842" s="6">
        <f t="shared" si="3"/>
        <v>6</v>
      </c>
      <c r="F842" s="6" t="s">
        <v>45</v>
      </c>
      <c r="G842" s="4" t="s">
        <v>56</v>
      </c>
      <c r="H842" s="4" t="s">
        <v>57</v>
      </c>
      <c r="I842" s="4" t="s">
        <v>38</v>
      </c>
      <c r="J842" s="7">
        <v>1788228.1705142399</v>
      </c>
      <c r="K842" s="9"/>
    </row>
    <row r="843" spans="1:11" ht="14.25" customHeight="1" x14ac:dyDescent="0.2">
      <c r="A843" s="4" t="s">
        <v>58</v>
      </c>
      <c r="B843" s="4" t="s">
        <v>44</v>
      </c>
      <c r="C843" s="4" t="s">
        <v>43</v>
      </c>
      <c r="D843" s="5">
        <v>41456</v>
      </c>
      <c r="E843" s="4">
        <v>7</v>
      </c>
      <c r="F843" s="4" t="s">
        <v>45</v>
      </c>
      <c r="G843" s="4" t="s">
        <v>46</v>
      </c>
      <c r="H843" s="4" t="s">
        <v>47</v>
      </c>
      <c r="I843" s="4" t="s">
        <v>38</v>
      </c>
      <c r="J843" s="7">
        <v>2433222.1515178396</v>
      </c>
      <c r="K843" s="9"/>
    </row>
    <row r="844" spans="1:11" ht="14.25" customHeight="1" x14ac:dyDescent="0.2">
      <c r="A844" s="4" t="s">
        <v>58</v>
      </c>
      <c r="B844" s="4" t="s">
        <v>44</v>
      </c>
      <c r="C844" s="4" t="s">
        <v>43</v>
      </c>
      <c r="D844" s="5">
        <v>41487</v>
      </c>
      <c r="E844" s="4">
        <v>8</v>
      </c>
      <c r="F844" s="4" t="s">
        <v>45</v>
      </c>
      <c r="G844" s="4" t="s">
        <v>46</v>
      </c>
      <c r="H844" s="4" t="s">
        <v>47</v>
      </c>
      <c r="I844" s="4" t="s">
        <v>38</v>
      </c>
      <c r="J844" s="7">
        <v>2086825.2357197695</v>
      </c>
      <c r="K844" s="9"/>
    </row>
    <row r="845" spans="1:11" ht="14.25" customHeight="1" x14ac:dyDescent="0.2">
      <c r="A845" s="4" t="s">
        <v>58</v>
      </c>
      <c r="B845" s="4" t="s">
        <v>44</v>
      </c>
      <c r="C845" s="4" t="s">
        <v>43</v>
      </c>
      <c r="D845" s="5">
        <v>41518</v>
      </c>
      <c r="E845" s="4">
        <v>9</v>
      </c>
      <c r="F845" s="4" t="s">
        <v>45</v>
      </c>
      <c r="G845" s="4" t="s">
        <v>46</v>
      </c>
      <c r="H845" s="4" t="s">
        <v>47</v>
      </c>
      <c r="I845" s="4" t="s">
        <v>38</v>
      </c>
      <c r="J845" s="7">
        <v>2578988.7463329984</v>
      </c>
      <c r="K845" s="9"/>
    </row>
    <row r="846" spans="1:11" ht="14.25" customHeight="1" x14ac:dyDescent="0.2">
      <c r="A846" s="4" t="s">
        <v>58</v>
      </c>
      <c r="B846" s="4" t="s">
        <v>44</v>
      </c>
      <c r="C846" s="4" t="s">
        <v>43</v>
      </c>
      <c r="D846" s="5">
        <v>41548</v>
      </c>
      <c r="E846" s="4">
        <v>10</v>
      </c>
      <c r="F846" s="4" t="s">
        <v>45</v>
      </c>
      <c r="G846" s="4" t="s">
        <v>46</v>
      </c>
      <c r="H846" s="4" t="s">
        <v>47</v>
      </c>
      <c r="I846" s="4" t="s">
        <v>38</v>
      </c>
      <c r="J846" s="7">
        <v>2227535.3634992633</v>
      </c>
      <c r="K846" s="9"/>
    </row>
    <row r="847" spans="1:11" ht="14.25" customHeight="1" x14ac:dyDescent="0.2">
      <c r="A847" s="4" t="s">
        <v>58</v>
      </c>
      <c r="B847" s="4" t="s">
        <v>44</v>
      </c>
      <c r="C847" s="4" t="s">
        <v>43</v>
      </c>
      <c r="D847" s="5">
        <v>41579</v>
      </c>
      <c r="E847" s="4">
        <v>11</v>
      </c>
      <c r="F847" s="4" t="s">
        <v>45</v>
      </c>
      <c r="G847" s="4" t="s">
        <v>46</v>
      </c>
      <c r="H847" s="4" t="s">
        <v>47</v>
      </c>
      <c r="I847" s="4" t="s">
        <v>38</v>
      </c>
      <c r="J847" s="7">
        <v>1957986.2244688198</v>
      </c>
      <c r="K847" s="9"/>
    </row>
    <row r="848" spans="1:11" ht="14.25" customHeight="1" x14ac:dyDescent="0.2">
      <c r="A848" s="4" t="s">
        <v>58</v>
      </c>
      <c r="B848" s="4" t="s">
        <v>44</v>
      </c>
      <c r="C848" s="4" t="s">
        <v>43</v>
      </c>
      <c r="D848" s="5">
        <v>41609</v>
      </c>
      <c r="E848" s="4">
        <v>12</v>
      </c>
      <c r="F848" s="4" t="s">
        <v>45</v>
      </c>
      <c r="G848" s="4" t="s">
        <v>46</v>
      </c>
      <c r="H848" s="4" t="s">
        <v>47</v>
      </c>
      <c r="I848" s="4" t="s">
        <v>38</v>
      </c>
      <c r="J848" s="7">
        <v>1319140.1133043088</v>
      </c>
      <c r="K848" s="9"/>
    </row>
    <row r="849" spans="1:11" ht="14.25" customHeight="1" x14ac:dyDescent="0.2">
      <c r="A849" s="4" t="s">
        <v>58</v>
      </c>
      <c r="B849" s="4" t="s">
        <v>44</v>
      </c>
      <c r="C849" s="4" t="s">
        <v>43</v>
      </c>
      <c r="D849" s="5">
        <v>41640</v>
      </c>
      <c r="E849" s="4">
        <v>1</v>
      </c>
      <c r="F849" s="4" t="s">
        <v>45</v>
      </c>
      <c r="G849" s="4" t="s">
        <v>46</v>
      </c>
      <c r="H849" s="4" t="s">
        <v>47</v>
      </c>
      <c r="I849" s="4" t="s">
        <v>38</v>
      </c>
      <c r="J849" s="7">
        <v>1419201.629526681</v>
      </c>
      <c r="K849" s="9"/>
    </row>
    <row r="850" spans="1:11" ht="14.25" customHeight="1" x14ac:dyDescent="0.2">
      <c r="A850" s="4" t="s">
        <v>58</v>
      </c>
      <c r="B850" s="4" t="s">
        <v>44</v>
      </c>
      <c r="C850" s="4" t="s">
        <v>43</v>
      </c>
      <c r="D850" s="5">
        <v>41671</v>
      </c>
      <c r="E850" s="4">
        <v>2</v>
      </c>
      <c r="F850" s="4" t="s">
        <v>45</v>
      </c>
      <c r="G850" s="4" t="s">
        <v>46</v>
      </c>
      <c r="H850" s="4" t="s">
        <v>47</v>
      </c>
      <c r="I850" s="4" t="s">
        <v>38</v>
      </c>
      <c r="J850" s="7">
        <v>1260368.462282202</v>
      </c>
      <c r="K850" s="9"/>
    </row>
    <row r="851" spans="1:11" ht="14.25" customHeight="1" x14ac:dyDescent="0.2">
      <c r="A851" s="4" t="s">
        <v>58</v>
      </c>
      <c r="B851" s="4" t="s">
        <v>44</v>
      </c>
      <c r="C851" s="4" t="s">
        <v>43</v>
      </c>
      <c r="D851" s="5">
        <v>41699</v>
      </c>
      <c r="E851" s="4">
        <v>3</v>
      </c>
      <c r="F851" s="4" t="s">
        <v>45</v>
      </c>
      <c r="G851" s="4" t="s">
        <v>46</v>
      </c>
      <c r="H851" s="4" t="s">
        <v>47</v>
      </c>
      <c r="I851" s="4" t="s">
        <v>38</v>
      </c>
      <c r="J851" s="7">
        <v>1788457.9462718377</v>
      </c>
      <c r="K851" s="9"/>
    </row>
    <row r="852" spans="1:11" ht="14.25" customHeight="1" x14ac:dyDescent="0.2">
      <c r="A852" s="4" t="s">
        <v>58</v>
      </c>
      <c r="B852" s="4" t="s">
        <v>44</v>
      </c>
      <c r="C852" s="4" t="s">
        <v>43</v>
      </c>
      <c r="D852" s="5">
        <v>41730</v>
      </c>
      <c r="E852" s="4">
        <v>4</v>
      </c>
      <c r="F852" s="4" t="s">
        <v>45</v>
      </c>
      <c r="G852" s="4" t="s">
        <v>46</v>
      </c>
      <c r="H852" s="4" t="s">
        <v>47</v>
      </c>
      <c r="I852" s="4" t="s">
        <v>38</v>
      </c>
      <c r="J852" s="7">
        <v>1016783.8012342919</v>
      </c>
      <c r="K852" s="9"/>
    </row>
    <row r="853" spans="1:11" ht="14.25" customHeight="1" x14ac:dyDescent="0.2">
      <c r="A853" s="4" t="s">
        <v>58</v>
      </c>
      <c r="B853" s="4" t="s">
        <v>44</v>
      </c>
      <c r="C853" s="4" t="s">
        <v>43</v>
      </c>
      <c r="D853" s="5">
        <v>41760</v>
      </c>
      <c r="E853" s="4">
        <v>5</v>
      </c>
      <c r="F853" s="4" t="s">
        <v>45</v>
      </c>
      <c r="G853" s="4" t="s">
        <v>46</v>
      </c>
      <c r="H853" s="4" t="s">
        <v>47</v>
      </c>
      <c r="I853" s="4" t="s">
        <v>38</v>
      </c>
      <c r="J853" s="7">
        <v>1240420.7591332828</v>
      </c>
      <c r="K853" s="9"/>
    </row>
    <row r="854" spans="1:11" ht="14.25" customHeight="1" x14ac:dyDescent="0.2">
      <c r="A854" s="4" t="s">
        <v>58</v>
      </c>
      <c r="B854" s="4" t="s">
        <v>44</v>
      </c>
      <c r="C854" s="4" t="s">
        <v>43</v>
      </c>
      <c r="D854" s="5">
        <v>41791</v>
      </c>
      <c r="E854" s="4">
        <v>6</v>
      </c>
      <c r="F854" s="4" t="s">
        <v>45</v>
      </c>
      <c r="G854" s="4" t="s">
        <v>46</v>
      </c>
      <c r="H854" s="4" t="s">
        <v>47</v>
      </c>
      <c r="I854" s="4" t="s">
        <v>38</v>
      </c>
      <c r="J854" s="7">
        <v>2103059.7980945962</v>
      </c>
      <c r="K854" s="9"/>
    </row>
    <row r="855" spans="1:11" ht="14.25" customHeight="1" x14ac:dyDescent="0.2">
      <c r="A855" s="4" t="s">
        <v>58</v>
      </c>
      <c r="B855" s="4" t="s">
        <v>44</v>
      </c>
      <c r="C855" s="4" t="s">
        <v>43</v>
      </c>
      <c r="D855" s="5">
        <v>41456</v>
      </c>
      <c r="E855" s="4">
        <v>7</v>
      </c>
      <c r="F855" s="4" t="s">
        <v>45</v>
      </c>
      <c r="G855" s="4" t="s">
        <v>48</v>
      </c>
      <c r="H855" s="4" t="s">
        <v>49</v>
      </c>
      <c r="I855" s="4" t="s">
        <v>38</v>
      </c>
      <c r="J855" s="7">
        <v>1332883.4370402915</v>
      </c>
      <c r="K855" s="9"/>
    </row>
    <row r="856" spans="1:11" ht="14.25" customHeight="1" x14ac:dyDescent="0.2">
      <c r="A856" s="4" t="s">
        <v>58</v>
      </c>
      <c r="B856" s="4" t="s">
        <v>44</v>
      </c>
      <c r="C856" s="4" t="s">
        <v>43</v>
      </c>
      <c r="D856" s="5">
        <v>41487</v>
      </c>
      <c r="E856" s="4">
        <v>8</v>
      </c>
      <c r="F856" s="4" t="s">
        <v>45</v>
      </c>
      <c r="G856" s="4" t="s">
        <v>48</v>
      </c>
      <c r="H856" s="4" t="s">
        <v>49</v>
      </c>
      <c r="I856" s="4" t="s">
        <v>38</v>
      </c>
      <c r="J856" s="7">
        <v>1151288.886269808</v>
      </c>
      <c r="K856" s="9"/>
    </row>
    <row r="857" spans="1:11" ht="14.25" customHeight="1" x14ac:dyDescent="0.2">
      <c r="A857" s="4" t="s">
        <v>58</v>
      </c>
      <c r="B857" s="4" t="s">
        <v>44</v>
      </c>
      <c r="C857" s="4" t="s">
        <v>43</v>
      </c>
      <c r="D857" s="5">
        <v>41518</v>
      </c>
      <c r="E857" s="4">
        <v>9</v>
      </c>
      <c r="F857" s="4" t="s">
        <v>45</v>
      </c>
      <c r="G857" s="4" t="s">
        <v>48</v>
      </c>
      <c r="H857" s="4" t="s">
        <v>49</v>
      </c>
      <c r="I857" s="4" t="s">
        <v>38</v>
      </c>
      <c r="J857" s="7">
        <v>1434960.2579417818</v>
      </c>
      <c r="K857" s="9"/>
    </row>
    <row r="858" spans="1:11" ht="14.25" customHeight="1" x14ac:dyDescent="0.2">
      <c r="A858" s="4" t="s">
        <v>58</v>
      </c>
      <c r="B858" s="4" t="s">
        <v>44</v>
      </c>
      <c r="C858" s="4" t="s">
        <v>43</v>
      </c>
      <c r="D858" s="5">
        <v>41548</v>
      </c>
      <c r="E858" s="4">
        <v>10</v>
      </c>
      <c r="F858" s="4" t="s">
        <v>45</v>
      </c>
      <c r="G858" s="4" t="s">
        <v>48</v>
      </c>
      <c r="H858" s="4" t="s">
        <v>49</v>
      </c>
      <c r="I858" s="4" t="s">
        <v>38</v>
      </c>
      <c r="J858" s="7">
        <v>1261225.5178525469</v>
      </c>
      <c r="K858" s="9"/>
    </row>
    <row r="859" spans="1:11" ht="14.25" customHeight="1" x14ac:dyDescent="0.2">
      <c r="A859" s="4" t="s">
        <v>58</v>
      </c>
      <c r="B859" s="4" t="s">
        <v>44</v>
      </c>
      <c r="C859" s="4" t="s">
        <v>43</v>
      </c>
      <c r="D859" s="5">
        <v>41579</v>
      </c>
      <c r="E859" s="4">
        <v>11</v>
      </c>
      <c r="F859" s="4" t="s">
        <v>45</v>
      </c>
      <c r="G859" s="4" t="s">
        <v>48</v>
      </c>
      <c r="H859" s="4" t="s">
        <v>49</v>
      </c>
      <c r="I859" s="4" t="s">
        <v>38</v>
      </c>
      <c r="J859" s="7">
        <v>1020345.9299794802</v>
      </c>
      <c r="K859" s="9"/>
    </row>
    <row r="860" spans="1:11" ht="14.25" customHeight="1" x14ac:dyDescent="0.2">
      <c r="A860" s="4" t="s">
        <v>58</v>
      </c>
      <c r="B860" s="4" t="s">
        <v>44</v>
      </c>
      <c r="C860" s="4" t="s">
        <v>43</v>
      </c>
      <c r="D860" s="5">
        <v>41609</v>
      </c>
      <c r="E860" s="4">
        <v>12</v>
      </c>
      <c r="F860" s="4" t="s">
        <v>45</v>
      </c>
      <c r="G860" s="4" t="s">
        <v>48</v>
      </c>
      <c r="H860" s="4" t="s">
        <v>49</v>
      </c>
      <c r="I860" s="4" t="s">
        <v>38</v>
      </c>
      <c r="J860" s="7">
        <v>756329.43025765126</v>
      </c>
      <c r="K860" s="9"/>
    </row>
    <row r="861" spans="1:11" ht="14.25" customHeight="1" x14ac:dyDescent="0.2">
      <c r="A861" s="4" t="s">
        <v>58</v>
      </c>
      <c r="B861" s="4" t="s">
        <v>44</v>
      </c>
      <c r="C861" s="4" t="s">
        <v>43</v>
      </c>
      <c r="D861" s="5">
        <v>41640</v>
      </c>
      <c r="E861" s="4">
        <v>1</v>
      </c>
      <c r="F861" s="4" t="s">
        <v>45</v>
      </c>
      <c r="G861" s="4" t="s">
        <v>48</v>
      </c>
      <c r="H861" s="4" t="s">
        <v>49</v>
      </c>
      <c r="I861" s="4" t="s">
        <v>38</v>
      </c>
      <c r="J861" s="7">
        <v>835307.17053299106</v>
      </c>
      <c r="K861" s="9"/>
    </row>
    <row r="862" spans="1:11" ht="14.25" customHeight="1" x14ac:dyDescent="0.2">
      <c r="A862" s="4" t="s">
        <v>58</v>
      </c>
      <c r="B862" s="4" t="s">
        <v>44</v>
      </c>
      <c r="C862" s="4" t="s">
        <v>43</v>
      </c>
      <c r="D862" s="5">
        <v>41671</v>
      </c>
      <c r="E862" s="4">
        <v>2</v>
      </c>
      <c r="F862" s="4" t="s">
        <v>45</v>
      </c>
      <c r="G862" s="4" t="s">
        <v>48</v>
      </c>
      <c r="H862" s="4" t="s">
        <v>49</v>
      </c>
      <c r="I862" s="4" t="s">
        <v>38</v>
      </c>
      <c r="J862" s="7">
        <v>708560.45670208498</v>
      </c>
      <c r="K862" s="9"/>
    </row>
    <row r="863" spans="1:11" ht="14.25" customHeight="1" x14ac:dyDescent="0.2">
      <c r="A863" s="4" t="s">
        <v>58</v>
      </c>
      <c r="B863" s="4" t="s">
        <v>44</v>
      </c>
      <c r="C863" s="4" t="s">
        <v>43</v>
      </c>
      <c r="D863" s="5">
        <v>41699</v>
      </c>
      <c r="E863" s="4">
        <v>3</v>
      </c>
      <c r="F863" s="4" t="s">
        <v>45</v>
      </c>
      <c r="G863" s="4" t="s">
        <v>48</v>
      </c>
      <c r="H863" s="4" t="s">
        <v>49</v>
      </c>
      <c r="I863" s="4" t="s">
        <v>38</v>
      </c>
      <c r="J863" s="7">
        <v>961197.10847725498</v>
      </c>
      <c r="K863" s="9"/>
    </row>
    <row r="864" spans="1:11" ht="14.25" customHeight="1" x14ac:dyDescent="0.2">
      <c r="A864" s="4" t="s">
        <v>58</v>
      </c>
      <c r="B864" s="4" t="s">
        <v>44</v>
      </c>
      <c r="C864" s="4" t="s">
        <v>43</v>
      </c>
      <c r="D864" s="5">
        <v>41730</v>
      </c>
      <c r="E864" s="4">
        <v>4</v>
      </c>
      <c r="F864" s="4" t="s">
        <v>45</v>
      </c>
      <c r="G864" s="4" t="s">
        <v>48</v>
      </c>
      <c r="H864" s="4" t="s">
        <v>49</v>
      </c>
      <c r="I864" s="4" t="s">
        <v>38</v>
      </c>
      <c r="J864" s="7">
        <v>570279.25121684396</v>
      </c>
      <c r="K864" s="9"/>
    </row>
    <row r="865" spans="1:11" ht="14.25" customHeight="1" x14ac:dyDescent="0.2">
      <c r="A865" s="4" t="s">
        <v>58</v>
      </c>
      <c r="B865" s="4" t="s">
        <v>44</v>
      </c>
      <c r="C865" s="4" t="s">
        <v>43</v>
      </c>
      <c r="D865" s="5">
        <v>41760</v>
      </c>
      <c r="E865" s="4">
        <v>5</v>
      </c>
      <c r="F865" s="4" t="s">
        <v>45</v>
      </c>
      <c r="G865" s="4" t="s">
        <v>48</v>
      </c>
      <c r="H865" s="4" t="s">
        <v>49</v>
      </c>
      <c r="I865" s="4" t="s">
        <v>38</v>
      </c>
      <c r="J865" s="7">
        <v>712090.36311285582</v>
      </c>
      <c r="K865" s="9"/>
    </row>
    <row r="866" spans="1:11" ht="14.25" customHeight="1" x14ac:dyDescent="0.2">
      <c r="A866" s="4" t="s">
        <v>58</v>
      </c>
      <c r="B866" s="4" t="s">
        <v>44</v>
      </c>
      <c r="C866" s="4" t="s">
        <v>43</v>
      </c>
      <c r="D866" s="5">
        <v>41791</v>
      </c>
      <c r="E866" s="4">
        <v>6</v>
      </c>
      <c r="F866" s="4" t="s">
        <v>45</v>
      </c>
      <c r="G866" s="4" t="s">
        <v>48</v>
      </c>
      <c r="H866" s="4" t="s">
        <v>49</v>
      </c>
      <c r="I866" s="4" t="s">
        <v>38</v>
      </c>
      <c r="J866" s="7">
        <v>1333561.9610866704</v>
      </c>
      <c r="K866" s="9"/>
    </row>
    <row r="867" spans="1:11" ht="14.25" customHeight="1" x14ac:dyDescent="0.2">
      <c r="A867" s="4" t="s">
        <v>58</v>
      </c>
      <c r="B867" s="4" t="s">
        <v>44</v>
      </c>
      <c r="C867" s="4" t="s">
        <v>43</v>
      </c>
      <c r="D867" s="5">
        <v>41456</v>
      </c>
      <c r="E867" s="4">
        <v>7</v>
      </c>
      <c r="F867" s="4" t="s">
        <v>45</v>
      </c>
      <c r="G867" s="4" t="s">
        <v>48</v>
      </c>
      <c r="H867" s="4" t="s">
        <v>50</v>
      </c>
      <c r="I867" s="4" t="s">
        <v>38</v>
      </c>
      <c r="J867" s="7">
        <v>1205625.4827113249</v>
      </c>
      <c r="K867" s="9"/>
    </row>
    <row r="868" spans="1:11" ht="14.25" customHeight="1" x14ac:dyDescent="0.2">
      <c r="A868" s="4" t="s">
        <v>58</v>
      </c>
      <c r="B868" s="4" t="s">
        <v>44</v>
      </c>
      <c r="C868" s="4" t="s">
        <v>43</v>
      </c>
      <c r="D868" s="5">
        <v>41487</v>
      </c>
      <c r="E868" s="4">
        <v>8</v>
      </c>
      <c r="F868" s="4" t="s">
        <v>45</v>
      </c>
      <c r="G868" s="4" t="s">
        <v>48</v>
      </c>
      <c r="H868" s="4" t="s">
        <v>50</v>
      </c>
      <c r="I868" s="4" t="s">
        <v>38</v>
      </c>
      <c r="J868" s="7">
        <v>1061002.5545301</v>
      </c>
      <c r="K868" s="9"/>
    </row>
    <row r="869" spans="1:11" ht="14.25" customHeight="1" x14ac:dyDescent="0.2">
      <c r="A869" s="4" t="s">
        <v>58</v>
      </c>
      <c r="B869" s="4" t="s">
        <v>44</v>
      </c>
      <c r="C869" s="4" t="s">
        <v>43</v>
      </c>
      <c r="D869" s="5">
        <v>41518</v>
      </c>
      <c r="E869" s="4">
        <v>9</v>
      </c>
      <c r="F869" s="4" t="s">
        <v>45</v>
      </c>
      <c r="G869" s="4" t="s">
        <v>48</v>
      </c>
      <c r="H869" s="4" t="s">
        <v>50</v>
      </c>
      <c r="I869" s="4" t="s">
        <v>38</v>
      </c>
      <c r="J869" s="7">
        <v>1277106.2932592249</v>
      </c>
      <c r="K869" s="9"/>
    </row>
    <row r="870" spans="1:11" ht="14.25" customHeight="1" x14ac:dyDescent="0.2">
      <c r="A870" s="4" t="s">
        <v>58</v>
      </c>
      <c r="B870" s="4" t="s">
        <v>44</v>
      </c>
      <c r="C870" s="4" t="s">
        <v>43</v>
      </c>
      <c r="D870" s="5">
        <v>41548</v>
      </c>
      <c r="E870" s="4">
        <v>10</v>
      </c>
      <c r="F870" s="4" t="s">
        <v>45</v>
      </c>
      <c r="G870" s="4" t="s">
        <v>48</v>
      </c>
      <c r="H870" s="4" t="s">
        <v>50</v>
      </c>
      <c r="I870" s="4" t="s">
        <v>38</v>
      </c>
      <c r="J870" s="7">
        <v>1116349.389116325</v>
      </c>
      <c r="K870" s="9"/>
    </row>
    <row r="871" spans="1:11" ht="14.25" customHeight="1" x14ac:dyDescent="0.2">
      <c r="A871" s="4" t="s">
        <v>58</v>
      </c>
      <c r="B871" s="4" t="s">
        <v>44</v>
      </c>
      <c r="C871" s="4" t="s">
        <v>43</v>
      </c>
      <c r="D871" s="5">
        <v>41579</v>
      </c>
      <c r="E871" s="4">
        <v>11</v>
      </c>
      <c r="F871" s="4" t="s">
        <v>45</v>
      </c>
      <c r="G871" s="4" t="s">
        <v>48</v>
      </c>
      <c r="H871" s="4" t="s">
        <v>50</v>
      </c>
      <c r="I871" s="4" t="s">
        <v>38</v>
      </c>
      <c r="J871" s="7">
        <v>932858.39093923138</v>
      </c>
      <c r="K871" s="9"/>
    </row>
    <row r="872" spans="1:11" ht="14.25" customHeight="1" x14ac:dyDescent="0.2">
      <c r="A872" s="4" t="s">
        <v>58</v>
      </c>
      <c r="B872" s="4" t="s">
        <v>44</v>
      </c>
      <c r="C872" s="4" t="s">
        <v>43</v>
      </c>
      <c r="D872" s="5">
        <v>41609</v>
      </c>
      <c r="E872" s="4">
        <v>12</v>
      </c>
      <c r="F872" s="4" t="s">
        <v>45</v>
      </c>
      <c r="G872" s="4" t="s">
        <v>48</v>
      </c>
      <c r="H872" s="4" t="s">
        <v>50</v>
      </c>
      <c r="I872" s="4" t="s">
        <v>38</v>
      </c>
      <c r="J872" s="7">
        <v>739422.19930556254</v>
      </c>
      <c r="K872" s="9"/>
    </row>
    <row r="873" spans="1:11" ht="14.25" customHeight="1" x14ac:dyDescent="0.2">
      <c r="A873" s="4" t="s">
        <v>58</v>
      </c>
      <c r="B873" s="4" t="s">
        <v>44</v>
      </c>
      <c r="C873" s="4" t="s">
        <v>43</v>
      </c>
      <c r="D873" s="5">
        <v>41640</v>
      </c>
      <c r="E873" s="4">
        <v>1</v>
      </c>
      <c r="F873" s="4" t="s">
        <v>45</v>
      </c>
      <c r="G873" s="4" t="s">
        <v>48</v>
      </c>
      <c r="H873" s="4" t="s">
        <v>50</v>
      </c>
      <c r="I873" s="4" t="s">
        <v>38</v>
      </c>
      <c r="J873" s="7">
        <v>739944.9965933999</v>
      </c>
      <c r="K873" s="9"/>
    </row>
    <row r="874" spans="1:11" ht="14.25" customHeight="1" x14ac:dyDescent="0.2">
      <c r="A874" s="4" t="s">
        <v>58</v>
      </c>
      <c r="B874" s="4" t="s">
        <v>44</v>
      </c>
      <c r="C874" s="4" t="s">
        <v>43</v>
      </c>
      <c r="D874" s="5">
        <v>41671</v>
      </c>
      <c r="E874" s="4">
        <v>2</v>
      </c>
      <c r="F874" s="4" t="s">
        <v>45</v>
      </c>
      <c r="G874" s="4" t="s">
        <v>48</v>
      </c>
      <c r="H874" s="4" t="s">
        <v>50</v>
      </c>
      <c r="I874" s="4" t="s">
        <v>38</v>
      </c>
      <c r="J874" s="7">
        <v>666405.86063951231</v>
      </c>
      <c r="K874" s="9"/>
    </row>
    <row r="875" spans="1:11" ht="14.25" customHeight="1" x14ac:dyDescent="0.2">
      <c r="A875" s="4" t="s">
        <v>58</v>
      </c>
      <c r="B875" s="4" t="s">
        <v>44</v>
      </c>
      <c r="C875" s="4" t="s">
        <v>43</v>
      </c>
      <c r="D875" s="5">
        <v>41699</v>
      </c>
      <c r="E875" s="4">
        <v>3</v>
      </c>
      <c r="F875" s="4" t="s">
        <v>45</v>
      </c>
      <c r="G875" s="4" t="s">
        <v>48</v>
      </c>
      <c r="H875" s="4" t="s">
        <v>50</v>
      </c>
      <c r="I875" s="4" t="s">
        <v>38</v>
      </c>
      <c r="J875" s="7">
        <v>964934.72717118752</v>
      </c>
      <c r="K875" s="9"/>
    </row>
    <row r="876" spans="1:11" ht="14.25" customHeight="1" x14ac:dyDescent="0.2">
      <c r="A876" s="4" t="s">
        <v>58</v>
      </c>
      <c r="B876" s="4" t="s">
        <v>44</v>
      </c>
      <c r="C876" s="4" t="s">
        <v>43</v>
      </c>
      <c r="D876" s="5">
        <v>41730</v>
      </c>
      <c r="E876" s="4">
        <v>4</v>
      </c>
      <c r="F876" s="4" t="s">
        <v>45</v>
      </c>
      <c r="G876" s="4" t="s">
        <v>48</v>
      </c>
      <c r="H876" s="4" t="s">
        <v>50</v>
      </c>
      <c r="I876" s="4" t="s">
        <v>38</v>
      </c>
      <c r="J876" s="7">
        <v>541033.23140099994</v>
      </c>
      <c r="K876" s="9"/>
    </row>
    <row r="877" spans="1:11" ht="14.25" customHeight="1" x14ac:dyDescent="0.2">
      <c r="A877" s="4" t="s">
        <v>58</v>
      </c>
      <c r="B877" s="4" t="s">
        <v>44</v>
      </c>
      <c r="C877" s="4" t="s">
        <v>43</v>
      </c>
      <c r="D877" s="5">
        <v>41760</v>
      </c>
      <c r="E877" s="4">
        <v>5</v>
      </c>
      <c r="F877" s="4" t="s">
        <v>45</v>
      </c>
      <c r="G877" s="4" t="s">
        <v>48</v>
      </c>
      <c r="H877" s="4" t="s">
        <v>50</v>
      </c>
      <c r="I877" s="4" t="s">
        <v>38</v>
      </c>
      <c r="J877" s="7">
        <v>654984.60439717479</v>
      </c>
      <c r="K877" s="9"/>
    </row>
    <row r="878" spans="1:11" ht="14.25" customHeight="1" x14ac:dyDescent="0.2">
      <c r="A878" s="4" t="s">
        <v>58</v>
      </c>
      <c r="B878" s="4" t="s">
        <v>44</v>
      </c>
      <c r="C878" s="4" t="s">
        <v>43</v>
      </c>
      <c r="D878" s="5">
        <v>41791</v>
      </c>
      <c r="E878" s="4">
        <v>6</v>
      </c>
      <c r="F878" s="4" t="s">
        <v>45</v>
      </c>
      <c r="G878" s="4" t="s">
        <v>48</v>
      </c>
      <c r="H878" s="4" t="s">
        <v>50</v>
      </c>
      <c r="I878" s="4" t="s">
        <v>38</v>
      </c>
      <c r="J878" s="7">
        <v>1109316.9805072877</v>
      </c>
      <c r="K878" s="9"/>
    </row>
    <row r="879" spans="1:11" ht="14.25" customHeight="1" x14ac:dyDescent="0.2">
      <c r="A879" s="4" t="s">
        <v>58</v>
      </c>
      <c r="B879" s="4" t="s">
        <v>44</v>
      </c>
      <c r="C879" s="4" t="s">
        <v>43</v>
      </c>
      <c r="D879" s="5">
        <v>41456</v>
      </c>
      <c r="E879" s="4">
        <v>7</v>
      </c>
      <c r="F879" s="4" t="s">
        <v>45</v>
      </c>
      <c r="G879" s="4" t="s">
        <v>51</v>
      </c>
      <c r="H879" s="4" t="s">
        <v>52</v>
      </c>
      <c r="I879" s="4" t="s">
        <v>38</v>
      </c>
      <c r="J879" s="7">
        <v>1134491.3172698508</v>
      </c>
      <c r="K879" s="9"/>
    </row>
    <row r="880" spans="1:11" ht="14.25" customHeight="1" x14ac:dyDescent="0.2">
      <c r="A880" s="4" t="s">
        <v>58</v>
      </c>
      <c r="B880" s="4" t="s">
        <v>44</v>
      </c>
      <c r="C880" s="4" t="s">
        <v>43</v>
      </c>
      <c r="D880" s="5">
        <v>41487</v>
      </c>
      <c r="E880" s="4">
        <v>8</v>
      </c>
      <c r="F880" s="4" t="s">
        <v>45</v>
      </c>
      <c r="G880" s="4" t="s">
        <v>51</v>
      </c>
      <c r="H880" s="4" t="s">
        <v>52</v>
      </c>
      <c r="I880" s="4" t="s">
        <v>38</v>
      </c>
      <c r="J880" s="7">
        <v>806940.19684530701</v>
      </c>
      <c r="K880" s="9"/>
    </row>
    <row r="881" spans="1:11" ht="14.25" customHeight="1" x14ac:dyDescent="0.2">
      <c r="A881" s="4" t="s">
        <v>58</v>
      </c>
      <c r="B881" s="4" t="s">
        <v>44</v>
      </c>
      <c r="C881" s="4" t="s">
        <v>43</v>
      </c>
      <c r="D881" s="5">
        <v>41518</v>
      </c>
      <c r="E881" s="4">
        <v>9</v>
      </c>
      <c r="F881" s="4" t="s">
        <v>45</v>
      </c>
      <c r="G881" s="4" t="s">
        <v>51</v>
      </c>
      <c r="H881" s="4" t="s">
        <v>52</v>
      </c>
      <c r="I881" s="4" t="s">
        <v>38</v>
      </c>
      <c r="J881" s="7">
        <v>1151592.8767951606</v>
      </c>
      <c r="K881" s="9"/>
    </row>
    <row r="882" spans="1:11" ht="14.25" customHeight="1" x14ac:dyDescent="0.2">
      <c r="A882" s="4" t="s">
        <v>58</v>
      </c>
      <c r="B882" s="4" t="s">
        <v>44</v>
      </c>
      <c r="C882" s="4" t="s">
        <v>43</v>
      </c>
      <c r="D882" s="5">
        <v>41548</v>
      </c>
      <c r="E882" s="4">
        <v>10</v>
      </c>
      <c r="F882" s="4" t="s">
        <v>45</v>
      </c>
      <c r="G882" s="4" t="s">
        <v>51</v>
      </c>
      <c r="H882" s="4" t="s">
        <v>52</v>
      </c>
      <c r="I882" s="4" t="s">
        <v>38</v>
      </c>
      <c r="J882" s="7">
        <v>953018.83364781574</v>
      </c>
      <c r="K882" s="9"/>
    </row>
    <row r="883" spans="1:11" ht="14.25" customHeight="1" x14ac:dyDescent="0.2">
      <c r="A883" s="4" t="s">
        <v>58</v>
      </c>
      <c r="B883" s="4" t="s">
        <v>44</v>
      </c>
      <c r="C883" s="4" t="s">
        <v>43</v>
      </c>
      <c r="D883" s="5">
        <v>41579</v>
      </c>
      <c r="E883" s="4">
        <v>11</v>
      </c>
      <c r="F883" s="4" t="s">
        <v>45</v>
      </c>
      <c r="G883" s="4" t="s">
        <v>51</v>
      </c>
      <c r="H883" s="4" t="s">
        <v>52</v>
      </c>
      <c r="I883" s="4" t="s">
        <v>38</v>
      </c>
      <c r="J883" s="7">
        <v>850734.32784846472</v>
      </c>
      <c r="K883" s="9"/>
    </row>
    <row r="884" spans="1:11" ht="14.25" customHeight="1" x14ac:dyDescent="0.2">
      <c r="A884" s="4" t="s">
        <v>58</v>
      </c>
      <c r="B884" s="4" t="s">
        <v>44</v>
      </c>
      <c r="C884" s="4" t="s">
        <v>43</v>
      </c>
      <c r="D884" s="5">
        <v>41609</v>
      </c>
      <c r="E884" s="4">
        <v>12</v>
      </c>
      <c r="F884" s="4" t="s">
        <v>45</v>
      </c>
      <c r="G884" s="4" t="s">
        <v>51</v>
      </c>
      <c r="H884" s="4" t="s">
        <v>52</v>
      </c>
      <c r="I884" s="4" t="s">
        <v>38</v>
      </c>
      <c r="J884" s="7">
        <v>590304.384267507</v>
      </c>
      <c r="K884" s="9"/>
    </row>
    <row r="885" spans="1:11" ht="14.25" customHeight="1" x14ac:dyDescent="0.2">
      <c r="A885" s="4" t="s">
        <v>58</v>
      </c>
      <c r="B885" s="4" t="s">
        <v>44</v>
      </c>
      <c r="C885" s="4" t="s">
        <v>43</v>
      </c>
      <c r="D885" s="5">
        <v>41640</v>
      </c>
      <c r="E885" s="4">
        <v>1</v>
      </c>
      <c r="F885" s="4" t="s">
        <v>45</v>
      </c>
      <c r="G885" s="4" t="s">
        <v>51</v>
      </c>
      <c r="H885" s="4" t="s">
        <v>52</v>
      </c>
      <c r="I885" s="4" t="s">
        <v>38</v>
      </c>
      <c r="J885" s="7">
        <v>639047.64173065918</v>
      </c>
      <c r="K885" s="9"/>
    </row>
    <row r="886" spans="1:11" ht="14.25" customHeight="1" x14ac:dyDescent="0.2">
      <c r="A886" s="4" t="s">
        <v>58</v>
      </c>
      <c r="B886" s="4" t="s">
        <v>44</v>
      </c>
      <c r="C886" s="4" t="s">
        <v>43</v>
      </c>
      <c r="D886" s="5">
        <v>41671</v>
      </c>
      <c r="E886" s="4">
        <v>2</v>
      </c>
      <c r="F886" s="4" t="s">
        <v>45</v>
      </c>
      <c r="G886" s="4" t="s">
        <v>51</v>
      </c>
      <c r="H886" s="4" t="s">
        <v>52</v>
      </c>
      <c r="I886" s="4" t="s">
        <v>38</v>
      </c>
      <c r="J886" s="7">
        <v>600791.0408000747</v>
      </c>
      <c r="K886" s="9"/>
    </row>
    <row r="887" spans="1:11" ht="14.25" customHeight="1" x14ac:dyDescent="0.2">
      <c r="A887" s="4" t="s">
        <v>58</v>
      </c>
      <c r="B887" s="4" t="s">
        <v>44</v>
      </c>
      <c r="C887" s="4" t="s">
        <v>43</v>
      </c>
      <c r="D887" s="5">
        <v>41699</v>
      </c>
      <c r="E887" s="4">
        <v>3</v>
      </c>
      <c r="F887" s="4" t="s">
        <v>45</v>
      </c>
      <c r="G887" s="4" t="s">
        <v>51</v>
      </c>
      <c r="H887" s="4" t="s">
        <v>52</v>
      </c>
      <c r="I887" s="4" t="s">
        <v>38</v>
      </c>
      <c r="J887" s="7">
        <v>765760.35752283596</v>
      </c>
      <c r="K887" s="9"/>
    </row>
    <row r="888" spans="1:11" ht="14.25" customHeight="1" x14ac:dyDescent="0.2">
      <c r="A888" s="4" t="s">
        <v>58</v>
      </c>
      <c r="B888" s="4" t="s">
        <v>44</v>
      </c>
      <c r="C888" s="4" t="s">
        <v>43</v>
      </c>
      <c r="D888" s="5">
        <v>41730</v>
      </c>
      <c r="E888" s="4">
        <v>4</v>
      </c>
      <c r="F888" s="4" t="s">
        <v>45</v>
      </c>
      <c r="G888" s="4" t="s">
        <v>51</v>
      </c>
      <c r="H888" s="4" t="s">
        <v>52</v>
      </c>
      <c r="I888" s="4" t="s">
        <v>38</v>
      </c>
      <c r="J888" s="7">
        <v>429847.5775628736</v>
      </c>
      <c r="K888" s="9"/>
    </row>
    <row r="889" spans="1:11" ht="14.25" customHeight="1" x14ac:dyDescent="0.2">
      <c r="A889" s="4" t="s">
        <v>58</v>
      </c>
      <c r="B889" s="4" t="s">
        <v>44</v>
      </c>
      <c r="C889" s="4" t="s">
        <v>43</v>
      </c>
      <c r="D889" s="5">
        <v>41760</v>
      </c>
      <c r="E889" s="4">
        <v>5</v>
      </c>
      <c r="F889" s="4" t="s">
        <v>45</v>
      </c>
      <c r="G889" s="4" t="s">
        <v>51</v>
      </c>
      <c r="H889" s="4" t="s">
        <v>52</v>
      </c>
      <c r="I889" s="4" t="s">
        <v>38</v>
      </c>
      <c r="J889" s="7">
        <v>575910.80906214949</v>
      </c>
      <c r="K889" s="9"/>
    </row>
    <row r="890" spans="1:11" ht="14.25" customHeight="1" x14ac:dyDescent="0.2">
      <c r="A890" s="4" t="s">
        <v>58</v>
      </c>
      <c r="B890" s="4" t="s">
        <v>44</v>
      </c>
      <c r="C890" s="4" t="s">
        <v>43</v>
      </c>
      <c r="D890" s="5">
        <v>41791</v>
      </c>
      <c r="E890" s="4">
        <v>6</v>
      </c>
      <c r="F890" s="4" t="s">
        <v>45</v>
      </c>
      <c r="G890" s="4" t="s">
        <v>51</v>
      </c>
      <c r="H890" s="4" t="s">
        <v>52</v>
      </c>
      <c r="I890" s="4" t="s">
        <v>38</v>
      </c>
      <c r="J890" s="7">
        <v>978906.42835815961</v>
      </c>
      <c r="K890" s="9"/>
    </row>
    <row r="891" spans="1:11" ht="14.25" customHeight="1" x14ac:dyDescent="0.2">
      <c r="A891" s="4" t="s">
        <v>58</v>
      </c>
      <c r="B891" s="4" t="s">
        <v>44</v>
      </c>
      <c r="C891" s="4" t="s">
        <v>43</v>
      </c>
      <c r="D891" s="5">
        <v>41456</v>
      </c>
      <c r="E891" s="4">
        <v>7</v>
      </c>
      <c r="F891" s="4" t="s">
        <v>45</v>
      </c>
      <c r="G891" s="4" t="s">
        <v>51</v>
      </c>
      <c r="H891" s="4" t="s">
        <v>53</v>
      </c>
      <c r="I891" s="4" t="s">
        <v>38</v>
      </c>
      <c r="J891" s="7">
        <v>255350.32112459998</v>
      </c>
      <c r="K891" s="9"/>
    </row>
    <row r="892" spans="1:11" ht="14.25" customHeight="1" x14ac:dyDescent="0.2">
      <c r="A892" s="4" t="s">
        <v>58</v>
      </c>
      <c r="B892" s="4" t="s">
        <v>44</v>
      </c>
      <c r="C892" s="4" t="s">
        <v>43</v>
      </c>
      <c r="D892" s="5">
        <v>41487</v>
      </c>
      <c r="E892" s="4">
        <v>8</v>
      </c>
      <c r="F892" s="4" t="s">
        <v>45</v>
      </c>
      <c r="G892" s="4" t="s">
        <v>51</v>
      </c>
      <c r="H892" s="4" t="s">
        <v>53</v>
      </c>
      <c r="I892" s="4" t="s">
        <v>38</v>
      </c>
      <c r="J892" s="7">
        <v>189875.20710716999</v>
      </c>
      <c r="K892" s="9"/>
    </row>
    <row r="893" spans="1:11" ht="14.25" customHeight="1" x14ac:dyDescent="0.2">
      <c r="A893" s="4" t="s">
        <v>58</v>
      </c>
      <c r="B893" s="4" t="s">
        <v>44</v>
      </c>
      <c r="C893" s="4" t="s">
        <v>43</v>
      </c>
      <c r="D893" s="5">
        <v>41518</v>
      </c>
      <c r="E893" s="4">
        <v>9</v>
      </c>
      <c r="F893" s="4" t="s">
        <v>45</v>
      </c>
      <c r="G893" s="4" t="s">
        <v>51</v>
      </c>
      <c r="H893" s="4" t="s">
        <v>53</v>
      </c>
      <c r="I893" s="4" t="s">
        <v>38</v>
      </c>
      <c r="J893" s="7">
        <v>252931.19233882497</v>
      </c>
      <c r="K893" s="9"/>
    </row>
    <row r="894" spans="1:11" ht="14.25" customHeight="1" x14ac:dyDescent="0.2">
      <c r="A894" s="4" t="s">
        <v>58</v>
      </c>
      <c r="B894" s="4" t="s">
        <v>44</v>
      </c>
      <c r="C894" s="4" t="s">
        <v>43</v>
      </c>
      <c r="D894" s="5">
        <v>41548</v>
      </c>
      <c r="E894" s="4">
        <v>10</v>
      </c>
      <c r="F894" s="4" t="s">
        <v>45</v>
      </c>
      <c r="G894" s="4" t="s">
        <v>51</v>
      </c>
      <c r="H894" s="4" t="s">
        <v>53</v>
      </c>
      <c r="I894" s="4" t="s">
        <v>38</v>
      </c>
      <c r="J894" s="7">
        <v>214527.58832758496</v>
      </c>
      <c r="K894" s="9"/>
    </row>
    <row r="895" spans="1:11" ht="14.25" customHeight="1" x14ac:dyDescent="0.2">
      <c r="A895" s="4" t="s">
        <v>58</v>
      </c>
      <c r="B895" s="4" t="s">
        <v>44</v>
      </c>
      <c r="C895" s="4" t="s">
        <v>43</v>
      </c>
      <c r="D895" s="5">
        <v>41579</v>
      </c>
      <c r="E895" s="4">
        <v>11</v>
      </c>
      <c r="F895" s="4" t="s">
        <v>45</v>
      </c>
      <c r="G895" s="4" t="s">
        <v>51</v>
      </c>
      <c r="H895" s="4" t="s">
        <v>53</v>
      </c>
      <c r="I895" s="4" t="s">
        <v>38</v>
      </c>
      <c r="J895" s="7">
        <v>192844.29660985127</v>
      </c>
      <c r="K895" s="9"/>
    </row>
    <row r="896" spans="1:11" ht="14.25" customHeight="1" x14ac:dyDescent="0.2">
      <c r="A896" s="4" t="s">
        <v>58</v>
      </c>
      <c r="B896" s="4" t="s">
        <v>44</v>
      </c>
      <c r="C896" s="4" t="s">
        <v>43</v>
      </c>
      <c r="D896" s="5">
        <v>41609</v>
      </c>
      <c r="E896" s="4">
        <v>12</v>
      </c>
      <c r="F896" s="4" t="s">
        <v>45</v>
      </c>
      <c r="G896" s="4" t="s">
        <v>51</v>
      </c>
      <c r="H896" s="4" t="s">
        <v>53</v>
      </c>
      <c r="I896" s="4" t="s">
        <v>38</v>
      </c>
      <c r="J896" s="7">
        <v>142400.85841800002</v>
      </c>
      <c r="K896" s="9"/>
    </row>
    <row r="897" spans="1:11" ht="14.25" customHeight="1" x14ac:dyDescent="0.2">
      <c r="A897" s="4" t="s">
        <v>58</v>
      </c>
      <c r="B897" s="4" t="s">
        <v>44</v>
      </c>
      <c r="C897" s="4" t="s">
        <v>43</v>
      </c>
      <c r="D897" s="5">
        <v>41640</v>
      </c>
      <c r="E897" s="4">
        <v>1</v>
      </c>
      <c r="F897" s="4" t="s">
        <v>45</v>
      </c>
      <c r="G897" s="4" t="s">
        <v>51</v>
      </c>
      <c r="H897" s="4" t="s">
        <v>53</v>
      </c>
      <c r="I897" s="4" t="s">
        <v>38</v>
      </c>
      <c r="J897" s="7">
        <v>142333.66162723501</v>
      </c>
      <c r="K897" s="9"/>
    </row>
    <row r="898" spans="1:11" ht="14.25" customHeight="1" x14ac:dyDescent="0.2">
      <c r="A898" s="4" t="s">
        <v>58</v>
      </c>
      <c r="B898" s="4" t="s">
        <v>44</v>
      </c>
      <c r="C898" s="4" t="s">
        <v>43</v>
      </c>
      <c r="D898" s="5">
        <v>41671</v>
      </c>
      <c r="E898" s="4">
        <v>2</v>
      </c>
      <c r="F898" s="4" t="s">
        <v>45</v>
      </c>
      <c r="G898" s="4" t="s">
        <v>51</v>
      </c>
      <c r="H898" s="4" t="s">
        <v>53</v>
      </c>
      <c r="I898" s="4" t="s">
        <v>38</v>
      </c>
      <c r="J898" s="7">
        <v>133057.43558932497</v>
      </c>
      <c r="K898" s="9"/>
    </row>
    <row r="899" spans="1:11" ht="14.25" customHeight="1" x14ac:dyDescent="0.2">
      <c r="A899" s="4" t="s">
        <v>58</v>
      </c>
      <c r="B899" s="4" t="s">
        <v>44</v>
      </c>
      <c r="C899" s="4" t="s">
        <v>43</v>
      </c>
      <c r="D899" s="5">
        <v>41699</v>
      </c>
      <c r="E899" s="4">
        <v>3</v>
      </c>
      <c r="F899" s="4" t="s">
        <v>45</v>
      </c>
      <c r="G899" s="4" t="s">
        <v>51</v>
      </c>
      <c r="H899" s="4" t="s">
        <v>53</v>
      </c>
      <c r="I899" s="4" t="s">
        <v>38</v>
      </c>
      <c r="J899" s="7">
        <v>182458.70267756627</v>
      </c>
      <c r="K899" s="9"/>
    </row>
    <row r="900" spans="1:11" ht="14.25" customHeight="1" x14ac:dyDescent="0.2">
      <c r="A900" s="4" t="s">
        <v>58</v>
      </c>
      <c r="B900" s="4" t="s">
        <v>44</v>
      </c>
      <c r="C900" s="4" t="s">
        <v>43</v>
      </c>
      <c r="D900" s="5">
        <v>41730</v>
      </c>
      <c r="E900" s="4">
        <v>4</v>
      </c>
      <c r="F900" s="4" t="s">
        <v>45</v>
      </c>
      <c r="G900" s="4" t="s">
        <v>51</v>
      </c>
      <c r="H900" s="4" t="s">
        <v>53</v>
      </c>
      <c r="I900" s="4" t="s">
        <v>38</v>
      </c>
      <c r="J900" s="7">
        <v>104660.20871123999</v>
      </c>
      <c r="K900" s="9"/>
    </row>
    <row r="901" spans="1:11" ht="14.25" customHeight="1" x14ac:dyDescent="0.2">
      <c r="A901" s="4" t="s">
        <v>58</v>
      </c>
      <c r="B901" s="4" t="s">
        <v>44</v>
      </c>
      <c r="C901" s="4" t="s">
        <v>43</v>
      </c>
      <c r="D901" s="5">
        <v>41760</v>
      </c>
      <c r="E901" s="4">
        <v>5</v>
      </c>
      <c r="F901" s="4" t="s">
        <v>45</v>
      </c>
      <c r="G901" s="4" t="s">
        <v>51</v>
      </c>
      <c r="H901" s="4" t="s">
        <v>53</v>
      </c>
      <c r="I901" s="4" t="s">
        <v>38</v>
      </c>
      <c r="J901" s="7">
        <v>126430.43769056996</v>
      </c>
      <c r="K901" s="9"/>
    </row>
    <row r="902" spans="1:11" ht="14.25" customHeight="1" x14ac:dyDescent="0.2">
      <c r="A902" s="4" t="s">
        <v>58</v>
      </c>
      <c r="B902" s="4" t="s">
        <v>44</v>
      </c>
      <c r="C902" s="4" t="s">
        <v>43</v>
      </c>
      <c r="D902" s="5">
        <v>41791</v>
      </c>
      <c r="E902" s="4">
        <v>6</v>
      </c>
      <c r="F902" s="4" t="s">
        <v>45</v>
      </c>
      <c r="G902" s="4" t="s">
        <v>51</v>
      </c>
      <c r="H902" s="4" t="s">
        <v>53</v>
      </c>
      <c r="I902" s="4" t="s">
        <v>38</v>
      </c>
      <c r="J902" s="7">
        <v>230359.10681218505</v>
      </c>
      <c r="K902" s="9"/>
    </row>
    <row r="903" spans="1:11" ht="14.25" customHeight="1" x14ac:dyDescent="0.2">
      <c r="A903" s="4" t="s">
        <v>58</v>
      </c>
      <c r="B903" s="4" t="s">
        <v>44</v>
      </c>
      <c r="C903" s="4" t="s">
        <v>43</v>
      </c>
      <c r="D903" s="5">
        <v>41456</v>
      </c>
      <c r="E903" s="4">
        <v>7</v>
      </c>
      <c r="F903" s="4" t="s">
        <v>45</v>
      </c>
      <c r="G903" s="4" t="s">
        <v>51</v>
      </c>
      <c r="H903" s="4" t="s">
        <v>54</v>
      </c>
      <c r="I903" s="4" t="s">
        <v>38</v>
      </c>
      <c r="J903" s="7">
        <v>660756.15261022374</v>
      </c>
      <c r="K903" s="9"/>
    </row>
    <row r="904" spans="1:11" ht="14.25" customHeight="1" x14ac:dyDescent="0.2">
      <c r="A904" s="4" t="s">
        <v>58</v>
      </c>
      <c r="B904" s="4" t="s">
        <v>44</v>
      </c>
      <c r="C904" s="4" t="s">
        <v>43</v>
      </c>
      <c r="D904" s="5">
        <v>41487</v>
      </c>
      <c r="E904" s="4">
        <v>8</v>
      </c>
      <c r="F904" s="4" t="s">
        <v>45</v>
      </c>
      <c r="G904" s="4" t="s">
        <v>51</v>
      </c>
      <c r="H904" s="4" t="s">
        <v>54</v>
      </c>
      <c r="I904" s="4" t="s">
        <v>38</v>
      </c>
      <c r="J904" s="7">
        <v>529683.55044249841</v>
      </c>
      <c r="K904" s="9"/>
    </row>
    <row r="905" spans="1:11" ht="14.25" customHeight="1" x14ac:dyDescent="0.2">
      <c r="A905" s="4" t="s">
        <v>58</v>
      </c>
      <c r="B905" s="4" t="s">
        <v>44</v>
      </c>
      <c r="C905" s="4" t="s">
        <v>43</v>
      </c>
      <c r="D905" s="5">
        <v>41518</v>
      </c>
      <c r="E905" s="4">
        <v>9</v>
      </c>
      <c r="F905" s="4" t="s">
        <v>45</v>
      </c>
      <c r="G905" s="4" t="s">
        <v>51</v>
      </c>
      <c r="H905" s="4" t="s">
        <v>54</v>
      </c>
      <c r="I905" s="4" t="s">
        <v>38</v>
      </c>
      <c r="J905" s="7">
        <v>672443.49046857841</v>
      </c>
      <c r="K905" s="9"/>
    </row>
    <row r="906" spans="1:11" ht="14.25" customHeight="1" x14ac:dyDescent="0.2">
      <c r="A906" s="4" t="s">
        <v>58</v>
      </c>
      <c r="B906" s="4" t="s">
        <v>44</v>
      </c>
      <c r="C906" s="4" t="s">
        <v>43</v>
      </c>
      <c r="D906" s="5">
        <v>41548</v>
      </c>
      <c r="E906" s="4">
        <v>10</v>
      </c>
      <c r="F906" s="4" t="s">
        <v>45</v>
      </c>
      <c r="G906" s="4" t="s">
        <v>51</v>
      </c>
      <c r="H906" s="4" t="s">
        <v>54</v>
      </c>
      <c r="I906" s="4" t="s">
        <v>38</v>
      </c>
      <c r="J906" s="7">
        <v>585948.31082732871</v>
      </c>
      <c r="K906" s="9"/>
    </row>
    <row r="907" spans="1:11" ht="14.25" customHeight="1" x14ac:dyDescent="0.2">
      <c r="A907" s="4" t="s">
        <v>58</v>
      </c>
      <c r="B907" s="4" t="s">
        <v>44</v>
      </c>
      <c r="C907" s="4" t="s">
        <v>43</v>
      </c>
      <c r="D907" s="5">
        <v>41579</v>
      </c>
      <c r="E907" s="4">
        <v>11</v>
      </c>
      <c r="F907" s="4" t="s">
        <v>45</v>
      </c>
      <c r="G907" s="4" t="s">
        <v>51</v>
      </c>
      <c r="H907" s="4" t="s">
        <v>54</v>
      </c>
      <c r="I907" s="4" t="s">
        <v>38</v>
      </c>
      <c r="J907" s="7">
        <v>504468.75421239575</v>
      </c>
      <c r="K907" s="9"/>
    </row>
    <row r="908" spans="1:11" ht="14.25" customHeight="1" x14ac:dyDescent="0.2">
      <c r="A908" s="4" t="s">
        <v>58</v>
      </c>
      <c r="B908" s="4" t="s">
        <v>44</v>
      </c>
      <c r="C908" s="4" t="s">
        <v>43</v>
      </c>
      <c r="D908" s="5">
        <v>41609</v>
      </c>
      <c r="E908" s="4">
        <v>12</v>
      </c>
      <c r="F908" s="4" t="s">
        <v>45</v>
      </c>
      <c r="G908" s="4" t="s">
        <v>51</v>
      </c>
      <c r="H908" s="4" t="s">
        <v>54</v>
      </c>
      <c r="I908" s="4" t="s">
        <v>38</v>
      </c>
      <c r="J908" s="7">
        <v>378359.08081662602</v>
      </c>
      <c r="K908" s="9"/>
    </row>
    <row r="909" spans="1:11" ht="14.25" customHeight="1" x14ac:dyDescent="0.2">
      <c r="A909" s="4" t="s">
        <v>58</v>
      </c>
      <c r="B909" s="4" t="s">
        <v>44</v>
      </c>
      <c r="C909" s="4" t="s">
        <v>43</v>
      </c>
      <c r="D909" s="5">
        <v>41640</v>
      </c>
      <c r="E909" s="4">
        <v>1</v>
      </c>
      <c r="F909" s="4" t="s">
        <v>45</v>
      </c>
      <c r="G909" s="4" t="s">
        <v>51</v>
      </c>
      <c r="H909" s="4" t="s">
        <v>54</v>
      </c>
      <c r="I909" s="4" t="s">
        <v>38</v>
      </c>
      <c r="J909" s="7">
        <v>395823.36873278162</v>
      </c>
      <c r="K909" s="9"/>
    </row>
    <row r="910" spans="1:11" ht="14.25" customHeight="1" x14ac:dyDescent="0.2">
      <c r="A910" s="4" t="s">
        <v>58</v>
      </c>
      <c r="B910" s="4" t="s">
        <v>44</v>
      </c>
      <c r="C910" s="4" t="s">
        <v>43</v>
      </c>
      <c r="D910" s="5">
        <v>41671</v>
      </c>
      <c r="E910" s="4">
        <v>2</v>
      </c>
      <c r="F910" s="4" t="s">
        <v>45</v>
      </c>
      <c r="G910" s="4" t="s">
        <v>51</v>
      </c>
      <c r="H910" s="4" t="s">
        <v>54</v>
      </c>
      <c r="I910" s="4" t="s">
        <v>38</v>
      </c>
      <c r="J910" s="7">
        <v>329884.52262346615</v>
      </c>
      <c r="K910" s="9"/>
    </row>
    <row r="911" spans="1:11" ht="14.25" customHeight="1" x14ac:dyDescent="0.2">
      <c r="A911" s="4" t="s">
        <v>58</v>
      </c>
      <c r="B911" s="4" t="s">
        <v>44</v>
      </c>
      <c r="C911" s="4" t="s">
        <v>43</v>
      </c>
      <c r="D911" s="5">
        <v>41699</v>
      </c>
      <c r="E911" s="4">
        <v>3</v>
      </c>
      <c r="F911" s="4" t="s">
        <v>45</v>
      </c>
      <c r="G911" s="4" t="s">
        <v>51</v>
      </c>
      <c r="H911" s="4" t="s">
        <v>54</v>
      </c>
      <c r="I911" s="4" t="s">
        <v>38</v>
      </c>
      <c r="J911" s="7">
        <v>446578.08277619159</v>
      </c>
      <c r="K911" s="9"/>
    </row>
    <row r="912" spans="1:11" ht="14.25" customHeight="1" x14ac:dyDescent="0.2">
      <c r="A912" s="4" t="s">
        <v>58</v>
      </c>
      <c r="B912" s="4" t="s">
        <v>44</v>
      </c>
      <c r="C912" s="4" t="s">
        <v>43</v>
      </c>
      <c r="D912" s="5">
        <v>41730</v>
      </c>
      <c r="E912" s="4">
        <v>4</v>
      </c>
      <c r="F912" s="4" t="s">
        <v>45</v>
      </c>
      <c r="G912" s="4" t="s">
        <v>51</v>
      </c>
      <c r="H912" s="4" t="s">
        <v>54</v>
      </c>
      <c r="I912" s="4" t="s">
        <v>38</v>
      </c>
      <c r="J912" s="7">
        <v>255084.77622429357</v>
      </c>
      <c r="K912" s="9"/>
    </row>
    <row r="913" spans="1:11" ht="14.25" customHeight="1" x14ac:dyDescent="0.2">
      <c r="A913" s="4" t="s">
        <v>58</v>
      </c>
      <c r="B913" s="4" t="s">
        <v>44</v>
      </c>
      <c r="C913" s="4" t="s">
        <v>43</v>
      </c>
      <c r="D913" s="5">
        <v>41760</v>
      </c>
      <c r="E913" s="4">
        <v>5</v>
      </c>
      <c r="F913" s="4" t="s">
        <v>45</v>
      </c>
      <c r="G913" s="4" t="s">
        <v>51</v>
      </c>
      <c r="H913" s="4" t="s">
        <v>54</v>
      </c>
      <c r="I913" s="4" t="s">
        <v>38</v>
      </c>
      <c r="J913" s="7">
        <v>307417.20946522552</v>
      </c>
      <c r="K913" s="9"/>
    </row>
    <row r="914" spans="1:11" ht="14.25" customHeight="1" x14ac:dyDescent="0.2">
      <c r="A914" s="4" t="s">
        <v>58</v>
      </c>
      <c r="B914" s="4" t="s">
        <v>44</v>
      </c>
      <c r="C914" s="4" t="s">
        <v>43</v>
      </c>
      <c r="D914" s="5">
        <v>41791</v>
      </c>
      <c r="E914" s="4">
        <v>6</v>
      </c>
      <c r="F914" s="4" t="s">
        <v>45</v>
      </c>
      <c r="G914" s="4" t="s">
        <v>51</v>
      </c>
      <c r="H914" s="4" t="s">
        <v>54</v>
      </c>
      <c r="I914" s="4" t="s">
        <v>38</v>
      </c>
      <c r="J914" s="7">
        <v>612277.97873185331</v>
      </c>
      <c r="K914" s="9"/>
    </row>
    <row r="915" spans="1:11" ht="14.25" customHeight="1" x14ac:dyDescent="0.2">
      <c r="A915" s="4" t="s">
        <v>58</v>
      </c>
      <c r="B915" s="4" t="s">
        <v>44</v>
      </c>
      <c r="C915" s="4" t="s">
        <v>43</v>
      </c>
      <c r="D915" s="5">
        <v>41456</v>
      </c>
      <c r="E915" s="4">
        <v>7</v>
      </c>
      <c r="F915" s="4" t="s">
        <v>45</v>
      </c>
      <c r="G915" s="4" t="s">
        <v>51</v>
      </c>
      <c r="H915" s="4" t="s">
        <v>55</v>
      </c>
      <c r="I915" s="4" t="s">
        <v>38</v>
      </c>
      <c r="J915" s="7">
        <v>204001.78430538269</v>
      </c>
      <c r="K915" s="9"/>
    </row>
    <row r="916" spans="1:11" ht="14.25" customHeight="1" x14ac:dyDescent="0.2">
      <c r="A916" s="4" t="s">
        <v>58</v>
      </c>
      <c r="B916" s="4" t="s">
        <v>44</v>
      </c>
      <c r="C916" s="4" t="s">
        <v>43</v>
      </c>
      <c r="D916" s="5">
        <v>41487</v>
      </c>
      <c r="E916" s="4">
        <v>8</v>
      </c>
      <c r="F916" s="4" t="s">
        <v>45</v>
      </c>
      <c r="G916" s="4" t="s">
        <v>51</v>
      </c>
      <c r="H916" s="4" t="s">
        <v>55</v>
      </c>
      <c r="I916" s="4" t="s">
        <v>38</v>
      </c>
      <c r="J916" s="7">
        <v>156736.8476459604</v>
      </c>
      <c r="K916" s="9"/>
    </row>
    <row r="917" spans="1:11" ht="14.25" customHeight="1" x14ac:dyDescent="0.2">
      <c r="A917" s="4" t="s">
        <v>58</v>
      </c>
      <c r="B917" s="4" t="s">
        <v>44</v>
      </c>
      <c r="C917" s="4" t="s">
        <v>43</v>
      </c>
      <c r="D917" s="5">
        <v>41518</v>
      </c>
      <c r="E917" s="4">
        <v>9</v>
      </c>
      <c r="F917" s="4" t="s">
        <v>45</v>
      </c>
      <c r="G917" s="4" t="s">
        <v>51</v>
      </c>
      <c r="H917" s="4" t="s">
        <v>55</v>
      </c>
      <c r="I917" s="4" t="s">
        <v>38</v>
      </c>
      <c r="J917" s="7">
        <v>244769.18801975637</v>
      </c>
      <c r="K917" s="9"/>
    </row>
    <row r="918" spans="1:11" ht="14.25" customHeight="1" x14ac:dyDescent="0.2">
      <c r="A918" s="4" t="s">
        <v>58</v>
      </c>
      <c r="B918" s="4" t="s">
        <v>44</v>
      </c>
      <c r="C918" s="4" t="s">
        <v>43</v>
      </c>
      <c r="D918" s="5">
        <v>41548</v>
      </c>
      <c r="E918" s="4">
        <v>10</v>
      </c>
      <c r="F918" s="4" t="s">
        <v>45</v>
      </c>
      <c r="G918" s="4" t="s">
        <v>51</v>
      </c>
      <c r="H918" s="4" t="s">
        <v>55</v>
      </c>
      <c r="I918" s="4" t="s">
        <v>38</v>
      </c>
      <c r="J918" s="7">
        <v>198504.61086128399</v>
      </c>
      <c r="K918" s="9"/>
    </row>
    <row r="919" spans="1:11" ht="14.25" customHeight="1" x14ac:dyDescent="0.2">
      <c r="A919" s="4" t="s">
        <v>58</v>
      </c>
      <c r="B919" s="4" t="s">
        <v>44</v>
      </c>
      <c r="C919" s="4" t="s">
        <v>43</v>
      </c>
      <c r="D919" s="5">
        <v>41579</v>
      </c>
      <c r="E919" s="4">
        <v>11</v>
      </c>
      <c r="F919" s="4" t="s">
        <v>45</v>
      </c>
      <c r="G919" s="4" t="s">
        <v>51</v>
      </c>
      <c r="H919" s="4" t="s">
        <v>55</v>
      </c>
      <c r="I919" s="4" t="s">
        <v>38</v>
      </c>
      <c r="J919" s="7">
        <v>174673.83751677407</v>
      </c>
      <c r="K919" s="9"/>
    </row>
    <row r="920" spans="1:11" ht="14.25" customHeight="1" x14ac:dyDescent="0.2">
      <c r="A920" s="4" t="s">
        <v>58</v>
      </c>
      <c r="B920" s="4" t="s">
        <v>44</v>
      </c>
      <c r="C920" s="4" t="s">
        <v>43</v>
      </c>
      <c r="D920" s="5">
        <v>41609</v>
      </c>
      <c r="E920" s="4">
        <v>12</v>
      </c>
      <c r="F920" s="4" t="s">
        <v>45</v>
      </c>
      <c r="G920" s="4" t="s">
        <v>51</v>
      </c>
      <c r="H920" s="4" t="s">
        <v>55</v>
      </c>
      <c r="I920" s="4" t="s">
        <v>38</v>
      </c>
      <c r="J920" s="7">
        <v>117398.02382544601</v>
      </c>
      <c r="K920" s="9"/>
    </row>
    <row r="921" spans="1:11" ht="14.25" customHeight="1" x14ac:dyDescent="0.2">
      <c r="A921" s="4" t="s">
        <v>58</v>
      </c>
      <c r="B921" s="4" t="s">
        <v>44</v>
      </c>
      <c r="C921" s="4" t="s">
        <v>43</v>
      </c>
      <c r="D921" s="5">
        <v>41640</v>
      </c>
      <c r="E921" s="4">
        <v>1</v>
      </c>
      <c r="F921" s="4" t="s">
        <v>45</v>
      </c>
      <c r="G921" s="4" t="s">
        <v>51</v>
      </c>
      <c r="H921" s="4" t="s">
        <v>55</v>
      </c>
      <c r="I921" s="4" t="s">
        <v>38</v>
      </c>
      <c r="J921" s="7">
        <v>122856.00426868859</v>
      </c>
      <c r="K921" s="9"/>
    </row>
    <row r="922" spans="1:11" ht="14.25" customHeight="1" x14ac:dyDescent="0.2">
      <c r="A922" s="4" t="s">
        <v>58</v>
      </c>
      <c r="B922" s="4" t="s">
        <v>44</v>
      </c>
      <c r="C922" s="4" t="s">
        <v>43</v>
      </c>
      <c r="D922" s="5">
        <v>41671</v>
      </c>
      <c r="E922" s="4">
        <v>2</v>
      </c>
      <c r="F922" s="4" t="s">
        <v>45</v>
      </c>
      <c r="G922" s="4" t="s">
        <v>51</v>
      </c>
      <c r="H922" s="4" t="s">
        <v>55</v>
      </c>
      <c r="I922" s="4" t="s">
        <v>38</v>
      </c>
      <c r="J922" s="7">
        <v>115969.228431147</v>
      </c>
      <c r="K922" s="9"/>
    </row>
    <row r="923" spans="1:11" ht="14.25" customHeight="1" x14ac:dyDescent="0.2">
      <c r="A923" s="4" t="s">
        <v>58</v>
      </c>
      <c r="B923" s="4" t="s">
        <v>44</v>
      </c>
      <c r="C923" s="4" t="s">
        <v>43</v>
      </c>
      <c r="D923" s="5">
        <v>41699</v>
      </c>
      <c r="E923" s="4">
        <v>3</v>
      </c>
      <c r="F923" s="4" t="s">
        <v>45</v>
      </c>
      <c r="G923" s="4" t="s">
        <v>51</v>
      </c>
      <c r="H923" s="4" t="s">
        <v>55</v>
      </c>
      <c r="I923" s="4" t="s">
        <v>38</v>
      </c>
      <c r="J923" s="7">
        <v>156435.99509763226</v>
      </c>
      <c r="K923" s="9"/>
    </row>
    <row r="924" spans="1:11" ht="14.25" customHeight="1" x14ac:dyDescent="0.2">
      <c r="A924" s="4" t="s">
        <v>58</v>
      </c>
      <c r="B924" s="4" t="s">
        <v>44</v>
      </c>
      <c r="C924" s="4" t="s">
        <v>43</v>
      </c>
      <c r="D924" s="5">
        <v>41730</v>
      </c>
      <c r="E924" s="4">
        <v>4</v>
      </c>
      <c r="F924" s="4" t="s">
        <v>45</v>
      </c>
      <c r="G924" s="4" t="s">
        <v>51</v>
      </c>
      <c r="H924" s="4" t="s">
        <v>55</v>
      </c>
      <c r="I924" s="4" t="s">
        <v>38</v>
      </c>
      <c r="J924" s="7">
        <v>85299.480614602799</v>
      </c>
      <c r="K924" s="9"/>
    </row>
    <row r="925" spans="1:11" ht="14.25" customHeight="1" x14ac:dyDescent="0.2">
      <c r="A925" s="4" t="s">
        <v>58</v>
      </c>
      <c r="B925" s="4" t="s">
        <v>44</v>
      </c>
      <c r="C925" s="4" t="s">
        <v>43</v>
      </c>
      <c r="D925" s="5">
        <v>41760</v>
      </c>
      <c r="E925" s="4">
        <v>5</v>
      </c>
      <c r="F925" s="4" t="s">
        <v>45</v>
      </c>
      <c r="G925" s="4" t="s">
        <v>51</v>
      </c>
      <c r="H925" s="4" t="s">
        <v>55</v>
      </c>
      <c r="I925" s="4" t="s">
        <v>38</v>
      </c>
      <c r="J925" s="7">
        <v>115184.65971776398</v>
      </c>
      <c r="K925" s="9"/>
    </row>
    <row r="926" spans="1:11" ht="14.25" customHeight="1" x14ac:dyDescent="0.2">
      <c r="A926" s="4" t="s">
        <v>58</v>
      </c>
      <c r="B926" s="4" t="s">
        <v>44</v>
      </c>
      <c r="C926" s="4" t="s">
        <v>43</v>
      </c>
      <c r="D926" s="5">
        <v>41791</v>
      </c>
      <c r="E926" s="4">
        <v>6</v>
      </c>
      <c r="F926" s="4" t="s">
        <v>45</v>
      </c>
      <c r="G926" s="4" t="s">
        <v>51</v>
      </c>
      <c r="H926" s="4" t="s">
        <v>55</v>
      </c>
      <c r="I926" s="4" t="s">
        <v>38</v>
      </c>
      <c r="J926" s="7">
        <v>191142.34907568261</v>
      </c>
      <c r="K926" s="9"/>
    </row>
    <row r="927" spans="1:11" ht="14.25" customHeight="1" x14ac:dyDescent="0.2">
      <c r="A927" s="4" t="s">
        <v>58</v>
      </c>
      <c r="B927" s="4" t="s">
        <v>44</v>
      </c>
      <c r="C927" s="4" t="s">
        <v>43</v>
      </c>
      <c r="D927" s="5">
        <v>41456</v>
      </c>
      <c r="E927" s="4">
        <v>7</v>
      </c>
      <c r="F927" s="4" t="s">
        <v>45</v>
      </c>
      <c r="G927" s="4" t="s">
        <v>56</v>
      </c>
      <c r="H927" s="4" t="s">
        <v>57</v>
      </c>
      <c r="I927" s="4" t="s">
        <v>38</v>
      </c>
      <c r="J927" s="7">
        <v>3067822.9919048399</v>
      </c>
      <c r="K927" s="9"/>
    </row>
    <row r="928" spans="1:11" ht="14.25" customHeight="1" x14ac:dyDescent="0.2">
      <c r="A928" s="4" t="s">
        <v>58</v>
      </c>
      <c r="B928" s="4" t="s">
        <v>44</v>
      </c>
      <c r="C928" s="4" t="s">
        <v>43</v>
      </c>
      <c r="D928" s="5">
        <v>41487</v>
      </c>
      <c r="E928" s="4">
        <v>8</v>
      </c>
      <c r="F928" s="4" t="s">
        <v>45</v>
      </c>
      <c r="G928" s="4" t="s">
        <v>56</v>
      </c>
      <c r="H928" s="4" t="s">
        <v>57</v>
      </c>
      <c r="I928" s="4" t="s">
        <v>38</v>
      </c>
      <c r="J928" s="7">
        <v>2455342.9186057192</v>
      </c>
      <c r="K928" s="9"/>
    </row>
    <row r="929" spans="1:11" ht="14.25" customHeight="1" x14ac:dyDescent="0.2">
      <c r="A929" s="4" t="s">
        <v>58</v>
      </c>
      <c r="B929" s="4" t="s">
        <v>44</v>
      </c>
      <c r="C929" s="4" t="s">
        <v>43</v>
      </c>
      <c r="D929" s="5">
        <v>41518</v>
      </c>
      <c r="E929" s="4">
        <v>9</v>
      </c>
      <c r="F929" s="4" t="s">
        <v>45</v>
      </c>
      <c r="G929" s="4" t="s">
        <v>56</v>
      </c>
      <c r="H929" s="4" t="s">
        <v>57</v>
      </c>
      <c r="I929" s="4" t="s">
        <v>38</v>
      </c>
      <c r="J929" s="7">
        <v>3390820.7358167996</v>
      </c>
      <c r="K929" s="9"/>
    </row>
    <row r="930" spans="1:11" ht="14.25" customHeight="1" x14ac:dyDescent="0.2">
      <c r="A930" s="4" t="s">
        <v>58</v>
      </c>
      <c r="B930" s="4" t="s">
        <v>44</v>
      </c>
      <c r="C930" s="4" t="s">
        <v>43</v>
      </c>
      <c r="D930" s="5">
        <v>41548</v>
      </c>
      <c r="E930" s="4">
        <v>10</v>
      </c>
      <c r="F930" s="4" t="s">
        <v>45</v>
      </c>
      <c r="G930" s="4" t="s">
        <v>56</v>
      </c>
      <c r="H930" s="4" t="s">
        <v>57</v>
      </c>
      <c r="I930" s="4" t="s">
        <v>38</v>
      </c>
      <c r="J930" s="7">
        <v>2725135.5537314997</v>
      </c>
      <c r="K930" s="9"/>
    </row>
    <row r="931" spans="1:11" ht="14.25" customHeight="1" x14ac:dyDescent="0.2">
      <c r="A931" s="4" t="s">
        <v>58</v>
      </c>
      <c r="B931" s="4" t="s">
        <v>44</v>
      </c>
      <c r="C931" s="4" t="s">
        <v>43</v>
      </c>
      <c r="D931" s="5">
        <v>41579</v>
      </c>
      <c r="E931" s="4">
        <v>11</v>
      </c>
      <c r="F931" s="4" t="s">
        <v>45</v>
      </c>
      <c r="G931" s="4" t="s">
        <v>56</v>
      </c>
      <c r="H931" s="4" t="s">
        <v>57</v>
      </c>
      <c r="I931" s="4" t="s">
        <v>38</v>
      </c>
      <c r="J931" s="7">
        <v>2517178.5408305251</v>
      </c>
      <c r="K931" s="9"/>
    </row>
    <row r="932" spans="1:11" ht="14.25" customHeight="1" x14ac:dyDescent="0.2">
      <c r="A932" s="4" t="s">
        <v>58</v>
      </c>
      <c r="B932" s="4" t="s">
        <v>44</v>
      </c>
      <c r="C932" s="4" t="s">
        <v>43</v>
      </c>
      <c r="D932" s="5">
        <v>41609</v>
      </c>
      <c r="E932" s="4">
        <v>12</v>
      </c>
      <c r="F932" s="4" t="s">
        <v>45</v>
      </c>
      <c r="G932" s="4" t="s">
        <v>56</v>
      </c>
      <c r="H932" s="4" t="s">
        <v>57</v>
      </c>
      <c r="I932" s="4" t="s">
        <v>38</v>
      </c>
      <c r="J932" s="7">
        <v>1767206.136907575</v>
      </c>
      <c r="K932" s="9"/>
    </row>
    <row r="933" spans="1:11" ht="14.25" customHeight="1" x14ac:dyDescent="0.2">
      <c r="A933" s="4" t="s">
        <v>58</v>
      </c>
      <c r="B933" s="4" t="s">
        <v>44</v>
      </c>
      <c r="C933" s="4" t="s">
        <v>43</v>
      </c>
      <c r="D933" s="5">
        <v>41640</v>
      </c>
      <c r="E933" s="4">
        <v>1</v>
      </c>
      <c r="F933" s="4" t="s">
        <v>45</v>
      </c>
      <c r="G933" s="4" t="s">
        <v>56</v>
      </c>
      <c r="H933" s="4" t="s">
        <v>57</v>
      </c>
      <c r="I933" s="4" t="s">
        <v>38</v>
      </c>
      <c r="J933" s="7">
        <v>1961436.6334718997</v>
      </c>
      <c r="K933" s="9"/>
    </row>
    <row r="934" spans="1:11" ht="14.25" customHeight="1" x14ac:dyDescent="0.2">
      <c r="A934" s="4" t="s">
        <v>58</v>
      </c>
      <c r="B934" s="4" t="s">
        <v>44</v>
      </c>
      <c r="C934" s="4" t="s">
        <v>43</v>
      </c>
      <c r="D934" s="5">
        <v>41671</v>
      </c>
      <c r="E934" s="4">
        <v>2</v>
      </c>
      <c r="F934" s="4" t="s">
        <v>45</v>
      </c>
      <c r="G934" s="4" t="s">
        <v>56</v>
      </c>
      <c r="H934" s="4" t="s">
        <v>57</v>
      </c>
      <c r="I934" s="4" t="s">
        <v>38</v>
      </c>
      <c r="J934" s="7">
        <v>1593530.5935860998</v>
      </c>
      <c r="K934" s="9"/>
    </row>
    <row r="935" spans="1:11" ht="14.25" customHeight="1" x14ac:dyDescent="0.2">
      <c r="A935" s="4" t="s">
        <v>58</v>
      </c>
      <c r="B935" s="4" t="s">
        <v>44</v>
      </c>
      <c r="C935" s="4" t="s">
        <v>43</v>
      </c>
      <c r="D935" s="5">
        <v>41699</v>
      </c>
      <c r="E935" s="4">
        <v>3</v>
      </c>
      <c r="F935" s="4" t="s">
        <v>45</v>
      </c>
      <c r="G935" s="4" t="s">
        <v>56</v>
      </c>
      <c r="H935" s="4" t="s">
        <v>57</v>
      </c>
      <c r="I935" s="4" t="s">
        <v>38</v>
      </c>
      <c r="J935" s="7">
        <v>2258113.7891461495</v>
      </c>
      <c r="K935" s="9"/>
    </row>
    <row r="936" spans="1:11" ht="14.25" customHeight="1" x14ac:dyDescent="0.2">
      <c r="A936" s="4" t="s">
        <v>58</v>
      </c>
      <c r="B936" s="4" t="s">
        <v>44</v>
      </c>
      <c r="C936" s="4" t="s">
        <v>43</v>
      </c>
      <c r="D936" s="5">
        <v>41730</v>
      </c>
      <c r="E936" s="4">
        <v>4</v>
      </c>
      <c r="F936" s="4" t="s">
        <v>45</v>
      </c>
      <c r="G936" s="4" t="s">
        <v>56</v>
      </c>
      <c r="H936" s="4" t="s">
        <v>57</v>
      </c>
      <c r="I936" s="4" t="s">
        <v>38</v>
      </c>
      <c r="J936" s="7">
        <v>1190031.30652068</v>
      </c>
      <c r="K936" s="9"/>
    </row>
    <row r="937" spans="1:11" ht="14.25" customHeight="1" x14ac:dyDescent="0.2">
      <c r="A937" s="4" t="s">
        <v>58</v>
      </c>
      <c r="B937" s="4" t="s">
        <v>44</v>
      </c>
      <c r="C937" s="4" t="s">
        <v>43</v>
      </c>
      <c r="D937" s="5">
        <v>41760</v>
      </c>
      <c r="E937" s="4">
        <v>5</v>
      </c>
      <c r="F937" s="4" t="s">
        <v>45</v>
      </c>
      <c r="G937" s="4" t="s">
        <v>56</v>
      </c>
      <c r="H937" s="4" t="s">
        <v>57</v>
      </c>
      <c r="I937" s="4" t="s">
        <v>38</v>
      </c>
      <c r="J937" s="7">
        <v>1572119.1696365993</v>
      </c>
      <c r="K937" s="9"/>
    </row>
    <row r="938" spans="1:11" ht="14.25" customHeight="1" x14ac:dyDescent="0.2">
      <c r="A938" s="4" t="s">
        <v>58</v>
      </c>
      <c r="B938" s="4" t="s">
        <v>44</v>
      </c>
      <c r="C938" s="4" t="s">
        <v>43</v>
      </c>
      <c r="D938" s="5">
        <v>41791</v>
      </c>
      <c r="E938" s="4">
        <v>6</v>
      </c>
      <c r="F938" s="4" t="s">
        <v>45</v>
      </c>
      <c r="G938" s="4" t="s">
        <v>56</v>
      </c>
      <c r="H938" s="4" t="s">
        <v>57</v>
      </c>
      <c r="I938" s="4" t="s">
        <v>38</v>
      </c>
      <c r="J938" s="7">
        <v>2829210.9406183348</v>
      </c>
      <c r="K938" s="9"/>
    </row>
    <row r="939" spans="1:11" ht="14.25" customHeight="1" x14ac:dyDescent="0.2">
      <c r="A939" s="4" t="s">
        <v>59</v>
      </c>
      <c r="B939" s="4" t="s">
        <v>60</v>
      </c>
      <c r="C939" s="4" t="s">
        <v>34</v>
      </c>
      <c r="D939" s="5">
        <v>41456</v>
      </c>
      <c r="E939" s="4">
        <v>6</v>
      </c>
      <c r="F939" s="4" t="s">
        <v>60</v>
      </c>
      <c r="G939" s="4" t="s">
        <v>60</v>
      </c>
      <c r="H939" s="4" t="s">
        <v>60</v>
      </c>
      <c r="I939" s="4" t="s">
        <v>61</v>
      </c>
      <c r="J939" s="10">
        <v>181.933291</v>
      </c>
    </row>
    <row r="940" spans="1:11" ht="14.25" customHeight="1" x14ac:dyDescent="0.2">
      <c r="A940" s="4" t="s">
        <v>59</v>
      </c>
      <c r="B940" s="4" t="s">
        <v>60</v>
      </c>
      <c r="C940" s="4" t="s">
        <v>34</v>
      </c>
      <c r="D940" s="5">
        <v>41487</v>
      </c>
      <c r="E940" s="4">
        <v>6</v>
      </c>
      <c r="F940" s="4" t="s">
        <v>60</v>
      </c>
      <c r="G940" s="4" t="s">
        <v>60</v>
      </c>
      <c r="H940" s="4" t="s">
        <v>60</v>
      </c>
      <c r="I940" s="4" t="s">
        <v>61</v>
      </c>
      <c r="J940" s="11">
        <v>187.44394299999999</v>
      </c>
    </row>
    <row r="941" spans="1:11" ht="14.25" customHeight="1" x14ac:dyDescent="0.2">
      <c r="A941" s="4" t="s">
        <v>59</v>
      </c>
      <c r="B941" s="4" t="s">
        <v>60</v>
      </c>
      <c r="C941" s="4" t="s">
        <v>34</v>
      </c>
      <c r="D941" s="5">
        <v>41518</v>
      </c>
      <c r="E941" s="4">
        <v>6</v>
      </c>
      <c r="F941" s="4" t="s">
        <v>60</v>
      </c>
      <c r="G941" s="4" t="s">
        <v>60</v>
      </c>
      <c r="H941" s="4" t="s">
        <v>60</v>
      </c>
      <c r="I941" s="4" t="s">
        <v>61</v>
      </c>
      <c r="J941" s="11">
        <v>184.77365699999999</v>
      </c>
    </row>
    <row r="942" spans="1:11" ht="14.25" customHeight="1" x14ac:dyDescent="0.2">
      <c r="A942" s="4" t="s">
        <v>59</v>
      </c>
      <c r="B942" s="4" t="s">
        <v>60</v>
      </c>
      <c r="C942" s="4" t="s">
        <v>34</v>
      </c>
      <c r="D942" s="5">
        <v>41548</v>
      </c>
      <c r="E942" s="4">
        <v>6</v>
      </c>
      <c r="F942" s="4" t="s">
        <v>60</v>
      </c>
      <c r="G942" s="4" t="s">
        <v>60</v>
      </c>
      <c r="H942" s="4" t="s">
        <v>60</v>
      </c>
      <c r="I942" s="4" t="s">
        <v>61</v>
      </c>
      <c r="J942" s="11">
        <v>191.54109299999999</v>
      </c>
    </row>
    <row r="943" spans="1:11" ht="14.25" customHeight="1" x14ac:dyDescent="0.2">
      <c r="A943" s="4" t="s">
        <v>59</v>
      </c>
      <c r="B943" s="4" t="s">
        <v>60</v>
      </c>
      <c r="C943" s="4" t="s">
        <v>34</v>
      </c>
      <c r="D943" s="5">
        <v>41579</v>
      </c>
      <c r="E943" s="4">
        <v>6</v>
      </c>
      <c r="F943" s="4" t="s">
        <v>60</v>
      </c>
      <c r="G943" s="4" t="s">
        <v>60</v>
      </c>
      <c r="H943" s="4" t="s">
        <v>60</v>
      </c>
      <c r="I943" s="4" t="s">
        <v>61</v>
      </c>
      <c r="J943" s="11">
        <v>98.096062000000003</v>
      </c>
    </row>
    <row r="944" spans="1:11" ht="14.25" customHeight="1" x14ac:dyDescent="0.2">
      <c r="A944" s="4" t="s">
        <v>59</v>
      </c>
      <c r="B944" s="4" t="s">
        <v>60</v>
      </c>
      <c r="C944" s="4" t="s">
        <v>34</v>
      </c>
      <c r="D944" s="5">
        <v>41609</v>
      </c>
      <c r="E944" s="4">
        <v>6</v>
      </c>
      <c r="F944" s="4" t="s">
        <v>60</v>
      </c>
      <c r="G944" s="4" t="s">
        <v>60</v>
      </c>
      <c r="H944" s="4" t="s">
        <v>60</v>
      </c>
      <c r="I944" s="4" t="s">
        <v>61</v>
      </c>
      <c r="J944" s="11">
        <v>185.30685299999999</v>
      </c>
    </row>
    <row r="945" spans="1:10" ht="14.25" customHeight="1" x14ac:dyDescent="0.2">
      <c r="A945" s="4" t="s">
        <v>59</v>
      </c>
      <c r="B945" s="4" t="s">
        <v>60</v>
      </c>
      <c r="C945" s="4" t="s">
        <v>34</v>
      </c>
      <c r="D945" s="5">
        <v>41640</v>
      </c>
      <c r="E945" s="4">
        <v>6</v>
      </c>
      <c r="F945" s="4" t="s">
        <v>60</v>
      </c>
      <c r="G945" s="4" t="s">
        <v>60</v>
      </c>
      <c r="H945" s="4" t="s">
        <v>60</v>
      </c>
      <c r="I945" s="4" t="s">
        <v>61</v>
      </c>
      <c r="J945" s="11">
        <v>186.90143900000001</v>
      </c>
    </row>
    <row r="946" spans="1:10" ht="14.25" customHeight="1" x14ac:dyDescent="0.2">
      <c r="A946" s="4" t="s">
        <v>59</v>
      </c>
      <c r="B946" s="4" t="s">
        <v>60</v>
      </c>
      <c r="C946" s="4" t="s">
        <v>34</v>
      </c>
      <c r="D946" s="5">
        <v>41671</v>
      </c>
      <c r="E946" s="4">
        <v>6</v>
      </c>
      <c r="F946" s="4" t="s">
        <v>60</v>
      </c>
      <c r="G946" s="4" t="s">
        <v>60</v>
      </c>
      <c r="H946" s="4" t="s">
        <v>60</v>
      </c>
      <c r="I946" s="4" t="s">
        <v>61</v>
      </c>
      <c r="J946" s="11">
        <v>158.58676500000001</v>
      </c>
    </row>
    <row r="947" spans="1:10" ht="14.25" customHeight="1" x14ac:dyDescent="0.2">
      <c r="A947" s="4" t="s">
        <v>59</v>
      </c>
      <c r="B947" s="4" t="s">
        <v>60</v>
      </c>
      <c r="C947" s="4" t="s">
        <v>34</v>
      </c>
      <c r="D947" s="5">
        <v>41699</v>
      </c>
      <c r="E947" s="4">
        <v>6</v>
      </c>
      <c r="F947" s="4" t="s">
        <v>60</v>
      </c>
      <c r="G947" s="4" t="s">
        <v>60</v>
      </c>
      <c r="H947" s="4" t="s">
        <v>60</v>
      </c>
      <c r="I947" s="4" t="s">
        <v>61</v>
      </c>
      <c r="J947" s="11">
        <v>191.40367599999999</v>
      </c>
    </row>
    <row r="948" spans="1:10" ht="14.25" customHeight="1" x14ac:dyDescent="0.2">
      <c r="A948" s="4" t="s">
        <v>59</v>
      </c>
      <c r="B948" s="4" t="s">
        <v>60</v>
      </c>
      <c r="C948" s="4" t="s">
        <v>34</v>
      </c>
      <c r="D948" s="5">
        <v>41730</v>
      </c>
      <c r="E948" s="4">
        <v>6</v>
      </c>
      <c r="F948" s="4" t="s">
        <v>60</v>
      </c>
      <c r="G948" s="4" t="s">
        <v>60</v>
      </c>
      <c r="H948" s="4" t="s">
        <v>60</v>
      </c>
      <c r="I948" s="4" t="s">
        <v>61</v>
      </c>
      <c r="J948" s="11">
        <v>171.057864</v>
      </c>
    </row>
    <row r="949" spans="1:10" ht="14.25" customHeight="1" x14ac:dyDescent="0.2">
      <c r="A949" s="4" t="s">
        <v>59</v>
      </c>
      <c r="B949" s="4" t="s">
        <v>60</v>
      </c>
      <c r="C949" s="4" t="s">
        <v>34</v>
      </c>
      <c r="D949" s="5">
        <v>41760</v>
      </c>
      <c r="E949" s="4">
        <v>6</v>
      </c>
      <c r="F949" s="4" t="s">
        <v>60</v>
      </c>
      <c r="G949" s="4" t="s">
        <v>60</v>
      </c>
      <c r="H949" s="4" t="s">
        <v>60</v>
      </c>
      <c r="I949" s="4" t="s">
        <v>61</v>
      </c>
      <c r="J949" s="11">
        <v>169.28699900000001</v>
      </c>
    </row>
    <row r="950" spans="1:10" ht="14.25" customHeight="1" x14ac:dyDescent="0.2">
      <c r="A950" s="4" t="s">
        <v>59</v>
      </c>
      <c r="B950" s="4" t="s">
        <v>60</v>
      </c>
      <c r="C950" s="4" t="s">
        <v>34</v>
      </c>
      <c r="D950" s="5">
        <v>41791</v>
      </c>
      <c r="E950" s="4">
        <v>6</v>
      </c>
      <c r="F950" s="4" t="s">
        <v>60</v>
      </c>
      <c r="G950" s="4" t="s">
        <v>60</v>
      </c>
      <c r="H950" s="4" t="s">
        <v>60</v>
      </c>
      <c r="I950" s="4" t="s">
        <v>61</v>
      </c>
      <c r="J950" s="11">
        <v>142.50871699999999</v>
      </c>
    </row>
    <row r="951" spans="1:10" ht="14.25" customHeight="1" x14ac:dyDescent="0.2">
      <c r="A951" s="4" t="s">
        <v>59</v>
      </c>
      <c r="B951" s="4" t="s">
        <v>60</v>
      </c>
      <c r="C951" s="4" t="s">
        <v>42</v>
      </c>
      <c r="D951" s="5">
        <v>41456</v>
      </c>
      <c r="E951" s="4">
        <v>6</v>
      </c>
      <c r="F951" s="4" t="s">
        <v>60</v>
      </c>
      <c r="G951" s="4" t="s">
        <v>60</v>
      </c>
      <c r="H951" s="4" t="s">
        <v>60</v>
      </c>
      <c r="I951" s="4" t="s">
        <v>61</v>
      </c>
      <c r="J951" s="10">
        <v>214.968999</v>
      </c>
    </row>
    <row r="952" spans="1:10" ht="14.25" customHeight="1" x14ac:dyDescent="0.2">
      <c r="A952" s="4" t="s">
        <v>59</v>
      </c>
      <c r="B952" s="4" t="s">
        <v>60</v>
      </c>
      <c r="C952" s="4" t="s">
        <v>42</v>
      </c>
      <c r="D952" s="5">
        <v>41487</v>
      </c>
      <c r="E952" s="4">
        <v>6</v>
      </c>
      <c r="F952" s="4" t="s">
        <v>60</v>
      </c>
      <c r="G952" s="4" t="s">
        <v>60</v>
      </c>
      <c r="H952" s="4" t="s">
        <v>60</v>
      </c>
      <c r="I952" s="4" t="s">
        <v>61</v>
      </c>
      <c r="J952" s="10">
        <v>228.199051</v>
      </c>
    </row>
    <row r="953" spans="1:10" ht="14.25" customHeight="1" x14ac:dyDescent="0.2">
      <c r="A953" s="4" t="s">
        <v>59</v>
      </c>
      <c r="B953" s="4" t="s">
        <v>60</v>
      </c>
      <c r="C953" s="4" t="s">
        <v>42</v>
      </c>
      <c r="D953" s="5">
        <v>41518</v>
      </c>
      <c r="E953" s="4">
        <v>6</v>
      </c>
      <c r="F953" s="4" t="s">
        <v>60</v>
      </c>
      <c r="G953" s="4" t="s">
        <v>60</v>
      </c>
      <c r="H953" s="4" t="s">
        <v>60</v>
      </c>
      <c r="I953" s="4" t="s">
        <v>61</v>
      </c>
      <c r="J953" s="10">
        <v>216.53646700000002</v>
      </c>
    </row>
    <row r="954" spans="1:10" ht="14.25" customHeight="1" x14ac:dyDescent="0.2">
      <c r="A954" s="4" t="s">
        <v>59</v>
      </c>
      <c r="B954" s="4" t="s">
        <v>60</v>
      </c>
      <c r="C954" s="4" t="s">
        <v>42</v>
      </c>
      <c r="D954" s="5">
        <v>41548</v>
      </c>
      <c r="E954" s="4">
        <v>6</v>
      </c>
      <c r="F954" s="4" t="s">
        <v>60</v>
      </c>
      <c r="G954" s="4" t="s">
        <v>60</v>
      </c>
      <c r="H954" s="4" t="s">
        <v>60</v>
      </c>
      <c r="I954" s="4" t="s">
        <v>61</v>
      </c>
      <c r="J954" s="10">
        <v>236.760276</v>
      </c>
    </row>
    <row r="955" spans="1:10" ht="14.25" customHeight="1" x14ac:dyDescent="0.2">
      <c r="A955" s="4" t="s">
        <v>59</v>
      </c>
      <c r="B955" s="4" t="s">
        <v>60</v>
      </c>
      <c r="C955" s="4" t="s">
        <v>42</v>
      </c>
      <c r="D955" s="5">
        <v>41579</v>
      </c>
      <c r="E955" s="4">
        <v>6</v>
      </c>
      <c r="F955" s="4" t="s">
        <v>60</v>
      </c>
      <c r="G955" s="4" t="s">
        <v>60</v>
      </c>
      <c r="H955" s="4" t="s">
        <v>60</v>
      </c>
      <c r="I955" s="4" t="s">
        <v>61</v>
      </c>
      <c r="J955" s="10">
        <v>232.052864</v>
      </c>
    </row>
    <row r="956" spans="1:10" ht="14.25" customHeight="1" x14ac:dyDescent="0.2">
      <c r="A956" s="4" t="s">
        <v>59</v>
      </c>
      <c r="B956" s="4" t="s">
        <v>60</v>
      </c>
      <c r="C956" s="4" t="s">
        <v>42</v>
      </c>
      <c r="D956" s="5">
        <v>41609</v>
      </c>
      <c r="E956" s="4">
        <v>6</v>
      </c>
      <c r="F956" s="4" t="s">
        <v>60</v>
      </c>
      <c r="G956" s="4" t="s">
        <v>60</v>
      </c>
      <c r="H956" s="4" t="s">
        <v>60</v>
      </c>
      <c r="I956" s="4" t="s">
        <v>61</v>
      </c>
      <c r="J956" s="10">
        <v>240.21016</v>
      </c>
    </row>
    <row r="957" spans="1:10" ht="14.25" customHeight="1" x14ac:dyDescent="0.2">
      <c r="A957" s="4" t="s">
        <v>59</v>
      </c>
      <c r="B957" s="4" t="s">
        <v>60</v>
      </c>
      <c r="C957" s="4" t="s">
        <v>42</v>
      </c>
      <c r="D957" s="5">
        <v>41640</v>
      </c>
      <c r="E957" s="4">
        <v>6</v>
      </c>
      <c r="F957" s="4" t="s">
        <v>60</v>
      </c>
      <c r="G957" s="4" t="s">
        <v>60</v>
      </c>
      <c r="H957" s="4" t="s">
        <v>60</v>
      </c>
      <c r="I957" s="4" t="s">
        <v>61</v>
      </c>
      <c r="J957" s="10">
        <v>288.160549</v>
      </c>
    </row>
    <row r="958" spans="1:10" ht="14.25" customHeight="1" x14ac:dyDescent="0.2">
      <c r="A958" s="4" t="s">
        <v>59</v>
      </c>
      <c r="B958" s="4" t="s">
        <v>60</v>
      </c>
      <c r="C958" s="4" t="s">
        <v>42</v>
      </c>
      <c r="D958" s="5">
        <v>41671</v>
      </c>
      <c r="E958" s="4">
        <v>6</v>
      </c>
      <c r="F958" s="4" t="s">
        <v>60</v>
      </c>
      <c r="G958" s="4" t="s">
        <v>60</v>
      </c>
      <c r="H958" s="4" t="s">
        <v>60</v>
      </c>
      <c r="I958" s="4" t="s">
        <v>61</v>
      </c>
      <c r="J958" s="10">
        <v>306.884524</v>
      </c>
    </row>
    <row r="959" spans="1:10" ht="14.25" customHeight="1" x14ac:dyDescent="0.2">
      <c r="A959" s="4" t="s">
        <v>59</v>
      </c>
      <c r="B959" s="4" t="s">
        <v>60</v>
      </c>
      <c r="C959" s="4" t="s">
        <v>42</v>
      </c>
      <c r="D959" s="5">
        <v>41699</v>
      </c>
      <c r="E959" s="4">
        <v>6</v>
      </c>
      <c r="F959" s="4" t="s">
        <v>60</v>
      </c>
      <c r="G959" s="4" t="s">
        <v>60</v>
      </c>
      <c r="H959" s="4" t="s">
        <v>60</v>
      </c>
      <c r="I959" s="4" t="s">
        <v>61</v>
      </c>
      <c r="J959" s="10">
        <v>367.65100600000005</v>
      </c>
    </row>
    <row r="960" spans="1:10" ht="14.25" customHeight="1" x14ac:dyDescent="0.2">
      <c r="A960" s="4" t="s">
        <v>59</v>
      </c>
      <c r="B960" s="4" t="s">
        <v>60</v>
      </c>
      <c r="C960" s="4" t="s">
        <v>42</v>
      </c>
      <c r="D960" s="5">
        <v>41730</v>
      </c>
      <c r="E960" s="4">
        <v>6</v>
      </c>
      <c r="F960" s="4" t="s">
        <v>60</v>
      </c>
      <c r="G960" s="4" t="s">
        <v>60</v>
      </c>
      <c r="H960" s="4" t="s">
        <v>60</v>
      </c>
      <c r="I960" s="4" t="s">
        <v>61</v>
      </c>
      <c r="J960" s="10">
        <v>351.99016599999999</v>
      </c>
    </row>
    <row r="961" spans="1:10" ht="14.25" customHeight="1" x14ac:dyDescent="0.2">
      <c r="A961" s="4" t="s">
        <v>59</v>
      </c>
      <c r="B961" s="4" t="s">
        <v>60</v>
      </c>
      <c r="C961" s="4" t="s">
        <v>42</v>
      </c>
      <c r="D961" s="5">
        <v>41760</v>
      </c>
      <c r="E961" s="4">
        <v>6</v>
      </c>
      <c r="F961" s="4" t="s">
        <v>60</v>
      </c>
      <c r="G961" s="4" t="s">
        <v>60</v>
      </c>
      <c r="H961" s="4" t="s">
        <v>60</v>
      </c>
      <c r="I961" s="4" t="s">
        <v>61</v>
      </c>
      <c r="J961" s="10">
        <v>362.822</v>
      </c>
    </row>
    <row r="962" spans="1:10" ht="14.25" customHeight="1" x14ac:dyDescent="0.2">
      <c r="A962" s="4" t="s">
        <v>59</v>
      </c>
      <c r="B962" s="4" t="s">
        <v>60</v>
      </c>
      <c r="C962" s="4" t="s">
        <v>42</v>
      </c>
      <c r="D962" s="5">
        <v>41791</v>
      </c>
      <c r="E962" s="4">
        <v>6</v>
      </c>
      <c r="F962" s="4" t="s">
        <v>60</v>
      </c>
      <c r="G962" s="4" t="s">
        <v>60</v>
      </c>
      <c r="H962" s="4" t="s">
        <v>60</v>
      </c>
      <c r="I962" s="4" t="s">
        <v>61</v>
      </c>
      <c r="J962" s="10">
        <v>260.31229999999999</v>
      </c>
    </row>
    <row r="963" spans="1:10" ht="14.25" customHeight="1" x14ac:dyDescent="0.2">
      <c r="A963" s="4" t="s">
        <v>59</v>
      </c>
      <c r="B963" s="4" t="s">
        <v>60</v>
      </c>
      <c r="C963" s="4" t="s">
        <v>43</v>
      </c>
      <c r="D963" s="5">
        <v>41456</v>
      </c>
      <c r="E963" s="4">
        <v>6</v>
      </c>
      <c r="F963" s="4" t="s">
        <v>60</v>
      </c>
      <c r="G963" s="4" t="s">
        <v>60</v>
      </c>
      <c r="H963" s="4" t="s">
        <v>60</v>
      </c>
      <c r="I963" s="4" t="s">
        <v>61</v>
      </c>
      <c r="J963" s="12">
        <v>250.24199099999998</v>
      </c>
    </row>
    <row r="964" spans="1:10" ht="14.25" customHeight="1" x14ac:dyDescent="0.2">
      <c r="A964" s="4" t="s">
        <v>59</v>
      </c>
      <c r="B964" s="4" t="s">
        <v>60</v>
      </c>
      <c r="C964" s="4" t="s">
        <v>43</v>
      </c>
      <c r="D964" s="5">
        <v>41487</v>
      </c>
      <c r="E964" s="4">
        <v>6</v>
      </c>
      <c r="F964" s="4" t="s">
        <v>60</v>
      </c>
      <c r="G964" s="4" t="s">
        <v>60</v>
      </c>
      <c r="H964" s="4" t="s">
        <v>60</v>
      </c>
      <c r="I964" s="4" t="s">
        <v>61</v>
      </c>
      <c r="J964" s="13">
        <v>206.740703</v>
      </c>
    </row>
    <row r="965" spans="1:10" ht="14.25" customHeight="1" x14ac:dyDescent="0.2">
      <c r="A965" s="4" t="s">
        <v>59</v>
      </c>
      <c r="B965" s="4" t="s">
        <v>60</v>
      </c>
      <c r="C965" s="4" t="s">
        <v>43</v>
      </c>
      <c r="D965" s="5">
        <v>41518</v>
      </c>
      <c r="E965" s="4">
        <v>6</v>
      </c>
      <c r="F965" s="4" t="s">
        <v>60</v>
      </c>
      <c r="G965" s="4" t="s">
        <v>60</v>
      </c>
      <c r="H965" s="4" t="s">
        <v>60</v>
      </c>
      <c r="I965" s="4" t="s">
        <v>61</v>
      </c>
      <c r="J965" s="13">
        <v>201.23546099999996</v>
      </c>
    </row>
    <row r="966" spans="1:10" ht="14.25" customHeight="1" x14ac:dyDescent="0.2">
      <c r="A966" s="4" t="s">
        <v>59</v>
      </c>
      <c r="B966" s="4" t="s">
        <v>60</v>
      </c>
      <c r="C966" s="4" t="s">
        <v>43</v>
      </c>
      <c r="D966" s="5">
        <v>41548</v>
      </c>
      <c r="E966" s="4">
        <v>6</v>
      </c>
      <c r="F966" s="4" t="s">
        <v>60</v>
      </c>
      <c r="G966" s="4" t="s">
        <v>60</v>
      </c>
      <c r="H966" s="4" t="s">
        <v>60</v>
      </c>
      <c r="I966" s="4" t="s">
        <v>61</v>
      </c>
      <c r="J966" s="13">
        <v>174.36956599999999</v>
      </c>
    </row>
    <row r="967" spans="1:10" ht="14.25" customHeight="1" x14ac:dyDescent="0.2">
      <c r="A967" s="4" t="s">
        <v>59</v>
      </c>
      <c r="B967" s="4" t="s">
        <v>60</v>
      </c>
      <c r="C967" s="4" t="s">
        <v>43</v>
      </c>
      <c r="D967" s="5">
        <v>41579</v>
      </c>
      <c r="E967" s="4">
        <v>6</v>
      </c>
      <c r="F967" s="4" t="s">
        <v>60</v>
      </c>
      <c r="G967" s="4" t="s">
        <v>60</v>
      </c>
      <c r="H967" s="4" t="s">
        <v>60</v>
      </c>
      <c r="I967" s="4" t="s">
        <v>61</v>
      </c>
      <c r="J967" s="13">
        <v>204.09105</v>
      </c>
    </row>
    <row r="968" spans="1:10" ht="14.25" customHeight="1" x14ac:dyDescent="0.2">
      <c r="A968" s="4" t="s">
        <v>59</v>
      </c>
      <c r="B968" s="4" t="s">
        <v>60</v>
      </c>
      <c r="C968" s="4" t="s">
        <v>43</v>
      </c>
      <c r="D968" s="5">
        <v>41609</v>
      </c>
      <c r="E968" s="4">
        <v>6</v>
      </c>
      <c r="F968" s="4" t="s">
        <v>60</v>
      </c>
      <c r="G968" s="4" t="s">
        <v>60</v>
      </c>
      <c r="H968" s="4" t="s">
        <v>60</v>
      </c>
      <c r="I968" s="4" t="s">
        <v>61</v>
      </c>
      <c r="J968" s="13">
        <v>146.35666599999999</v>
      </c>
    </row>
    <row r="969" spans="1:10" ht="14.25" customHeight="1" x14ac:dyDescent="0.2">
      <c r="A969" s="4" t="s">
        <v>59</v>
      </c>
      <c r="B969" s="4" t="s">
        <v>60</v>
      </c>
      <c r="C969" s="4" t="s">
        <v>43</v>
      </c>
      <c r="D969" s="5">
        <v>41640</v>
      </c>
      <c r="E969" s="4">
        <v>6</v>
      </c>
      <c r="F969" s="4" t="s">
        <v>60</v>
      </c>
      <c r="G969" s="4" t="s">
        <v>60</v>
      </c>
      <c r="H969" s="4" t="s">
        <v>60</v>
      </c>
      <c r="I969" s="4" t="s">
        <v>61</v>
      </c>
      <c r="J969" s="13">
        <v>204.20249700000002</v>
      </c>
    </row>
    <row r="970" spans="1:10" ht="14.25" customHeight="1" x14ac:dyDescent="0.2">
      <c r="A970" s="4" t="s">
        <v>59</v>
      </c>
      <c r="B970" s="4" t="s">
        <v>60</v>
      </c>
      <c r="C970" s="4" t="s">
        <v>43</v>
      </c>
      <c r="D970" s="5">
        <v>41671</v>
      </c>
      <c r="E970" s="4">
        <v>6</v>
      </c>
      <c r="F970" s="4" t="s">
        <v>60</v>
      </c>
      <c r="G970" s="4" t="s">
        <v>60</v>
      </c>
      <c r="H970" s="4" t="s">
        <v>60</v>
      </c>
      <c r="I970" s="4" t="s">
        <v>61</v>
      </c>
      <c r="J970" s="13">
        <v>217.43019900000002</v>
      </c>
    </row>
    <row r="971" spans="1:10" ht="14.25" customHeight="1" x14ac:dyDescent="0.2">
      <c r="A971" s="4" t="s">
        <v>59</v>
      </c>
      <c r="B971" s="4" t="s">
        <v>60</v>
      </c>
      <c r="C971" s="4" t="s">
        <v>43</v>
      </c>
      <c r="D971" s="5">
        <v>41699</v>
      </c>
      <c r="E971" s="4">
        <v>6</v>
      </c>
      <c r="F971" s="4" t="s">
        <v>60</v>
      </c>
      <c r="G971" s="4" t="s">
        <v>60</v>
      </c>
      <c r="H971" s="4" t="s">
        <v>60</v>
      </c>
      <c r="I971" s="4" t="s">
        <v>61</v>
      </c>
      <c r="J971" s="13">
        <v>230.98220000000001</v>
      </c>
    </row>
    <row r="972" spans="1:10" ht="14.25" customHeight="1" x14ac:dyDescent="0.2">
      <c r="A972" s="4" t="s">
        <v>59</v>
      </c>
      <c r="B972" s="4" t="s">
        <v>60</v>
      </c>
      <c r="C972" s="4" t="s">
        <v>43</v>
      </c>
      <c r="D972" s="5">
        <v>41730</v>
      </c>
      <c r="E972" s="4">
        <v>6</v>
      </c>
      <c r="F972" s="4" t="s">
        <v>60</v>
      </c>
      <c r="G972" s="4" t="s">
        <v>60</v>
      </c>
      <c r="H972" s="4" t="s">
        <v>60</v>
      </c>
      <c r="I972" s="4" t="s">
        <v>61</v>
      </c>
      <c r="J972" s="13">
        <v>236.441136</v>
      </c>
    </row>
    <row r="973" spans="1:10" ht="14.25" customHeight="1" x14ac:dyDescent="0.2">
      <c r="A973" s="4" t="s">
        <v>59</v>
      </c>
      <c r="B973" s="4" t="s">
        <v>60</v>
      </c>
      <c r="C973" s="4" t="s">
        <v>43</v>
      </c>
      <c r="D973" s="5">
        <v>41760</v>
      </c>
      <c r="E973" s="4">
        <v>6</v>
      </c>
      <c r="F973" s="4" t="s">
        <v>60</v>
      </c>
      <c r="G973" s="4" t="s">
        <v>60</v>
      </c>
      <c r="H973" s="4" t="s">
        <v>60</v>
      </c>
      <c r="I973" s="4" t="s">
        <v>61</v>
      </c>
      <c r="J973" s="13">
        <v>241.40736899999999</v>
      </c>
    </row>
    <row r="974" spans="1:10" ht="14.25" customHeight="1" x14ac:dyDescent="0.2">
      <c r="A974" s="4" t="s">
        <v>59</v>
      </c>
      <c r="B974" s="4" t="s">
        <v>60</v>
      </c>
      <c r="C974" s="4" t="s">
        <v>43</v>
      </c>
      <c r="D974" s="5">
        <v>41791</v>
      </c>
      <c r="E974" s="4">
        <v>6</v>
      </c>
      <c r="F974" s="4" t="s">
        <v>60</v>
      </c>
      <c r="G974" s="4" t="s">
        <v>60</v>
      </c>
      <c r="H974" s="4" t="s">
        <v>60</v>
      </c>
      <c r="I974" s="4" t="s">
        <v>61</v>
      </c>
      <c r="J974" s="13">
        <v>220.380334</v>
      </c>
    </row>
    <row r="975" spans="1:10" ht="14.25" customHeight="1" x14ac:dyDescent="0.2">
      <c r="A975" t="s">
        <v>62</v>
      </c>
      <c r="B975" s="14" t="s">
        <v>60</v>
      </c>
      <c r="C975" t="s">
        <v>34</v>
      </c>
      <c r="D975" s="15">
        <v>41456</v>
      </c>
      <c r="E975">
        <v>6</v>
      </c>
      <c r="F975" t="s">
        <v>60</v>
      </c>
      <c r="G975" s="14" t="s">
        <v>60</v>
      </c>
      <c r="H975" s="14" t="s">
        <v>60</v>
      </c>
      <c r="I975" s="4" t="s">
        <v>61</v>
      </c>
      <c r="J975" s="10">
        <v>171.933291</v>
      </c>
    </row>
    <row r="976" spans="1:10" ht="14.25" customHeight="1" x14ac:dyDescent="0.2">
      <c r="A976" t="s">
        <v>62</v>
      </c>
      <c r="B976" s="14" t="s">
        <v>60</v>
      </c>
      <c r="C976" t="s">
        <v>34</v>
      </c>
      <c r="D976" s="15">
        <v>41487</v>
      </c>
      <c r="E976">
        <v>6</v>
      </c>
      <c r="F976" t="s">
        <v>60</v>
      </c>
      <c r="G976" s="14" t="s">
        <v>60</v>
      </c>
      <c r="H976" s="14" t="s">
        <v>60</v>
      </c>
      <c r="I976" s="4" t="s">
        <v>61</v>
      </c>
      <c r="J976" s="11">
        <v>185.44394299999999</v>
      </c>
    </row>
    <row r="977" spans="1:10" ht="14.25" customHeight="1" x14ac:dyDescent="0.2">
      <c r="A977" t="s">
        <v>62</v>
      </c>
      <c r="B977" s="14" t="s">
        <v>60</v>
      </c>
      <c r="C977" t="s">
        <v>34</v>
      </c>
      <c r="D977" s="15">
        <v>41518</v>
      </c>
      <c r="E977">
        <v>6</v>
      </c>
      <c r="F977" t="s">
        <v>60</v>
      </c>
      <c r="G977" s="14" t="s">
        <v>60</v>
      </c>
      <c r="H977" s="14" t="s">
        <v>60</v>
      </c>
      <c r="I977" s="4" t="s">
        <v>61</v>
      </c>
      <c r="J977" s="11">
        <v>186.77365699999999</v>
      </c>
    </row>
    <row r="978" spans="1:10" ht="14.25" customHeight="1" x14ac:dyDescent="0.2">
      <c r="A978" t="s">
        <v>62</v>
      </c>
      <c r="B978" s="14" t="s">
        <v>60</v>
      </c>
      <c r="C978" t="s">
        <v>34</v>
      </c>
      <c r="D978" s="15">
        <v>41548</v>
      </c>
      <c r="E978">
        <v>6</v>
      </c>
      <c r="F978" t="s">
        <v>60</v>
      </c>
      <c r="G978" s="14" t="s">
        <v>60</v>
      </c>
      <c r="H978" s="14" t="s">
        <v>60</v>
      </c>
      <c r="I978" s="4" t="s">
        <v>61</v>
      </c>
      <c r="J978" s="11">
        <v>190.54109299999999</v>
      </c>
    </row>
    <row r="979" spans="1:10" ht="14.25" customHeight="1" x14ac:dyDescent="0.2">
      <c r="A979" t="s">
        <v>62</v>
      </c>
      <c r="B979" s="14" t="s">
        <v>60</v>
      </c>
      <c r="C979" t="s">
        <v>34</v>
      </c>
      <c r="D979" s="15">
        <v>41579</v>
      </c>
      <c r="E979">
        <v>6</v>
      </c>
      <c r="F979" t="s">
        <v>60</v>
      </c>
      <c r="G979" s="14" t="s">
        <v>60</v>
      </c>
      <c r="H979" s="14" t="s">
        <v>60</v>
      </c>
      <c r="I979" s="4" t="s">
        <v>61</v>
      </c>
      <c r="J979" s="11">
        <v>95.096062000000003</v>
      </c>
    </row>
    <row r="980" spans="1:10" ht="14.25" customHeight="1" x14ac:dyDescent="0.2">
      <c r="A980" t="s">
        <v>62</v>
      </c>
      <c r="B980" s="14" t="s">
        <v>60</v>
      </c>
      <c r="C980" t="s">
        <v>34</v>
      </c>
      <c r="D980" s="15">
        <v>41609</v>
      </c>
      <c r="E980">
        <v>6</v>
      </c>
      <c r="F980" t="s">
        <v>60</v>
      </c>
      <c r="G980" s="14" t="s">
        <v>60</v>
      </c>
      <c r="H980" s="14" t="s">
        <v>60</v>
      </c>
      <c r="I980" s="4" t="s">
        <v>61</v>
      </c>
      <c r="J980" s="11">
        <v>184.30685299999999</v>
      </c>
    </row>
    <row r="981" spans="1:10" ht="14.25" customHeight="1" x14ac:dyDescent="0.2">
      <c r="A981" t="s">
        <v>62</v>
      </c>
      <c r="B981" s="14" t="s">
        <v>60</v>
      </c>
      <c r="C981" t="s">
        <v>34</v>
      </c>
      <c r="D981" s="15">
        <v>41640</v>
      </c>
      <c r="E981">
        <v>6</v>
      </c>
      <c r="F981" t="s">
        <v>60</v>
      </c>
      <c r="G981" s="14" t="s">
        <v>60</v>
      </c>
      <c r="H981" s="14" t="s">
        <v>60</v>
      </c>
      <c r="I981" s="4" t="s">
        <v>61</v>
      </c>
      <c r="J981" s="11">
        <v>181.90143900000001</v>
      </c>
    </row>
    <row r="982" spans="1:10" ht="14.25" customHeight="1" x14ac:dyDescent="0.2">
      <c r="A982" t="s">
        <v>62</v>
      </c>
      <c r="B982" s="14" t="s">
        <v>60</v>
      </c>
      <c r="C982" t="s">
        <v>34</v>
      </c>
      <c r="D982" s="15">
        <v>41671</v>
      </c>
      <c r="E982">
        <v>6</v>
      </c>
      <c r="F982" t="s">
        <v>60</v>
      </c>
      <c r="G982" s="14" t="s">
        <v>60</v>
      </c>
      <c r="H982" s="14" t="s">
        <v>60</v>
      </c>
      <c r="I982" s="4" t="s">
        <v>61</v>
      </c>
      <c r="J982" s="11">
        <v>149.58676500000001</v>
      </c>
    </row>
    <row r="983" spans="1:10" ht="14.25" customHeight="1" x14ac:dyDescent="0.2">
      <c r="A983" t="s">
        <v>62</v>
      </c>
      <c r="B983" s="14" t="s">
        <v>60</v>
      </c>
      <c r="C983" t="s">
        <v>34</v>
      </c>
      <c r="D983" s="15">
        <v>41699</v>
      </c>
      <c r="E983">
        <v>6</v>
      </c>
      <c r="F983" t="s">
        <v>60</v>
      </c>
      <c r="G983" s="14" t="s">
        <v>60</v>
      </c>
      <c r="H983" s="14" t="s">
        <v>60</v>
      </c>
      <c r="I983" s="4" t="s">
        <v>61</v>
      </c>
      <c r="J983" s="11">
        <v>181.40367599999999</v>
      </c>
    </row>
    <row r="984" spans="1:10" ht="14.25" customHeight="1" x14ac:dyDescent="0.2">
      <c r="A984" t="s">
        <v>62</v>
      </c>
      <c r="B984" s="14" t="s">
        <v>60</v>
      </c>
      <c r="C984" t="s">
        <v>34</v>
      </c>
      <c r="D984" s="15">
        <v>41730</v>
      </c>
      <c r="E984">
        <v>6</v>
      </c>
      <c r="F984" t="s">
        <v>60</v>
      </c>
      <c r="G984" s="14" t="s">
        <v>60</v>
      </c>
      <c r="H984" s="14" t="s">
        <v>60</v>
      </c>
      <c r="I984" s="4" t="s">
        <v>61</v>
      </c>
      <c r="J984" s="11">
        <v>171.057864</v>
      </c>
    </row>
    <row r="985" spans="1:10" ht="14.25" customHeight="1" x14ac:dyDescent="0.2">
      <c r="A985" t="s">
        <v>62</v>
      </c>
      <c r="B985" s="14" t="s">
        <v>60</v>
      </c>
      <c r="C985" t="s">
        <v>34</v>
      </c>
      <c r="D985" s="15">
        <v>41760</v>
      </c>
      <c r="E985">
        <v>6</v>
      </c>
      <c r="F985" t="s">
        <v>60</v>
      </c>
      <c r="G985" s="14" t="s">
        <v>60</v>
      </c>
      <c r="H985" s="14" t="s">
        <v>60</v>
      </c>
      <c r="I985" s="4" t="s">
        <v>61</v>
      </c>
      <c r="J985" s="11">
        <v>165.28699900000001</v>
      </c>
    </row>
    <row r="986" spans="1:10" ht="14.25" customHeight="1" x14ac:dyDescent="0.2">
      <c r="A986" t="s">
        <v>62</v>
      </c>
      <c r="B986" s="14" t="s">
        <v>60</v>
      </c>
      <c r="C986" t="s">
        <v>34</v>
      </c>
      <c r="D986" s="15">
        <v>41791</v>
      </c>
      <c r="E986">
        <v>6</v>
      </c>
      <c r="F986" t="s">
        <v>60</v>
      </c>
      <c r="G986" s="14" t="s">
        <v>60</v>
      </c>
      <c r="H986" s="14" t="s">
        <v>60</v>
      </c>
      <c r="I986" s="4" t="s">
        <v>61</v>
      </c>
      <c r="J986" s="11">
        <v>149.50871699999999</v>
      </c>
    </row>
    <row r="987" spans="1:10" ht="14.25" customHeight="1" x14ac:dyDescent="0.2">
      <c r="A987" t="s">
        <v>62</v>
      </c>
      <c r="B987" s="14" t="s">
        <v>60</v>
      </c>
      <c r="C987" t="s">
        <v>42</v>
      </c>
      <c r="D987" s="15">
        <v>41456</v>
      </c>
      <c r="E987">
        <v>6</v>
      </c>
      <c r="F987" t="s">
        <v>60</v>
      </c>
      <c r="G987" s="14" t="s">
        <v>60</v>
      </c>
      <c r="H987" s="14" t="s">
        <v>60</v>
      </c>
      <c r="I987" s="4" t="s">
        <v>61</v>
      </c>
      <c r="J987" s="10">
        <v>211.968999</v>
      </c>
    </row>
    <row r="988" spans="1:10" ht="14.25" customHeight="1" x14ac:dyDescent="0.2">
      <c r="A988" t="s">
        <v>62</v>
      </c>
      <c r="B988" s="14" t="s">
        <v>60</v>
      </c>
      <c r="C988" t="s">
        <v>42</v>
      </c>
      <c r="D988" s="15">
        <v>41487</v>
      </c>
      <c r="E988">
        <v>6</v>
      </c>
      <c r="F988" t="s">
        <v>60</v>
      </c>
      <c r="G988" s="14" t="s">
        <v>60</v>
      </c>
      <c r="H988" s="14" t="s">
        <v>60</v>
      </c>
      <c r="I988" s="4" t="s">
        <v>61</v>
      </c>
      <c r="J988" s="10">
        <v>224.199051</v>
      </c>
    </row>
    <row r="989" spans="1:10" ht="14.25" customHeight="1" x14ac:dyDescent="0.2">
      <c r="A989" t="s">
        <v>62</v>
      </c>
      <c r="B989" s="14" t="s">
        <v>60</v>
      </c>
      <c r="C989" t="s">
        <v>42</v>
      </c>
      <c r="D989" s="15">
        <v>41518</v>
      </c>
      <c r="E989">
        <v>6</v>
      </c>
      <c r="F989" t="s">
        <v>60</v>
      </c>
      <c r="G989" s="14" t="s">
        <v>60</v>
      </c>
      <c r="H989" s="14" t="s">
        <v>60</v>
      </c>
      <c r="I989" s="4" t="s">
        <v>61</v>
      </c>
      <c r="J989" s="10">
        <v>220.53646699999999</v>
      </c>
    </row>
    <row r="990" spans="1:10" ht="14.25" customHeight="1" x14ac:dyDescent="0.2">
      <c r="A990" t="s">
        <v>62</v>
      </c>
      <c r="B990" s="14" t="s">
        <v>60</v>
      </c>
      <c r="C990" t="s">
        <v>42</v>
      </c>
      <c r="D990" s="15">
        <v>41548</v>
      </c>
      <c r="E990">
        <v>6</v>
      </c>
      <c r="F990" t="s">
        <v>60</v>
      </c>
      <c r="G990" s="14" t="s">
        <v>60</v>
      </c>
      <c r="H990" s="14" t="s">
        <v>60</v>
      </c>
      <c r="I990" s="4" t="s">
        <v>61</v>
      </c>
      <c r="J990" s="10">
        <v>306.76027599999998</v>
      </c>
    </row>
    <row r="991" spans="1:10" ht="14.25" customHeight="1" x14ac:dyDescent="0.2">
      <c r="A991" t="s">
        <v>62</v>
      </c>
      <c r="B991" s="14" t="s">
        <v>60</v>
      </c>
      <c r="C991" t="s">
        <v>42</v>
      </c>
      <c r="D991" s="15">
        <v>41579</v>
      </c>
      <c r="E991">
        <v>6</v>
      </c>
      <c r="F991" t="s">
        <v>60</v>
      </c>
      <c r="G991" s="14" t="s">
        <v>60</v>
      </c>
      <c r="H991" s="14" t="s">
        <v>60</v>
      </c>
      <c r="I991" s="4" t="s">
        <v>61</v>
      </c>
      <c r="J991" s="10">
        <v>260.052864</v>
      </c>
    </row>
    <row r="992" spans="1:10" ht="14.25" customHeight="1" x14ac:dyDescent="0.2">
      <c r="A992" t="s">
        <v>62</v>
      </c>
      <c r="B992" s="14" t="s">
        <v>60</v>
      </c>
      <c r="C992" t="s">
        <v>42</v>
      </c>
      <c r="D992" s="15">
        <v>41609</v>
      </c>
      <c r="E992">
        <v>6</v>
      </c>
      <c r="F992" t="s">
        <v>60</v>
      </c>
      <c r="G992" s="14" t="s">
        <v>60</v>
      </c>
      <c r="H992" s="14" t="s">
        <v>60</v>
      </c>
      <c r="I992" s="4" t="s">
        <v>61</v>
      </c>
      <c r="J992" s="10">
        <v>240.21016</v>
      </c>
    </row>
    <row r="993" spans="1:10" ht="14.25" customHeight="1" x14ac:dyDescent="0.2">
      <c r="A993" t="s">
        <v>62</v>
      </c>
      <c r="B993" s="14" t="s">
        <v>60</v>
      </c>
      <c r="C993" t="s">
        <v>42</v>
      </c>
      <c r="D993" s="15">
        <v>41640</v>
      </c>
      <c r="E993">
        <v>6</v>
      </c>
      <c r="F993" t="s">
        <v>60</v>
      </c>
      <c r="G993" s="14" t="s">
        <v>60</v>
      </c>
      <c r="H993" s="14" t="s">
        <v>60</v>
      </c>
      <c r="I993" s="4" t="s">
        <v>61</v>
      </c>
      <c r="J993" s="10">
        <v>258.160549</v>
      </c>
    </row>
    <row r="994" spans="1:10" ht="14.25" customHeight="1" x14ac:dyDescent="0.2">
      <c r="A994" t="s">
        <v>62</v>
      </c>
      <c r="B994" s="14" t="s">
        <v>60</v>
      </c>
      <c r="C994" t="s">
        <v>42</v>
      </c>
      <c r="D994" s="15">
        <v>41671</v>
      </c>
      <c r="E994">
        <v>6</v>
      </c>
      <c r="F994" t="s">
        <v>60</v>
      </c>
      <c r="G994" s="14" t="s">
        <v>60</v>
      </c>
      <c r="H994" s="14" t="s">
        <v>60</v>
      </c>
      <c r="I994" s="4" t="s">
        <v>61</v>
      </c>
      <c r="J994" s="10">
        <v>310.884524</v>
      </c>
    </row>
    <row r="995" spans="1:10" ht="14.25" customHeight="1" x14ac:dyDescent="0.2">
      <c r="A995" t="s">
        <v>62</v>
      </c>
      <c r="B995" s="14" t="s">
        <v>60</v>
      </c>
      <c r="C995" t="s">
        <v>42</v>
      </c>
      <c r="D995" s="15">
        <v>41699</v>
      </c>
      <c r="E995">
        <v>6</v>
      </c>
      <c r="F995" t="s">
        <v>60</v>
      </c>
      <c r="G995" s="14" t="s">
        <v>60</v>
      </c>
      <c r="H995" s="14" t="s">
        <v>60</v>
      </c>
      <c r="I995" s="4" t="s">
        <v>61</v>
      </c>
      <c r="J995" s="10">
        <v>347.651006</v>
      </c>
    </row>
    <row r="996" spans="1:10" ht="14.25" customHeight="1" x14ac:dyDescent="0.2">
      <c r="A996" t="s">
        <v>62</v>
      </c>
      <c r="B996" s="14" t="s">
        <v>60</v>
      </c>
      <c r="C996" t="s">
        <v>42</v>
      </c>
      <c r="D996" s="15">
        <v>41730</v>
      </c>
      <c r="E996">
        <v>6</v>
      </c>
      <c r="F996" t="s">
        <v>60</v>
      </c>
      <c r="G996" s="14" t="s">
        <v>60</v>
      </c>
      <c r="H996" s="14" t="s">
        <v>60</v>
      </c>
      <c r="I996" s="4" t="s">
        <v>61</v>
      </c>
      <c r="J996" s="10">
        <v>341.99016599999999</v>
      </c>
    </row>
    <row r="997" spans="1:10" ht="14.25" customHeight="1" x14ac:dyDescent="0.2">
      <c r="A997" t="s">
        <v>62</v>
      </c>
      <c r="B997" s="14" t="s">
        <v>60</v>
      </c>
      <c r="C997" t="s">
        <v>42</v>
      </c>
      <c r="D997" s="15">
        <v>41760</v>
      </c>
      <c r="E997">
        <v>6</v>
      </c>
      <c r="F997" t="s">
        <v>60</v>
      </c>
      <c r="G997" s="14" t="s">
        <v>60</v>
      </c>
      <c r="H997" s="14" t="s">
        <v>60</v>
      </c>
      <c r="I997" s="4" t="s">
        <v>61</v>
      </c>
      <c r="J997" s="10">
        <v>301.18512999999996</v>
      </c>
    </row>
    <row r="998" spans="1:10" ht="14.25" customHeight="1" x14ac:dyDescent="0.2">
      <c r="A998" t="s">
        <v>62</v>
      </c>
      <c r="B998" s="14" t="s">
        <v>60</v>
      </c>
      <c r="C998" t="s">
        <v>42</v>
      </c>
      <c r="D998" s="15">
        <v>41791</v>
      </c>
      <c r="E998">
        <v>6</v>
      </c>
      <c r="F998" t="s">
        <v>60</v>
      </c>
      <c r="G998" s="14" t="s">
        <v>60</v>
      </c>
      <c r="H998" s="14" t="s">
        <v>60</v>
      </c>
      <c r="I998" s="4" t="s">
        <v>61</v>
      </c>
      <c r="J998" s="10">
        <v>260.92</v>
      </c>
    </row>
    <row r="999" spans="1:10" ht="14.25" customHeight="1" x14ac:dyDescent="0.2">
      <c r="A999" t="s">
        <v>62</v>
      </c>
      <c r="B999" s="14" t="s">
        <v>60</v>
      </c>
      <c r="C999" t="s">
        <v>43</v>
      </c>
      <c r="D999" s="15">
        <v>41456</v>
      </c>
      <c r="E999">
        <v>6</v>
      </c>
      <c r="F999" t="s">
        <v>60</v>
      </c>
      <c r="G999" s="14" t="s">
        <v>60</v>
      </c>
      <c r="H999" s="14" t="s">
        <v>60</v>
      </c>
      <c r="I999" s="4" t="s">
        <v>61</v>
      </c>
      <c r="J999" s="12">
        <v>234.24199100000001</v>
      </c>
    </row>
    <row r="1000" spans="1:10" ht="14.25" customHeight="1" x14ac:dyDescent="0.2">
      <c r="A1000" t="s">
        <v>62</v>
      </c>
      <c r="B1000" s="14" t="s">
        <v>60</v>
      </c>
      <c r="C1000" t="s">
        <v>43</v>
      </c>
      <c r="D1000" s="15">
        <v>41487</v>
      </c>
      <c r="E1000">
        <v>6</v>
      </c>
      <c r="F1000" t="s">
        <v>60</v>
      </c>
      <c r="G1000" s="14" t="s">
        <v>60</v>
      </c>
      <c r="H1000" s="14" t="s">
        <v>60</v>
      </c>
      <c r="I1000" s="4" t="s">
        <v>61</v>
      </c>
      <c r="J1000" s="13">
        <v>203.740703</v>
      </c>
    </row>
    <row r="1001" spans="1:10" ht="14.25" customHeight="1" x14ac:dyDescent="0.2">
      <c r="A1001" t="s">
        <v>62</v>
      </c>
      <c r="B1001" s="14" t="s">
        <v>60</v>
      </c>
      <c r="C1001" t="s">
        <v>43</v>
      </c>
      <c r="D1001" s="15">
        <v>41518</v>
      </c>
      <c r="E1001">
        <v>6</v>
      </c>
      <c r="F1001" t="s">
        <v>60</v>
      </c>
      <c r="G1001" s="14" t="s">
        <v>60</v>
      </c>
      <c r="H1001" s="14" t="s">
        <v>60</v>
      </c>
      <c r="I1001" s="4" t="s">
        <v>61</v>
      </c>
      <c r="J1001" s="13">
        <v>192.23546099999999</v>
      </c>
    </row>
    <row r="1002" spans="1:10" ht="14.25" customHeight="1" x14ac:dyDescent="0.2">
      <c r="A1002" t="s">
        <v>62</v>
      </c>
      <c r="B1002" s="14" t="s">
        <v>60</v>
      </c>
      <c r="C1002" t="s">
        <v>43</v>
      </c>
      <c r="D1002" s="15">
        <v>41548</v>
      </c>
      <c r="E1002">
        <v>6</v>
      </c>
      <c r="F1002" t="s">
        <v>60</v>
      </c>
      <c r="G1002" s="14" t="s">
        <v>60</v>
      </c>
      <c r="H1002" s="14" t="s">
        <v>60</v>
      </c>
      <c r="I1002" s="4" t="s">
        <v>61</v>
      </c>
      <c r="J1002" s="13">
        <v>176.36956599999999</v>
      </c>
    </row>
    <row r="1003" spans="1:10" ht="14.25" customHeight="1" x14ac:dyDescent="0.2">
      <c r="A1003" t="s">
        <v>62</v>
      </c>
      <c r="B1003" s="14" t="s">
        <v>60</v>
      </c>
      <c r="C1003" t="s">
        <v>43</v>
      </c>
      <c r="D1003" s="15">
        <v>41579</v>
      </c>
      <c r="E1003">
        <v>6</v>
      </c>
      <c r="F1003" t="s">
        <v>60</v>
      </c>
      <c r="G1003" s="14" t="s">
        <v>60</v>
      </c>
      <c r="H1003" s="14" t="s">
        <v>60</v>
      </c>
      <c r="I1003" s="4" t="s">
        <v>61</v>
      </c>
      <c r="J1003" s="13">
        <v>206.09105</v>
      </c>
    </row>
    <row r="1004" spans="1:10" ht="14.25" customHeight="1" x14ac:dyDescent="0.2">
      <c r="A1004" t="s">
        <v>62</v>
      </c>
      <c r="B1004" s="14" t="s">
        <v>60</v>
      </c>
      <c r="C1004" t="s">
        <v>43</v>
      </c>
      <c r="D1004" s="15">
        <v>41609</v>
      </c>
      <c r="E1004">
        <v>6</v>
      </c>
      <c r="F1004" t="s">
        <v>60</v>
      </c>
      <c r="G1004" s="14" t="s">
        <v>60</v>
      </c>
      <c r="H1004" s="14" t="s">
        <v>60</v>
      </c>
      <c r="I1004" s="4" t="s">
        <v>61</v>
      </c>
      <c r="J1004" s="13">
        <v>141.32156660000001</v>
      </c>
    </row>
    <row r="1005" spans="1:10" ht="14.25" customHeight="1" x14ac:dyDescent="0.2">
      <c r="A1005" t="s">
        <v>62</v>
      </c>
      <c r="B1005" s="14" t="s">
        <v>60</v>
      </c>
      <c r="C1005" t="s">
        <v>43</v>
      </c>
      <c r="D1005" s="15">
        <v>41640</v>
      </c>
      <c r="E1005">
        <v>6</v>
      </c>
      <c r="F1005" t="s">
        <v>60</v>
      </c>
      <c r="G1005" s="14" t="s">
        <v>60</v>
      </c>
      <c r="H1005" s="14" t="s">
        <v>60</v>
      </c>
      <c r="I1005" s="4" t="s">
        <v>61</v>
      </c>
      <c r="J1005" s="13">
        <v>214.20249699999999</v>
      </c>
    </row>
    <row r="1006" spans="1:10" ht="14.25" customHeight="1" x14ac:dyDescent="0.2">
      <c r="A1006" t="s">
        <v>62</v>
      </c>
      <c r="B1006" s="14" t="s">
        <v>60</v>
      </c>
      <c r="C1006" t="s">
        <v>43</v>
      </c>
      <c r="D1006" s="15">
        <v>41671</v>
      </c>
      <c r="E1006">
        <v>6</v>
      </c>
      <c r="F1006" t="s">
        <v>60</v>
      </c>
      <c r="G1006" s="14" t="s">
        <v>60</v>
      </c>
      <c r="H1006" s="14" t="s">
        <v>60</v>
      </c>
      <c r="I1006" s="4" t="s">
        <v>61</v>
      </c>
      <c r="J1006" s="13">
        <v>211.43019899999999</v>
      </c>
    </row>
    <row r="1007" spans="1:10" ht="14.25" customHeight="1" x14ac:dyDescent="0.2">
      <c r="A1007" t="s">
        <v>62</v>
      </c>
      <c r="B1007" s="14" t="s">
        <v>60</v>
      </c>
      <c r="C1007" t="s">
        <v>43</v>
      </c>
      <c r="D1007" s="15">
        <v>41699</v>
      </c>
      <c r="E1007">
        <v>6</v>
      </c>
      <c r="F1007" t="s">
        <v>60</v>
      </c>
      <c r="G1007" s="14" t="s">
        <v>60</v>
      </c>
      <c r="H1007" s="14" t="s">
        <v>60</v>
      </c>
      <c r="I1007" s="4" t="s">
        <v>61</v>
      </c>
      <c r="J1007" s="13">
        <v>141.81421700000001</v>
      </c>
    </row>
    <row r="1008" spans="1:10" ht="14.25" customHeight="1" x14ac:dyDescent="0.2">
      <c r="A1008" t="s">
        <v>62</v>
      </c>
      <c r="B1008" s="14" t="s">
        <v>60</v>
      </c>
      <c r="C1008" t="s">
        <v>43</v>
      </c>
      <c r="D1008" s="15">
        <v>41730</v>
      </c>
      <c r="E1008">
        <v>6</v>
      </c>
      <c r="F1008" t="s">
        <v>60</v>
      </c>
      <c r="G1008" s="14" t="s">
        <v>60</v>
      </c>
      <c r="H1008" s="14" t="s">
        <v>60</v>
      </c>
      <c r="I1008" s="4" t="s">
        <v>61</v>
      </c>
      <c r="J1008" s="13">
        <v>118.441136</v>
      </c>
    </row>
    <row r="1009" spans="1:10" ht="14.25" customHeight="1" x14ac:dyDescent="0.2">
      <c r="A1009" t="s">
        <v>62</v>
      </c>
      <c r="B1009" s="14" t="s">
        <v>60</v>
      </c>
      <c r="C1009" t="s">
        <v>43</v>
      </c>
      <c r="D1009" s="15">
        <v>41760</v>
      </c>
      <c r="E1009">
        <v>6</v>
      </c>
      <c r="F1009" t="s">
        <v>60</v>
      </c>
      <c r="G1009" s="14" t="s">
        <v>60</v>
      </c>
      <c r="H1009" s="14" t="s">
        <v>60</v>
      </c>
      <c r="I1009" s="4" t="s">
        <v>61</v>
      </c>
      <c r="J1009" s="13">
        <v>116.407369</v>
      </c>
    </row>
    <row r="1010" spans="1:10" ht="14.25" customHeight="1" x14ac:dyDescent="0.2">
      <c r="A1010" t="s">
        <v>62</v>
      </c>
      <c r="B1010" s="14" t="s">
        <v>60</v>
      </c>
      <c r="C1010" t="s">
        <v>43</v>
      </c>
      <c r="D1010" s="15">
        <v>41791</v>
      </c>
      <c r="E1010">
        <v>6</v>
      </c>
      <c r="F1010" t="s">
        <v>60</v>
      </c>
      <c r="G1010" s="14" t="s">
        <v>60</v>
      </c>
      <c r="H1010" s="14" t="s">
        <v>60</v>
      </c>
      <c r="I1010" s="4" t="s">
        <v>61</v>
      </c>
      <c r="J1010" s="13">
        <v>140.38033399999998</v>
      </c>
    </row>
    <row r="1011" spans="1:10" ht="14.25" customHeight="1" x14ac:dyDescent="0.2"/>
  </sheetData>
  <pageMargins left="0.7" right="0.7" top="0.75" bottom="0.75" header="0" footer="0"/>
  <pageSetup paperSize="9"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780"/>
  <sheetViews>
    <sheetView topLeftCell="B2" zoomScale="125" zoomScaleNormal="75" workbookViewId="0">
      <selection activeCell="I3" sqref="I3"/>
    </sheetView>
  </sheetViews>
  <sheetFormatPr baseColWidth="10" defaultColWidth="14.5" defaultRowHeight="15" customHeight="1" x14ac:dyDescent="0.2"/>
  <cols>
    <col min="1" max="1" width="20.83203125" customWidth="1"/>
    <col min="2" max="2" width="31.83203125" customWidth="1"/>
    <col min="3" max="3" width="27" customWidth="1"/>
    <col min="4" max="4" width="13.1640625" customWidth="1"/>
    <col min="5" max="5" width="11.5" customWidth="1"/>
    <col min="6" max="6" width="19.5" style="73" customWidth="1"/>
    <col min="7" max="8" width="17.1640625" style="85" customWidth="1"/>
    <col min="9" max="9" width="10.6640625" style="85" customWidth="1"/>
    <col min="10" max="10" width="20.83203125" customWidth="1"/>
    <col min="12" max="26" width="8.6640625" customWidth="1"/>
  </cols>
  <sheetData>
    <row r="1" spans="1:28" ht="14.25" customHeight="1" x14ac:dyDescent="0.2">
      <c r="A1" s="95" t="s">
        <v>31</v>
      </c>
      <c r="B1" s="96"/>
      <c r="C1" s="95"/>
      <c r="D1" s="96"/>
      <c r="E1" s="100"/>
      <c r="F1" s="101"/>
      <c r="G1" s="102"/>
      <c r="H1" s="102"/>
      <c r="I1" s="102"/>
      <c r="J1" s="97"/>
      <c r="L1" s="103"/>
      <c r="M1" s="103"/>
      <c r="N1" s="103"/>
      <c r="O1" s="103"/>
      <c r="P1" s="103"/>
      <c r="Q1" s="103"/>
      <c r="R1" s="103"/>
      <c r="S1" s="103"/>
      <c r="T1" s="103"/>
      <c r="U1" s="103"/>
      <c r="V1" s="103"/>
      <c r="W1" s="103"/>
      <c r="X1" s="103"/>
      <c r="Y1" s="103"/>
      <c r="Z1" s="103"/>
    </row>
    <row r="2" spans="1:28" ht="14.25" customHeight="1" x14ac:dyDescent="0.2">
      <c r="A2" s="74" t="s">
        <v>22</v>
      </c>
      <c r="B2" s="75" t="s">
        <v>24</v>
      </c>
      <c r="C2" s="75" t="s">
        <v>26</v>
      </c>
      <c r="D2" s="76" t="s">
        <v>8</v>
      </c>
      <c r="E2" s="86" t="s">
        <v>29</v>
      </c>
      <c r="F2" s="87" t="s">
        <v>63</v>
      </c>
      <c r="G2" s="88" t="s">
        <v>64</v>
      </c>
      <c r="H2" s="87" t="s">
        <v>65</v>
      </c>
      <c r="I2" s="181" t="s">
        <v>155</v>
      </c>
      <c r="J2" s="89" t="s">
        <v>66</v>
      </c>
      <c r="L2" s="103"/>
      <c r="M2" s="103"/>
      <c r="N2" s="103"/>
      <c r="O2" s="103"/>
      <c r="P2" s="103"/>
      <c r="Q2" s="103"/>
      <c r="R2" s="103"/>
      <c r="S2" s="103"/>
      <c r="T2" s="103"/>
      <c r="U2" s="103"/>
      <c r="V2" s="103"/>
      <c r="W2" s="103"/>
      <c r="X2" s="103"/>
      <c r="Y2" s="103"/>
      <c r="Z2" s="103"/>
      <c r="AA2" s="103"/>
      <c r="AB2" s="103"/>
    </row>
    <row r="3" spans="1:28" ht="14.25" customHeight="1" x14ac:dyDescent="0.2">
      <c r="A3" s="77">
        <v>41640</v>
      </c>
      <c r="B3" s="78">
        <v>2674.4304999999999</v>
      </c>
      <c r="C3" s="79">
        <v>89.334249999999997</v>
      </c>
      <c r="D3" s="80">
        <f t="shared" ref="D3:D257" si="0">MONTH(A3)</f>
        <v>1</v>
      </c>
      <c r="E3" s="80" t="s">
        <v>67</v>
      </c>
      <c r="F3" s="78">
        <f>IF('Water Trading Repository Table'!$E3="Soft",'Water Trading Repository Table'!$B3, "")</f>
        <v>2674.4304999999999</v>
      </c>
      <c r="G3" s="79">
        <f>IF('Water Trading Repository Table'!$E3="Soft",'Water Trading Repository Table'!$C3, "")</f>
        <v>89.334249999999997</v>
      </c>
      <c r="H3" s="78" t="str">
        <f>IF('Water Trading Repository Table'!$E3="Hard",'Water Trading Repository Table'!$B3, "")</f>
        <v/>
      </c>
      <c r="I3" s="78">
        <f>ROUNDUP(D3/3,0)</f>
        <v>1</v>
      </c>
      <c r="J3" s="90" t="str">
        <f>IF('Water Trading Repository Table'!$E3="Hard",'Water Trading Repository Table'!$C3,"")</f>
        <v/>
      </c>
    </row>
    <row r="4" spans="1:28" ht="14.25" customHeight="1" x14ac:dyDescent="0.2">
      <c r="A4" s="77">
        <v>41640.5</v>
      </c>
      <c r="B4" s="78">
        <v>2576.1278333333298</v>
      </c>
      <c r="C4" s="79">
        <v>61.945999999999998</v>
      </c>
      <c r="D4" s="80">
        <f t="shared" si="0"/>
        <v>1</v>
      </c>
      <c r="E4" s="80" t="s">
        <v>67</v>
      </c>
      <c r="F4" s="78">
        <f>IF('Water Trading Repository Table'!$E4="Soft",'Water Trading Repository Table'!$B4, "")</f>
        <v>2576.1278333333298</v>
      </c>
      <c r="G4" s="79">
        <f>IF('Water Trading Repository Table'!$E4="Soft",'Water Trading Repository Table'!$C4, "")</f>
        <v>61.945999999999998</v>
      </c>
      <c r="H4" s="78" t="str">
        <f>IF('Water Trading Repository Table'!$E4="Hard",'Water Trading Repository Table'!$B4, "")</f>
        <v/>
      </c>
      <c r="I4" s="78">
        <f t="shared" ref="I4:I67" si="1">ROUNDUP(D4/3,0)</f>
        <v>1</v>
      </c>
      <c r="J4" s="90" t="str">
        <f>IF('Water Trading Repository Table'!$E4="Hard",'Water Trading Repository Table'!$C4,"")</f>
        <v/>
      </c>
    </row>
    <row r="5" spans="1:28" ht="14.25" customHeight="1" x14ac:dyDescent="0.2">
      <c r="A5" s="77">
        <v>41641</v>
      </c>
      <c r="B5" s="78">
        <v>2131.9819583333301</v>
      </c>
      <c r="C5" s="79">
        <v>45.9017499999999</v>
      </c>
      <c r="D5" s="80">
        <f t="shared" si="0"/>
        <v>1</v>
      </c>
      <c r="E5" s="80" t="s">
        <v>67</v>
      </c>
      <c r="F5" s="78">
        <f>IF('Water Trading Repository Table'!$E5="Soft",'Water Trading Repository Table'!$B5, "")</f>
        <v>2131.9819583333301</v>
      </c>
      <c r="G5" s="79">
        <f>IF('Water Trading Repository Table'!$E5="Soft",'Water Trading Repository Table'!$C5, "")</f>
        <v>45.9017499999999</v>
      </c>
      <c r="H5" s="78" t="str">
        <f>IF('Water Trading Repository Table'!$E5="Hard",'Water Trading Repository Table'!$B5, "")</f>
        <v/>
      </c>
      <c r="I5" s="78">
        <f t="shared" si="1"/>
        <v>1</v>
      </c>
      <c r="J5" s="90" t="str">
        <f>IF('Water Trading Repository Table'!$E5="Hard",'Water Trading Repository Table'!$C5,"")</f>
        <v/>
      </c>
    </row>
    <row r="6" spans="1:28" ht="14.25" customHeight="1" x14ac:dyDescent="0.2">
      <c r="A6" s="77">
        <v>41641.5</v>
      </c>
      <c r="B6" s="78">
        <v>2772.0559583333302</v>
      </c>
      <c r="C6" s="79">
        <v>80.858249999999998</v>
      </c>
      <c r="D6" s="80">
        <f t="shared" si="0"/>
        <v>1</v>
      </c>
      <c r="E6" s="80" t="s">
        <v>67</v>
      </c>
      <c r="F6" s="78">
        <f>IF('Water Trading Repository Table'!$E6="Soft",'Water Trading Repository Table'!$B6, "")</f>
        <v>2772.0559583333302</v>
      </c>
      <c r="G6" s="79">
        <f>IF('Water Trading Repository Table'!$E6="Soft",'Water Trading Repository Table'!$C6, "")</f>
        <v>80.858249999999998</v>
      </c>
      <c r="H6" s="78" t="str">
        <f>IF('Water Trading Repository Table'!$E6="Hard",'Water Trading Repository Table'!$B6, "")</f>
        <v/>
      </c>
      <c r="I6" s="78">
        <f t="shared" si="1"/>
        <v>1</v>
      </c>
      <c r="J6" s="90" t="str">
        <f>IF('Water Trading Repository Table'!$E6="Hard",'Water Trading Repository Table'!$C6,"")</f>
        <v/>
      </c>
    </row>
    <row r="7" spans="1:28" ht="14.25" customHeight="1" x14ac:dyDescent="0.2">
      <c r="A7" s="77">
        <v>41642</v>
      </c>
      <c r="B7" s="78">
        <v>2143.486625</v>
      </c>
      <c r="C7" s="79">
        <v>55.961833333333303</v>
      </c>
      <c r="D7" s="80">
        <f t="shared" si="0"/>
        <v>1</v>
      </c>
      <c r="E7" s="80" t="s">
        <v>67</v>
      </c>
      <c r="F7" s="78">
        <f>IF('Water Trading Repository Table'!$E7="Soft",'Water Trading Repository Table'!$B7, "")</f>
        <v>2143.486625</v>
      </c>
      <c r="G7" s="79">
        <f>IF('Water Trading Repository Table'!$E7="Soft",'Water Trading Repository Table'!$C7, "")</f>
        <v>55.961833333333303</v>
      </c>
      <c r="H7" s="78" t="str">
        <f>IF('Water Trading Repository Table'!$E7="Hard",'Water Trading Repository Table'!$B7, "")</f>
        <v/>
      </c>
      <c r="I7" s="78">
        <f t="shared" si="1"/>
        <v>1</v>
      </c>
      <c r="J7" s="90" t="str">
        <f>IF('Water Trading Repository Table'!$E7="Hard",'Water Trading Repository Table'!$C7,"")</f>
        <v/>
      </c>
    </row>
    <row r="8" spans="1:28" ht="14.25" customHeight="1" x14ac:dyDescent="0.2">
      <c r="A8" s="77">
        <v>41642.5</v>
      </c>
      <c r="B8" s="78">
        <v>2682.031125</v>
      </c>
      <c r="C8" s="79">
        <v>101.094833333333</v>
      </c>
      <c r="D8" s="80">
        <f t="shared" si="0"/>
        <v>1</v>
      </c>
      <c r="E8" s="80" t="s">
        <v>67</v>
      </c>
      <c r="F8" s="78">
        <f>IF('Water Trading Repository Table'!$E8="Soft",'Water Trading Repository Table'!$B8, "")</f>
        <v>2682.031125</v>
      </c>
      <c r="G8" s="79">
        <f>IF('Water Trading Repository Table'!$E8="Soft",'Water Trading Repository Table'!$C8, "")</f>
        <v>101.094833333333</v>
      </c>
      <c r="H8" s="78" t="str">
        <f>IF('Water Trading Repository Table'!$E8="Hard",'Water Trading Repository Table'!$B8, "")</f>
        <v/>
      </c>
      <c r="I8" s="78">
        <f t="shared" si="1"/>
        <v>1</v>
      </c>
      <c r="J8" s="90" t="str">
        <f>IF('Water Trading Repository Table'!$E8="Hard",'Water Trading Repository Table'!$C8,"")</f>
        <v/>
      </c>
    </row>
    <row r="9" spans="1:28" ht="14.25" customHeight="1" x14ac:dyDescent="0.2">
      <c r="A9" s="77">
        <v>41643</v>
      </c>
      <c r="B9" s="78">
        <v>1788.07475</v>
      </c>
      <c r="C9" s="79">
        <v>26.664999999999999</v>
      </c>
      <c r="D9" s="80">
        <f t="shared" si="0"/>
        <v>1</v>
      </c>
      <c r="E9" s="80" t="s">
        <v>67</v>
      </c>
      <c r="F9" s="78">
        <f>IF('Water Trading Repository Table'!$E9="Soft",'Water Trading Repository Table'!$B9, "")</f>
        <v>1788.07475</v>
      </c>
      <c r="G9" s="79">
        <f>IF('Water Trading Repository Table'!$E9="Soft",'Water Trading Repository Table'!$C9, "")</f>
        <v>26.664999999999999</v>
      </c>
      <c r="H9" s="78" t="str">
        <f>IF('Water Trading Repository Table'!$E9="Hard",'Water Trading Repository Table'!$B9, "")</f>
        <v/>
      </c>
      <c r="I9" s="78">
        <f t="shared" si="1"/>
        <v>1</v>
      </c>
      <c r="J9" s="90" t="str">
        <f>IF('Water Trading Repository Table'!$E9="Hard",'Water Trading Repository Table'!$C9,"")</f>
        <v/>
      </c>
    </row>
    <row r="10" spans="1:28" ht="14.25" customHeight="1" x14ac:dyDescent="0.2">
      <c r="A10" s="77">
        <v>41643.5</v>
      </c>
      <c r="B10" s="78">
        <v>2082.8450909090898</v>
      </c>
      <c r="C10" s="79">
        <v>38.894545454545401</v>
      </c>
      <c r="D10" s="80">
        <f t="shared" si="0"/>
        <v>1</v>
      </c>
      <c r="E10" s="80" t="s">
        <v>67</v>
      </c>
      <c r="F10" s="78">
        <f>IF('Water Trading Repository Table'!$E10="Soft",'Water Trading Repository Table'!$B10, "")</f>
        <v>2082.8450909090898</v>
      </c>
      <c r="G10" s="79">
        <f>IF('Water Trading Repository Table'!$E10="Soft",'Water Trading Repository Table'!$C10, "")</f>
        <v>38.894545454545401</v>
      </c>
      <c r="H10" s="78" t="str">
        <f>IF('Water Trading Repository Table'!$E10="Hard",'Water Trading Repository Table'!$B10, "")</f>
        <v/>
      </c>
      <c r="I10" s="78">
        <f t="shared" si="1"/>
        <v>1</v>
      </c>
      <c r="J10" s="90" t="str">
        <f>IF('Water Trading Repository Table'!$E10="Hard",'Water Trading Repository Table'!$C10,"")</f>
        <v/>
      </c>
    </row>
    <row r="11" spans="1:28" ht="14.25" customHeight="1" x14ac:dyDescent="0.2">
      <c r="A11" s="77">
        <v>41644</v>
      </c>
      <c r="B11" s="78">
        <v>1815.8505</v>
      </c>
      <c r="C11" s="79">
        <v>46.715000000000003</v>
      </c>
      <c r="D11" s="80">
        <f t="shared" si="0"/>
        <v>1</v>
      </c>
      <c r="E11" s="80" t="s">
        <v>67</v>
      </c>
      <c r="F11" s="78">
        <f>IF('Water Trading Repository Table'!$E11="Soft",'Water Trading Repository Table'!$B11, "")</f>
        <v>1815.8505</v>
      </c>
      <c r="G11" s="79">
        <f>IF('Water Trading Repository Table'!$E11="Soft",'Water Trading Repository Table'!$C11, "")</f>
        <v>46.715000000000003</v>
      </c>
      <c r="H11" s="78" t="str">
        <f>IF('Water Trading Repository Table'!$E11="Hard",'Water Trading Repository Table'!$B11, "")</f>
        <v/>
      </c>
      <c r="I11" s="78">
        <f t="shared" si="1"/>
        <v>1</v>
      </c>
      <c r="J11" s="90" t="str">
        <f>IF('Water Trading Repository Table'!$E11="Hard",'Water Trading Repository Table'!$C11,"")</f>
        <v/>
      </c>
    </row>
    <row r="12" spans="1:28" ht="14.25" customHeight="1" x14ac:dyDescent="0.2">
      <c r="A12" s="77">
        <v>41644.5</v>
      </c>
      <c r="B12" s="78">
        <v>2219.27536363636</v>
      </c>
      <c r="C12" s="79">
        <v>46.208636363636302</v>
      </c>
      <c r="D12" s="80">
        <f t="shared" si="0"/>
        <v>1</v>
      </c>
      <c r="E12" s="80" t="s">
        <v>67</v>
      </c>
      <c r="F12" s="78">
        <f>IF('Water Trading Repository Table'!$E12="Soft",'Water Trading Repository Table'!$B12, "")</f>
        <v>2219.27536363636</v>
      </c>
      <c r="G12" s="79">
        <f>IF('Water Trading Repository Table'!$E12="Soft",'Water Trading Repository Table'!$C12, "")</f>
        <v>46.208636363636302</v>
      </c>
      <c r="H12" s="78" t="str">
        <f>IF('Water Trading Repository Table'!$E12="Hard",'Water Trading Repository Table'!$B12, "")</f>
        <v/>
      </c>
      <c r="I12" s="78">
        <f t="shared" si="1"/>
        <v>1</v>
      </c>
      <c r="J12" s="90" t="str">
        <f>IF('Water Trading Repository Table'!$E12="Hard",'Water Trading Repository Table'!$C12,"")</f>
        <v/>
      </c>
    </row>
    <row r="13" spans="1:28" ht="14.25" customHeight="1" x14ac:dyDescent="0.2">
      <c r="A13" s="77">
        <v>41645</v>
      </c>
      <c r="B13" s="78">
        <v>2142.3453</v>
      </c>
      <c r="C13" s="79">
        <v>41.856000000000002</v>
      </c>
      <c r="D13" s="80">
        <f t="shared" si="0"/>
        <v>1</v>
      </c>
      <c r="E13" s="80" t="s">
        <v>67</v>
      </c>
      <c r="F13" s="78">
        <f>IF('Water Trading Repository Table'!$E13="Soft",'Water Trading Repository Table'!$B13, "")</f>
        <v>2142.3453</v>
      </c>
      <c r="G13" s="79">
        <f>IF('Water Trading Repository Table'!$E13="Soft",'Water Trading Repository Table'!$C13, "")</f>
        <v>41.856000000000002</v>
      </c>
      <c r="H13" s="78" t="str">
        <f>IF('Water Trading Repository Table'!$E13="Hard",'Water Trading Repository Table'!$B13, "")</f>
        <v/>
      </c>
      <c r="I13" s="78">
        <f t="shared" si="1"/>
        <v>1</v>
      </c>
      <c r="J13" s="90" t="str">
        <f>IF('Water Trading Repository Table'!$E13="Hard",'Water Trading Repository Table'!$C13,"")</f>
        <v/>
      </c>
    </row>
    <row r="14" spans="1:28" ht="14.25" customHeight="1" x14ac:dyDescent="0.2">
      <c r="A14" s="77">
        <v>41645.5</v>
      </c>
      <c r="B14" s="78">
        <v>2169.7437083333298</v>
      </c>
      <c r="C14" s="79">
        <v>46.013749999999902</v>
      </c>
      <c r="D14" s="80">
        <f t="shared" si="0"/>
        <v>1</v>
      </c>
      <c r="E14" s="80" t="s">
        <v>67</v>
      </c>
      <c r="F14" s="78">
        <f>IF('Water Trading Repository Table'!$E14="Soft",'Water Trading Repository Table'!$B14, "")</f>
        <v>2169.7437083333298</v>
      </c>
      <c r="G14" s="79">
        <f>IF('Water Trading Repository Table'!$E14="Soft",'Water Trading Repository Table'!$C14, "")</f>
        <v>46.013749999999902</v>
      </c>
      <c r="H14" s="78" t="str">
        <f>IF('Water Trading Repository Table'!$E14="Hard",'Water Trading Repository Table'!$B14, "")</f>
        <v/>
      </c>
      <c r="I14" s="78">
        <f t="shared" si="1"/>
        <v>1</v>
      </c>
      <c r="J14" s="90" t="str">
        <f>IF('Water Trading Repository Table'!$E14="Hard",'Water Trading Repository Table'!$C14,"")</f>
        <v/>
      </c>
    </row>
    <row r="15" spans="1:28" ht="14.25" customHeight="1" x14ac:dyDescent="0.2">
      <c r="A15" s="77">
        <v>41646</v>
      </c>
      <c r="B15" s="78">
        <v>2228.9214999999999</v>
      </c>
      <c r="C15" s="79">
        <v>34.894374999999997</v>
      </c>
      <c r="D15" s="80">
        <f t="shared" si="0"/>
        <v>1</v>
      </c>
      <c r="E15" s="80" t="s">
        <v>67</v>
      </c>
      <c r="F15" s="78">
        <f>IF('Water Trading Repository Table'!$E15="Soft",'Water Trading Repository Table'!$B15, "")</f>
        <v>2228.9214999999999</v>
      </c>
      <c r="G15" s="79">
        <f>IF('Water Trading Repository Table'!$E15="Soft",'Water Trading Repository Table'!$C15, "")</f>
        <v>34.894374999999997</v>
      </c>
      <c r="H15" s="78" t="str">
        <f>IF('Water Trading Repository Table'!$E15="Hard",'Water Trading Repository Table'!$B15, "")</f>
        <v/>
      </c>
      <c r="I15" s="78">
        <f t="shared" si="1"/>
        <v>1</v>
      </c>
      <c r="J15" s="90" t="str">
        <f>IF('Water Trading Repository Table'!$E15="Hard",'Water Trading Repository Table'!$C15,"")</f>
        <v/>
      </c>
    </row>
    <row r="16" spans="1:28" ht="14.25" customHeight="1" x14ac:dyDescent="0.2">
      <c r="A16" s="77">
        <v>41646.5</v>
      </c>
      <c r="B16" s="78">
        <v>2289.4490000000001</v>
      </c>
      <c r="C16" s="79">
        <v>53.312916666666602</v>
      </c>
      <c r="D16" s="80">
        <f t="shared" si="0"/>
        <v>1</v>
      </c>
      <c r="E16" s="80" t="s">
        <v>67</v>
      </c>
      <c r="F16" s="78">
        <f>IF('Water Trading Repository Table'!$E16="Soft",'Water Trading Repository Table'!$B16, "")</f>
        <v>2289.4490000000001</v>
      </c>
      <c r="G16" s="79">
        <f>IF('Water Trading Repository Table'!$E16="Soft",'Water Trading Repository Table'!$C16, "")</f>
        <v>53.312916666666602</v>
      </c>
      <c r="H16" s="78" t="str">
        <f>IF('Water Trading Repository Table'!$E16="Hard",'Water Trading Repository Table'!$B16, "")</f>
        <v/>
      </c>
      <c r="I16" s="78">
        <f t="shared" si="1"/>
        <v>1</v>
      </c>
      <c r="J16" s="90" t="str">
        <f>IF('Water Trading Repository Table'!$E16="Hard",'Water Trading Repository Table'!$C16,"")</f>
        <v/>
      </c>
    </row>
    <row r="17" spans="1:10" ht="14.25" customHeight="1" x14ac:dyDescent="0.2">
      <c r="A17" s="77">
        <v>41647</v>
      </c>
      <c r="B17" s="78">
        <v>1966.19391666666</v>
      </c>
      <c r="C17" s="79">
        <v>70.307083333333296</v>
      </c>
      <c r="D17" s="80">
        <f t="shared" si="0"/>
        <v>1</v>
      </c>
      <c r="E17" s="80" t="s">
        <v>67</v>
      </c>
      <c r="F17" s="78">
        <f>IF('Water Trading Repository Table'!$E17="Soft",'Water Trading Repository Table'!$B17, "")</f>
        <v>1966.19391666666</v>
      </c>
      <c r="G17" s="79">
        <f>IF('Water Trading Repository Table'!$E17="Soft",'Water Trading Repository Table'!$C17, "")</f>
        <v>70.307083333333296</v>
      </c>
      <c r="H17" s="78" t="str">
        <f>IF('Water Trading Repository Table'!$E17="Hard",'Water Trading Repository Table'!$B17, "")</f>
        <v/>
      </c>
      <c r="I17" s="78">
        <f t="shared" si="1"/>
        <v>1</v>
      </c>
      <c r="J17" s="90" t="str">
        <f>IF('Water Trading Repository Table'!$E17="Hard",'Water Trading Repository Table'!$C17,"")</f>
        <v/>
      </c>
    </row>
    <row r="18" spans="1:10" ht="14.25" customHeight="1" x14ac:dyDescent="0.2">
      <c r="A18" s="77">
        <v>41647.5</v>
      </c>
      <c r="B18" s="78">
        <v>2222.9840416666598</v>
      </c>
      <c r="C18" s="79">
        <v>64.552916666666604</v>
      </c>
      <c r="D18" s="80">
        <f t="shared" si="0"/>
        <v>1</v>
      </c>
      <c r="E18" s="80" t="s">
        <v>67</v>
      </c>
      <c r="F18" s="78">
        <f>IF('Water Trading Repository Table'!$E18="Soft",'Water Trading Repository Table'!$B18, "")</f>
        <v>2222.9840416666598</v>
      </c>
      <c r="G18" s="79">
        <f>IF('Water Trading Repository Table'!$E18="Soft",'Water Trading Repository Table'!$C18, "")</f>
        <v>64.552916666666604</v>
      </c>
      <c r="H18" s="78" t="str">
        <f>IF('Water Trading Repository Table'!$E18="Hard",'Water Trading Repository Table'!$B18, "")</f>
        <v/>
      </c>
      <c r="I18" s="78">
        <f t="shared" si="1"/>
        <v>1</v>
      </c>
      <c r="J18" s="90" t="str">
        <f>IF('Water Trading Repository Table'!$E18="Hard",'Water Trading Repository Table'!$C18,"")</f>
        <v/>
      </c>
    </row>
    <row r="19" spans="1:10" ht="14.25" customHeight="1" x14ac:dyDescent="0.2">
      <c r="A19" s="77">
        <v>41648</v>
      </c>
      <c r="B19" s="78">
        <v>1651.58858333333</v>
      </c>
      <c r="C19" s="79">
        <v>49.776249999999997</v>
      </c>
      <c r="D19" s="80">
        <f t="shared" si="0"/>
        <v>1</v>
      </c>
      <c r="E19" s="80" t="s">
        <v>67</v>
      </c>
      <c r="F19" s="78">
        <f>IF('Water Trading Repository Table'!$E19="Soft",'Water Trading Repository Table'!$B19, "")</f>
        <v>1651.58858333333</v>
      </c>
      <c r="G19" s="79">
        <f>IF('Water Trading Repository Table'!$E19="Soft",'Water Trading Repository Table'!$C19, "")</f>
        <v>49.776249999999997</v>
      </c>
      <c r="H19" s="78" t="str">
        <f>IF('Water Trading Repository Table'!$E19="Hard",'Water Trading Repository Table'!$B19, "")</f>
        <v/>
      </c>
      <c r="I19" s="78">
        <f t="shared" si="1"/>
        <v>1</v>
      </c>
      <c r="J19" s="90" t="str">
        <f>IF('Water Trading Repository Table'!$E19="Hard",'Water Trading Repository Table'!$C19,"")</f>
        <v/>
      </c>
    </row>
    <row r="20" spans="1:10" ht="14.25" customHeight="1" x14ac:dyDescent="0.2">
      <c r="A20" s="77">
        <v>41648.5</v>
      </c>
      <c r="B20" s="78">
        <v>1957.57495833333</v>
      </c>
      <c r="C20" s="79">
        <v>61.483333333333299</v>
      </c>
      <c r="D20" s="80">
        <f t="shared" si="0"/>
        <v>1</v>
      </c>
      <c r="E20" s="80" t="s">
        <v>67</v>
      </c>
      <c r="F20" s="78">
        <f>IF('Water Trading Repository Table'!$E20="Soft",'Water Trading Repository Table'!$B20, "")</f>
        <v>1957.57495833333</v>
      </c>
      <c r="G20" s="79">
        <f>IF('Water Trading Repository Table'!$E20="Soft",'Water Trading Repository Table'!$C20, "")</f>
        <v>61.483333333333299</v>
      </c>
      <c r="H20" s="78" t="str">
        <f>IF('Water Trading Repository Table'!$E20="Hard",'Water Trading Repository Table'!$B20, "")</f>
        <v/>
      </c>
      <c r="I20" s="78">
        <f t="shared" si="1"/>
        <v>1</v>
      </c>
      <c r="J20" s="90" t="str">
        <f>IF('Water Trading Repository Table'!$E20="Hard",'Water Trading Repository Table'!$C20,"")</f>
        <v/>
      </c>
    </row>
    <row r="21" spans="1:10" ht="14.25" customHeight="1" x14ac:dyDescent="0.2">
      <c r="A21" s="77">
        <v>41649</v>
      </c>
      <c r="B21" s="78">
        <v>1865.0249999999901</v>
      </c>
      <c r="C21" s="79">
        <v>56.407083333333297</v>
      </c>
      <c r="D21" s="80">
        <f t="shared" si="0"/>
        <v>1</v>
      </c>
      <c r="E21" s="80" t="s">
        <v>67</v>
      </c>
      <c r="F21" s="78">
        <f>IF('Water Trading Repository Table'!$E21="Soft",'Water Trading Repository Table'!$B21, "")</f>
        <v>1865.0249999999901</v>
      </c>
      <c r="G21" s="79">
        <f>IF('Water Trading Repository Table'!$E21="Soft",'Water Trading Repository Table'!$C21, "")</f>
        <v>56.407083333333297</v>
      </c>
      <c r="H21" s="78" t="str">
        <f>IF('Water Trading Repository Table'!$E21="Hard",'Water Trading Repository Table'!$B21, "")</f>
        <v/>
      </c>
      <c r="I21" s="78">
        <f t="shared" si="1"/>
        <v>1</v>
      </c>
      <c r="J21" s="90" t="str">
        <f>IF('Water Trading Repository Table'!$E21="Hard",'Water Trading Repository Table'!$C21,"")</f>
        <v/>
      </c>
    </row>
    <row r="22" spans="1:10" ht="14.25" customHeight="1" x14ac:dyDescent="0.2">
      <c r="A22" s="77">
        <v>41649.5</v>
      </c>
      <c r="B22" s="78">
        <v>2157.2933333333299</v>
      </c>
      <c r="C22" s="79">
        <v>69.813749999999999</v>
      </c>
      <c r="D22" s="80">
        <f t="shared" si="0"/>
        <v>1</v>
      </c>
      <c r="E22" s="80" t="s">
        <v>67</v>
      </c>
      <c r="F22" s="78">
        <f>IF('Water Trading Repository Table'!$E22="Soft",'Water Trading Repository Table'!$B22, "")</f>
        <v>2157.2933333333299</v>
      </c>
      <c r="G22" s="79">
        <f>IF('Water Trading Repository Table'!$E22="Soft",'Water Trading Repository Table'!$C22, "")</f>
        <v>69.813749999999999</v>
      </c>
      <c r="H22" s="78" t="str">
        <f>IF('Water Trading Repository Table'!$E22="Hard",'Water Trading Repository Table'!$B22, "")</f>
        <v/>
      </c>
      <c r="I22" s="78">
        <f t="shared" si="1"/>
        <v>1</v>
      </c>
      <c r="J22" s="90" t="str">
        <f>IF('Water Trading Repository Table'!$E22="Hard",'Water Trading Repository Table'!$C22,"")</f>
        <v/>
      </c>
    </row>
    <row r="23" spans="1:10" ht="14.25" customHeight="1" x14ac:dyDescent="0.2">
      <c r="A23" s="77">
        <v>41650</v>
      </c>
      <c r="B23" s="78">
        <v>1933.9007916666601</v>
      </c>
      <c r="C23" s="79">
        <v>53.609583333333298</v>
      </c>
      <c r="D23" s="80">
        <f t="shared" si="0"/>
        <v>1</v>
      </c>
      <c r="E23" s="80" t="s">
        <v>67</v>
      </c>
      <c r="F23" s="78">
        <f>IF('Water Trading Repository Table'!$E23="Soft",'Water Trading Repository Table'!$B23, "")</f>
        <v>1933.9007916666601</v>
      </c>
      <c r="G23" s="79">
        <f>IF('Water Trading Repository Table'!$E23="Soft",'Water Trading Repository Table'!$C23, "")</f>
        <v>53.609583333333298</v>
      </c>
      <c r="H23" s="78" t="str">
        <f>IF('Water Trading Repository Table'!$E23="Hard",'Water Trading Repository Table'!$B23, "")</f>
        <v/>
      </c>
      <c r="I23" s="78">
        <f t="shared" si="1"/>
        <v>1</v>
      </c>
      <c r="J23" s="90" t="str">
        <f>IF('Water Trading Repository Table'!$E23="Hard",'Water Trading Repository Table'!$C23,"")</f>
        <v/>
      </c>
    </row>
    <row r="24" spans="1:10" ht="14.25" customHeight="1" x14ac:dyDescent="0.2">
      <c r="A24" s="77">
        <v>41650.5</v>
      </c>
      <c r="B24" s="78">
        <v>2161.194375</v>
      </c>
      <c r="C24" s="79">
        <v>53.2916666666666</v>
      </c>
      <c r="D24" s="80">
        <f t="shared" si="0"/>
        <v>1</v>
      </c>
      <c r="E24" s="80" t="s">
        <v>67</v>
      </c>
      <c r="F24" s="78">
        <f>IF('Water Trading Repository Table'!$E24="Soft",'Water Trading Repository Table'!$B24, "")</f>
        <v>2161.194375</v>
      </c>
      <c r="G24" s="79">
        <f>IF('Water Trading Repository Table'!$E24="Soft",'Water Trading Repository Table'!$C24, "")</f>
        <v>53.2916666666666</v>
      </c>
      <c r="H24" s="78" t="str">
        <f>IF('Water Trading Repository Table'!$E24="Hard",'Water Trading Repository Table'!$B24, "")</f>
        <v/>
      </c>
      <c r="I24" s="78">
        <f t="shared" si="1"/>
        <v>1</v>
      </c>
      <c r="J24" s="90" t="str">
        <f>IF('Water Trading Repository Table'!$E24="Hard",'Water Trading Repository Table'!$C24,"")</f>
        <v/>
      </c>
    </row>
    <row r="25" spans="1:10" ht="14.25" customHeight="1" x14ac:dyDescent="0.2">
      <c r="A25" s="77">
        <v>41651</v>
      </c>
      <c r="B25" s="78">
        <v>1672.51316666666</v>
      </c>
      <c r="C25" s="79">
        <v>53.844583333333297</v>
      </c>
      <c r="D25" s="80">
        <f t="shared" si="0"/>
        <v>1</v>
      </c>
      <c r="E25" s="80" t="s">
        <v>67</v>
      </c>
      <c r="F25" s="78">
        <f>IF('Water Trading Repository Table'!$E25="Soft",'Water Trading Repository Table'!$B25, "")</f>
        <v>1672.51316666666</v>
      </c>
      <c r="G25" s="79">
        <f>IF('Water Trading Repository Table'!$E25="Soft",'Water Trading Repository Table'!$C25, "")</f>
        <v>53.844583333333297</v>
      </c>
      <c r="H25" s="78" t="str">
        <f>IF('Water Trading Repository Table'!$E25="Hard",'Water Trading Repository Table'!$B25, "")</f>
        <v/>
      </c>
      <c r="I25" s="78">
        <f t="shared" si="1"/>
        <v>1</v>
      </c>
      <c r="J25" s="90" t="str">
        <f>IF('Water Trading Repository Table'!$E25="Hard",'Water Trading Repository Table'!$C25,"")</f>
        <v/>
      </c>
    </row>
    <row r="26" spans="1:10" ht="14.25" customHeight="1" x14ac:dyDescent="0.2">
      <c r="A26" s="77">
        <v>41651.5</v>
      </c>
      <c r="B26" s="78">
        <v>1928.0590416666601</v>
      </c>
      <c r="C26" s="79">
        <v>53.347916666666599</v>
      </c>
      <c r="D26" s="80">
        <f t="shared" si="0"/>
        <v>1</v>
      </c>
      <c r="E26" s="80" t="s">
        <v>67</v>
      </c>
      <c r="F26" s="78">
        <f>IF('Water Trading Repository Table'!$E26="Soft",'Water Trading Repository Table'!$B26, "")</f>
        <v>1928.0590416666601</v>
      </c>
      <c r="G26" s="79">
        <f>IF('Water Trading Repository Table'!$E26="Soft",'Water Trading Repository Table'!$C26, "")</f>
        <v>53.347916666666599</v>
      </c>
      <c r="H26" s="78" t="str">
        <f>IF('Water Trading Repository Table'!$E26="Hard",'Water Trading Repository Table'!$B26, "")</f>
        <v/>
      </c>
      <c r="I26" s="78">
        <f t="shared" si="1"/>
        <v>1</v>
      </c>
      <c r="J26" s="90" t="str">
        <f>IF('Water Trading Repository Table'!$E26="Hard",'Water Trading Repository Table'!$C26,"")</f>
        <v/>
      </c>
    </row>
    <row r="27" spans="1:10" ht="14.25" customHeight="1" x14ac:dyDescent="0.2">
      <c r="A27" s="77">
        <v>41652</v>
      </c>
      <c r="B27" s="78">
        <v>1863.6369999999899</v>
      </c>
      <c r="C27" s="79">
        <v>55.712166666666597</v>
      </c>
      <c r="D27" s="80">
        <f t="shared" si="0"/>
        <v>1</v>
      </c>
      <c r="E27" s="80" t="s">
        <v>67</v>
      </c>
      <c r="F27" s="78">
        <f>IF('Water Trading Repository Table'!$E27="Soft",'Water Trading Repository Table'!$B27, "")</f>
        <v>1863.6369999999899</v>
      </c>
      <c r="G27" s="79">
        <f>IF('Water Trading Repository Table'!$E27="Soft",'Water Trading Repository Table'!$C27, "")</f>
        <v>55.712166666666597</v>
      </c>
      <c r="H27" s="78" t="str">
        <f>IF('Water Trading Repository Table'!$E27="Hard",'Water Trading Repository Table'!$B27, "")</f>
        <v/>
      </c>
      <c r="I27" s="78">
        <f t="shared" si="1"/>
        <v>1</v>
      </c>
      <c r="J27" s="90" t="str">
        <f>IF('Water Trading Repository Table'!$E27="Hard",'Water Trading Repository Table'!$C27,"")</f>
        <v/>
      </c>
    </row>
    <row r="28" spans="1:10" ht="14.25" customHeight="1" x14ac:dyDescent="0.2">
      <c r="A28" s="77">
        <v>41652.5</v>
      </c>
      <c r="B28" s="78">
        <v>2185.68658333333</v>
      </c>
      <c r="C28" s="79">
        <v>66.450833333333307</v>
      </c>
      <c r="D28" s="80">
        <f t="shared" si="0"/>
        <v>1</v>
      </c>
      <c r="E28" s="80" t="s">
        <v>67</v>
      </c>
      <c r="F28" s="78">
        <f>IF('Water Trading Repository Table'!$E28="Soft",'Water Trading Repository Table'!$B28, "")</f>
        <v>2185.68658333333</v>
      </c>
      <c r="G28" s="79">
        <f>IF('Water Trading Repository Table'!$E28="Soft",'Water Trading Repository Table'!$C28, "")</f>
        <v>66.450833333333307</v>
      </c>
      <c r="H28" s="78" t="str">
        <f>IF('Water Trading Repository Table'!$E28="Hard",'Water Trading Repository Table'!$B28, "")</f>
        <v/>
      </c>
      <c r="I28" s="78">
        <f t="shared" si="1"/>
        <v>1</v>
      </c>
      <c r="J28" s="90" t="str">
        <f>IF('Water Trading Repository Table'!$E28="Hard",'Water Trading Repository Table'!$C28,"")</f>
        <v/>
      </c>
    </row>
    <row r="29" spans="1:10" ht="14.25" customHeight="1" x14ac:dyDescent="0.2">
      <c r="A29" s="77">
        <v>41653</v>
      </c>
      <c r="B29" s="78">
        <v>2185.5760416666599</v>
      </c>
      <c r="C29" s="79">
        <v>78.998583333333301</v>
      </c>
      <c r="D29" s="80">
        <f t="shared" si="0"/>
        <v>1</v>
      </c>
      <c r="E29" s="80" t="s">
        <v>67</v>
      </c>
      <c r="F29" s="78">
        <f>IF('Water Trading Repository Table'!$E29="Soft",'Water Trading Repository Table'!$B29, "")</f>
        <v>2185.5760416666599</v>
      </c>
      <c r="G29" s="79">
        <f>IF('Water Trading Repository Table'!$E29="Soft",'Water Trading Repository Table'!$C29, "")</f>
        <v>78.998583333333301</v>
      </c>
      <c r="H29" s="78" t="str">
        <f>IF('Water Trading Repository Table'!$E29="Hard",'Water Trading Repository Table'!$B29, "")</f>
        <v/>
      </c>
      <c r="I29" s="78">
        <f t="shared" si="1"/>
        <v>1</v>
      </c>
      <c r="J29" s="90" t="str">
        <f>IF('Water Trading Repository Table'!$E29="Hard",'Water Trading Repository Table'!$C29,"")</f>
        <v/>
      </c>
    </row>
    <row r="30" spans="1:10" ht="14.25" customHeight="1" x14ac:dyDescent="0.2">
      <c r="A30" s="77">
        <v>41653.5</v>
      </c>
      <c r="B30" s="78">
        <v>3175.2769166666599</v>
      </c>
      <c r="C30" s="79">
        <v>159.797333333333</v>
      </c>
      <c r="D30" s="80">
        <f t="shared" si="0"/>
        <v>1</v>
      </c>
      <c r="E30" s="80" t="s">
        <v>67</v>
      </c>
      <c r="F30" s="78">
        <f>IF('Water Trading Repository Table'!$E30="Soft",'Water Trading Repository Table'!$B30, "")</f>
        <v>3175.2769166666599</v>
      </c>
      <c r="G30" s="79">
        <f>IF('Water Trading Repository Table'!$E30="Soft",'Water Trading Repository Table'!$C30, "")</f>
        <v>159.797333333333</v>
      </c>
      <c r="H30" s="78" t="str">
        <f>IF('Water Trading Repository Table'!$E30="Hard",'Water Trading Repository Table'!$B30, "")</f>
        <v/>
      </c>
      <c r="I30" s="78">
        <f t="shared" si="1"/>
        <v>1</v>
      </c>
      <c r="J30" s="90" t="str">
        <f>IF('Water Trading Repository Table'!$E30="Hard",'Water Trading Repository Table'!$C30,"")</f>
        <v/>
      </c>
    </row>
    <row r="31" spans="1:10" ht="14.25" customHeight="1" x14ac:dyDescent="0.2">
      <c r="A31" s="77">
        <v>41654</v>
      </c>
      <c r="B31" s="78">
        <v>2648.79408333333</v>
      </c>
      <c r="C31" s="79">
        <v>108.42100000000001</v>
      </c>
      <c r="D31" s="80">
        <f t="shared" si="0"/>
        <v>1</v>
      </c>
      <c r="E31" s="80" t="s">
        <v>67</v>
      </c>
      <c r="F31" s="78">
        <f>IF('Water Trading Repository Table'!$E31="Soft",'Water Trading Repository Table'!$B31, "")</f>
        <v>2648.79408333333</v>
      </c>
      <c r="G31" s="79">
        <f>IF('Water Trading Repository Table'!$E31="Soft",'Water Trading Repository Table'!$C31, "")</f>
        <v>108.42100000000001</v>
      </c>
      <c r="H31" s="78" t="str">
        <f>IF('Water Trading Repository Table'!$E31="Hard",'Water Trading Repository Table'!$B31, "")</f>
        <v/>
      </c>
      <c r="I31" s="78">
        <f t="shared" si="1"/>
        <v>1</v>
      </c>
      <c r="J31" s="90" t="str">
        <f>IF('Water Trading Repository Table'!$E31="Hard",'Water Trading Repository Table'!$C31,"")</f>
        <v/>
      </c>
    </row>
    <row r="32" spans="1:10" ht="14.25" customHeight="1" x14ac:dyDescent="0.2">
      <c r="A32" s="77">
        <v>41654.5</v>
      </c>
      <c r="B32" s="78">
        <v>3164.5167499999998</v>
      </c>
      <c r="C32" s="79">
        <v>132.91399999999999</v>
      </c>
      <c r="D32" s="80">
        <f t="shared" si="0"/>
        <v>1</v>
      </c>
      <c r="E32" s="80" t="s">
        <v>67</v>
      </c>
      <c r="F32" s="78">
        <f>IF('Water Trading Repository Table'!$E32="Soft",'Water Trading Repository Table'!$B32, "")</f>
        <v>3164.5167499999998</v>
      </c>
      <c r="G32" s="79">
        <f>IF('Water Trading Repository Table'!$E32="Soft",'Water Trading Repository Table'!$C32, "")</f>
        <v>132.91399999999999</v>
      </c>
      <c r="H32" s="78" t="str">
        <f>IF('Water Trading Repository Table'!$E32="Hard",'Water Trading Repository Table'!$B32, "")</f>
        <v/>
      </c>
      <c r="I32" s="78">
        <f t="shared" si="1"/>
        <v>1</v>
      </c>
      <c r="J32" s="90" t="str">
        <f>IF('Water Trading Repository Table'!$E32="Hard",'Water Trading Repository Table'!$C32,"")</f>
        <v/>
      </c>
    </row>
    <row r="33" spans="1:10" ht="14.25" customHeight="1" x14ac:dyDescent="0.2">
      <c r="A33" s="77">
        <v>41655</v>
      </c>
      <c r="B33" s="78">
        <v>2308.0395416666602</v>
      </c>
      <c r="C33" s="79">
        <v>68.866583333333296</v>
      </c>
      <c r="D33" s="80">
        <f t="shared" si="0"/>
        <v>1</v>
      </c>
      <c r="E33" s="80" t="s">
        <v>67</v>
      </c>
      <c r="F33" s="78">
        <f>IF('Water Trading Repository Table'!$E33="Soft",'Water Trading Repository Table'!$B33, "")</f>
        <v>2308.0395416666602</v>
      </c>
      <c r="G33" s="79">
        <f>IF('Water Trading Repository Table'!$E33="Soft",'Water Trading Repository Table'!$C33, "")</f>
        <v>68.866583333333296</v>
      </c>
      <c r="H33" s="78" t="str">
        <f>IF('Water Trading Repository Table'!$E33="Hard",'Water Trading Repository Table'!$B33, "")</f>
        <v/>
      </c>
      <c r="I33" s="78">
        <f t="shared" si="1"/>
        <v>1</v>
      </c>
      <c r="J33" s="90" t="str">
        <f>IF('Water Trading Repository Table'!$E33="Hard",'Water Trading Repository Table'!$C33,"")</f>
        <v/>
      </c>
    </row>
    <row r="34" spans="1:10" ht="14.25" customHeight="1" x14ac:dyDescent="0.2">
      <c r="A34" s="77">
        <v>41655.5</v>
      </c>
      <c r="B34" s="78">
        <v>2417.7790416666599</v>
      </c>
      <c r="C34" s="79">
        <v>50.487499999999997</v>
      </c>
      <c r="D34" s="80">
        <f t="shared" si="0"/>
        <v>1</v>
      </c>
      <c r="E34" s="80" t="s">
        <v>67</v>
      </c>
      <c r="F34" s="78">
        <f>IF('Water Trading Repository Table'!$E34="Soft",'Water Trading Repository Table'!$B34, "")</f>
        <v>2417.7790416666599</v>
      </c>
      <c r="G34" s="79">
        <f>IF('Water Trading Repository Table'!$E34="Soft",'Water Trading Repository Table'!$C34, "")</f>
        <v>50.487499999999997</v>
      </c>
      <c r="H34" s="78" t="str">
        <f>IF('Water Trading Repository Table'!$E34="Hard",'Water Trading Repository Table'!$B34, "")</f>
        <v/>
      </c>
      <c r="I34" s="78">
        <f t="shared" si="1"/>
        <v>1</v>
      </c>
      <c r="J34" s="90" t="str">
        <f>IF('Water Trading Repository Table'!$E34="Hard",'Water Trading Repository Table'!$C34,"")</f>
        <v/>
      </c>
    </row>
    <row r="35" spans="1:10" ht="14.25" customHeight="1" x14ac:dyDescent="0.2">
      <c r="A35" s="77">
        <v>41656</v>
      </c>
      <c r="B35" s="78">
        <v>1961.419625</v>
      </c>
      <c r="C35" s="79">
        <v>47.181833333333302</v>
      </c>
      <c r="D35" s="80">
        <f t="shared" si="0"/>
        <v>1</v>
      </c>
      <c r="E35" s="80" t="s">
        <v>67</v>
      </c>
      <c r="F35" s="78">
        <f>IF('Water Trading Repository Table'!$E35="Soft",'Water Trading Repository Table'!$B35, "")</f>
        <v>1961.419625</v>
      </c>
      <c r="G35" s="79">
        <f>IF('Water Trading Repository Table'!$E35="Soft",'Water Trading Repository Table'!$C35, "")</f>
        <v>47.181833333333302</v>
      </c>
      <c r="H35" s="78" t="str">
        <f>IF('Water Trading Repository Table'!$E35="Hard",'Water Trading Repository Table'!$B35, "")</f>
        <v/>
      </c>
      <c r="I35" s="78">
        <f t="shared" si="1"/>
        <v>1</v>
      </c>
      <c r="J35" s="90" t="str">
        <f>IF('Water Trading Repository Table'!$E35="Hard",'Water Trading Repository Table'!$C35,"")</f>
        <v/>
      </c>
    </row>
    <row r="36" spans="1:10" ht="14.25" customHeight="1" x14ac:dyDescent="0.2">
      <c r="A36" s="77">
        <v>41656.5</v>
      </c>
      <c r="B36" s="78">
        <v>2127.0714583333302</v>
      </c>
      <c r="C36" s="79">
        <v>43.937833333333302</v>
      </c>
      <c r="D36" s="80">
        <f t="shared" si="0"/>
        <v>1</v>
      </c>
      <c r="E36" s="80" t="s">
        <v>67</v>
      </c>
      <c r="F36" s="78">
        <f>IF('Water Trading Repository Table'!$E36="Soft",'Water Trading Repository Table'!$B36, "")</f>
        <v>2127.0714583333302</v>
      </c>
      <c r="G36" s="79">
        <f>IF('Water Trading Repository Table'!$E36="Soft",'Water Trading Repository Table'!$C36, "")</f>
        <v>43.937833333333302</v>
      </c>
      <c r="H36" s="78" t="str">
        <f>IF('Water Trading Repository Table'!$E36="Hard",'Water Trading Repository Table'!$B36, "")</f>
        <v/>
      </c>
      <c r="I36" s="78">
        <f t="shared" si="1"/>
        <v>1</v>
      </c>
      <c r="J36" s="90" t="str">
        <f>IF('Water Trading Repository Table'!$E36="Hard",'Water Trading Repository Table'!$C36,"")</f>
        <v/>
      </c>
    </row>
    <row r="37" spans="1:10" ht="14.25" customHeight="1" x14ac:dyDescent="0.2">
      <c r="A37" s="77">
        <v>41657</v>
      </c>
      <c r="B37" s="78">
        <v>2004.6923124999901</v>
      </c>
      <c r="C37" s="79">
        <v>50.634124999999997</v>
      </c>
      <c r="D37" s="80">
        <f t="shared" si="0"/>
        <v>1</v>
      </c>
      <c r="E37" s="80" t="s">
        <v>67</v>
      </c>
      <c r="F37" s="78">
        <f>IF('Water Trading Repository Table'!$E37="Soft",'Water Trading Repository Table'!$B37, "")</f>
        <v>2004.6923124999901</v>
      </c>
      <c r="G37" s="79">
        <f>IF('Water Trading Repository Table'!$E37="Soft",'Water Trading Repository Table'!$C37, "")</f>
        <v>50.634124999999997</v>
      </c>
      <c r="H37" s="78" t="str">
        <f>IF('Water Trading Repository Table'!$E37="Hard",'Water Trading Repository Table'!$B37, "")</f>
        <v/>
      </c>
      <c r="I37" s="78">
        <f t="shared" si="1"/>
        <v>1</v>
      </c>
      <c r="J37" s="90" t="str">
        <f>IF('Water Trading Repository Table'!$E37="Hard",'Water Trading Repository Table'!$C37,"")</f>
        <v/>
      </c>
    </row>
    <row r="38" spans="1:10" ht="14.25" customHeight="1" x14ac:dyDescent="0.2">
      <c r="A38" s="77">
        <v>41657.5</v>
      </c>
      <c r="B38" s="78">
        <v>2200.4989999999998</v>
      </c>
      <c r="C38" s="79">
        <v>50.1071666666666</v>
      </c>
      <c r="D38" s="80">
        <f t="shared" si="0"/>
        <v>1</v>
      </c>
      <c r="E38" s="80" t="s">
        <v>67</v>
      </c>
      <c r="F38" s="78">
        <f>IF('Water Trading Repository Table'!$E38="Soft",'Water Trading Repository Table'!$B38, "")</f>
        <v>2200.4989999999998</v>
      </c>
      <c r="G38" s="79">
        <f>IF('Water Trading Repository Table'!$E38="Soft",'Water Trading Repository Table'!$C38, "")</f>
        <v>50.1071666666666</v>
      </c>
      <c r="H38" s="78" t="str">
        <f>IF('Water Trading Repository Table'!$E38="Hard",'Water Trading Repository Table'!$B38, "")</f>
        <v/>
      </c>
      <c r="I38" s="78">
        <f t="shared" si="1"/>
        <v>1</v>
      </c>
      <c r="J38" s="90" t="str">
        <f>IF('Water Trading Repository Table'!$E38="Hard",'Water Trading Repository Table'!$C38,"")</f>
        <v/>
      </c>
    </row>
    <row r="39" spans="1:10" ht="14.25" customHeight="1" x14ac:dyDescent="0.2">
      <c r="A39" s="77">
        <v>41658</v>
      </c>
      <c r="B39" s="78">
        <v>1839.5621428571401</v>
      </c>
      <c r="C39" s="79">
        <v>43.767999999999901</v>
      </c>
      <c r="D39" s="80">
        <f t="shared" si="0"/>
        <v>1</v>
      </c>
      <c r="E39" s="80" t="s">
        <v>67</v>
      </c>
      <c r="F39" s="78">
        <f>IF('Water Trading Repository Table'!$E39="Soft",'Water Trading Repository Table'!$B39, "")</f>
        <v>1839.5621428571401</v>
      </c>
      <c r="G39" s="79">
        <f>IF('Water Trading Repository Table'!$E39="Soft",'Water Trading Repository Table'!$C39, "")</f>
        <v>43.767999999999901</v>
      </c>
      <c r="H39" s="78" t="str">
        <f>IF('Water Trading Repository Table'!$E39="Hard",'Water Trading Repository Table'!$B39, "")</f>
        <v/>
      </c>
      <c r="I39" s="78">
        <f t="shared" si="1"/>
        <v>1</v>
      </c>
      <c r="J39" s="90" t="str">
        <f>IF('Water Trading Repository Table'!$E39="Hard",'Water Trading Repository Table'!$C39,"")</f>
        <v/>
      </c>
    </row>
    <row r="40" spans="1:10" ht="14.25" customHeight="1" x14ac:dyDescent="0.2">
      <c r="A40" s="77">
        <v>41658.5</v>
      </c>
      <c r="B40" s="78">
        <v>2184.156125</v>
      </c>
      <c r="C40" s="79">
        <v>72.031833333333296</v>
      </c>
      <c r="D40" s="80">
        <f t="shared" si="0"/>
        <v>1</v>
      </c>
      <c r="E40" s="80" t="s">
        <v>67</v>
      </c>
      <c r="F40" s="78">
        <f>IF('Water Trading Repository Table'!$E40="Soft",'Water Trading Repository Table'!$B40, "")</f>
        <v>2184.156125</v>
      </c>
      <c r="G40" s="79">
        <f>IF('Water Trading Repository Table'!$E40="Soft",'Water Trading Repository Table'!$C40, "")</f>
        <v>72.031833333333296</v>
      </c>
      <c r="H40" s="78" t="str">
        <f>IF('Water Trading Repository Table'!$E40="Hard",'Water Trading Repository Table'!$B40, "")</f>
        <v/>
      </c>
      <c r="I40" s="78">
        <f t="shared" si="1"/>
        <v>1</v>
      </c>
      <c r="J40" s="90" t="str">
        <f>IF('Water Trading Repository Table'!$E40="Hard",'Water Trading Repository Table'!$C40,"")</f>
        <v/>
      </c>
    </row>
    <row r="41" spans="1:10" ht="14.25" customHeight="1" x14ac:dyDescent="0.2">
      <c r="A41" s="77">
        <v>41659</v>
      </c>
      <c r="B41" s="78">
        <v>1748.4124999999999</v>
      </c>
      <c r="C41" s="79">
        <v>44.526333333333298</v>
      </c>
      <c r="D41" s="80">
        <f t="shared" si="0"/>
        <v>1</v>
      </c>
      <c r="E41" s="80" t="s">
        <v>67</v>
      </c>
      <c r="F41" s="78">
        <f>IF('Water Trading Repository Table'!$E41="Soft",'Water Trading Repository Table'!$B41, "")</f>
        <v>1748.4124999999999</v>
      </c>
      <c r="G41" s="79">
        <f>IF('Water Trading Repository Table'!$E41="Soft",'Water Trading Repository Table'!$C41, "")</f>
        <v>44.526333333333298</v>
      </c>
      <c r="H41" s="78" t="str">
        <f>IF('Water Trading Repository Table'!$E41="Hard",'Water Trading Repository Table'!$B41, "")</f>
        <v/>
      </c>
      <c r="I41" s="78">
        <f t="shared" si="1"/>
        <v>1</v>
      </c>
      <c r="J41" s="90" t="str">
        <f>IF('Water Trading Repository Table'!$E41="Hard",'Water Trading Repository Table'!$C41,"")</f>
        <v/>
      </c>
    </row>
    <row r="42" spans="1:10" ht="14.25" customHeight="1" x14ac:dyDescent="0.2">
      <c r="A42" s="77">
        <v>41659.5</v>
      </c>
      <c r="B42" s="78">
        <v>2417.6507083333299</v>
      </c>
      <c r="C42" s="79">
        <v>65.881833333333304</v>
      </c>
      <c r="D42" s="80">
        <f t="shared" si="0"/>
        <v>1</v>
      </c>
      <c r="E42" s="80" t="s">
        <v>67</v>
      </c>
      <c r="F42" s="78">
        <f>IF('Water Trading Repository Table'!$E42="Soft",'Water Trading Repository Table'!$B42, "")</f>
        <v>2417.6507083333299</v>
      </c>
      <c r="G42" s="79">
        <f>IF('Water Trading Repository Table'!$E42="Soft",'Water Trading Repository Table'!$C42, "")</f>
        <v>65.881833333333304</v>
      </c>
      <c r="H42" s="78" t="str">
        <f>IF('Water Trading Repository Table'!$E42="Hard",'Water Trading Repository Table'!$B42, "")</f>
        <v/>
      </c>
      <c r="I42" s="78">
        <f t="shared" si="1"/>
        <v>1</v>
      </c>
      <c r="J42" s="90" t="str">
        <f>IF('Water Trading Repository Table'!$E42="Hard",'Water Trading Repository Table'!$C42,"")</f>
        <v/>
      </c>
    </row>
    <row r="43" spans="1:10" ht="14.25" customHeight="1" x14ac:dyDescent="0.2">
      <c r="A43" s="77">
        <v>41660</v>
      </c>
      <c r="B43" s="78">
        <v>2067.5482916666601</v>
      </c>
      <c r="C43" s="79">
        <v>47.251666666666601</v>
      </c>
      <c r="D43" s="80">
        <f t="shared" si="0"/>
        <v>1</v>
      </c>
      <c r="E43" s="80" t="s">
        <v>67</v>
      </c>
      <c r="F43" s="78">
        <f>IF('Water Trading Repository Table'!$E43="Soft",'Water Trading Repository Table'!$B43, "")</f>
        <v>2067.5482916666601</v>
      </c>
      <c r="G43" s="79">
        <f>IF('Water Trading Repository Table'!$E43="Soft",'Water Trading Repository Table'!$C43, "")</f>
        <v>47.251666666666601</v>
      </c>
      <c r="H43" s="78" t="str">
        <f>IF('Water Trading Repository Table'!$E43="Hard",'Water Trading Repository Table'!$B43, "")</f>
        <v/>
      </c>
      <c r="I43" s="78">
        <f t="shared" si="1"/>
        <v>1</v>
      </c>
      <c r="J43" s="90" t="str">
        <f>IF('Water Trading Repository Table'!$E43="Hard",'Water Trading Repository Table'!$C43,"")</f>
        <v/>
      </c>
    </row>
    <row r="44" spans="1:10" ht="14.25" customHeight="1" x14ac:dyDescent="0.2">
      <c r="A44" s="77">
        <v>41660.5</v>
      </c>
      <c r="B44" s="78">
        <v>2572.71675</v>
      </c>
      <c r="C44" s="79">
        <v>63.338166666666602</v>
      </c>
      <c r="D44" s="80">
        <f t="shared" si="0"/>
        <v>1</v>
      </c>
      <c r="E44" s="80" t="s">
        <v>67</v>
      </c>
      <c r="F44" s="78">
        <f>IF('Water Trading Repository Table'!$E44="Soft",'Water Trading Repository Table'!$B44, "")</f>
        <v>2572.71675</v>
      </c>
      <c r="G44" s="79">
        <f>IF('Water Trading Repository Table'!$E44="Soft",'Water Trading Repository Table'!$C44, "")</f>
        <v>63.338166666666602</v>
      </c>
      <c r="H44" s="78" t="str">
        <f>IF('Water Trading Repository Table'!$E44="Hard",'Water Trading Repository Table'!$B44, "")</f>
        <v/>
      </c>
      <c r="I44" s="78">
        <f t="shared" si="1"/>
        <v>1</v>
      </c>
      <c r="J44" s="90" t="str">
        <f>IF('Water Trading Repository Table'!$E44="Hard",'Water Trading Repository Table'!$C44,"")</f>
        <v/>
      </c>
    </row>
    <row r="45" spans="1:10" ht="14.25" customHeight="1" x14ac:dyDescent="0.2">
      <c r="A45" s="77">
        <v>41661</v>
      </c>
      <c r="B45" s="78">
        <v>2070.56383333333</v>
      </c>
      <c r="C45" s="79">
        <v>49.39425</v>
      </c>
      <c r="D45" s="80">
        <f t="shared" si="0"/>
        <v>1</v>
      </c>
      <c r="E45" s="80" t="s">
        <v>67</v>
      </c>
      <c r="F45" s="78">
        <f>IF('Water Trading Repository Table'!$E45="Soft",'Water Trading Repository Table'!$B45, "")</f>
        <v>2070.56383333333</v>
      </c>
      <c r="G45" s="79">
        <f>IF('Water Trading Repository Table'!$E45="Soft",'Water Trading Repository Table'!$C45, "")</f>
        <v>49.39425</v>
      </c>
      <c r="H45" s="78" t="str">
        <f>IF('Water Trading Repository Table'!$E45="Hard",'Water Trading Repository Table'!$B45, "")</f>
        <v/>
      </c>
      <c r="I45" s="78">
        <f t="shared" si="1"/>
        <v>1</v>
      </c>
      <c r="J45" s="90" t="str">
        <f>IF('Water Trading Repository Table'!$E45="Hard",'Water Trading Repository Table'!$C45,"")</f>
        <v/>
      </c>
    </row>
    <row r="46" spans="1:10" ht="14.25" customHeight="1" x14ac:dyDescent="0.2">
      <c r="A46" s="77">
        <v>41661.5</v>
      </c>
      <c r="B46" s="78">
        <v>2702.1071666666599</v>
      </c>
      <c r="C46" s="79">
        <v>77.915249999999901</v>
      </c>
      <c r="D46" s="80">
        <f t="shared" si="0"/>
        <v>1</v>
      </c>
      <c r="E46" s="80" t="s">
        <v>67</v>
      </c>
      <c r="F46" s="78">
        <f>IF('Water Trading Repository Table'!$E46="Soft",'Water Trading Repository Table'!$B46, "")</f>
        <v>2702.1071666666599</v>
      </c>
      <c r="G46" s="79">
        <f>IF('Water Trading Repository Table'!$E46="Soft",'Water Trading Repository Table'!$C46, "")</f>
        <v>77.915249999999901</v>
      </c>
      <c r="H46" s="78" t="str">
        <f>IF('Water Trading Repository Table'!$E46="Hard",'Water Trading Repository Table'!$B46, "")</f>
        <v/>
      </c>
      <c r="I46" s="78">
        <f t="shared" si="1"/>
        <v>1</v>
      </c>
      <c r="J46" s="90" t="str">
        <f>IF('Water Trading Repository Table'!$E46="Hard",'Water Trading Repository Table'!$C46,"")</f>
        <v/>
      </c>
    </row>
    <row r="47" spans="1:10" ht="14.25" customHeight="1" x14ac:dyDescent="0.2">
      <c r="A47" s="77">
        <v>41662</v>
      </c>
      <c r="B47" s="78">
        <v>2155.5055416666601</v>
      </c>
      <c r="C47" s="79">
        <v>48.651249999999997</v>
      </c>
      <c r="D47" s="80">
        <f t="shared" si="0"/>
        <v>1</v>
      </c>
      <c r="E47" s="80" t="s">
        <v>67</v>
      </c>
      <c r="F47" s="78">
        <f>IF('Water Trading Repository Table'!$E47="Soft",'Water Trading Repository Table'!$B47, "")</f>
        <v>2155.5055416666601</v>
      </c>
      <c r="G47" s="79">
        <f>IF('Water Trading Repository Table'!$E47="Soft",'Water Trading Repository Table'!$C47, "")</f>
        <v>48.651249999999997</v>
      </c>
      <c r="H47" s="78" t="str">
        <f>IF('Water Trading Repository Table'!$E47="Hard",'Water Trading Repository Table'!$B47, "")</f>
        <v/>
      </c>
      <c r="I47" s="78">
        <f t="shared" si="1"/>
        <v>1</v>
      </c>
      <c r="J47" s="90" t="str">
        <f>IF('Water Trading Repository Table'!$E47="Hard",'Water Trading Repository Table'!$C47,"")</f>
        <v/>
      </c>
    </row>
    <row r="48" spans="1:10" ht="14.25" customHeight="1" x14ac:dyDescent="0.2">
      <c r="A48" s="77">
        <v>41662.5</v>
      </c>
      <c r="B48" s="78">
        <v>2449.9735416666599</v>
      </c>
      <c r="C48" s="79">
        <v>59.662916666666597</v>
      </c>
      <c r="D48" s="80">
        <f t="shared" si="0"/>
        <v>1</v>
      </c>
      <c r="E48" s="80" t="s">
        <v>67</v>
      </c>
      <c r="F48" s="78">
        <f>IF('Water Trading Repository Table'!$E48="Soft",'Water Trading Repository Table'!$B48, "")</f>
        <v>2449.9735416666599</v>
      </c>
      <c r="G48" s="79">
        <f>IF('Water Trading Repository Table'!$E48="Soft",'Water Trading Repository Table'!$C48, "")</f>
        <v>59.662916666666597</v>
      </c>
      <c r="H48" s="78" t="str">
        <f>IF('Water Trading Repository Table'!$E48="Hard",'Water Trading Repository Table'!$B48, "")</f>
        <v/>
      </c>
      <c r="I48" s="78">
        <f t="shared" si="1"/>
        <v>1</v>
      </c>
      <c r="J48" s="90" t="str">
        <f>IF('Water Trading Repository Table'!$E48="Hard",'Water Trading Repository Table'!$C48,"")</f>
        <v/>
      </c>
    </row>
    <row r="49" spans="1:10" ht="14.25" customHeight="1" x14ac:dyDescent="0.2">
      <c r="A49" s="77">
        <v>41663</v>
      </c>
      <c r="B49" s="78">
        <v>1994.9894545454499</v>
      </c>
      <c r="C49" s="79">
        <v>44.107909090908997</v>
      </c>
      <c r="D49" s="80">
        <f t="shared" si="0"/>
        <v>1</v>
      </c>
      <c r="E49" s="80" t="s">
        <v>67</v>
      </c>
      <c r="F49" s="78">
        <f>IF('Water Trading Repository Table'!$E49="Soft",'Water Trading Repository Table'!$B49, "")</f>
        <v>1994.9894545454499</v>
      </c>
      <c r="G49" s="79">
        <f>IF('Water Trading Repository Table'!$E49="Soft",'Water Trading Repository Table'!$C49, "")</f>
        <v>44.107909090908997</v>
      </c>
      <c r="H49" s="78" t="str">
        <f>IF('Water Trading Repository Table'!$E49="Hard",'Water Trading Repository Table'!$B49, "")</f>
        <v/>
      </c>
      <c r="I49" s="78">
        <f t="shared" si="1"/>
        <v>1</v>
      </c>
      <c r="J49" s="90" t="str">
        <f>IF('Water Trading Repository Table'!$E49="Hard",'Water Trading Repository Table'!$C49,"")</f>
        <v/>
      </c>
    </row>
    <row r="50" spans="1:10" ht="14.25" customHeight="1" x14ac:dyDescent="0.2">
      <c r="A50" s="77">
        <v>41663.5</v>
      </c>
      <c r="B50" s="78">
        <v>2281.8349166666599</v>
      </c>
      <c r="C50" s="79">
        <v>45.838749999999997</v>
      </c>
      <c r="D50" s="80">
        <f t="shared" si="0"/>
        <v>1</v>
      </c>
      <c r="E50" s="80" t="s">
        <v>67</v>
      </c>
      <c r="F50" s="78">
        <f>IF('Water Trading Repository Table'!$E50="Soft",'Water Trading Repository Table'!$B50, "")</f>
        <v>2281.8349166666599</v>
      </c>
      <c r="G50" s="79">
        <f>IF('Water Trading Repository Table'!$E50="Soft",'Water Trading Repository Table'!$C50, "")</f>
        <v>45.838749999999997</v>
      </c>
      <c r="H50" s="78" t="str">
        <f>IF('Water Trading Repository Table'!$E50="Hard",'Water Trading Repository Table'!$B50, "")</f>
        <v/>
      </c>
      <c r="I50" s="78">
        <f t="shared" si="1"/>
        <v>1</v>
      </c>
      <c r="J50" s="90" t="str">
        <f>IF('Water Trading Repository Table'!$E50="Hard",'Water Trading Repository Table'!$C50,"")</f>
        <v/>
      </c>
    </row>
    <row r="51" spans="1:10" ht="14.25" customHeight="1" x14ac:dyDescent="0.2">
      <c r="A51" s="77">
        <v>41664</v>
      </c>
      <c r="B51" s="78">
        <v>1951.5263333333301</v>
      </c>
      <c r="C51" s="79">
        <v>51.144583333333301</v>
      </c>
      <c r="D51" s="80">
        <f t="shared" si="0"/>
        <v>1</v>
      </c>
      <c r="E51" s="80" t="s">
        <v>67</v>
      </c>
      <c r="F51" s="78">
        <f>IF('Water Trading Repository Table'!$E51="Soft",'Water Trading Repository Table'!$B51, "")</f>
        <v>1951.5263333333301</v>
      </c>
      <c r="G51" s="79">
        <f>IF('Water Trading Repository Table'!$E51="Soft",'Water Trading Repository Table'!$C51, "")</f>
        <v>51.144583333333301</v>
      </c>
      <c r="H51" s="78" t="str">
        <f>IF('Water Trading Repository Table'!$E51="Hard",'Water Trading Repository Table'!$B51, "")</f>
        <v/>
      </c>
      <c r="I51" s="78">
        <f t="shared" si="1"/>
        <v>1</v>
      </c>
      <c r="J51" s="90" t="str">
        <f>IF('Water Trading Repository Table'!$E51="Hard",'Water Trading Repository Table'!$C51,"")</f>
        <v/>
      </c>
    </row>
    <row r="52" spans="1:10" ht="14.25" customHeight="1" x14ac:dyDescent="0.2">
      <c r="A52" s="77">
        <v>41664.5</v>
      </c>
      <c r="B52" s="78">
        <v>2341.0592916666601</v>
      </c>
      <c r="C52" s="79">
        <v>73.990499999999997</v>
      </c>
      <c r="D52" s="80">
        <f t="shared" si="0"/>
        <v>1</v>
      </c>
      <c r="E52" s="80" t="s">
        <v>67</v>
      </c>
      <c r="F52" s="78">
        <f>IF('Water Trading Repository Table'!$E52="Soft",'Water Trading Repository Table'!$B52, "")</f>
        <v>2341.0592916666601</v>
      </c>
      <c r="G52" s="79">
        <f>IF('Water Trading Repository Table'!$E52="Soft",'Water Trading Repository Table'!$C52, "")</f>
        <v>73.990499999999997</v>
      </c>
      <c r="H52" s="78" t="str">
        <f>IF('Water Trading Repository Table'!$E52="Hard",'Water Trading Repository Table'!$B52, "")</f>
        <v/>
      </c>
      <c r="I52" s="78">
        <f t="shared" si="1"/>
        <v>1</v>
      </c>
      <c r="J52" s="90" t="str">
        <f>IF('Water Trading Repository Table'!$E52="Hard",'Water Trading Repository Table'!$C52,"")</f>
        <v/>
      </c>
    </row>
    <row r="53" spans="1:10" ht="14.25" customHeight="1" x14ac:dyDescent="0.2">
      <c r="A53" s="77">
        <v>41665</v>
      </c>
      <c r="B53" s="78">
        <v>1823.6909166666601</v>
      </c>
      <c r="C53" s="79">
        <v>49.5535833333333</v>
      </c>
      <c r="D53" s="80">
        <f t="shared" si="0"/>
        <v>1</v>
      </c>
      <c r="E53" s="80" t="s">
        <v>67</v>
      </c>
      <c r="F53" s="78">
        <f>IF('Water Trading Repository Table'!$E53="Soft",'Water Trading Repository Table'!$B53, "")</f>
        <v>1823.6909166666601</v>
      </c>
      <c r="G53" s="79">
        <f>IF('Water Trading Repository Table'!$E53="Soft",'Water Trading Repository Table'!$C53, "")</f>
        <v>49.5535833333333</v>
      </c>
      <c r="H53" s="78" t="str">
        <f>IF('Water Trading Repository Table'!$E53="Hard",'Water Trading Repository Table'!$B53, "")</f>
        <v/>
      </c>
      <c r="I53" s="78">
        <f t="shared" si="1"/>
        <v>1</v>
      </c>
      <c r="J53" s="90" t="str">
        <f>IF('Water Trading Repository Table'!$E53="Hard",'Water Trading Repository Table'!$C53,"")</f>
        <v/>
      </c>
    </row>
    <row r="54" spans="1:10" ht="14.25" customHeight="1" x14ac:dyDescent="0.2">
      <c r="A54" s="77">
        <v>41665.5</v>
      </c>
      <c r="B54" s="78">
        <v>2288.3790416666602</v>
      </c>
      <c r="C54" s="79">
        <v>69.318416666666593</v>
      </c>
      <c r="D54" s="80">
        <f t="shared" si="0"/>
        <v>1</v>
      </c>
      <c r="E54" s="80" t="s">
        <v>67</v>
      </c>
      <c r="F54" s="78">
        <f>IF('Water Trading Repository Table'!$E54="Soft",'Water Trading Repository Table'!$B54, "")</f>
        <v>2288.3790416666602</v>
      </c>
      <c r="G54" s="79">
        <f>IF('Water Trading Repository Table'!$E54="Soft",'Water Trading Repository Table'!$C54, "")</f>
        <v>69.318416666666593</v>
      </c>
      <c r="H54" s="78" t="str">
        <f>IF('Water Trading Repository Table'!$E54="Hard",'Water Trading Repository Table'!$B54, "")</f>
        <v/>
      </c>
      <c r="I54" s="78">
        <f t="shared" si="1"/>
        <v>1</v>
      </c>
      <c r="J54" s="90" t="str">
        <f>IF('Water Trading Repository Table'!$E54="Hard",'Water Trading Repository Table'!$C54,"")</f>
        <v/>
      </c>
    </row>
    <row r="55" spans="1:10" ht="14.25" customHeight="1" x14ac:dyDescent="0.2">
      <c r="A55" s="77">
        <v>41666</v>
      </c>
      <c r="B55" s="78">
        <v>1833.969625</v>
      </c>
      <c r="C55" s="79">
        <v>59.5356666666666</v>
      </c>
      <c r="D55" s="80">
        <f t="shared" si="0"/>
        <v>1</v>
      </c>
      <c r="E55" s="80" t="s">
        <v>67</v>
      </c>
      <c r="F55" s="78">
        <f>IF('Water Trading Repository Table'!$E55="Soft",'Water Trading Repository Table'!$B55, "")</f>
        <v>1833.969625</v>
      </c>
      <c r="G55" s="79">
        <f>IF('Water Trading Repository Table'!$E55="Soft",'Water Trading Repository Table'!$C55, "")</f>
        <v>59.5356666666666</v>
      </c>
      <c r="H55" s="78" t="str">
        <f>IF('Water Trading Repository Table'!$E55="Hard",'Water Trading Repository Table'!$B55, "")</f>
        <v/>
      </c>
      <c r="I55" s="78">
        <f t="shared" si="1"/>
        <v>1</v>
      </c>
      <c r="J55" s="90" t="str">
        <f>IF('Water Trading Repository Table'!$E55="Hard",'Water Trading Repository Table'!$C55,"")</f>
        <v/>
      </c>
    </row>
    <row r="56" spans="1:10" ht="14.25" customHeight="1" x14ac:dyDescent="0.2">
      <c r="A56" s="77">
        <v>41666.5</v>
      </c>
      <c r="B56" s="78">
        <v>2465.6632500000001</v>
      </c>
      <c r="C56" s="79">
        <v>87.515000000000001</v>
      </c>
      <c r="D56" s="80">
        <f t="shared" si="0"/>
        <v>1</v>
      </c>
      <c r="E56" s="80" t="s">
        <v>67</v>
      </c>
      <c r="F56" s="78">
        <f>IF('Water Trading Repository Table'!$E56="Soft",'Water Trading Repository Table'!$B56, "")</f>
        <v>2465.6632500000001</v>
      </c>
      <c r="G56" s="79">
        <f>IF('Water Trading Repository Table'!$E56="Soft",'Water Trading Repository Table'!$C56, "")</f>
        <v>87.515000000000001</v>
      </c>
      <c r="H56" s="78" t="str">
        <f>IF('Water Trading Repository Table'!$E56="Hard",'Water Trading Repository Table'!$B56, "")</f>
        <v/>
      </c>
      <c r="I56" s="78">
        <f t="shared" si="1"/>
        <v>1</v>
      </c>
      <c r="J56" s="90" t="str">
        <f>IF('Water Trading Repository Table'!$E56="Hard",'Water Trading Repository Table'!$C56,"")</f>
        <v/>
      </c>
    </row>
    <row r="57" spans="1:10" ht="14.25" customHeight="1" x14ac:dyDescent="0.2">
      <c r="A57" s="77">
        <v>41667</v>
      </c>
      <c r="B57" s="78">
        <v>1844.722</v>
      </c>
      <c r="C57" s="79">
        <v>47.820250000000001</v>
      </c>
      <c r="D57" s="80">
        <f t="shared" si="0"/>
        <v>1</v>
      </c>
      <c r="E57" s="80" t="s">
        <v>67</v>
      </c>
      <c r="F57" s="78">
        <f>IF('Water Trading Repository Table'!$E57="Soft",'Water Trading Repository Table'!$B57, "")</f>
        <v>1844.722</v>
      </c>
      <c r="G57" s="79">
        <f>IF('Water Trading Repository Table'!$E57="Soft",'Water Trading Repository Table'!$C57, "")</f>
        <v>47.820250000000001</v>
      </c>
      <c r="H57" s="78" t="str">
        <f>IF('Water Trading Repository Table'!$E57="Hard",'Water Trading Repository Table'!$B57, "")</f>
        <v/>
      </c>
      <c r="I57" s="78">
        <f t="shared" si="1"/>
        <v>1</v>
      </c>
      <c r="J57" s="90" t="str">
        <f>IF('Water Trading Repository Table'!$E57="Hard",'Water Trading Repository Table'!$C57,"")</f>
        <v/>
      </c>
    </row>
    <row r="58" spans="1:10" ht="14.25" customHeight="1" x14ac:dyDescent="0.2">
      <c r="A58" s="77">
        <v>41667.5</v>
      </c>
      <c r="B58" s="78">
        <v>2259.0371666666601</v>
      </c>
      <c r="C58" s="79">
        <v>70.217833333333303</v>
      </c>
      <c r="D58" s="80">
        <f t="shared" si="0"/>
        <v>1</v>
      </c>
      <c r="E58" s="80" t="s">
        <v>67</v>
      </c>
      <c r="F58" s="78">
        <f>IF('Water Trading Repository Table'!$E58="Soft",'Water Trading Repository Table'!$B58, "")</f>
        <v>2259.0371666666601</v>
      </c>
      <c r="G58" s="79">
        <f>IF('Water Trading Repository Table'!$E58="Soft",'Water Trading Repository Table'!$C58, "")</f>
        <v>70.217833333333303</v>
      </c>
      <c r="H58" s="78" t="str">
        <f>IF('Water Trading Repository Table'!$E58="Hard",'Water Trading Repository Table'!$B58, "")</f>
        <v/>
      </c>
      <c r="I58" s="78">
        <f t="shared" si="1"/>
        <v>1</v>
      </c>
      <c r="J58" s="90" t="str">
        <f>IF('Water Trading Repository Table'!$E58="Hard",'Water Trading Repository Table'!$C58,"")</f>
        <v/>
      </c>
    </row>
    <row r="59" spans="1:10" ht="14.25" customHeight="1" x14ac:dyDescent="0.2">
      <c r="A59" s="77">
        <v>41668</v>
      </c>
      <c r="B59" s="78">
        <v>1988.9660833333301</v>
      </c>
      <c r="C59" s="79">
        <v>63.731333333333303</v>
      </c>
      <c r="D59" s="80">
        <f t="shared" si="0"/>
        <v>1</v>
      </c>
      <c r="E59" s="80" t="s">
        <v>67</v>
      </c>
      <c r="F59" s="78">
        <f>IF('Water Trading Repository Table'!$E59="Soft",'Water Trading Repository Table'!$B59, "")</f>
        <v>1988.9660833333301</v>
      </c>
      <c r="G59" s="79">
        <f>IF('Water Trading Repository Table'!$E59="Soft",'Water Trading Repository Table'!$C59, "")</f>
        <v>63.731333333333303</v>
      </c>
      <c r="H59" s="78" t="str">
        <f>IF('Water Trading Repository Table'!$E59="Hard",'Water Trading Repository Table'!$B59, "")</f>
        <v/>
      </c>
      <c r="I59" s="78">
        <f t="shared" si="1"/>
        <v>1</v>
      </c>
      <c r="J59" s="90" t="str">
        <f>IF('Water Trading Repository Table'!$E59="Hard",'Water Trading Repository Table'!$C59,"")</f>
        <v/>
      </c>
    </row>
    <row r="60" spans="1:10" ht="14.25" customHeight="1" x14ac:dyDescent="0.2">
      <c r="A60" s="77">
        <v>41668.5</v>
      </c>
      <c r="B60" s="78">
        <v>2498.4301666666602</v>
      </c>
      <c r="C60" s="79">
        <v>81.990916666666607</v>
      </c>
      <c r="D60" s="80">
        <f t="shared" si="0"/>
        <v>1</v>
      </c>
      <c r="E60" s="80" t="s">
        <v>67</v>
      </c>
      <c r="F60" s="78">
        <f>IF('Water Trading Repository Table'!$E60="Soft",'Water Trading Repository Table'!$B60, "")</f>
        <v>2498.4301666666602</v>
      </c>
      <c r="G60" s="79">
        <f>IF('Water Trading Repository Table'!$E60="Soft",'Water Trading Repository Table'!$C60, "")</f>
        <v>81.990916666666607</v>
      </c>
      <c r="H60" s="78" t="str">
        <f>IF('Water Trading Repository Table'!$E60="Hard",'Water Trading Repository Table'!$B60, "")</f>
        <v/>
      </c>
      <c r="I60" s="78">
        <f t="shared" si="1"/>
        <v>1</v>
      </c>
      <c r="J60" s="90" t="str">
        <f>IF('Water Trading Repository Table'!$E60="Hard",'Water Trading Repository Table'!$C60,"")</f>
        <v/>
      </c>
    </row>
    <row r="61" spans="1:10" ht="14.25" customHeight="1" x14ac:dyDescent="0.2">
      <c r="A61" s="77">
        <v>41669</v>
      </c>
      <c r="B61" s="78">
        <v>2064.4832499999902</v>
      </c>
      <c r="C61" s="79">
        <v>60.905833333333298</v>
      </c>
      <c r="D61" s="80">
        <f t="shared" si="0"/>
        <v>1</v>
      </c>
      <c r="E61" s="80" t="s">
        <v>67</v>
      </c>
      <c r="F61" s="78">
        <f>IF('Water Trading Repository Table'!$E61="Soft",'Water Trading Repository Table'!$B61, "")</f>
        <v>2064.4832499999902</v>
      </c>
      <c r="G61" s="79">
        <f>IF('Water Trading Repository Table'!$E61="Soft",'Water Trading Repository Table'!$C61, "")</f>
        <v>60.905833333333298</v>
      </c>
      <c r="H61" s="78" t="str">
        <f>IF('Water Trading Repository Table'!$E61="Hard",'Water Trading Repository Table'!$B61, "")</f>
        <v/>
      </c>
      <c r="I61" s="78">
        <f t="shared" si="1"/>
        <v>1</v>
      </c>
      <c r="J61" s="90" t="str">
        <f>IF('Water Trading Repository Table'!$E61="Hard",'Water Trading Repository Table'!$C61,"")</f>
        <v/>
      </c>
    </row>
    <row r="62" spans="1:10" ht="14.25" customHeight="1" x14ac:dyDescent="0.2">
      <c r="A62" s="77">
        <v>41669.5</v>
      </c>
      <c r="B62" s="78">
        <v>2629.6935416666602</v>
      </c>
      <c r="C62" s="79">
        <v>73.409333333333294</v>
      </c>
      <c r="D62" s="80">
        <f t="shared" si="0"/>
        <v>1</v>
      </c>
      <c r="E62" s="80" t="s">
        <v>67</v>
      </c>
      <c r="F62" s="78">
        <f>IF('Water Trading Repository Table'!$E62="Soft",'Water Trading Repository Table'!$B62, "")</f>
        <v>2629.6935416666602</v>
      </c>
      <c r="G62" s="79">
        <f>IF('Water Trading Repository Table'!$E62="Soft",'Water Trading Repository Table'!$C62, "")</f>
        <v>73.409333333333294</v>
      </c>
      <c r="H62" s="78" t="str">
        <f>IF('Water Trading Repository Table'!$E62="Hard",'Water Trading Repository Table'!$B62, "")</f>
        <v/>
      </c>
      <c r="I62" s="78">
        <f t="shared" si="1"/>
        <v>1</v>
      </c>
      <c r="J62" s="90" t="str">
        <f>IF('Water Trading Repository Table'!$E62="Hard",'Water Trading Repository Table'!$C62,"")</f>
        <v/>
      </c>
    </row>
    <row r="63" spans="1:10" ht="14.25" customHeight="1" x14ac:dyDescent="0.2">
      <c r="A63" s="77">
        <v>41670</v>
      </c>
      <c r="B63" s="78">
        <v>2088.8087500000001</v>
      </c>
      <c r="C63" s="79">
        <v>48.490666666666598</v>
      </c>
      <c r="D63" s="80">
        <f t="shared" si="0"/>
        <v>1</v>
      </c>
      <c r="E63" s="80" t="s">
        <v>67</v>
      </c>
      <c r="F63" s="78">
        <f>IF('Water Trading Repository Table'!$E63="Soft",'Water Trading Repository Table'!$B63, "")</f>
        <v>2088.8087500000001</v>
      </c>
      <c r="G63" s="79">
        <f>IF('Water Trading Repository Table'!$E63="Soft",'Water Trading Repository Table'!$C63, "")</f>
        <v>48.490666666666598</v>
      </c>
      <c r="H63" s="78" t="str">
        <f>IF('Water Trading Repository Table'!$E63="Hard",'Water Trading Repository Table'!$B63, "")</f>
        <v/>
      </c>
      <c r="I63" s="78">
        <f t="shared" si="1"/>
        <v>1</v>
      </c>
      <c r="J63" s="90" t="str">
        <f>IF('Water Trading Repository Table'!$E63="Hard",'Water Trading Repository Table'!$C63,"")</f>
        <v/>
      </c>
    </row>
    <row r="64" spans="1:10" ht="14.25" customHeight="1" x14ac:dyDescent="0.2">
      <c r="A64" s="77">
        <v>41670.5</v>
      </c>
      <c r="B64" s="78">
        <v>2670.88983333333</v>
      </c>
      <c r="C64" s="79">
        <v>92.988999999999905</v>
      </c>
      <c r="D64" s="80">
        <f t="shared" si="0"/>
        <v>1</v>
      </c>
      <c r="E64" s="80" t="s">
        <v>67</v>
      </c>
      <c r="F64" s="78">
        <f>IF('Water Trading Repository Table'!$E64="Soft",'Water Trading Repository Table'!$B64, "")</f>
        <v>2670.88983333333</v>
      </c>
      <c r="G64" s="79">
        <f>IF('Water Trading Repository Table'!$E64="Soft",'Water Trading Repository Table'!$C64, "")</f>
        <v>92.988999999999905</v>
      </c>
      <c r="H64" s="78" t="str">
        <f>IF('Water Trading Repository Table'!$E64="Hard",'Water Trading Repository Table'!$B64, "")</f>
        <v/>
      </c>
      <c r="I64" s="78">
        <f t="shared" si="1"/>
        <v>1</v>
      </c>
      <c r="J64" s="90" t="str">
        <f>IF('Water Trading Repository Table'!$E64="Hard",'Water Trading Repository Table'!$C64,"")</f>
        <v/>
      </c>
    </row>
    <row r="65" spans="1:10" ht="14.25" customHeight="1" x14ac:dyDescent="0.2">
      <c r="A65" s="77">
        <v>41671</v>
      </c>
      <c r="B65" s="78">
        <v>2061.80587499999</v>
      </c>
      <c r="C65" s="79">
        <v>56.500749999999996</v>
      </c>
      <c r="D65" s="80">
        <f t="shared" si="0"/>
        <v>2</v>
      </c>
      <c r="E65" s="80" t="s">
        <v>67</v>
      </c>
      <c r="F65" s="78">
        <f>IF('Water Trading Repository Table'!$E65="Soft",'Water Trading Repository Table'!$B65, "")</f>
        <v>2061.80587499999</v>
      </c>
      <c r="G65" s="79">
        <f>IF('Water Trading Repository Table'!$E65="Soft",'Water Trading Repository Table'!$C65, "")</f>
        <v>56.500749999999996</v>
      </c>
      <c r="H65" s="78" t="str">
        <f>IF('Water Trading Repository Table'!$E65="Hard",'Water Trading Repository Table'!$B65, "")</f>
        <v/>
      </c>
      <c r="I65" s="78">
        <f t="shared" si="1"/>
        <v>1</v>
      </c>
      <c r="J65" s="90" t="str">
        <f>IF('Water Trading Repository Table'!$E65="Hard",'Water Trading Repository Table'!$C65,"")</f>
        <v/>
      </c>
    </row>
    <row r="66" spans="1:10" ht="14.25" customHeight="1" x14ac:dyDescent="0.2">
      <c r="A66" s="77">
        <v>41671.5</v>
      </c>
      <c r="B66" s="78">
        <v>2388.2006249999999</v>
      </c>
      <c r="C66" s="79">
        <v>66.637916666666598</v>
      </c>
      <c r="D66" s="80">
        <f t="shared" si="0"/>
        <v>2</v>
      </c>
      <c r="E66" s="80" t="s">
        <v>67</v>
      </c>
      <c r="F66" s="78">
        <f>IF('Water Trading Repository Table'!$E66="Soft",'Water Trading Repository Table'!$B66, "")</f>
        <v>2388.2006249999999</v>
      </c>
      <c r="G66" s="79">
        <f>IF('Water Trading Repository Table'!$E66="Soft",'Water Trading Repository Table'!$C66, "")</f>
        <v>66.637916666666598</v>
      </c>
      <c r="H66" s="78" t="str">
        <f>IF('Water Trading Repository Table'!$E66="Hard",'Water Trading Repository Table'!$B66, "")</f>
        <v/>
      </c>
      <c r="I66" s="78">
        <f t="shared" si="1"/>
        <v>1</v>
      </c>
      <c r="J66" s="90" t="str">
        <f>IF('Water Trading Repository Table'!$E66="Hard",'Water Trading Repository Table'!$C66,"")</f>
        <v/>
      </c>
    </row>
    <row r="67" spans="1:10" ht="14.25" customHeight="1" x14ac:dyDescent="0.2">
      <c r="A67" s="77">
        <v>41672</v>
      </c>
      <c r="B67" s="78">
        <v>2012.0826666666601</v>
      </c>
      <c r="C67" s="79">
        <v>41.845666666666602</v>
      </c>
      <c r="D67" s="80">
        <f t="shared" si="0"/>
        <v>2</v>
      </c>
      <c r="E67" s="80" t="s">
        <v>67</v>
      </c>
      <c r="F67" s="78">
        <f>IF('Water Trading Repository Table'!$E67="Soft",'Water Trading Repository Table'!$B67, "")</f>
        <v>2012.0826666666601</v>
      </c>
      <c r="G67" s="79">
        <f>IF('Water Trading Repository Table'!$E67="Soft",'Water Trading Repository Table'!$C67, "")</f>
        <v>41.845666666666602</v>
      </c>
      <c r="H67" s="78" t="str">
        <f>IF('Water Trading Repository Table'!$E67="Hard",'Water Trading Repository Table'!$B67, "")</f>
        <v/>
      </c>
      <c r="I67" s="78">
        <f t="shared" si="1"/>
        <v>1</v>
      </c>
      <c r="J67" s="90" t="str">
        <f>IF('Water Trading Repository Table'!$E67="Hard",'Water Trading Repository Table'!$C67,"")</f>
        <v/>
      </c>
    </row>
    <row r="68" spans="1:10" ht="14.25" customHeight="1" x14ac:dyDescent="0.2">
      <c r="A68" s="77">
        <v>41672.5</v>
      </c>
      <c r="B68" s="78">
        <v>2765.58395833333</v>
      </c>
      <c r="C68" s="79">
        <v>86.525333333333293</v>
      </c>
      <c r="D68" s="80">
        <f t="shared" si="0"/>
        <v>2</v>
      </c>
      <c r="E68" s="80" t="s">
        <v>67</v>
      </c>
      <c r="F68" s="78">
        <f>IF('Water Trading Repository Table'!$E68="Soft",'Water Trading Repository Table'!$B68, "")</f>
        <v>2765.58395833333</v>
      </c>
      <c r="G68" s="79">
        <f>IF('Water Trading Repository Table'!$E68="Soft",'Water Trading Repository Table'!$C68, "")</f>
        <v>86.525333333333293</v>
      </c>
      <c r="H68" s="78" t="str">
        <f>IF('Water Trading Repository Table'!$E68="Hard",'Water Trading Repository Table'!$B68, "")</f>
        <v/>
      </c>
      <c r="I68" s="78">
        <f t="shared" ref="I68:I131" si="2">ROUNDUP(D68/3,0)</f>
        <v>1</v>
      </c>
      <c r="J68" s="90" t="str">
        <f>IF('Water Trading Repository Table'!$E68="Hard",'Water Trading Repository Table'!$C68,"")</f>
        <v/>
      </c>
    </row>
    <row r="69" spans="1:10" ht="14.25" customHeight="1" x14ac:dyDescent="0.2">
      <c r="A69" s="77">
        <v>41673</v>
      </c>
      <c r="B69" s="78">
        <v>1877.6705833333299</v>
      </c>
      <c r="C69" s="79">
        <v>58.5831666666666</v>
      </c>
      <c r="D69" s="80">
        <f t="shared" si="0"/>
        <v>2</v>
      </c>
      <c r="E69" s="80" t="s">
        <v>67</v>
      </c>
      <c r="F69" s="78">
        <f>IF('Water Trading Repository Table'!$E69="Soft",'Water Trading Repository Table'!$B69, "")</f>
        <v>1877.6705833333299</v>
      </c>
      <c r="G69" s="79">
        <f>IF('Water Trading Repository Table'!$E69="Soft",'Water Trading Repository Table'!$C69, "")</f>
        <v>58.5831666666666</v>
      </c>
      <c r="H69" s="78" t="str">
        <f>IF('Water Trading Repository Table'!$E69="Hard",'Water Trading Repository Table'!$B69, "")</f>
        <v/>
      </c>
      <c r="I69" s="78">
        <f t="shared" si="2"/>
        <v>1</v>
      </c>
      <c r="J69" s="90" t="str">
        <f>IF('Water Trading Repository Table'!$E69="Hard",'Water Trading Repository Table'!$C69,"")</f>
        <v/>
      </c>
    </row>
    <row r="70" spans="1:10" ht="14.25" customHeight="1" x14ac:dyDescent="0.2">
      <c r="A70" s="77">
        <v>41673.5</v>
      </c>
      <c r="B70" s="78">
        <v>2193.5964166666599</v>
      </c>
      <c r="C70" s="79">
        <v>60.772916666666603</v>
      </c>
      <c r="D70" s="80">
        <f t="shared" si="0"/>
        <v>2</v>
      </c>
      <c r="E70" s="80" t="s">
        <v>67</v>
      </c>
      <c r="F70" s="78">
        <f>IF('Water Trading Repository Table'!$E70="Soft",'Water Trading Repository Table'!$B70, "")</f>
        <v>2193.5964166666599</v>
      </c>
      <c r="G70" s="79">
        <f>IF('Water Trading Repository Table'!$E70="Soft",'Water Trading Repository Table'!$C70, "")</f>
        <v>60.772916666666603</v>
      </c>
      <c r="H70" s="78" t="str">
        <f>IF('Water Trading Repository Table'!$E70="Hard",'Water Trading Repository Table'!$B70, "")</f>
        <v/>
      </c>
      <c r="I70" s="78">
        <f t="shared" si="2"/>
        <v>1</v>
      </c>
      <c r="J70" s="90" t="str">
        <f>IF('Water Trading Repository Table'!$E70="Hard",'Water Trading Repository Table'!$C70,"")</f>
        <v/>
      </c>
    </row>
    <row r="71" spans="1:10" ht="14.25" customHeight="1" x14ac:dyDescent="0.2">
      <c r="A71" s="77">
        <v>41674</v>
      </c>
      <c r="B71" s="78">
        <v>2175.5892142857101</v>
      </c>
      <c r="C71" s="79">
        <v>42.946428571428498</v>
      </c>
      <c r="D71" s="80">
        <f t="shared" si="0"/>
        <v>2</v>
      </c>
      <c r="E71" s="80" t="s">
        <v>67</v>
      </c>
      <c r="F71" s="78">
        <f>IF('Water Trading Repository Table'!$E71="Soft",'Water Trading Repository Table'!$B71, "")</f>
        <v>2175.5892142857101</v>
      </c>
      <c r="G71" s="79">
        <f>IF('Water Trading Repository Table'!$E71="Soft",'Water Trading Repository Table'!$C71, "")</f>
        <v>42.946428571428498</v>
      </c>
      <c r="H71" s="78" t="str">
        <f>IF('Water Trading Repository Table'!$E71="Hard",'Water Trading Repository Table'!$B71, "")</f>
        <v/>
      </c>
      <c r="I71" s="78">
        <f t="shared" si="2"/>
        <v>1</v>
      </c>
      <c r="J71" s="90" t="str">
        <f>IF('Water Trading Repository Table'!$E71="Hard",'Water Trading Repository Table'!$C71,"")</f>
        <v/>
      </c>
    </row>
    <row r="72" spans="1:10" ht="14.25" customHeight="1" x14ac:dyDescent="0.2">
      <c r="A72" s="77">
        <v>41674.5</v>
      </c>
      <c r="B72" s="78">
        <v>2378.2999583333299</v>
      </c>
      <c r="C72" s="79">
        <v>55.469166666666602</v>
      </c>
      <c r="D72" s="80">
        <f t="shared" si="0"/>
        <v>2</v>
      </c>
      <c r="E72" s="80" t="s">
        <v>67</v>
      </c>
      <c r="F72" s="78">
        <f>IF('Water Trading Repository Table'!$E72="Soft",'Water Trading Repository Table'!$B72, "")</f>
        <v>2378.2999583333299</v>
      </c>
      <c r="G72" s="79">
        <f>IF('Water Trading Repository Table'!$E72="Soft",'Water Trading Repository Table'!$C72, "")</f>
        <v>55.469166666666602</v>
      </c>
      <c r="H72" s="78" t="str">
        <f>IF('Water Trading Repository Table'!$E72="Hard",'Water Trading Repository Table'!$B72, "")</f>
        <v/>
      </c>
      <c r="I72" s="78">
        <f t="shared" si="2"/>
        <v>1</v>
      </c>
      <c r="J72" s="90" t="str">
        <f>IF('Water Trading Repository Table'!$E72="Hard",'Water Trading Repository Table'!$C72,"")</f>
        <v/>
      </c>
    </row>
    <row r="73" spans="1:10" ht="14.25" customHeight="1" x14ac:dyDescent="0.2">
      <c r="A73" s="77">
        <v>41675</v>
      </c>
      <c r="B73" s="78">
        <v>2051.6291428571399</v>
      </c>
      <c r="C73" s="79">
        <v>48.9171428571428</v>
      </c>
      <c r="D73" s="80">
        <f t="shared" si="0"/>
        <v>2</v>
      </c>
      <c r="E73" s="80" t="s">
        <v>67</v>
      </c>
      <c r="F73" s="78">
        <f>IF('Water Trading Repository Table'!$E73="Soft",'Water Trading Repository Table'!$B73, "")</f>
        <v>2051.6291428571399</v>
      </c>
      <c r="G73" s="79">
        <f>IF('Water Trading Repository Table'!$E73="Soft",'Water Trading Repository Table'!$C73, "")</f>
        <v>48.9171428571428</v>
      </c>
      <c r="H73" s="78" t="str">
        <f>IF('Water Trading Repository Table'!$E73="Hard",'Water Trading Repository Table'!$B73, "")</f>
        <v/>
      </c>
      <c r="I73" s="78">
        <f t="shared" si="2"/>
        <v>1</v>
      </c>
      <c r="J73" s="90" t="str">
        <f>IF('Water Trading Repository Table'!$E73="Hard",'Water Trading Repository Table'!$C73,"")</f>
        <v/>
      </c>
    </row>
    <row r="74" spans="1:10" ht="14.25" customHeight="1" x14ac:dyDescent="0.2">
      <c r="A74" s="77">
        <v>41675.5</v>
      </c>
      <c r="B74" s="78">
        <v>2120.0478750000002</v>
      </c>
      <c r="C74" s="79">
        <v>45.340416666666599</v>
      </c>
      <c r="D74" s="80">
        <f t="shared" si="0"/>
        <v>2</v>
      </c>
      <c r="E74" s="80" t="s">
        <v>67</v>
      </c>
      <c r="F74" s="78">
        <f>IF('Water Trading Repository Table'!$E74="Soft",'Water Trading Repository Table'!$B74, "")</f>
        <v>2120.0478750000002</v>
      </c>
      <c r="G74" s="79">
        <f>IF('Water Trading Repository Table'!$E74="Soft",'Water Trading Repository Table'!$C74, "")</f>
        <v>45.340416666666599</v>
      </c>
      <c r="H74" s="78" t="str">
        <f>IF('Water Trading Repository Table'!$E74="Hard",'Water Trading Repository Table'!$B74, "")</f>
        <v/>
      </c>
      <c r="I74" s="78">
        <f t="shared" si="2"/>
        <v>1</v>
      </c>
      <c r="J74" s="90" t="str">
        <f>IF('Water Trading Repository Table'!$E74="Hard",'Water Trading Repository Table'!$C74,"")</f>
        <v/>
      </c>
    </row>
    <row r="75" spans="1:10" ht="14.25" customHeight="1" x14ac:dyDescent="0.2">
      <c r="A75" s="77">
        <v>41676</v>
      </c>
      <c r="B75" s="78">
        <v>1760.261375</v>
      </c>
      <c r="C75" s="79">
        <v>39.444583333333298</v>
      </c>
      <c r="D75" s="80">
        <f t="shared" si="0"/>
        <v>2</v>
      </c>
      <c r="E75" s="80" t="s">
        <v>67</v>
      </c>
      <c r="F75" s="78">
        <f>IF('Water Trading Repository Table'!$E75="Soft",'Water Trading Repository Table'!$B75, "")</f>
        <v>1760.261375</v>
      </c>
      <c r="G75" s="79">
        <f>IF('Water Trading Repository Table'!$E75="Soft",'Water Trading Repository Table'!$C75, "")</f>
        <v>39.444583333333298</v>
      </c>
      <c r="H75" s="78" t="str">
        <f>IF('Water Trading Repository Table'!$E75="Hard",'Water Trading Repository Table'!$B75, "")</f>
        <v/>
      </c>
      <c r="I75" s="78">
        <f t="shared" si="2"/>
        <v>1</v>
      </c>
      <c r="J75" s="90" t="str">
        <f>IF('Water Trading Repository Table'!$E75="Hard",'Water Trading Repository Table'!$C75,"")</f>
        <v/>
      </c>
    </row>
    <row r="76" spans="1:10" ht="14.25" customHeight="1" x14ac:dyDescent="0.2">
      <c r="A76" s="77">
        <v>41676.5</v>
      </c>
      <c r="B76" s="78">
        <v>2111.6414583333299</v>
      </c>
      <c r="C76" s="79">
        <v>43.482500000000002</v>
      </c>
      <c r="D76" s="80">
        <f t="shared" si="0"/>
        <v>2</v>
      </c>
      <c r="E76" s="80" t="s">
        <v>67</v>
      </c>
      <c r="F76" s="78">
        <f>IF('Water Trading Repository Table'!$E76="Soft",'Water Trading Repository Table'!$B76, "")</f>
        <v>2111.6414583333299</v>
      </c>
      <c r="G76" s="79">
        <f>IF('Water Trading Repository Table'!$E76="Soft",'Water Trading Repository Table'!$C76, "")</f>
        <v>43.482500000000002</v>
      </c>
      <c r="H76" s="78" t="str">
        <f>IF('Water Trading Repository Table'!$E76="Hard",'Water Trading Repository Table'!$B76, "")</f>
        <v/>
      </c>
      <c r="I76" s="78">
        <f t="shared" si="2"/>
        <v>1</v>
      </c>
      <c r="J76" s="90" t="str">
        <f>IF('Water Trading Repository Table'!$E76="Hard",'Water Trading Repository Table'!$C76,"")</f>
        <v/>
      </c>
    </row>
    <row r="77" spans="1:10" ht="14.25" customHeight="1" x14ac:dyDescent="0.2">
      <c r="A77" s="77">
        <v>41677</v>
      </c>
      <c r="B77" s="78">
        <v>2026.5122916666601</v>
      </c>
      <c r="C77" s="79">
        <v>42.508749999999999</v>
      </c>
      <c r="D77" s="80">
        <f t="shared" si="0"/>
        <v>2</v>
      </c>
      <c r="E77" s="80" t="s">
        <v>67</v>
      </c>
      <c r="F77" s="78">
        <f>IF('Water Trading Repository Table'!$E77="Soft",'Water Trading Repository Table'!$B77, "")</f>
        <v>2026.5122916666601</v>
      </c>
      <c r="G77" s="79">
        <f>IF('Water Trading Repository Table'!$E77="Soft",'Water Trading Repository Table'!$C77, "")</f>
        <v>42.508749999999999</v>
      </c>
      <c r="H77" s="78" t="str">
        <f>IF('Water Trading Repository Table'!$E77="Hard",'Water Trading Repository Table'!$B77, "")</f>
        <v/>
      </c>
      <c r="I77" s="78">
        <f t="shared" si="2"/>
        <v>1</v>
      </c>
      <c r="J77" s="90" t="str">
        <f>IF('Water Trading Repository Table'!$E77="Hard",'Water Trading Repository Table'!$C77,"")</f>
        <v/>
      </c>
    </row>
    <row r="78" spans="1:10" ht="14.25" customHeight="1" x14ac:dyDescent="0.2">
      <c r="A78" s="77">
        <v>41677.5</v>
      </c>
      <c r="B78" s="78">
        <v>2289.0562083333298</v>
      </c>
      <c r="C78" s="79">
        <v>53.663749999999901</v>
      </c>
      <c r="D78" s="80">
        <f t="shared" si="0"/>
        <v>2</v>
      </c>
      <c r="E78" s="80" t="s">
        <v>67</v>
      </c>
      <c r="F78" s="78">
        <f>IF('Water Trading Repository Table'!$E78="Soft",'Water Trading Repository Table'!$B78, "")</f>
        <v>2289.0562083333298</v>
      </c>
      <c r="G78" s="79">
        <f>IF('Water Trading Repository Table'!$E78="Soft",'Water Trading Repository Table'!$C78, "")</f>
        <v>53.663749999999901</v>
      </c>
      <c r="H78" s="78" t="str">
        <f>IF('Water Trading Repository Table'!$E78="Hard",'Water Trading Repository Table'!$B78, "")</f>
        <v/>
      </c>
      <c r="I78" s="78">
        <f t="shared" si="2"/>
        <v>1</v>
      </c>
      <c r="J78" s="90" t="str">
        <f>IF('Water Trading Repository Table'!$E78="Hard",'Water Trading Repository Table'!$C78,"")</f>
        <v/>
      </c>
    </row>
    <row r="79" spans="1:10" ht="14.25" customHeight="1" x14ac:dyDescent="0.2">
      <c r="A79" s="77">
        <v>41678</v>
      </c>
      <c r="B79" s="78">
        <v>1996.34679166666</v>
      </c>
      <c r="C79" s="79">
        <v>66.761250000000004</v>
      </c>
      <c r="D79" s="80">
        <f t="shared" si="0"/>
        <v>2</v>
      </c>
      <c r="E79" s="80" t="s">
        <v>67</v>
      </c>
      <c r="F79" s="78">
        <f>IF('Water Trading Repository Table'!$E79="Soft",'Water Trading Repository Table'!$B79, "")</f>
        <v>1996.34679166666</v>
      </c>
      <c r="G79" s="79">
        <f>IF('Water Trading Repository Table'!$E79="Soft",'Water Trading Repository Table'!$C79, "")</f>
        <v>66.761250000000004</v>
      </c>
      <c r="H79" s="78" t="str">
        <f>IF('Water Trading Repository Table'!$E79="Hard",'Water Trading Repository Table'!$B79, "")</f>
        <v/>
      </c>
      <c r="I79" s="78">
        <f t="shared" si="2"/>
        <v>1</v>
      </c>
      <c r="J79" s="90" t="str">
        <f>IF('Water Trading Repository Table'!$E79="Hard",'Water Trading Repository Table'!$C79,"")</f>
        <v/>
      </c>
    </row>
    <row r="80" spans="1:10" ht="14.25" customHeight="1" x14ac:dyDescent="0.2">
      <c r="A80" s="77">
        <v>41678.5</v>
      </c>
      <c r="B80" s="78">
        <v>2194.7312916666601</v>
      </c>
      <c r="C80" s="79">
        <v>61.345416666666601</v>
      </c>
      <c r="D80" s="80">
        <f t="shared" si="0"/>
        <v>2</v>
      </c>
      <c r="E80" s="80" t="s">
        <v>67</v>
      </c>
      <c r="F80" s="78">
        <f>IF('Water Trading Repository Table'!$E80="Soft",'Water Trading Repository Table'!$B80, "")</f>
        <v>2194.7312916666601</v>
      </c>
      <c r="G80" s="79">
        <f>IF('Water Trading Repository Table'!$E80="Soft",'Water Trading Repository Table'!$C80, "")</f>
        <v>61.345416666666601</v>
      </c>
      <c r="H80" s="78" t="str">
        <f>IF('Water Trading Repository Table'!$E80="Hard",'Water Trading Repository Table'!$B80, "")</f>
        <v/>
      </c>
      <c r="I80" s="78">
        <f t="shared" si="2"/>
        <v>1</v>
      </c>
      <c r="J80" s="90" t="str">
        <f>IF('Water Trading Repository Table'!$E80="Hard",'Water Trading Repository Table'!$C80,"")</f>
        <v/>
      </c>
    </row>
    <row r="81" spans="1:10" ht="14.25" customHeight="1" x14ac:dyDescent="0.2">
      <c r="A81" s="77">
        <v>41679</v>
      </c>
      <c r="B81" s="78">
        <v>1922.08879166666</v>
      </c>
      <c r="C81" s="79">
        <v>67.138750000000002</v>
      </c>
      <c r="D81" s="80">
        <f t="shared" si="0"/>
        <v>2</v>
      </c>
      <c r="E81" s="80" t="s">
        <v>67</v>
      </c>
      <c r="F81" s="78">
        <f>IF('Water Trading Repository Table'!$E81="Soft",'Water Trading Repository Table'!$B81, "")</f>
        <v>1922.08879166666</v>
      </c>
      <c r="G81" s="79">
        <f>IF('Water Trading Repository Table'!$E81="Soft",'Water Trading Repository Table'!$C81, "")</f>
        <v>67.138750000000002</v>
      </c>
      <c r="H81" s="78" t="str">
        <f>IF('Water Trading Repository Table'!$E81="Hard",'Water Trading Repository Table'!$B81, "")</f>
        <v/>
      </c>
      <c r="I81" s="78">
        <f t="shared" si="2"/>
        <v>1</v>
      </c>
      <c r="J81" s="90" t="str">
        <f>IF('Water Trading Repository Table'!$E81="Hard",'Water Trading Repository Table'!$C81,"")</f>
        <v/>
      </c>
    </row>
    <row r="82" spans="1:10" ht="14.25" customHeight="1" x14ac:dyDescent="0.2">
      <c r="A82" s="77">
        <v>41679.5</v>
      </c>
      <c r="B82" s="78">
        <v>2188.2592916666599</v>
      </c>
      <c r="C82" s="79">
        <v>76.004583333333301</v>
      </c>
      <c r="D82" s="80">
        <f t="shared" si="0"/>
        <v>2</v>
      </c>
      <c r="E82" s="80" t="s">
        <v>67</v>
      </c>
      <c r="F82" s="78">
        <f>IF('Water Trading Repository Table'!$E82="Soft",'Water Trading Repository Table'!$B82, "")</f>
        <v>2188.2592916666599</v>
      </c>
      <c r="G82" s="79">
        <f>IF('Water Trading Repository Table'!$E82="Soft",'Water Trading Repository Table'!$C82, "")</f>
        <v>76.004583333333301</v>
      </c>
      <c r="H82" s="78" t="str">
        <f>IF('Water Trading Repository Table'!$E82="Hard",'Water Trading Repository Table'!$B82, "")</f>
        <v/>
      </c>
      <c r="I82" s="78">
        <f t="shared" si="2"/>
        <v>1</v>
      </c>
      <c r="J82" s="90" t="str">
        <f>IF('Water Trading Repository Table'!$E82="Hard",'Water Trading Repository Table'!$C82,"")</f>
        <v/>
      </c>
    </row>
    <row r="83" spans="1:10" ht="14.25" customHeight="1" x14ac:dyDescent="0.2">
      <c r="A83" s="77">
        <v>41680</v>
      </c>
      <c r="B83" s="78">
        <v>1805.3314583333299</v>
      </c>
      <c r="C83" s="79">
        <v>43.415833333333303</v>
      </c>
      <c r="D83" s="80">
        <f t="shared" si="0"/>
        <v>2</v>
      </c>
      <c r="E83" s="80" t="s">
        <v>67</v>
      </c>
      <c r="F83" s="78">
        <f>IF('Water Trading Repository Table'!$E83="Soft",'Water Trading Repository Table'!$B83, "")</f>
        <v>1805.3314583333299</v>
      </c>
      <c r="G83" s="79">
        <f>IF('Water Trading Repository Table'!$E83="Soft",'Water Trading Repository Table'!$C83, "")</f>
        <v>43.415833333333303</v>
      </c>
      <c r="H83" s="78" t="str">
        <f>IF('Water Trading Repository Table'!$E83="Hard",'Water Trading Repository Table'!$B83, "")</f>
        <v/>
      </c>
      <c r="I83" s="78">
        <f t="shared" si="2"/>
        <v>1</v>
      </c>
      <c r="J83" s="90" t="str">
        <f>IF('Water Trading Repository Table'!$E83="Hard",'Water Trading Repository Table'!$C83,"")</f>
        <v/>
      </c>
    </row>
    <row r="84" spans="1:10" ht="14.25" customHeight="1" x14ac:dyDescent="0.2">
      <c r="A84" s="77">
        <v>41680.5</v>
      </c>
      <c r="B84" s="78">
        <v>1953.63308333333</v>
      </c>
      <c r="C84" s="79">
        <v>49.037500000000001</v>
      </c>
      <c r="D84" s="80">
        <f t="shared" si="0"/>
        <v>2</v>
      </c>
      <c r="E84" s="80" t="s">
        <v>67</v>
      </c>
      <c r="F84" s="78">
        <f>IF('Water Trading Repository Table'!$E84="Soft",'Water Trading Repository Table'!$B84, "")</f>
        <v>1953.63308333333</v>
      </c>
      <c r="G84" s="79">
        <f>IF('Water Trading Repository Table'!$E84="Soft",'Water Trading Repository Table'!$C84, "")</f>
        <v>49.037500000000001</v>
      </c>
      <c r="H84" s="78" t="str">
        <f>IF('Water Trading Repository Table'!$E84="Hard",'Water Trading Repository Table'!$B84, "")</f>
        <v/>
      </c>
      <c r="I84" s="78">
        <f t="shared" si="2"/>
        <v>1</v>
      </c>
      <c r="J84" s="90" t="str">
        <f>IF('Water Trading Repository Table'!$E84="Hard",'Water Trading Repository Table'!$C84,"")</f>
        <v/>
      </c>
    </row>
    <row r="85" spans="1:10" ht="14.25" customHeight="1" x14ac:dyDescent="0.2">
      <c r="A85" s="77">
        <v>41681</v>
      </c>
      <c r="B85" s="78">
        <v>1709.93233333333</v>
      </c>
      <c r="C85" s="79">
        <v>37.9716666666666</v>
      </c>
      <c r="D85" s="80">
        <f t="shared" si="0"/>
        <v>2</v>
      </c>
      <c r="E85" s="80" t="s">
        <v>67</v>
      </c>
      <c r="F85" s="78">
        <f>IF('Water Trading Repository Table'!$E85="Soft",'Water Trading Repository Table'!$B85, "")</f>
        <v>1709.93233333333</v>
      </c>
      <c r="G85" s="79">
        <f>IF('Water Trading Repository Table'!$E85="Soft",'Water Trading Repository Table'!$C85, "")</f>
        <v>37.9716666666666</v>
      </c>
      <c r="H85" s="78" t="str">
        <f>IF('Water Trading Repository Table'!$E85="Hard",'Water Trading Repository Table'!$B85, "")</f>
        <v/>
      </c>
      <c r="I85" s="78">
        <f t="shared" si="2"/>
        <v>1</v>
      </c>
      <c r="J85" s="90" t="str">
        <f>IF('Water Trading Repository Table'!$E85="Hard",'Water Trading Repository Table'!$C85,"")</f>
        <v/>
      </c>
    </row>
    <row r="86" spans="1:10" ht="14.25" customHeight="1" x14ac:dyDescent="0.2">
      <c r="A86" s="77">
        <v>41681.5</v>
      </c>
      <c r="B86" s="78">
        <v>2004.21187499999</v>
      </c>
      <c r="C86" s="79">
        <v>50.853749999999998</v>
      </c>
      <c r="D86" s="80">
        <f t="shared" si="0"/>
        <v>2</v>
      </c>
      <c r="E86" s="80" t="s">
        <v>67</v>
      </c>
      <c r="F86" s="78">
        <f>IF('Water Trading Repository Table'!$E86="Soft",'Water Trading Repository Table'!$B86, "")</f>
        <v>2004.21187499999</v>
      </c>
      <c r="G86" s="79">
        <f>IF('Water Trading Repository Table'!$E86="Soft",'Water Trading Repository Table'!$C86, "")</f>
        <v>50.853749999999998</v>
      </c>
      <c r="H86" s="78" t="str">
        <f>IF('Water Trading Repository Table'!$E86="Hard",'Water Trading Repository Table'!$B86, "")</f>
        <v/>
      </c>
      <c r="I86" s="78">
        <f t="shared" si="2"/>
        <v>1</v>
      </c>
      <c r="J86" s="90" t="str">
        <f>IF('Water Trading Repository Table'!$E86="Hard",'Water Trading Repository Table'!$C86,"")</f>
        <v/>
      </c>
    </row>
    <row r="87" spans="1:10" ht="14.25" customHeight="1" x14ac:dyDescent="0.2">
      <c r="A87" s="77">
        <v>41682</v>
      </c>
      <c r="B87" s="78">
        <v>1882.4137083333301</v>
      </c>
      <c r="C87" s="79">
        <v>45.630416666666598</v>
      </c>
      <c r="D87" s="80">
        <f t="shared" si="0"/>
        <v>2</v>
      </c>
      <c r="E87" s="80" t="s">
        <v>67</v>
      </c>
      <c r="F87" s="78">
        <f>IF('Water Trading Repository Table'!$E87="Soft",'Water Trading Repository Table'!$B87, "")</f>
        <v>1882.4137083333301</v>
      </c>
      <c r="G87" s="79">
        <f>IF('Water Trading Repository Table'!$E87="Soft",'Water Trading Repository Table'!$C87, "")</f>
        <v>45.630416666666598</v>
      </c>
      <c r="H87" s="78" t="str">
        <f>IF('Water Trading Repository Table'!$E87="Hard",'Water Trading Repository Table'!$B87, "")</f>
        <v/>
      </c>
      <c r="I87" s="78">
        <f t="shared" si="2"/>
        <v>1</v>
      </c>
      <c r="J87" s="90" t="str">
        <f>IF('Water Trading Repository Table'!$E87="Hard",'Water Trading Repository Table'!$C87,"")</f>
        <v/>
      </c>
    </row>
    <row r="88" spans="1:10" ht="14.25" customHeight="1" x14ac:dyDescent="0.2">
      <c r="A88" s="77">
        <v>41682.5</v>
      </c>
      <c r="B88" s="78">
        <v>2126.41379166666</v>
      </c>
      <c r="C88" s="79">
        <v>44.034999999999997</v>
      </c>
      <c r="D88" s="80">
        <f t="shared" si="0"/>
        <v>2</v>
      </c>
      <c r="E88" s="80" t="s">
        <v>67</v>
      </c>
      <c r="F88" s="78">
        <f>IF('Water Trading Repository Table'!$E88="Soft",'Water Trading Repository Table'!$B88, "")</f>
        <v>2126.41379166666</v>
      </c>
      <c r="G88" s="79">
        <f>IF('Water Trading Repository Table'!$E88="Soft",'Water Trading Repository Table'!$C88, "")</f>
        <v>44.034999999999997</v>
      </c>
      <c r="H88" s="78" t="str">
        <f>IF('Water Trading Repository Table'!$E88="Hard",'Water Trading Repository Table'!$B88, "")</f>
        <v/>
      </c>
      <c r="I88" s="78">
        <f t="shared" si="2"/>
        <v>1</v>
      </c>
      <c r="J88" s="90" t="str">
        <f>IF('Water Trading Repository Table'!$E88="Hard",'Water Trading Repository Table'!$C88,"")</f>
        <v/>
      </c>
    </row>
    <row r="89" spans="1:10" ht="14.25" customHeight="1" x14ac:dyDescent="0.2">
      <c r="A89" s="77">
        <v>41683</v>
      </c>
      <c r="B89" s="78">
        <v>2547.8222500000002</v>
      </c>
      <c r="C89" s="79">
        <v>174.000916666666</v>
      </c>
      <c r="D89" s="80">
        <f t="shared" si="0"/>
        <v>2</v>
      </c>
      <c r="E89" s="80" t="s">
        <v>67</v>
      </c>
      <c r="F89" s="78">
        <f>IF('Water Trading Repository Table'!$E89="Soft",'Water Trading Repository Table'!$B89, "")</f>
        <v>2547.8222500000002</v>
      </c>
      <c r="G89" s="79">
        <f>IF('Water Trading Repository Table'!$E89="Soft",'Water Trading Repository Table'!$C89, "")</f>
        <v>174.000916666666</v>
      </c>
      <c r="H89" s="78" t="str">
        <f>IF('Water Trading Repository Table'!$E89="Hard",'Water Trading Repository Table'!$B89, "")</f>
        <v/>
      </c>
      <c r="I89" s="78">
        <f t="shared" si="2"/>
        <v>1</v>
      </c>
      <c r="J89" s="90" t="str">
        <f>IF('Water Trading Repository Table'!$E89="Hard",'Water Trading Repository Table'!$C89,"")</f>
        <v/>
      </c>
    </row>
    <row r="90" spans="1:10" ht="14.25" customHeight="1" x14ac:dyDescent="0.2">
      <c r="A90" s="77">
        <v>41683.5</v>
      </c>
      <c r="B90" s="78">
        <v>3266.0770833333299</v>
      </c>
      <c r="C90" s="79">
        <v>187.01124999999999</v>
      </c>
      <c r="D90" s="80">
        <f t="shared" si="0"/>
        <v>2</v>
      </c>
      <c r="E90" s="80" t="s">
        <v>67</v>
      </c>
      <c r="F90" s="78">
        <f>IF('Water Trading Repository Table'!$E90="Soft",'Water Trading Repository Table'!$B90, "")</f>
        <v>3266.0770833333299</v>
      </c>
      <c r="G90" s="79">
        <f>IF('Water Trading Repository Table'!$E90="Soft",'Water Trading Repository Table'!$C90, "")</f>
        <v>187.01124999999999</v>
      </c>
      <c r="H90" s="78" t="str">
        <f>IF('Water Trading Repository Table'!$E90="Hard",'Water Trading Repository Table'!$B90, "")</f>
        <v/>
      </c>
      <c r="I90" s="78">
        <f t="shared" si="2"/>
        <v>1</v>
      </c>
      <c r="J90" s="90" t="str">
        <f>IF('Water Trading Repository Table'!$E90="Hard",'Water Trading Repository Table'!$C90,"")</f>
        <v/>
      </c>
    </row>
    <row r="91" spans="1:10" ht="14.25" customHeight="1" x14ac:dyDescent="0.2">
      <c r="A91" s="77">
        <v>41684</v>
      </c>
      <c r="B91" s="78">
        <v>2419.2827499999999</v>
      </c>
      <c r="C91" s="79">
        <v>62.771833333333298</v>
      </c>
      <c r="D91" s="80">
        <f t="shared" si="0"/>
        <v>2</v>
      </c>
      <c r="E91" s="80" t="s">
        <v>67</v>
      </c>
      <c r="F91" s="78">
        <f>IF('Water Trading Repository Table'!$E91="Soft",'Water Trading Repository Table'!$B91, "")</f>
        <v>2419.2827499999999</v>
      </c>
      <c r="G91" s="79">
        <f>IF('Water Trading Repository Table'!$E91="Soft",'Water Trading Repository Table'!$C91, "")</f>
        <v>62.771833333333298</v>
      </c>
      <c r="H91" s="78" t="str">
        <f>IF('Water Trading Repository Table'!$E91="Hard",'Water Trading Repository Table'!$B91, "")</f>
        <v/>
      </c>
      <c r="I91" s="78">
        <f t="shared" si="2"/>
        <v>1</v>
      </c>
      <c r="J91" s="90" t="str">
        <f>IF('Water Trading Repository Table'!$E91="Hard",'Water Trading Repository Table'!$C91,"")</f>
        <v/>
      </c>
    </row>
    <row r="92" spans="1:10" ht="14.25" customHeight="1" x14ac:dyDescent="0.2">
      <c r="A92" s="77">
        <v>41684.5</v>
      </c>
      <c r="B92" s="78">
        <v>2691.4539999999902</v>
      </c>
      <c r="C92" s="79">
        <v>63.741250000000001</v>
      </c>
      <c r="D92" s="80">
        <f t="shared" si="0"/>
        <v>2</v>
      </c>
      <c r="E92" s="80" t="s">
        <v>67</v>
      </c>
      <c r="F92" s="78">
        <f>IF('Water Trading Repository Table'!$E92="Soft",'Water Trading Repository Table'!$B92, "")</f>
        <v>2691.4539999999902</v>
      </c>
      <c r="G92" s="79">
        <f>IF('Water Trading Repository Table'!$E92="Soft",'Water Trading Repository Table'!$C92, "")</f>
        <v>63.741250000000001</v>
      </c>
      <c r="H92" s="78" t="str">
        <f>IF('Water Trading Repository Table'!$E92="Hard",'Water Trading Repository Table'!$B92, "")</f>
        <v/>
      </c>
      <c r="I92" s="78">
        <f t="shared" si="2"/>
        <v>1</v>
      </c>
      <c r="J92" s="90" t="str">
        <f>IF('Water Trading Repository Table'!$E92="Hard",'Water Trading Repository Table'!$C92,"")</f>
        <v/>
      </c>
    </row>
    <row r="93" spans="1:10" ht="14.25" customHeight="1" x14ac:dyDescent="0.2">
      <c r="A93" s="77">
        <v>41685</v>
      </c>
      <c r="B93" s="78">
        <v>2256.8607499999998</v>
      </c>
      <c r="C93" s="79">
        <v>53.0446666666666</v>
      </c>
      <c r="D93" s="80">
        <f t="shared" si="0"/>
        <v>2</v>
      </c>
      <c r="E93" s="80" t="s">
        <v>67</v>
      </c>
      <c r="F93" s="78">
        <f>IF('Water Trading Repository Table'!$E93="Soft",'Water Trading Repository Table'!$B93, "")</f>
        <v>2256.8607499999998</v>
      </c>
      <c r="G93" s="79">
        <f>IF('Water Trading Repository Table'!$E93="Soft",'Water Trading Repository Table'!$C93, "")</f>
        <v>53.0446666666666</v>
      </c>
      <c r="H93" s="78" t="str">
        <f>IF('Water Trading Repository Table'!$E93="Hard",'Water Trading Repository Table'!$B93, "")</f>
        <v/>
      </c>
      <c r="I93" s="78">
        <f t="shared" si="2"/>
        <v>1</v>
      </c>
      <c r="J93" s="90" t="str">
        <f>IF('Water Trading Repository Table'!$E93="Hard",'Water Trading Repository Table'!$C93,"")</f>
        <v/>
      </c>
    </row>
    <row r="94" spans="1:10" ht="14.25" customHeight="1" x14ac:dyDescent="0.2">
      <c r="A94" s="77">
        <v>41685.5</v>
      </c>
      <c r="B94" s="78">
        <v>2775.1006666666599</v>
      </c>
      <c r="C94" s="79">
        <v>68.599166666666605</v>
      </c>
      <c r="D94" s="80">
        <f t="shared" si="0"/>
        <v>2</v>
      </c>
      <c r="E94" s="80" t="s">
        <v>67</v>
      </c>
      <c r="F94" s="78">
        <f>IF('Water Trading Repository Table'!$E94="Soft",'Water Trading Repository Table'!$B94, "")</f>
        <v>2775.1006666666599</v>
      </c>
      <c r="G94" s="79">
        <f>IF('Water Trading Repository Table'!$E94="Soft",'Water Trading Repository Table'!$C94, "")</f>
        <v>68.599166666666605</v>
      </c>
      <c r="H94" s="78" t="str">
        <f>IF('Water Trading Repository Table'!$E94="Hard",'Water Trading Repository Table'!$B94, "")</f>
        <v/>
      </c>
      <c r="I94" s="78">
        <f t="shared" si="2"/>
        <v>1</v>
      </c>
      <c r="J94" s="90" t="str">
        <f>IF('Water Trading Repository Table'!$E94="Hard",'Water Trading Repository Table'!$C94,"")</f>
        <v/>
      </c>
    </row>
    <row r="95" spans="1:10" ht="14.25" customHeight="1" x14ac:dyDescent="0.2">
      <c r="A95" s="77">
        <v>41686</v>
      </c>
      <c r="B95" s="78">
        <v>2142.8525833333301</v>
      </c>
      <c r="C95" s="79">
        <v>49.878666666666597</v>
      </c>
      <c r="D95" s="80">
        <f t="shared" si="0"/>
        <v>2</v>
      </c>
      <c r="E95" s="80" t="s">
        <v>67</v>
      </c>
      <c r="F95" s="78">
        <f>IF('Water Trading Repository Table'!$E95="Soft",'Water Trading Repository Table'!$B95, "")</f>
        <v>2142.8525833333301</v>
      </c>
      <c r="G95" s="79">
        <f>IF('Water Trading Repository Table'!$E95="Soft",'Water Trading Repository Table'!$C95, "")</f>
        <v>49.878666666666597</v>
      </c>
      <c r="H95" s="78" t="str">
        <f>IF('Water Trading Repository Table'!$E95="Hard",'Water Trading Repository Table'!$B95, "")</f>
        <v/>
      </c>
      <c r="I95" s="78">
        <f t="shared" si="2"/>
        <v>1</v>
      </c>
      <c r="J95" s="90" t="str">
        <f>IF('Water Trading Repository Table'!$E95="Hard",'Water Trading Repository Table'!$C95,"")</f>
        <v/>
      </c>
    </row>
    <row r="96" spans="1:10" ht="14.25" customHeight="1" x14ac:dyDescent="0.2">
      <c r="A96" s="77">
        <v>41686.5</v>
      </c>
      <c r="B96" s="78">
        <v>2670.6450833333301</v>
      </c>
      <c r="C96" s="79">
        <v>83.341833333333298</v>
      </c>
      <c r="D96" s="80">
        <f t="shared" si="0"/>
        <v>2</v>
      </c>
      <c r="E96" s="80" t="s">
        <v>67</v>
      </c>
      <c r="F96" s="78">
        <f>IF('Water Trading Repository Table'!$E96="Soft",'Water Trading Repository Table'!$B96, "")</f>
        <v>2670.6450833333301</v>
      </c>
      <c r="G96" s="79">
        <f>IF('Water Trading Repository Table'!$E96="Soft",'Water Trading Repository Table'!$C96, "")</f>
        <v>83.341833333333298</v>
      </c>
      <c r="H96" s="78" t="str">
        <f>IF('Water Trading Repository Table'!$E96="Hard",'Water Trading Repository Table'!$B96, "")</f>
        <v/>
      </c>
      <c r="I96" s="78">
        <f t="shared" si="2"/>
        <v>1</v>
      </c>
      <c r="J96" s="90" t="str">
        <f>IF('Water Trading Repository Table'!$E96="Hard",'Water Trading Repository Table'!$C96,"")</f>
        <v/>
      </c>
    </row>
    <row r="97" spans="1:10" ht="14.25" customHeight="1" x14ac:dyDescent="0.2">
      <c r="A97" s="77">
        <v>41687</v>
      </c>
      <c r="B97" s="78">
        <v>1874.96795833333</v>
      </c>
      <c r="C97" s="79">
        <v>48.240416666666597</v>
      </c>
      <c r="D97" s="80">
        <f t="shared" si="0"/>
        <v>2</v>
      </c>
      <c r="E97" s="80" t="s">
        <v>67</v>
      </c>
      <c r="F97" s="78">
        <f>IF('Water Trading Repository Table'!$E97="Soft",'Water Trading Repository Table'!$B97, "")</f>
        <v>1874.96795833333</v>
      </c>
      <c r="G97" s="79">
        <f>IF('Water Trading Repository Table'!$E97="Soft",'Water Trading Repository Table'!$C97, "")</f>
        <v>48.240416666666597</v>
      </c>
      <c r="H97" s="78" t="str">
        <f>IF('Water Trading Repository Table'!$E97="Hard",'Water Trading Repository Table'!$B97, "")</f>
        <v/>
      </c>
      <c r="I97" s="78">
        <f t="shared" si="2"/>
        <v>1</v>
      </c>
      <c r="J97" s="90" t="str">
        <f>IF('Water Trading Repository Table'!$E97="Hard",'Water Trading Repository Table'!$C97,"")</f>
        <v/>
      </c>
    </row>
    <row r="98" spans="1:10" ht="14.25" customHeight="1" x14ac:dyDescent="0.2">
      <c r="A98" s="77">
        <v>41687.5</v>
      </c>
      <c r="B98" s="78">
        <v>2058.6119166666599</v>
      </c>
      <c r="C98" s="79">
        <v>40.656666666666602</v>
      </c>
      <c r="D98" s="80">
        <f t="shared" si="0"/>
        <v>2</v>
      </c>
      <c r="E98" s="80" t="s">
        <v>67</v>
      </c>
      <c r="F98" s="78">
        <f>IF('Water Trading Repository Table'!$E98="Soft",'Water Trading Repository Table'!$B98, "")</f>
        <v>2058.6119166666599</v>
      </c>
      <c r="G98" s="79">
        <f>IF('Water Trading Repository Table'!$E98="Soft",'Water Trading Repository Table'!$C98, "")</f>
        <v>40.656666666666602</v>
      </c>
      <c r="H98" s="78" t="str">
        <f>IF('Water Trading Repository Table'!$E98="Hard",'Water Trading Repository Table'!$B98, "")</f>
        <v/>
      </c>
      <c r="I98" s="78">
        <f t="shared" si="2"/>
        <v>1</v>
      </c>
      <c r="J98" s="90" t="str">
        <f>IF('Water Trading Repository Table'!$E98="Hard",'Water Trading Repository Table'!$C98,"")</f>
        <v/>
      </c>
    </row>
    <row r="99" spans="1:10" ht="14.25" customHeight="1" x14ac:dyDescent="0.2">
      <c r="A99" s="77">
        <v>41688</v>
      </c>
      <c r="B99" s="78">
        <v>1985.4231</v>
      </c>
      <c r="C99" s="79">
        <v>34.2363</v>
      </c>
      <c r="D99" s="80">
        <f t="shared" si="0"/>
        <v>2</v>
      </c>
      <c r="E99" s="80" t="s">
        <v>67</v>
      </c>
      <c r="F99" s="78">
        <f>IF('Water Trading Repository Table'!$E99="Soft",'Water Trading Repository Table'!$B99, "")</f>
        <v>1985.4231</v>
      </c>
      <c r="G99" s="79">
        <f>IF('Water Trading Repository Table'!$E99="Soft",'Water Trading Repository Table'!$C99, "")</f>
        <v>34.2363</v>
      </c>
      <c r="H99" s="78" t="str">
        <f>IF('Water Trading Repository Table'!$E99="Hard",'Water Trading Repository Table'!$B99, "")</f>
        <v/>
      </c>
      <c r="I99" s="78">
        <f t="shared" si="2"/>
        <v>1</v>
      </c>
      <c r="J99" s="90" t="str">
        <f>IF('Water Trading Repository Table'!$E99="Hard",'Water Trading Repository Table'!$C99,"")</f>
        <v/>
      </c>
    </row>
    <row r="100" spans="1:10" ht="14.25" customHeight="1" x14ac:dyDescent="0.2">
      <c r="A100" s="77">
        <v>41688.5</v>
      </c>
      <c r="B100" s="78">
        <v>2291.04</v>
      </c>
      <c r="C100" s="79">
        <v>41.783000000000001</v>
      </c>
      <c r="D100" s="80">
        <f t="shared" si="0"/>
        <v>2</v>
      </c>
      <c r="E100" s="80" t="s">
        <v>67</v>
      </c>
      <c r="F100" s="78">
        <f>IF('Water Trading Repository Table'!$E100="Soft",'Water Trading Repository Table'!$B100, "")</f>
        <v>2291.04</v>
      </c>
      <c r="G100" s="79">
        <f>IF('Water Trading Repository Table'!$E100="Soft",'Water Trading Repository Table'!$C100, "")</f>
        <v>41.783000000000001</v>
      </c>
      <c r="H100" s="78" t="str">
        <f>IF('Water Trading Repository Table'!$E100="Hard",'Water Trading Repository Table'!$B100, "")</f>
        <v/>
      </c>
      <c r="I100" s="78">
        <f t="shared" si="2"/>
        <v>1</v>
      </c>
      <c r="J100" s="90" t="str">
        <f>IF('Water Trading Repository Table'!$E100="Hard",'Water Trading Repository Table'!$C100,"")</f>
        <v/>
      </c>
    </row>
    <row r="101" spans="1:10" ht="14.25" customHeight="1" x14ac:dyDescent="0.2">
      <c r="A101" s="77">
        <v>41689</v>
      </c>
      <c r="B101" s="78">
        <v>2199.879625</v>
      </c>
      <c r="C101" s="79">
        <v>38.522624999999998</v>
      </c>
      <c r="D101" s="80">
        <f t="shared" si="0"/>
        <v>2</v>
      </c>
      <c r="E101" s="80" t="s">
        <v>67</v>
      </c>
      <c r="F101" s="78">
        <f>IF('Water Trading Repository Table'!$E101="Soft",'Water Trading Repository Table'!$B101, "")</f>
        <v>2199.879625</v>
      </c>
      <c r="G101" s="79">
        <f>IF('Water Trading Repository Table'!$E101="Soft",'Water Trading Repository Table'!$C101, "")</f>
        <v>38.522624999999998</v>
      </c>
      <c r="H101" s="78" t="str">
        <f>IF('Water Trading Repository Table'!$E101="Hard",'Water Trading Repository Table'!$B101, "")</f>
        <v/>
      </c>
      <c r="I101" s="78">
        <f t="shared" si="2"/>
        <v>1</v>
      </c>
      <c r="J101" s="90" t="str">
        <f>IF('Water Trading Repository Table'!$E101="Hard",'Water Trading Repository Table'!$C101,"")</f>
        <v/>
      </c>
    </row>
    <row r="102" spans="1:10" ht="14.25" customHeight="1" x14ac:dyDescent="0.2">
      <c r="A102" s="77">
        <v>41689.5</v>
      </c>
      <c r="B102" s="78">
        <v>2610.51429166666</v>
      </c>
      <c r="C102" s="79">
        <v>66.541749999999993</v>
      </c>
      <c r="D102" s="80">
        <f t="shared" si="0"/>
        <v>2</v>
      </c>
      <c r="E102" s="80" t="s">
        <v>67</v>
      </c>
      <c r="F102" s="78">
        <f>IF('Water Trading Repository Table'!$E102="Soft",'Water Trading Repository Table'!$B102, "")</f>
        <v>2610.51429166666</v>
      </c>
      <c r="G102" s="79">
        <f>IF('Water Trading Repository Table'!$E102="Soft",'Water Trading Repository Table'!$C102, "")</f>
        <v>66.541749999999993</v>
      </c>
      <c r="H102" s="78" t="str">
        <f>IF('Water Trading Repository Table'!$E102="Hard",'Water Trading Repository Table'!$B102, "")</f>
        <v/>
      </c>
      <c r="I102" s="78">
        <f t="shared" si="2"/>
        <v>1</v>
      </c>
      <c r="J102" s="90" t="str">
        <f>IF('Water Trading Repository Table'!$E102="Hard",'Water Trading Repository Table'!$C102,"")</f>
        <v/>
      </c>
    </row>
    <row r="103" spans="1:10" ht="14.25" customHeight="1" x14ac:dyDescent="0.2">
      <c r="A103" s="77">
        <v>41690</v>
      </c>
      <c r="B103" s="78">
        <v>2211.9007083333299</v>
      </c>
      <c r="C103" s="79">
        <v>46.525416666666601</v>
      </c>
      <c r="D103" s="80">
        <f t="shared" si="0"/>
        <v>2</v>
      </c>
      <c r="E103" s="80" t="s">
        <v>67</v>
      </c>
      <c r="F103" s="78">
        <f>IF('Water Trading Repository Table'!$E103="Soft",'Water Trading Repository Table'!$B103, "")</f>
        <v>2211.9007083333299</v>
      </c>
      <c r="G103" s="79">
        <f>IF('Water Trading Repository Table'!$E103="Soft",'Water Trading Repository Table'!$C103, "")</f>
        <v>46.525416666666601</v>
      </c>
      <c r="H103" s="78" t="str">
        <f>IF('Water Trading Repository Table'!$E103="Hard",'Water Trading Repository Table'!$B103, "")</f>
        <v/>
      </c>
      <c r="I103" s="78">
        <f t="shared" si="2"/>
        <v>1</v>
      </c>
      <c r="J103" s="90" t="str">
        <f>IF('Water Trading Repository Table'!$E103="Hard",'Water Trading Repository Table'!$C103,"")</f>
        <v/>
      </c>
    </row>
    <row r="104" spans="1:10" ht="14.25" customHeight="1" x14ac:dyDescent="0.2">
      <c r="A104" s="77">
        <v>41690.5</v>
      </c>
      <c r="B104" s="78">
        <v>3203.9935833333302</v>
      </c>
      <c r="C104" s="79">
        <v>153.26474999999999</v>
      </c>
      <c r="D104" s="80">
        <f t="shared" si="0"/>
        <v>2</v>
      </c>
      <c r="E104" s="80" t="s">
        <v>67</v>
      </c>
      <c r="F104" s="78">
        <f>IF('Water Trading Repository Table'!$E104="Soft",'Water Trading Repository Table'!$B104, "")</f>
        <v>3203.9935833333302</v>
      </c>
      <c r="G104" s="79">
        <f>IF('Water Trading Repository Table'!$E104="Soft",'Water Trading Repository Table'!$C104, "")</f>
        <v>153.26474999999999</v>
      </c>
      <c r="H104" s="78" t="str">
        <f>IF('Water Trading Repository Table'!$E104="Hard",'Water Trading Repository Table'!$B104, "")</f>
        <v/>
      </c>
      <c r="I104" s="78">
        <f t="shared" si="2"/>
        <v>1</v>
      </c>
      <c r="J104" s="90" t="str">
        <f>IF('Water Trading Repository Table'!$E104="Hard",'Water Trading Repository Table'!$C104,"")</f>
        <v/>
      </c>
    </row>
    <row r="105" spans="1:10" ht="14.25" customHeight="1" x14ac:dyDescent="0.2">
      <c r="A105" s="77">
        <v>41691</v>
      </c>
      <c r="B105" s="78">
        <v>2531.7787499999999</v>
      </c>
      <c r="C105" s="79">
        <v>58.492249999999899</v>
      </c>
      <c r="D105" s="80">
        <f t="shared" si="0"/>
        <v>2</v>
      </c>
      <c r="E105" s="80" t="s">
        <v>67</v>
      </c>
      <c r="F105" s="78">
        <f>IF('Water Trading Repository Table'!$E105="Soft",'Water Trading Repository Table'!$B105, "")</f>
        <v>2531.7787499999999</v>
      </c>
      <c r="G105" s="79">
        <f>IF('Water Trading Repository Table'!$E105="Soft",'Water Trading Repository Table'!$C105, "")</f>
        <v>58.492249999999899</v>
      </c>
      <c r="H105" s="78" t="str">
        <f>IF('Water Trading Repository Table'!$E105="Hard",'Water Trading Repository Table'!$B105, "")</f>
        <v/>
      </c>
      <c r="I105" s="78">
        <f t="shared" si="2"/>
        <v>1</v>
      </c>
      <c r="J105" s="90" t="str">
        <f>IF('Water Trading Repository Table'!$E105="Hard",'Water Trading Repository Table'!$C105,"")</f>
        <v/>
      </c>
    </row>
    <row r="106" spans="1:10" ht="14.25" customHeight="1" x14ac:dyDescent="0.2">
      <c r="A106" s="77">
        <v>41691.5</v>
      </c>
      <c r="B106" s="78">
        <v>3296.54145833333</v>
      </c>
      <c r="C106" s="79">
        <v>102.680583333333</v>
      </c>
      <c r="D106" s="80">
        <f t="shared" si="0"/>
        <v>2</v>
      </c>
      <c r="E106" s="80" t="s">
        <v>67</v>
      </c>
      <c r="F106" s="78">
        <f>IF('Water Trading Repository Table'!$E106="Soft",'Water Trading Repository Table'!$B106, "")</f>
        <v>3296.54145833333</v>
      </c>
      <c r="G106" s="79">
        <f>IF('Water Trading Repository Table'!$E106="Soft",'Water Trading Repository Table'!$C106, "")</f>
        <v>102.680583333333</v>
      </c>
      <c r="H106" s="78" t="str">
        <f>IF('Water Trading Repository Table'!$E106="Hard",'Water Trading Repository Table'!$B106, "")</f>
        <v/>
      </c>
      <c r="I106" s="78">
        <f t="shared" si="2"/>
        <v>1</v>
      </c>
      <c r="J106" s="90" t="str">
        <f>IF('Water Trading Repository Table'!$E106="Hard",'Water Trading Repository Table'!$C106,"")</f>
        <v/>
      </c>
    </row>
    <row r="107" spans="1:10" ht="14.25" customHeight="1" x14ac:dyDescent="0.2">
      <c r="A107" s="77">
        <v>41692</v>
      </c>
      <c r="B107" s="78">
        <v>2438.7048749999999</v>
      </c>
      <c r="C107" s="79">
        <v>60.428666666666601</v>
      </c>
      <c r="D107" s="80">
        <f t="shared" si="0"/>
        <v>2</v>
      </c>
      <c r="E107" s="80" t="s">
        <v>67</v>
      </c>
      <c r="F107" s="78">
        <f>IF('Water Trading Repository Table'!$E107="Soft",'Water Trading Repository Table'!$B107, "")</f>
        <v>2438.7048749999999</v>
      </c>
      <c r="G107" s="79">
        <f>IF('Water Trading Repository Table'!$E107="Soft",'Water Trading Repository Table'!$C107, "")</f>
        <v>60.428666666666601</v>
      </c>
      <c r="H107" s="78" t="str">
        <f>IF('Water Trading Repository Table'!$E107="Hard",'Water Trading Repository Table'!$B107, "")</f>
        <v/>
      </c>
      <c r="I107" s="78">
        <f t="shared" si="2"/>
        <v>1</v>
      </c>
      <c r="J107" s="90" t="str">
        <f>IF('Water Trading Repository Table'!$E107="Hard",'Water Trading Repository Table'!$C107,"")</f>
        <v/>
      </c>
    </row>
    <row r="108" spans="1:10" ht="14.25" customHeight="1" x14ac:dyDescent="0.2">
      <c r="A108" s="77">
        <v>41692.5</v>
      </c>
      <c r="B108" s="78">
        <v>2403.74920833333</v>
      </c>
      <c r="C108" s="79">
        <v>44.075749999999999</v>
      </c>
      <c r="D108" s="80">
        <f t="shared" si="0"/>
        <v>2</v>
      </c>
      <c r="E108" s="80" t="s">
        <v>67</v>
      </c>
      <c r="F108" s="78">
        <f>IF('Water Trading Repository Table'!$E108="Soft",'Water Trading Repository Table'!$B108, "")</f>
        <v>2403.74920833333</v>
      </c>
      <c r="G108" s="79">
        <f>IF('Water Trading Repository Table'!$E108="Soft",'Water Trading Repository Table'!$C108, "")</f>
        <v>44.075749999999999</v>
      </c>
      <c r="H108" s="78" t="str">
        <f>IF('Water Trading Repository Table'!$E108="Hard",'Water Trading Repository Table'!$B108, "")</f>
        <v/>
      </c>
      <c r="I108" s="78">
        <f t="shared" si="2"/>
        <v>1</v>
      </c>
      <c r="J108" s="90" t="str">
        <f>IF('Water Trading Repository Table'!$E108="Hard",'Water Trading Repository Table'!$C108,"")</f>
        <v/>
      </c>
    </row>
    <row r="109" spans="1:10" ht="14.25" customHeight="1" x14ac:dyDescent="0.2">
      <c r="A109" s="77">
        <v>41693</v>
      </c>
      <c r="B109" s="78">
        <v>1741.94345833333</v>
      </c>
      <c r="C109" s="79">
        <v>41.518250000000002</v>
      </c>
      <c r="D109" s="80">
        <f t="shared" si="0"/>
        <v>2</v>
      </c>
      <c r="E109" s="80" t="s">
        <v>67</v>
      </c>
      <c r="F109" s="78">
        <f>IF('Water Trading Repository Table'!$E109="Soft",'Water Trading Repository Table'!$B109, "")</f>
        <v>1741.94345833333</v>
      </c>
      <c r="G109" s="79">
        <f>IF('Water Trading Repository Table'!$E109="Soft",'Water Trading Repository Table'!$C109, "")</f>
        <v>41.518250000000002</v>
      </c>
      <c r="H109" s="78" t="str">
        <f>IF('Water Trading Repository Table'!$E109="Hard",'Water Trading Repository Table'!$B109, "")</f>
        <v/>
      </c>
      <c r="I109" s="78">
        <f t="shared" si="2"/>
        <v>1</v>
      </c>
      <c r="J109" s="90" t="str">
        <f>IF('Water Trading Repository Table'!$E109="Hard",'Water Trading Repository Table'!$C109,"")</f>
        <v/>
      </c>
    </row>
    <row r="110" spans="1:10" ht="14.25" customHeight="1" x14ac:dyDescent="0.2">
      <c r="A110" s="77">
        <v>41693.5</v>
      </c>
      <c r="B110" s="78">
        <v>1985.7389583333299</v>
      </c>
      <c r="C110" s="79">
        <v>53.703000000000003</v>
      </c>
      <c r="D110" s="80">
        <f t="shared" si="0"/>
        <v>2</v>
      </c>
      <c r="E110" s="80" t="s">
        <v>67</v>
      </c>
      <c r="F110" s="78">
        <f>IF('Water Trading Repository Table'!$E110="Soft",'Water Trading Repository Table'!$B110, "")</f>
        <v>1985.7389583333299</v>
      </c>
      <c r="G110" s="79">
        <f>IF('Water Trading Repository Table'!$E110="Soft",'Water Trading Repository Table'!$C110, "")</f>
        <v>53.703000000000003</v>
      </c>
      <c r="H110" s="78" t="str">
        <f>IF('Water Trading Repository Table'!$E110="Hard",'Water Trading Repository Table'!$B110, "")</f>
        <v/>
      </c>
      <c r="I110" s="78">
        <f t="shared" si="2"/>
        <v>1</v>
      </c>
      <c r="J110" s="90" t="str">
        <f>IF('Water Trading Repository Table'!$E110="Hard",'Water Trading Repository Table'!$C110,"")</f>
        <v/>
      </c>
    </row>
    <row r="111" spans="1:10" ht="14.25" customHeight="1" x14ac:dyDescent="0.2">
      <c r="A111" s="77">
        <v>41694</v>
      </c>
      <c r="B111" s="78">
        <v>1658.6374166666601</v>
      </c>
      <c r="C111" s="79">
        <v>48.485166666666601</v>
      </c>
      <c r="D111" s="80">
        <f t="shared" si="0"/>
        <v>2</v>
      </c>
      <c r="E111" s="80" t="s">
        <v>67</v>
      </c>
      <c r="F111" s="78">
        <f>IF('Water Trading Repository Table'!$E111="Soft",'Water Trading Repository Table'!$B111, "")</f>
        <v>1658.6374166666601</v>
      </c>
      <c r="G111" s="79">
        <f>IF('Water Trading Repository Table'!$E111="Soft",'Water Trading Repository Table'!$C111, "")</f>
        <v>48.485166666666601</v>
      </c>
      <c r="H111" s="78" t="str">
        <f>IF('Water Trading Repository Table'!$E111="Hard",'Water Trading Repository Table'!$B111, "")</f>
        <v/>
      </c>
      <c r="I111" s="78">
        <f t="shared" si="2"/>
        <v>1</v>
      </c>
      <c r="J111" s="90" t="str">
        <f>IF('Water Trading Repository Table'!$E111="Hard",'Water Trading Repository Table'!$C111,"")</f>
        <v/>
      </c>
    </row>
    <row r="112" spans="1:10" ht="14.25" customHeight="1" x14ac:dyDescent="0.2">
      <c r="A112" s="77">
        <v>41694.5</v>
      </c>
      <c r="B112" s="78">
        <v>2032.0067083333299</v>
      </c>
      <c r="C112" s="79">
        <v>51.238500000000002</v>
      </c>
      <c r="D112" s="80">
        <f t="shared" si="0"/>
        <v>2</v>
      </c>
      <c r="E112" s="80" t="s">
        <v>67</v>
      </c>
      <c r="F112" s="78">
        <f>IF('Water Trading Repository Table'!$E112="Soft",'Water Trading Repository Table'!$B112, "")</f>
        <v>2032.0067083333299</v>
      </c>
      <c r="G112" s="79">
        <f>IF('Water Trading Repository Table'!$E112="Soft",'Water Trading Repository Table'!$C112, "")</f>
        <v>51.238500000000002</v>
      </c>
      <c r="H112" s="78" t="str">
        <f>IF('Water Trading Repository Table'!$E112="Hard",'Water Trading Repository Table'!$B112, "")</f>
        <v/>
      </c>
      <c r="I112" s="78">
        <f t="shared" si="2"/>
        <v>1</v>
      </c>
      <c r="J112" s="90" t="str">
        <f>IF('Water Trading Repository Table'!$E112="Hard",'Water Trading Repository Table'!$C112,"")</f>
        <v/>
      </c>
    </row>
    <row r="113" spans="1:10" ht="14.25" customHeight="1" x14ac:dyDescent="0.2">
      <c r="A113" s="77">
        <v>41695</v>
      </c>
      <c r="B113" s="78">
        <v>2014.1435833333301</v>
      </c>
      <c r="C113" s="79">
        <v>45.216000000000001</v>
      </c>
      <c r="D113" s="80">
        <f t="shared" si="0"/>
        <v>2</v>
      </c>
      <c r="E113" s="80" t="s">
        <v>67</v>
      </c>
      <c r="F113" s="78">
        <f>IF('Water Trading Repository Table'!$E113="Soft",'Water Trading Repository Table'!$B113, "")</f>
        <v>2014.1435833333301</v>
      </c>
      <c r="G113" s="79">
        <f>IF('Water Trading Repository Table'!$E113="Soft",'Water Trading Repository Table'!$C113, "")</f>
        <v>45.216000000000001</v>
      </c>
      <c r="H113" s="78" t="str">
        <f>IF('Water Trading Repository Table'!$E113="Hard",'Water Trading Repository Table'!$B113, "")</f>
        <v/>
      </c>
      <c r="I113" s="78">
        <f t="shared" si="2"/>
        <v>1</v>
      </c>
      <c r="J113" s="90" t="str">
        <f>IF('Water Trading Repository Table'!$E113="Hard",'Water Trading Repository Table'!$C113,"")</f>
        <v/>
      </c>
    </row>
    <row r="114" spans="1:10" ht="14.25" customHeight="1" x14ac:dyDescent="0.2">
      <c r="A114" s="77">
        <v>41695.5</v>
      </c>
      <c r="B114" s="78">
        <v>2763.3914999999902</v>
      </c>
      <c r="C114" s="79">
        <v>80.2231666666666</v>
      </c>
      <c r="D114" s="80">
        <f t="shared" si="0"/>
        <v>2</v>
      </c>
      <c r="E114" s="80" t="s">
        <v>67</v>
      </c>
      <c r="F114" s="78">
        <f>IF('Water Trading Repository Table'!$E114="Soft",'Water Trading Repository Table'!$B114, "")</f>
        <v>2763.3914999999902</v>
      </c>
      <c r="G114" s="79">
        <f>IF('Water Trading Repository Table'!$E114="Soft",'Water Trading Repository Table'!$C114, "")</f>
        <v>80.2231666666666</v>
      </c>
      <c r="H114" s="78" t="str">
        <f>IF('Water Trading Repository Table'!$E114="Hard",'Water Trading Repository Table'!$B114, "")</f>
        <v/>
      </c>
      <c r="I114" s="78">
        <f t="shared" si="2"/>
        <v>1</v>
      </c>
      <c r="J114" s="90" t="str">
        <f>IF('Water Trading Repository Table'!$E114="Hard",'Water Trading Repository Table'!$C114,"")</f>
        <v/>
      </c>
    </row>
    <row r="115" spans="1:10" ht="14.25" customHeight="1" x14ac:dyDescent="0.2">
      <c r="A115" s="77">
        <v>41696</v>
      </c>
      <c r="B115" s="78">
        <v>2260.07733333333</v>
      </c>
      <c r="C115" s="79">
        <v>59.268833333333298</v>
      </c>
      <c r="D115" s="80">
        <f t="shared" si="0"/>
        <v>2</v>
      </c>
      <c r="E115" s="80" t="s">
        <v>67</v>
      </c>
      <c r="F115" s="78">
        <f>IF('Water Trading Repository Table'!$E115="Soft",'Water Trading Repository Table'!$B115, "")</f>
        <v>2260.07733333333</v>
      </c>
      <c r="G115" s="79">
        <f>IF('Water Trading Repository Table'!$E115="Soft",'Water Trading Repository Table'!$C115, "")</f>
        <v>59.268833333333298</v>
      </c>
      <c r="H115" s="78" t="str">
        <f>IF('Water Trading Repository Table'!$E115="Hard",'Water Trading Repository Table'!$B115, "")</f>
        <v/>
      </c>
      <c r="I115" s="78">
        <f t="shared" si="2"/>
        <v>1</v>
      </c>
      <c r="J115" s="90" t="str">
        <f>IF('Water Trading Repository Table'!$E115="Hard",'Water Trading Repository Table'!$C115,"")</f>
        <v/>
      </c>
    </row>
    <row r="116" spans="1:10" ht="14.25" customHeight="1" x14ac:dyDescent="0.2">
      <c r="A116" s="77">
        <v>41696.5</v>
      </c>
      <c r="B116" s="78">
        <v>3089.39804166666</v>
      </c>
      <c r="C116" s="79">
        <v>122.02416666666601</v>
      </c>
      <c r="D116" s="80">
        <f t="shared" si="0"/>
        <v>2</v>
      </c>
      <c r="E116" s="80" t="s">
        <v>67</v>
      </c>
      <c r="F116" s="78">
        <f>IF('Water Trading Repository Table'!$E116="Soft",'Water Trading Repository Table'!$B116, "")</f>
        <v>3089.39804166666</v>
      </c>
      <c r="G116" s="79">
        <f>IF('Water Trading Repository Table'!$E116="Soft",'Water Trading Repository Table'!$C116, "")</f>
        <v>122.02416666666601</v>
      </c>
      <c r="H116" s="78" t="str">
        <f>IF('Water Trading Repository Table'!$E116="Hard",'Water Trading Repository Table'!$B116, "")</f>
        <v/>
      </c>
      <c r="I116" s="78">
        <f t="shared" si="2"/>
        <v>1</v>
      </c>
      <c r="J116" s="90" t="str">
        <f>IF('Water Trading Repository Table'!$E116="Hard",'Water Trading Repository Table'!$C116,"")</f>
        <v/>
      </c>
    </row>
    <row r="117" spans="1:10" ht="14.25" customHeight="1" x14ac:dyDescent="0.2">
      <c r="A117" s="77">
        <v>41697</v>
      </c>
      <c r="B117" s="78">
        <v>2268.41604166666</v>
      </c>
      <c r="C117" s="79">
        <v>52.375166666666601</v>
      </c>
      <c r="D117" s="80">
        <f t="shared" si="0"/>
        <v>2</v>
      </c>
      <c r="E117" s="80" t="s">
        <v>67</v>
      </c>
      <c r="F117" s="78">
        <f>IF('Water Trading Repository Table'!$E117="Soft",'Water Trading Repository Table'!$B117, "")</f>
        <v>2268.41604166666</v>
      </c>
      <c r="G117" s="79">
        <f>IF('Water Trading Repository Table'!$E117="Soft",'Water Trading Repository Table'!$C117, "")</f>
        <v>52.375166666666601</v>
      </c>
      <c r="H117" s="78" t="str">
        <f>IF('Water Trading Repository Table'!$E117="Hard",'Water Trading Repository Table'!$B117, "")</f>
        <v/>
      </c>
      <c r="I117" s="78">
        <f t="shared" si="2"/>
        <v>1</v>
      </c>
      <c r="J117" s="90" t="str">
        <f>IF('Water Trading Repository Table'!$E117="Hard",'Water Trading Repository Table'!$C117,"")</f>
        <v/>
      </c>
    </row>
    <row r="118" spans="1:10" ht="14.25" customHeight="1" x14ac:dyDescent="0.2">
      <c r="A118" s="77">
        <v>41697.5</v>
      </c>
      <c r="B118" s="78">
        <v>2928.5041249999999</v>
      </c>
      <c r="C118" s="79">
        <v>86.003166666666601</v>
      </c>
      <c r="D118" s="80">
        <f t="shared" si="0"/>
        <v>2</v>
      </c>
      <c r="E118" s="80" t="s">
        <v>67</v>
      </c>
      <c r="F118" s="78">
        <f>IF('Water Trading Repository Table'!$E118="Soft",'Water Trading Repository Table'!$B118, "")</f>
        <v>2928.5041249999999</v>
      </c>
      <c r="G118" s="79">
        <f>IF('Water Trading Repository Table'!$E118="Soft",'Water Trading Repository Table'!$C118, "")</f>
        <v>86.003166666666601</v>
      </c>
      <c r="H118" s="78" t="str">
        <f>IF('Water Trading Repository Table'!$E118="Hard",'Water Trading Repository Table'!$B118, "")</f>
        <v/>
      </c>
      <c r="I118" s="78">
        <f t="shared" si="2"/>
        <v>1</v>
      </c>
      <c r="J118" s="90" t="str">
        <f>IF('Water Trading Repository Table'!$E118="Hard",'Water Trading Repository Table'!$C118,"")</f>
        <v/>
      </c>
    </row>
    <row r="119" spans="1:10" ht="14.25" customHeight="1" x14ac:dyDescent="0.2">
      <c r="A119" s="77">
        <v>41698</v>
      </c>
      <c r="B119" s="78">
        <v>2219.0850833333302</v>
      </c>
      <c r="C119" s="79">
        <v>46.148416666666598</v>
      </c>
      <c r="D119" s="80">
        <f t="shared" si="0"/>
        <v>2</v>
      </c>
      <c r="E119" s="80" t="s">
        <v>67</v>
      </c>
      <c r="F119" s="78">
        <f>IF('Water Trading Repository Table'!$E119="Soft",'Water Trading Repository Table'!$B119, "")</f>
        <v>2219.0850833333302</v>
      </c>
      <c r="G119" s="79">
        <f>IF('Water Trading Repository Table'!$E119="Soft",'Water Trading Repository Table'!$C119, "")</f>
        <v>46.148416666666598</v>
      </c>
      <c r="H119" s="78" t="str">
        <f>IF('Water Trading Repository Table'!$E119="Hard",'Water Trading Repository Table'!$B119, "")</f>
        <v/>
      </c>
      <c r="I119" s="78">
        <f t="shared" si="2"/>
        <v>1</v>
      </c>
      <c r="J119" s="90" t="str">
        <f>IF('Water Trading Repository Table'!$E119="Hard",'Water Trading Repository Table'!$C119,"")</f>
        <v/>
      </c>
    </row>
    <row r="120" spans="1:10" ht="14.25" customHeight="1" x14ac:dyDescent="0.2">
      <c r="A120" s="77">
        <v>41698.5</v>
      </c>
      <c r="B120" s="78">
        <v>2785.3510000000001</v>
      </c>
      <c r="C120" s="79">
        <v>80.905249999999995</v>
      </c>
      <c r="D120" s="80">
        <f t="shared" si="0"/>
        <v>2</v>
      </c>
      <c r="E120" s="80" t="s">
        <v>67</v>
      </c>
      <c r="F120" s="78">
        <f>IF('Water Trading Repository Table'!$E120="Soft",'Water Trading Repository Table'!$B120, "")</f>
        <v>2785.3510000000001</v>
      </c>
      <c r="G120" s="79">
        <f>IF('Water Trading Repository Table'!$E120="Soft",'Water Trading Repository Table'!$C120, "")</f>
        <v>80.905249999999995</v>
      </c>
      <c r="H120" s="78" t="str">
        <f>IF('Water Trading Repository Table'!$E120="Hard",'Water Trading Repository Table'!$B120, "")</f>
        <v/>
      </c>
      <c r="I120" s="78">
        <f t="shared" si="2"/>
        <v>1</v>
      </c>
      <c r="J120" s="90" t="str">
        <f>IF('Water Trading Repository Table'!$E120="Hard",'Water Trading Repository Table'!$C120,"")</f>
        <v/>
      </c>
    </row>
    <row r="121" spans="1:10" ht="14.25" customHeight="1" x14ac:dyDescent="0.2">
      <c r="A121" s="77">
        <v>41699</v>
      </c>
      <c r="B121" s="78">
        <v>2022.3139166666599</v>
      </c>
      <c r="C121" s="79">
        <v>69.394666666666595</v>
      </c>
      <c r="D121" s="80">
        <f t="shared" si="0"/>
        <v>3</v>
      </c>
      <c r="E121" s="80" t="s">
        <v>67</v>
      </c>
      <c r="F121" s="78">
        <f>IF('Water Trading Repository Table'!$E121="Soft",'Water Trading Repository Table'!$B121, "")</f>
        <v>2022.3139166666599</v>
      </c>
      <c r="G121" s="79">
        <f>IF('Water Trading Repository Table'!$E121="Soft",'Water Trading Repository Table'!$C121, "")</f>
        <v>69.394666666666595</v>
      </c>
      <c r="H121" s="78" t="str">
        <f>IF('Water Trading Repository Table'!$E121="Hard",'Water Trading Repository Table'!$B121, "")</f>
        <v/>
      </c>
      <c r="I121" s="78">
        <f t="shared" si="2"/>
        <v>1</v>
      </c>
      <c r="J121" s="90" t="str">
        <f>IF('Water Trading Repository Table'!$E121="Hard",'Water Trading Repository Table'!$C121,"")</f>
        <v/>
      </c>
    </row>
    <row r="122" spans="1:10" ht="14.25" customHeight="1" x14ac:dyDescent="0.2">
      <c r="A122" s="77">
        <v>41699.5</v>
      </c>
      <c r="B122" s="78">
        <v>2246.1746250000001</v>
      </c>
      <c r="C122" s="79">
        <v>52.200499999999998</v>
      </c>
      <c r="D122" s="80">
        <f t="shared" si="0"/>
        <v>3</v>
      </c>
      <c r="E122" s="80" t="s">
        <v>67</v>
      </c>
      <c r="F122" s="78">
        <f>IF('Water Trading Repository Table'!$E122="Soft",'Water Trading Repository Table'!$B122, "")</f>
        <v>2246.1746250000001</v>
      </c>
      <c r="G122" s="79">
        <f>IF('Water Trading Repository Table'!$E122="Soft",'Water Trading Repository Table'!$C122, "")</f>
        <v>52.200499999999998</v>
      </c>
      <c r="H122" s="78" t="str">
        <f>IF('Water Trading Repository Table'!$E122="Hard",'Water Trading Repository Table'!$B122, "")</f>
        <v/>
      </c>
      <c r="I122" s="78">
        <f t="shared" si="2"/>
        <v>1</v>
      </c>
      <c r="J122" s="90" t="str">
        <f>IF('Water Trading Repository Table'!$E122="Hard",'Water Trading Repository Table'!$C122,"")</f>
        <v/>
      </c>
    </row>
    <row r="123" spans="1:10" ht="14.25" customHeight="1" x14ac:dyDescent="0.2">
      <c r="A123" s="77">
        <v>41700</v>
      </c>
      <c r="B123" s="78">
        <v>1955.92941666666</v>
      </c>
      <c r="C123" s="79">
        <v>51.469666666666598</v>
      </c>
      <c r="D123" s="80">
        <f t="shared" si="0"/>
        <v>3</v>
      </c>
      <c r="E123" s="80" t="s">
        <v>67</v>
      </c>
      <c r="F123" s="78">
        <f>IF('Water Trading Repository Table'!$E123="Soft",'Water Trading Repository Table'!$B123, "")</f>
        <v>1955.92941666666</v>
      </c>
      <c r="G123" s="79">
        <f>IF('Water Trading Repository Table'!$E123="Soft",'Water Trading Repository Table'!$C123, "")</f>
        <v>51.469666666666598</v>
      </c>
      <c r="H123" s="78" t="str">
        <f>IF('Water Trading Repository Table'!$E123="Hard",'Water Trading Repository Table'!$B123, "")</f>
        <v/>
      </c>
      <c r="I123" s="78">
        <f t="shared" si="2"/>
        <v>1</v>
      </c>
      <c r="J123" s="90" t="str">
        <f>IF('Water Trading Repository Table'!$E123="Hard",'Water Trading Repository Table'!$C123,"")</f>
        <v/>
      </c>
    </row>
    <row r="124" spans="1:10" ht="14.25" customHeight="1" x14ac:dyDescent="0.2">
      <c r="A124" s="77">
        <v>41700.5</v>
      </c>
      <c r="B124" s="78">
        <v>2746.7552083333298</v>
      </c>
      <c r="C124" s="79">
        <v>80.457083333333301</v>
      </c>
      <c r="D124" s="80">
        <f t="shared" si="0"/>
        <v>3</v>
      </c>
      <c r="E124" s="80" t="s">
        <v>67</v>
      </c>
      <c r="F124" s="78">
        <f>IF('Water Trading Repository Table'!$E124="Soft",'Water Trading Repository Table'!$B124, "")</f>
        <v>2746.7552083333298</v>
      </c>
      <c r="G124" s="79">
        <f>IF('Water Trading Repository Table'!$E124="Soft",'Water Trading Repository Table'!$C124, "")</f>
        <v>80.457083333333301</v>
      </c>
      <c r="H124" s="78" t="str">
        <f>IF('Water Trading Repository Table'!$E124="Hard",'Water Trading Repository Table'!$B124, "")</f>
        <v/>
      </c>
      <c r="I124" s="78">
        <f t="shared" si="2"/>
        <v>1</v>
      </c>
      <c r="J124" s="90" t="str">
        <f>IF('Water Trading Repository Table'!$E124="Hard",'Water Trading Repository Table'!$C124,"")</f>
        <v/>
      </c>
    </row>
    <row r="125" spans="1:10" ht="14.25" customHeight="1" x14ac:dyDescent="0.2">
      <c r="A125" s="77">
        <v>41701</v>
      </c>
      <c r="B125" s="78">
        <v>1767.7171249999999</v>
      </c>
      <c r="C125" s="79">
        <v>63.776000000000003</v>
      </c>
      <c r="D125" s="80">
        <f t="shared" si="0"/>
        <v>3</v>
      </c>
      <c r="E125" s="80" t="s">
        <v>67</v>
      </c>
      <c r="F125" s="78">
        <f>IF('Water Trading Repository Table'!$E125="Soft",'Water Trading Repository Table'!$B125, "")</f>
        <v>1767.7171249999999</v>
      </c>
      <c r="G125" s="79">
        <f>IF('Water Trading Repository Table'!$E125="Soft",'Water Trading Repository Table'!$C125, "")</f>
        <v>63.776000000000003</v>
      </c>
      <c r="H125" s="78" t="str">
        <f>IF('Water Trading Repository Table'!$E125="Hard",'Water Trading Repository Table'!$B125, "")</f>
        <v/>
      </c>
      <c r="I125" s="78">
        <f t="shared" si="2"/>
        <v>1</v>
      </c>
      <c r="J125" s="90" t="str">
        <f>IF('Water Trading Repository Table'!$E125="Hard",'Water Trading Repository Table'!$C125,"")</f>
        <v/>
      </c>
    </row>
    <row r="126" spans="1:10" ht="14.25" customHeight="1" x14ac:dyDescent="0.2">
      <c r="A126" s="77">
        <v>41701.5</v>
      </c>
      <c r="B126" s="78">
        <v>2275.6261666666601</v>
      </c>
      <c r="C126" s="79">
        <v>79.9641666666666</v>
      </c>
      <c r="D126" s="80">
        <f t="shared" si="0"/>
        <v>3</v>
      </c>
      <c r="E126" s="80" t="s">
        <v>67</v>
      </c>
      <c r="F126" s="78">
        <f>IF('Water Trading Repository Table'!$E126="Soft",'Water Trading Repository Table'!$B126, "")</f>
        <v>2275.6261666666601</v>
      </c>
      <c r="G126" s="79">
        <f>IF('Water Trading Repository Table'!$E126="Soft",'Water Trading Repository Table'!$C126, "")</f>
        <v>79.9641666666666</v>
      </c>
      <c r="H126" s="78" t="str">
        <f>IF('Water Trading Repository Table'!$E126="Hard",'Water Trading Repository Table'!$B126, "")</f>
        <v/>
      </c>
      <c r="I126" s="78">
        <f t="shared" si="2"/>
        <v>1</v>
      </c>
      <c r="J126" s="90" t="str">
        <f>IF('Water Trading Repository Table'!$E126="Hard",'Water Trading Repository Table'!$C126,"")</f>
        <v/>
      </c>
    </row>
    <row r="127" spans="1:10" ht="14.25" customHeight="1" x14ac:dyDescent="0.2">
      <c r="A127" s="77">
        <v>41702</v>
      </c>
      <c r="B127" s="78">
        <v>2016.70516666666</v>
      </c>
      <c r="C127" s="79">
        <v>48.149166666666602</v>
      </c>
      <c r="D127" s="80">
        <f t="shared" si="0"/>
        <v>3</v>
      </c>
      <c r="E127" s="80" t="s">
        <v>67</v>
      </c>
      <c r="F127" s="78">
        <f>IF('Water Trading Repository Table'!$E127="Soft",'Water Trading Repository Table'!$B127, "")</f>
        <v>2016.70516666666</v>
      </c>
      <c r="G127" s="79">
        <f>IF('Water Trading Repository Table'!$E127="Soft",'Water Trading Repository Table'!$C127, "")</f>
        <v>48.149166666666602</v>
      </c>
      <c r="H127" s="78" t="str">
        <f>IF('Water Trading Repository Table'!$E127="Hard",'Water Trading Repository Table'!$B127, "")</f>
        <v/>
      </c>
      <c r="I127" s="78">
        <f t="shared" si="2"/>
        <v>1</v>
      </c>
      <c r="J127" s="90" t="str">
        <f>IF('Water Trading Repository Table'!$E127="Hard",'Water Trading Repository Table'!$C127,"")</f>
        <v/>
      </c>
    </row>
    <row r="128" spans="1:10" ht="14.25" customHeight="1" x14ac:dyDescent="0.2">
      <c r="A128" s="77">
        <v>41702.5</v>
      </c>
      <c r="B128" s="78">
        <v>2550.7890000000002</v>
      </c>
      <c r="C128" s="79">
        <v>72.476249999999993</v>
      </c>
      <c r="D128" s="80">
        <f t="shared" si="0"/>
        <v>3</v>
      </c>
      <c r="E128" s="80" t="s">
        <v>67</v>
      </c>
      <c r="F128" s="78">
        <f>IF('Water Trading Repository Table'!$E128="Soft",'Water Trading Repository Table'!$B128, "")</f>
        <v>2550.7890000000002</v>
      </c>
      <c r="G128" s="79">
        <f>IF('Water Trading Repository Table'!$E128="Soft",'Water Trading Repository Table'!$C128, "")</f>
        <v>72.476249999999993</v>
      </c>
      <c r="H128" s="78" t="str">
        <f>IF('Water Trading Repository Table'!$E128="Hard",'Water Trading Repository Table'!$B128, "")</f>
        <v/>
      </c>
      <c r="I128" s="78">
        <f t="shared" si="2"/>
        <v>1</v>
      </c>
      <c r="J128" s="90" t="str">
        <f>IF('Water Trading Repository Table'!$E128="Hard",'Water Trading Repository Table'!$C128,"")</f>
        <v/>
      </c>
    </row>
    <row r="129" spans="1:10" ht="14.25" customHeight="1" x14ac:dyDescent="0.2">
      <c r="A129" s="77">
        <v>41703</v>
      </c>
      <c r="B129" s="78">
        <v>1815.8290833333299</v>
      </c>
      <c r="C129" s="79">
        <v>50.1383333333333</v>
      </c>
      <c r="D129" s="80">
        <f t="shared" si="0"/>
        <v>3</v>
      </c>
      <c r="E129" s="80" t="s">
        <v>67</v>
      </c>
      <c r="F129" s="78">
        <f>IF('Water Trading Repository Table'!$E129="Soft",'Water Trading Repository Table'!$B129, "")</f>
        <v>1815.8290833333299</v>
      </c>
      <c r="G129" s="79">
        <f>IF('Water Trading Repository Table'!$E129="Soft",'Water Trading Repository Table'!$C129, "")</f>
        <v>50.1383333333333</v>
      </c>
      <c r="H129" s="78" t="str">
        <f>IF('Water Trading Repository Table'!$E129="Hard",'Water Trading Repository Table'!$B129, "")</f>
        <v/>
      </c>
      <c r="I129" s="78">
        <f t="shared" si="2"/>
        <v>1</v>
      </c>
      <c r="J129" s="90" t="str">
        <f>IF('Water Trading Repository Table'!$E129="Hard",'Water Trading Repository Table'!$C129,"")</f>
        <v/>
      </c>
    </row>
    <row r="130" spans="1:10" ht="14.25" customHeight="1" x14ac:dyDescent="0.2">
      <c r="A130" s="77">
        <v>41703.5</v>
      </c>
      <c r="B130" s="78">
        <v>2059.78404166666</v>
      </c>
      <c r="C130" s="79">
        <v>43.467083333333299</v>
      </c>
      <c r="D130" s="80">
        <f t="shared" si="0"/>
        <v>3</v>
      </c>
      <c r="E130" s="80" t="s">
        <v>67</v>
      </c>
      <c r="F130" s="78">
        <f>IF('Water Trading Repository Table'!$E130="Soft",'Water Trading Repository Table'!$B130, "")</f>
        <v>2059.78404166666</v>
      </c>
      <c r="G130" s="79">
        <f>IF('Water Trading Repository Table'!$E130="Soft",'Water Trading Repository Table'!$C130, "")</f>
        <v>43.467083333333299</v>
      </c>
      <c r="H130" s="78" t="str">
        <f>IF('Water Trading Repository Table'!$E130="Hard",'Water Trading Repository Table'!$B130, "")</f>
        <v/>
      </c>
      <c r="I130" s="78">
        <f t="shared" si="2"/>
        <v>1</v>
      </c>
      <c r="J130" s="90" t="str">
        <f>IF('Water Trading Repository Table'!$E130="Hard",'Water Trading Repository Table'!$C130,"")</f>
        <v/>
      </c>
    </row>
    <row r="131" spans="1:10" ht="14.25" customHeight="1" x14ac:dyDescent="0.2">
      <c r="A131" s="77">
        <v>41704</v>
      </c>
      <c r="B131" s="78">
        <v>1758.11533333333</v>
      </c>
      <c r="C131" s="79">
        <v>35.828333333333298</v>
      </c>
      <c r="D131" s="80">
        <f t="shared" si="0"/>
        <v>3</v>
      </c>
      <c r="E131" s="80" t="s">
        <v>67</v>
      </c>
      <c r="F131" s="78">
        <f>IF('Water Trading Repository Table'!$E131="Soft",'Water Trading Repository Table'!$B131, "")</f>
        <v>1758.11533333333</v>
      </c>
      <c r="G131" s="79">
        <f>IF('Water Trading Repository Table'!$E131="Soft",'Water Trading Repository Table'!$C131, "")</f>
        <v>35.828333333333298</v>
      </c>
      <c r="H131" s="78" t="str">
        <f>IF('Water Trading Repository Table'!$E131="Hard",'Water Trading Repository Table'!$B131, "")</f>
        <v/>
      </c>
      <c r="I131" s="78">
        <f t="shared" si="2"/>
        <v>1</v>
      </c>
      <c r="J131" s="90" t="str">
        <f>IF('Water Trading Repository Table'!$E131="Hard",'Water Trading Repository Table'!$C131,"")</f>
        <v/>
      </c>
    </row>
    <row r="132" spans="1:10" ht="14.25" customHeight="1" x14ac:dyDescent="0.2">
      <c r="A132" s="77">
        <v>41704.5</v>
      </c>
      <c r="B132" s="78">
        <v>2062.8898749999998</v>
      </c>
      <c r="C132" s="79">
        <v>44.240833333333299</v>
      </c>
      <c r="D132" s="80">
        <f t="shared" si="0"/>
        <v>3</v>
      </c>
      <c r="E132" s="80" t="s">
        <v>67</v>
      </c>
      <c r="F132" s="78">
        <f>IF('Water Trading Repository Table'!$E132="Soft",'Water Trading Repository Table'!$B132, "")</f>
        <v>2062.8898749999998</v>
      </c>
      <c r="G132" s="79">
        <f>IF('Water Trading Repository Table'!$E132="Soft",'Water Trading Repository Table'!$C132, "")</f>
        <v>44.240833333333299</v>
      </c>
      <c r="H132" s="78" t="str">
        <f>IF('Water Trading Repository Table'!$E132="Hard",'Water Trading Repository Table'!$B132, "")</f>
        <v/>
      </c>
      <c r="I132" s="78">
        <f t="shared" ref="I132:I195" si="3">ROUNDUP(D132/3,0)</f>
        <v>1</v>
      </c>
      <c r="J132" s="90" t="str">
        <f>IF('Water Trading Repository Table'!$E132="Hard",'Water Trading Repository Table'!$C132,"")</f>
        <v/>
      </c>
    </row>
    <row r="133" spans="1:10" ht="14.25" customHeight="1" x14ac:dyDescent="0.2">
      <c r="A133" s="77">
        <v>41705</v>
      </c>
      <c r="B133" s="78">
        <v>2008.6056249999999</v>
      </c>
      <c r="C133" s="79">
        <v>48.47625</v>
      </c>
      <c r="D133" s="80">
        <f t="shared" si="0"/>
        <v>3</v>
      </c>
      <c r="E133" s="80" t="s">
        <v>67</v>
      </c>
      <c r="F133" s="78">
        <f>IF('Water Trading Repository Table'!$E133="Soft",'Water Trading Repository Table'!$B133, "")</f>
        <v>2008.6056249999999</v>
      </c>
      <c r="G133" s="79">
        <f>IF('Water Trading Repository Table'!$E133="Soft",'Water Trading Repository Table'!$C133, "")</f>
        <v>48.47625</v>
      </c>
      <c r="H133" s="78" t="str">
        <f>IF('Water Trading Repository Table'!$E133="Hard",'Water Trading Repository Table'!$B133, "")</f>
        <v/>
      </c>
      <c r="I133" s="78">
        <f t="shared" si="3"/>
        <v>1</v>
      </c>
      <c r="J133" s="90" t="str">
        <f>IF('Water Trading Repository Table'!$E133="Hard",'Water Trading Repository Table'!$C133,"")</f>
        <v/>
      </c>
    </row>
    <row r="134" spans="1:10" ht="14.25" customHeight="1" x14ac:dyDescent="0.2">
      <c r="A134" s="77">
        <v>41705.5</v>
      </c>
      <c r="B134" s="78">
        <v>2403.17054166666</v>
      </c>
      <c r="C134" s="79">
        <v>64.392083333333304</v>
      </c>
      <c r="D134" s="80">
        <f t="shared" si="0"/>
        <v>3</v>
      </c>
      <c r="E134" s="80" t="s">
        <v>67</v>
      </c>
      <c r="F134" s="78">
        <f>IF('Water Trading Repository Table'!$E134="Soft",'Water Trading Repository Table'!$B134, "")</f>
        <v>2403.17054166666</v>
      </c>
      <c r="G134" s="79">
        <f>IF('Water Trading Repository Table'!$E134="Soft",'Water Trading Repository Table'!$C134, "")</f>
        <v>64.392083333333304</v>
      </c>
      <c r="H134" s="78" t="str">
        <f>IF('Water Trading Repository Table'!$E134="Hard",'Water Trading Repository Table'!$B134, "")</f>
        <v/>
      </c>
      <c r="I134" s="78">
        <f t="shared" si="3"/>
        <v>1</v>
      </c>
      <c r="J134" s="90" t="str">
        <f>IF('Water Trading Repository Table'!$E134="Hard",'Water Trading Repository Table'!$C134,"")</f>
        <v/>
      </c>
    </row>
    <row r="135" spans="1:10" ht="14.25" customHeight="1" x14ac:dyDescent="0.2">
      <c r="A135" s="77">
        <v>41706</v>
      </c>
      <c r="B135" s="78">
        <v>1802.7807499999999</v>
      </c>
      <c r="C135" s="79">
        <v>57.506666666666597</v>
      </c>
      <c r="D135" s="80">
        <f t="shared" si="0"/>
        <v>3</v>
      </c>
      <c r="E135" s="80" t="s">
        <v>67</v>
      </c>
      <c r="F135" s="78">
        <f>IF('Water Trading Repository Table'!$E135="Soft",'Water Trading Repository Table'!$B135, "")</f>
        <v>1802.7807499999999</v>
      </c>
      <c r="G135" s="79">
        <f>IF('Water Trading Repository Table'!$E135="Soft",'Water Trading Repository Table'!$C135, "")</f>
        <v>57.506666666666597</v>
      </c>
      <c r="H135" s="78" t="str">
        <f>IF('Water Trading Repository Table'!$E135="Hard",'Water Trading Repository Table'!$B135, "")</f>
        <v/>
      </c>
      <c r="I135" s="78">
        <f t="shared" si="3"/>
        <v>1</v>
      </c>
      <c r="J135" s="90" t="str">
        <f>IF('Water Trading Repository Table'!$E135="Hard",'Water Trading Repository Table'!$C135,"")</f>
        <v/>
      </c>
    </row>
    <row r="136" spans="1:10" ht="14.25" customHeight="1" x14ac:dyDescent="0.2">
      <c r="A136" s="77">
        <v>41706.5</v>
      </c>
      <c r="B136" s="78">
        <v>2012.3384166666599</v>
      </c>
      <c r="C136" s="79">
        <v>60.60125</v>
      </c>
      <c r="D136" s="80">
        <f t="shared" si="0"/>
        <v>3</v>
      </c>
      <c r="E136" s="80" t="s">
        <v>67</v>
      </c>
      <c r="F136" s="78">
        <f>IF('Water Trading Repository Table'!$E136="Soft",'Water Trading Repository Table'!$B136, "")</f>
        <v>2012.3384166666599</v>
      </c>
      <c r="G136" s="79">
        <f>IF('Water Trading Repository Table'!$E136="Soft",'Water Trading Repository Table'!$C136, "")</f>
        <v>60.60125</v>
      </c>
      <c r="H136" s="78" t="str">
        <f>IF('Water Trading Repository Table'!$E136="Hard",'Water Trading Repository Table'!$B136, "")</f>
        <v/>
      </c>
      <c r="I136" s="78">
        <f t="shared" si="3"/>
        <v>1</v>
      </c>
      <c r="J136" s="90" t="str">
        <f>IF('Water Trading Repository Table'!$E136="Hard",'Water Trading Repository Table'!$C136,"")</f>
        <v/>
      </c>
    </row>
    <row r="137" spans="1:10" ht="14.25" customHeight="1" x14ac:dyDescent="0.2">
      <c r="A137" s="77">
        <v>41707</v>
      </c>
      <c r="B137" s="78">
        <v>1925.6469583333301</v>
      </c>
      <c r="C137" s="79">
        <v>59.695416666666603</v>
      </c>
      <c r="D137" s="80">
        <f t="shared" si="0"/>
        <v>3</v>
      </c>
      <c r="E137" s="80" t="s">
        <v>67</v>
      </c>
      <c r="F137" s="78">
        <f>IF('Water Trading Repository Table'!$E137="Soft",'Water Trading Repository Table'!$B137, "")</f>
        <v>1925.6469583333301</v>
      </c>
      <c r="G137" s="79">
        <f>IF('Water Trading Repository Table'!$E137="Soft",'Water Trading Repository Table'!$C137, "")</f>
        <v>59.695416666666603</v>
      </c>
      <c r="H137" s="78" t="str">
        <f>IF('Water Trading Repository Table'!$E137="Hard",'Water Trading Repository Table'!$B137, "")</f>
        <v/>
      </c>
      <c r="I137" s="78">
        <f t="shared" si="3"/>
        <v>1</v>
      </c>
      <c r="J137" s="90" t="str">
        <f>IF('Water Trading Repository Table'!$E137="Hard",'Water Trading Repository Table'!$C137,"")</f>
        <v/>
      </c>
    </row>
    <row r="138" spans="1:10" ht="14.25" customHeight="1" x14ac:dyDescent="0.2">
      <c r="A138" s="77">
        <v>41707.5</v>
      </c>
      <c r="B138" s="78">
        <v>2278.7637083333302</v>
      </c>
      <c r="C138" s="79">
        <v>63.4149999999999</v>
      </c>
      <c r="D138" s="80">
        <f t="shared" si="0"/>
        <v>3</v>
      </c>
      <c r="E138" s="80" t="s">
        <v>67</v>
      </c>
      <c r="F138" s="78">
        <f>IF('Water Trading Repository Table'!$E138="Soft",'Water Trading Repository Table'!$B138, "")</f>
        <v>2278.7637083333302</v>
      </c>
      <c r="G138" s="79">
        <f>IF('Water Trading Repository Table'!$E138="Soft",'Water Trading Repository Table'!$C138, "")</f>
        <v>63.4149999999999</v>
      </c>
      <c r="H138" s="78" t="str">
        <f>IF('Water Trading Repository Table'!$E138="Hard",'Water Trading Repository Table'!$B138, "")</f>
        <v/>
      </c>
      <c r="I138" s="78">
        <f t="shared" si="3"/>
        <v>1</v>
      </c>
      <c r="J138" s="90" t="str">
        <f>IF('Water Trading Repository Table'!$E138="Hard",'Water Trading Repository Table'!$C138,"")</f>
        <v/>
      </c>
    </row>
    <row r="139" spans="1:10" ht="14.25" customHeight="1" x14ac:dyDescent="0.2">
      <c r="A139" s="77">
        <v>41708</v>
      </c>
      <c r="B139" s="78">
        <v>2003.20657142857</v>
      </c>
      <c r="C139" s="79">
        <v>40.586428571428499</v>
      </c>
      <c r="D139" s="80">
        <f t="shared" si="0"/>
        <v>3</v>
      </c>
      <c r="E139" s="80" t="s">
        <v>67</v>
      </c>
      <c r="F139" s="78">
        <f>IF('Water Trading Repository Table'!$E139="Soft",'Water Trading Repository Table'!$B139, "")</f>
        <v>2003.20657142857</v>
      </c>
      <c r="G139" s="79">
        <f>IF('Water Trading Repository Table'!$E139="Soft",'Water Trading Repository Table'!$C139, "")</f>
        <v>40.586428571428499</v>
      </c>
      <c r="H139" s="78" t="str">
        <f>IF('Water Trading Repository Table'!$E139="Hard",'Water Trading Repository Table'!$B139, "")</f>
        <v/>
      </c>
      <c r="I139" s="78">
        <f t="shared" si="3"/>
        <v>1</v>
      </c>
      <c r="J139" s="90" t="str">
        <f>IF('Water Trading Repository Table'!$E139="Hard",'Water Trading Repository Table'!$C139,"")</f>
        <v/>
      </c>
    </row>
    <row r="140" spans="1:10" ht="14.25" customHeight="1" x14ac:dyDescent="0.2">
      <c r="A140" s="77">
        <v>41708.5</v>
      </c>
      <c r="B140" s="78">
        <v>2089.9385833333299</v>
      </c>
      <c r="C140" s="79">
        <v>51.212499999999999</v>
      </c>
      <c r="D140" s="80">
        <f t="shared" si="0"/>
        <v>3</v>
      </c>
      <c r="E140" s="80" t="s">
        <v>67</v>
      </c>
      <c r="F140" s="78">
        <f>IF('Water Trading Repository Table'!$E140="Soft",'Water Trading Repository Table'!$B140, "")</f>
        <v>2089.9385833333299</v>
      </c>
      <c r="G140" s="79">
        <f>IF('Water Trading Repository Table'!$E140="Soft",'Water Trading Repository Table'!$C140, "")</f>
        <v>51.212499999999999</v>
      </c>
      <c r="H140" s="78" t="str">
        <f>IF('Water Trading Repository Table'!$E140="Hard",'Water Trading Repository Table'!$B140, "")</f>
        <v/>
      </c>
      <c r="I140" s="78">
        <f t="shared" si="3"/>
        <v>1</v>
      </c>
      <c r="J140" s="90" t="str">
        <f>IF('Water Trading Repository Table'!$E140="Hard",'Water Trading Repository Table'!$C140,"")</f>
        <v/>
      </c>
    </row>
    <row r="141" spans="1:10" ht="14.25" customHeight="1" x14ac:dyDescent="0.2">
      <c r="A141" s="77">
        <v>41709</v>
      </c>
      <c r="B141" s="78">
        <v>1675.94927272727</v>
      </c>
      <c r="C141" s="79">
        <v>32.070454545454503</v>
      </c>
      <c r="D141" s="80">
        <f t="shared" si="0"/>
        <v>3</v>
      </c>
      <c r="E141" s="80" t="s">
        <v>67</v>
      </c>
      <c r="F141" s="78">
        <f>IF('Water Trading Repository Table'!$E141="Soft",'Water Trading Repository Table'!$B141, "")</f>
        <v>1675.94927272727</v>
      </c>
      <c r="G141" s="79">
        <f>IF('Water Trading Repository Table'!$E141="Soft",'Water Trading Repository Table'!$C141, "")</f>
        <v>32.070454545454503</v>
      </c>
      <c r="H141" s="78" t="str">
        <f>IF('Water Trading Repository Table'!$E141="Hard",'Water Trading Repository Table'!$B141, "")</f>
        <v/>
      </c>
      <c r="I141" s="78">
        <f t="shared" si="3"/>
        <v>1</v>
      </c>
      <c r="J141" s="90" t="str">
        <f>IF('Water Trading Repository Table'!$E141="Hard",'Water Trading Repository Table'!$C141,"")</f>
        <v/>
      </c>
    </row>
    <row r="142" spans="1:10" ht="14.25" customHeight="1" x14ac:dyDescent="0.2">
      <c r="A142" s="77">
        <v>41709.5</v>
      </c>
      <c r="B142" s="78">
        <v>2098.6694583333301</v>
      </c>
      <c r="C142" s="79">
        <v>57.2349999999999</v>
      </c>
      <c r="D142" s="80">
        <f t="shared" si="0"/>
        <v>3</v>
      </c>
      <c r="E142" s="80" t="s">
        <v>67</v>
      </c>
      <c r="F142" s="78">
        <f>IF('Water Trading Repository Table'!$E142="Soft",'Water Trading Repository Table'!$B142, "")</f>
        <v>2098.6694583333301</v>
      </c>
      <c r="G142" s="79">
        <f>IF('Water Trading Repository Table'!$E142="Soft",'Water Trading Repository Table'!$C142, "")</f>
        <v>57.2349999999999</v>
      </c>
      <c r="H142" s="78" t="str">
        <f>IF('Water Trading Repository Table'!$E142="Hard",'Water Trading Repository Table'!$B142, "")</f>
        <v/>
      </c>
      <c r="I142" s="78">
        <f t="shared" si="3"/>
        <v>1</v>
      </c>
      <c r="J142" s="90" t="str">
        <f>IF('Water Trading Repository Table'!$E142="Hard",'Water Trading Repository Table'!$C142,"")</f>
        <v/>
      </c>
    </row>
    <row r="143" spans="1:10" ht="14.25" customHeight="1" x14ac:dyDescent="0.2">
      <c r="A143" s="77">
        <v>41710</v>
      </c>
      <c r="B143" s="78">
        <v>1905.87735</v>
      </c>
      <c r="C143" s="79">
        <v>40.739999999999903</v>
      </c>
      <c r="D143" s="80">
        <f t="shared" si="0"/>
        <v>3</v>
      </c>
      <c r="E143" s="80" t="s">
        <v>67</v>
      </c>
      <c r="F143" s="78">
        <f>IF('Water Trading Repository Table'!$E143="Soft",'Water Trading Repository Table'!$B143, "")</f>
        <v>1905.87735</v>
      </c>
      <c r="G143" s="79">
        <f>IF('Water Trading Repository Table'!$E143="Soft",'Water Trading Repository Table'!$C143, "")</f>
        <v>40.739999999999903</v>
      </c>
      <c r="H143" s="78" t="str">
        <f>IF('Water Trading Repository Table'!$E143="Hard",'Water Trading Repository Table'!$B143, "")</f>
        <v/>
      </c>
      <c r="I143" s="78">
        <f t="shared" si="3"/>
        <v>1</v>
      </c>
      <c r="J143" s="90" t="str">
        <f>IF('Water Trading Repository Table'!$E143="Hard",'Water Trading Repository Table'!$C143,"")</f>
        <v/>
      </c>
    </row>
    <row r="144" spans="1:10" ht="14.25" customHeight="1" x14ac:dyDescent="0.2">
      <c r="A144" s="77">
        <v>41710.5</v>
      </c>
      <c r="B144" s="78">
        <v>2054.7722916666598</v>
      </c>
      <c r="C144" s="79">
        <v>46.875833333333297</v>
      </c>
      <c r="D144" s="80">
        <f t="shared" si="0"/>
        <v>3</v>
      </c>
      <c r="E144" s="80" t="s">
        <v>67</v>
      </c>
      <c r="F144" s="78">
        <f>IF('Water Trading Repository Table'!$E144="Soft",'Water Trading Repository Table'!$B144, "")</f>
        <v>2054.7722916666598</v>
      </c>
      <c r="G144" s="79">
        <f>IF('Water Trading Repository Table'!$E144="Soft",'Water Trading Repository Table'!$C144, "")</f>
        <v>46.875833333333297</v>
      </c>
      <c r="H144" s="78" t="str">
        <f>IF('Water Trading Repository Table'!$E144="Hard",'Water Trading Repository Table'!$B144, "")</f>
        <v/>
      </c>
      <c r="I144" s="78">
        <f t="shared" si="3"/>
        <v>1</v>
      </c>
      <c r="J144" s="90" t="str">
        <f>IF('Water Trading Repository Table'!$E144="Hard",'Water Trading Repository Table'!$C144,"")</f>
        <v/>
      </c>
    </row>
    <row r="145" spans="1:10" ht="14.25" customHeight="1" x14ac:dyDescent="0.2">
      <c r="A145" s="77">
        <v>41711</v>
      </c>
      <c r="B145" s="78">
        <v>1897.8969090909</v>
      </c>
      <c r="C145" s="79">
        <v>35.6323636363636</v>
      </c>
      <c r="D145" s="80">
        <f t="shared" si="0"/>
        <v>3</v>
      </c>
      <c r="E145" s="80" t="s">
        <v>67</v>
      </c>
      <c r="F145" s="78">
        <f>IF('Water Trading Repository Table'!$E145="Soft",'Water Trading Repository Table'!$B145, "")</f>
        <v>1897.8969090909</v>
      </c>
      <c r="G145" s="79">
        <f>IF('Water Trading Repository Table'!$E145="Soft",'Water Trading Repository Table'!$C145, "")</f>
        <v>35.6323636363636</v>
      </c>
      <c r="H145" s="78" t="str">
        <f>IF('Water Trading Repository Table'!$E145="Hard",'Water Trading Repository Table'!$B145, "")</f>
        <v/>
      </c>
      <c r="I145" s="78">
        <f t="shared" si="3"/>
        <v>1</v>
      </c>
      <c r="J145" s="90" t="str">
        <f>IF('Water Trading Repository Table'!$E145="Hard",'Water Trading Repository Table'!$C145,"")</f>
        <v/>
      </c>
    </row>
    <row r="146" spans="1:10" ht="14.25" customHeight="1" x14ac:dyDescent="0.2">
      <c r="A146" s="77">
        <v>41711.5</v>
      </c>
      <c r="B146" s="78">
        <v>2157.9027500000002</v>
      </c>
      <c r="C146" s="79">
        <v>49.200416666666598</v>
      </c>
      <c r="D146" s="80">
        <f t="shared" si="0"/>
        <v>3</v>
      </c>
      <c r="E146" s="80" t="s">
        <v>67</v>
      </c>
      <c r="F146" s="78">
        <f>IF('Water Trading Repository Table'!$E146="Soft",'Water Trading Repository Table'!$B146, "")</f>
        <v>2157.9027500000002</v>
      </c>
      <c r="G146" s="79">
        <f>IF('Water Trading Repository Table'!$E146="Soft",'Water Trading Repository Table'!$C146, "")</f>
        <v>49.200416666666598</v>
      </c>
      <c r="H146" s="78" t="str">
        <f>IF('Water Trading Repository Table'!$E146="Hard",'Water Trading Repository Table'!$B146, "")</f>
        <v/>
      </c>
      <c r="I146" s="78">
        <f t="shared" si="3"/>
        <v>1</v>
      </c>
      <c r="J146" s="90" t="str">
        <f>IF('Water Trading Repository Table'!$E146="Hard",'Water Trading Repository Table'!$C146,"")</f>
        <v/>
      </c>
    </row>
    <row r="147" spans="1:10" ht="14.25" customHeight="1" x14ac:dyDescent="0.2">
      <c r="A147" s="77">
        <v>41712</v>
      </c>
      <c r="B147" s="78">
        <v>2109.0095000000001</v>
      </c>
      <c r="C147" s="79">
        <v>50.580750000000002</v>
      </c>
      <c r="D147" s="80">
        <f t="shared" si="0"/>
        <v>3</v>
      </c>
      <c r="E147" s="80" t="s">
        <v>67</v>
      </c>
      <c r="F147" s="78">
        <f>IF('Water Trading Repository Table'!$E147="Soft",'Water Trading Repository Table'!$B147, "")</f>
        <v>2109.0095000000001</v>
      </c>
      <c r="G147" s="79">
        <f>IF('Water Trading Repository Table'!$E147="Soft",'Water Trading Repository Table'!$C147, "")</f>
        <v>50.580750000000002</v>
      </c>
      <c r="H147" s="78" t="str">
        <f>IF('Water Trading Repository Table'!$E147="Hard",'Water Trading Repository Table'!$B147, "")</f>
        <v/>
      </c>
      <c r="I147" s="78">
        <f t="shared" si="3"/>
        <v>1</v>
      </c>
      <c r="J147" s="90" t="str">
        <f>IF('Water Trading Repository Table'!$E147="Hard",'Water Trading Repository Table'!$C147,"")</f>
        <v/>
      </c>
    </row>
    <row r="148" spans="1:10" ht="14.25" customHeight="1" x14ac:dyDescent="0.2">
      <c r="A148" s="77">
        <v>41712.5</v>
      </c>
      <c r="B148" s="78">
        <v>2259.53731818181</v>
      </c>
      <c r="C148" s="79">
        <v>47.971090909090897</v>
      </c>
      <c r="D148" s="80">
        <f t="shared" si="0"/>
        <v>3</v>
      </c>
      <c r="E148" s="80" t="s">
        <v>67</v>
      </c>
      <c r="F148" s="78">
        <f>IF('Water Trading Repository Table'!$E148="Soft",'Water Trading Repository Table'!$B148, "")</f>
        <v>2259.53731818181</v>
      </c>
      <c r="G148" s="79">
        <f>IF('Water Trading Repository Table'!$E148="Soft",'Water Trading Repository Table'!$C148, "")</f>
        <v>47.971090909090897</v>
      </c>
      <c r="H148" s="78" t="str">
        <f>IF('Water Trading Repository Table'!$E148="Hard",'Water Trading Repository Table'!$B148, "")</f>
        <v/>
      </c>
      <c r="I148" s="78">
        <f t="shared" si="3"/>
        <v>1</v>
      </c>
      <c r="J148" s="90" t="str">
        <f>IF('Water Trading Repository Table'!$E148="Hard",'Water Trading Repository Table'!$C148,"")</f>
        <v/>
      </c>
    </row>
    <row r="149" spans="1:10" ht="14.25" customHeight="1" x14ac:dyDescent="0.2">
      <c r="A149" s="77">
        <v>41713</v>
      </c>
      <c r="B149" s="78">
        <v>2036.0522000000001</v>
      </c>
      <c r="C149" s="79">
        <v>56.944499999999998</v>
      </c>
      <c r="D149" s="80">
        <f t="shared" si="0"/>
        <v>3</v>
      </c>
      <c r="E149" s="80" t="s">
        <v>67</v>
      </c>
      <c r="F149" s="78">
        <f>IF('Water Trading Repository Table'!$E149="Soft",'Water Trading Repository Table'!$B149, "")</f>
        <v>2036.0522000000001</v>
      </c>
      <c r="G149" s="79">
        <f>IF('Water Trading Repository Table'!$E149="Soft",'Water Trading Repository Table'!$C149, "")</f>
        <v>56.944499999999998</v>
      </c>
      <c r="H149" s="78" t="str">
        <f>IF('Water Trading Repository Table'!$E149="Hard",'Water Trading Repository Table'!$B149, "")</f>
        <v/>
      </c>
      <c r="I149" s="78">
        <f t="shared" si="3"/>
        <v>1</v>
      </c>
      <c r="J149" s="90" t="str">
        <f>IF('Water Trading Repository Table'!$E149="Hard",'Water Trading Repository Table'!$C149,"")</f>
        <v/>
      </c>
    </row>
    <row r="150" spans="1:10" ht="14.25" customHeight="1" x14ac:dyDescent="0.2">
      <c r="A150" s="77">
        <v>41713.5</v>
      </c>
      <c r="B150" s="78">
        <v>2303.133875</v>
      </c>
      <c r="C150" s="79">
        <v>55.517916666666601</v>
      </c>
      <c r="D150" s="80">
        <f t="shared" si="0"/>
        <v>3</v>
      </c>
      <c r="E150" s="80" t="s">
        <v>67</v>
      </c>
      <c r="F150" s="78">
        <f>IF('Water Trading Repository Table'!$E150="Soft",'Water Trading Repository Table'!$B150, "")</f>
        <v>2303.133875</v>
      </c>
      <c r="G150" s="79">
        <f>IF('Water Trading Repository Table'!$E150="Soft",'Water Trading Repository Table'!$C150, "")</f>
        <v>55.517916666666601</v>
      </c>
      <c r="H150" s="78" t="str">
        <f>IF('Water Trading Repository Table'!$E150="Hard",'Water Trading Repository Table'!$B150, "")</f>
        <v/>
      </c>
      <c r="I150" s="78">
        <f t="shared" si="3"/>
        <v>1</v>
      </c>
      <c r="J150" s="90" t="str">
        <f>IF('Water Trading Repository Table'!$E150="Hard",'Water Trading Repository Table'!$C150,"")</f>
        <v/>
      </c>
    </row>
    <row r="151" spans="1:10" ht="14.25" customHeight="1" x14ac:dyDescent="0.2">
      <c r="A151" s="77">
        <v>41714</v>
      </c>
      <c r="B151" s="78">
        <v>1791.6844999999901</v>
      </c>
      <c r="C151" s="79">
        <v>42.779142857142801</v>
      </c>
      <c r="D151" s="80">
        <f t="shared" si="0"/>
        <v>3</v>
      </c>
      <c r="E151" s="80" t="s">
        <v>67</v>
      </c>
      <c r="F151" s="78">
        <f>IF('Water Trading Repository Table'!$E151="Soft",'Water Trading Repository Table'!$B151, "")</f>
        <v>1791.6844999999901</v>
      </c>
      <c r="G151" s="79">
        <f>IF('Water Trading Repository Table'!$E151="Soft",'Water Trading Repository Table'!$C151, "")</f>
        <v>42.779142857142801</v>
      </c>
      <c r="H151" s="78" t="str">
        <f>IF('Water Trading Repository Table'!$E151="Hard",'Water Trading Repository Table'!$B151, "")</f>
        <v/>
      </c>
      <c r="I151" s="78">
        <f t="shared" si="3"/>
        <v>1</v>
      </c>
      <c r="J151" s="90" t="str">
        <f>IF('Water Trading Repository Table'!$E151="Hard",'Water Trading Repository Table'!$C151,"")</f>
        <v/>
      </c>
    </row>
    <row r="152" spans="1:10" ht="14.25" customHeight="1" x14ac:dyDescent="0.2">
      <c r="A152" s="77">
        <v>41714.5</v>
      </c>
      <c r="B152" s="78">
        <v>2076.2275</v>
      </c>
      <c r="C152" s="79">
        <v>50.096333333333298</v>
      </c>
      <c r="D152" s="80">
        <f t="shared" si="0"/>
        <v>3</v>
      </c>
      <c r="E152" s="80" t="s">
        <v>67</v>
      </c>
      <c r="F152" s="78">
        <f>IF('Water Trading Repository Table'!$E152="Soft",'Water Trading Repository Table'!$B152, "")</f>
        <v>2076.2275</v>
      </c>
      <c r="G152" s="79">
        <f>IF('Water Trading Repository Table'!$E152="Soft",'Water Trading Repository Table'!$C152, "")</f>
        <v>50.096333333333298</v>
      </c>
      <c r="H152" s="78" t="str">
        <f>IF('Water Trading Repository Table'!$E152="Hard",'Water Trading Repository Table'!$B152, "")</f>
        <v/>
      </c>
      <c r="I152" s="78">
        <f t="shared" si="3"/>
        <v>1</v>
      </c>
      <c r="J152" s="90" t="str">
        <f>IF('Water Trading Repository Table'!$E152="Hard",'Water Trading Repository Table'!$C152,"")</f>
        <v/>
      </c>
    </row>
    <row r="153" spans="1:10" ht="14.25" customHeight="1" x14ac:dyDescent="0.2">
      <c r="A153" s="77">
        <v>41715</v>
      </c>
      <c r="B153" s="78">
        <v>1771.01158333333</v>
      </c>
      <c r="C153" s="79">
        <v>56.752999999999901</v>
      </c>
      <c r="D153" s="80">
        <f t="shared" si="0"/>
        <v>3</v>
      </c>
      <c r="E153" s="80" t="s">
        <v>67</v>
      </c>
      <c r="F153" s="78">
        <f>IF('Water Trading Repository Table'!$E153="Soft",'Water Trading Repository Table'!$B153, "")</f>
        <v>1771.01158333333</v>
      </c>
      <c r="G153" s="79">
        <f>IF('Water Trading Repository Table'!$E153="Soft",'Water Trading Repository Table'!$C153, "")</f>
        <v>56.752999999999901</v>
      </c>
      <c r="H153" s="78" t="str">
        <f>IF('Water Trading Repository Table'!$E153="Hard",'Water Trading Repository Table'!$B153, "")</f>
        <v/>
      </c>
      <c r="I153" s="78">
        <f t="shared" si="3"/>
        <v>1</v>
      </c>
      <c r="J153" s="90" t="str">
        <f>IF('Water Trading Repository Table'!$E153="Hard",'Water Trading Repository Table'!$C153,"")</f>
        <v/>
      </c>
    </row>
    <row r="154" spans="1:10" ht="14.25" customHeight="1" x14ac:dyDescent="0.2">
      <c r="A154" s="77">
        <v>41715.5</v>
      </c>
      <c r="B154" s="78">
        <v>2304.1829583333301</v>
      </c>
      <c r="C154" s="79">
        <v>62.233666666666601</v>
      </c>
      <c r="D154" s="80">
        <f t="shared" si="0"/>
        <v>3</v>
      </c>
      <c r="E154" s="80" t="s">
        <v>67</v>
      </c>
      <c r="F154" s="78">
        <f>IF('Water Trading Repository Table'!$E154="Soft",'Water Trading Repository Table'!$B154, "")</f>
        <v>2304.1829583333301</v>
      </c>
      <c r="G154" s="79">
        <f>IF('Water Trading Repository Table'!$E154="Soft",'Water Trading Repository Table'!$C154, "")</f>
        <v>62.233666666666601</v>
      </c>
      <c r="H154" s="78" t="str">
        <f>IF('Water Trading Repository Table'!$E154="Hard",'Water Trading Repository Table'!$B154, "")</f>
        <v/>
      </c>
      <c r="I154" s="78">
        <f t="shared" si="3"/>
        <v>1</v>
      </c>
      <c r="J154" s="90" t="str">
        <f>IF('Water Trading Repository Table'!$E154="Hard",'Water Trading Repository Table'!$C154,"")</f>
        <v/>
      </c>
    </row>
    <row r="155" spans="1:10" ht="14.25" customHeight="1" x14ac:dyDescent="0.2">
      <c r="A155" s="77">
        <v>41716</v>
      </c>
      <c r="B155" s="78">
        <v>2108.3857083333301</v>
      </c>
      <c r="C155" s="79">
        <v>58.376583333333301</v>
      </c>
      <c r="D155" s="80">
        <f t="shared" si="0"/>
        <v>3</v>
      </c>
      <c r="E155" s="80" t="s">
        <v>67</v>
      </c>
      <c r="F155" s="78">
        <f>IF('Water Trading Repository Table'!$E155="Soft",'Water Trading Repository Table'!$B155, "")</f>
        <v>2108.3857083333301</v>
      </c>
      <c r="G155" s="79">
        <f>IF('Water Trading Repository Table'!$E155="Soft",'Water Trading Repository Table'!$C155, "")</f>
        <v>58.376583333333301</v>
      </c>
      <c r="H155" s="78" t="str">
        <f>IF('Water Trading Repository Table'!$E155="Hard",'Water Trading Repository Table'!$B155, "")</f>
        <v/>
      </c>
      <c r="I155" s="78">
        <f t="shared" si="3"/>
        <v>1</v>
      </c>
      <c r="J155" s="90" t="str">
        <f>IF('Water Trading Repository Table'!$E155="Hard",'Water Trading Repository Table'!$C155,"")</f>
        <v/>
      </c>
    </row>
    <row r="156" spans="1:10" ht="14.25" customHeight="1" x14ac:dyDescent="0.2">
      <c r="A156" s="77">
        <v>41716.5</v>
      </c>
      <c r="B156" s="78">
        <v>2577.1646249999999</v>
      </c>
      <c r="C156" s="79">
        <v>76.446166666666599</v>
      </c>
      <c r="D156" s="80">
        <f t="shared" si="0"/>
        <v>3</v>
      </c>
      <c r="E156" s="80" t="s">
        <v>67</v>
      </c>
      <c r="F156" s="78">
        <f>IF('Water Trading Repository Table'!$E156="Soft",'Water Trading Repository Table'!$B156, "")</f>
        <v>2577.1646249999999</v>
      </c>
      <c r="G156" s="79">
        <f>IF('Water Trading Repository Table'!$E156="Soft",'Water Trading Repository Table'!$C156, "")</f>
        <v>76.446166666666599</v>
      </c>
      <c r="H156" s="78" t="str">
        <f>IF('Water Trading Repository Table'!$E156="Hard",'Water Trading Repository Table'!$B156, "")</f>
        <v/>
      </c>
      <c r="I156" s="78">
        <f t="shared" si="3"/>
        <v>1</v>
      </c>
      <c r="J156" s="90" t="str">
        <f>IF('Water Trading Repository Table'!$E156="Hard",'Water Trading Repository Table'!$C156,"")</f>
        <v/>
      </c>
    </row>
    <row r="157" spans="1:10" ht="14.25" customHeight="1" x14ac:dyDescent="0.2">
      <c r="A157" s="77">
        <v>41717</v>
      </c>
      <c r="B157" s="78">
        <v>2107.1595833333299</v>
      </c>
      <c r="C157" s="79">
        <v>59.417250000000003</v>
      </c>
      <c r="D157" s="80">
        <f t="shared" si="0"/>
        <v>3</v>
      </c>
      <c r="E157" s="80" t="s">
        <v>67</v>
      </c>
      <c r="F157" s="78">
        <f>IF('Water Trading Repository Table'!$E157="Soft",'Water Trading Repository Table'!$B157, "")</f>
        <v>2107.1595833333299</v>
      </c>
      <c r="G157" s="79">
        <f>IF('Water Trading Repository Table'!$E157="Soft",'Water Trading Repository Table'!$C157, "")</f>
        <v>59.417250000000003</v>
      </c>
      <c r="H157" s="78" t="str">
        <f>IF('Water Trading Repository Table'!$E157="Hard",'Water Trading Repository Table'!$B157, "")</f>
        <v/>
      </c>
      <c r="I157" s="78">
        <f t="shared" si="3"/>
        <v>1</v>
      </c>
      <c r="J157" s="90" t="str">
        <f>IF('Water Trading Repository Table'!$E157="Hard",'Water Trading Repository Table'!$C157,"")</f>
        <v/>
      </c>
    </row>
    <row r="158" spans="1:10" ht="14.25" customHeight="1" x14ac:dyDescent="0.2">
      <c r="A158" s="77">
        <v>41717.5</v>
      </c>
      <c r="B158" s="78">
        <v>2527.9144166666601</v>
      </c>
      <c r="C158" s="79">
        <v>77.689083333333301</v>
      </c>
      <c r="D158" s="80">
        <f t="shared" si="0"/>
        <v>3</v>
      </c>
      <c r="E158" s="80" t="s">
        <v>67</v>
      </c>
      <c r="F158" s="78">
        <f>IF('Water Trading Repository Table'!$E158="Soft",'Water Trading Repository Table'!$B158, "")</f>
        <v>2527.9144166666601</v>
      </c>
      <c r="G158" s="79">
        <f>IF('Water Trading Repository Table'!$E158="Soft",'Water Trading Repository Table'!$C158, "")</f>
        <v>77.689083333333301</v>
      </c>
      <c r="H158" s="78" t="str">
        <f>IF('Water Trading Repository Table'!$E158="Hard",'Water Trading Repository Table'!$B158, "")</f>
        <v/>
      </c>
      <c r="I158" s="78">
        <f t="shared" si="3"/>
        <v>1</v>
      </c>
      <c r="J158" s="90" t="str">
        <f>IF('Water Trading Repository Table'!$E158="Hard",'Water Trading Repository Table'!$C158,"")</f>
        <v/>
      </c>
    </row>
    <row r="159" spans="1:10" ht="14.25" customHeight="1" x14ac:dyDescent="0.2">
      <c r="A159" s="77">
        <v>41718</v>
      </c>
      <c r="B159" s="78">
        <v>2046.2037499999999</v>
      </c>
      <c r="C159" s="79">
        <v>60.7068333333333</v>
      </c>
      <c r="D159" s="80">
        <f t="shared" si="0"/>
        <v>3</v>
      </c>
      <c r="E159" s="80" t="s">
        <v>67</v>
      </c>
      <c r="F159" s="78">
        <f>IF('Water Trading Repository Table'!$E159="Soft",'Water Trading Repository Table'!$B159, "")</f>
        <v>2046.2037499999999</v>
      </c>
      <c r="G159" s="79">
        <f>IF('Water Trading Repository Table'!$E159="Soft",'Water Trading Repository Table'!$C159, "")</f>
        <v>60.7068333333333</v>
      </c>
      <c r="H159" s="78" t="str">
        <f>IF('Water Trading Repository Table'!$E159="Hard",'Water Trading Repository Table'!$B159, "")</f>
        <v/>
      </c>
      <c r="I159" s="78">
        <f t="shared" si="3"/>
        <v>1</v>
      </c>
      <c r="J159" s="90" t="str">
        <f>IF('Water Trading Repository Table'!$E159="Hard",'Water Trading Repository Table'!$C159,"")</f>
        <v/>
      </c>
    </row>
    <row r="160" spans="1:10" ht="14.25" customHeight="1" x14ac:dyDescent="0.2">
      <c r="A160" s="77">
        <v>41718.5</v>
      </c>
      <c r="B160" s="78">
        <v>2268.3677916666602</v>
      </c>
      <c r="C160" s="79">
        <v>54.075499999999998</v>
      </c>
      <c r="D160" s="80">
        <f t="shared" si="0"/>
        <v>3</v>
      </c>
      <c r="E160" s="80" t="s">
        <v>67</v>
      </c>
      <c r="F160" s="78">
        <f>IF('Water Trading Repository Table'!$E160="Soft",'Water Trading Repository Table'!$B160, "")</f>
        <v>2268.3677916666602</v>
      </c>
      <c r="G160" s="79">
        <f>IF('Water Trading Repository Table'!$E160="Soft",'Water Trading Repository Table'!$C160, "")</f>
        <v>54.075499999999998</v>
      </c>
      <c r="H160" s="78" t="str">
        <f>IF('Water Trading Repository Table'!$E160="Hard",'Water Trading Repository Table'!$B160, "")</f>
        <v/>
      </c>
      <c r="I160" s="78">
        <f t="shared" si="3"/>
        <v>1</v>
      </c>
      <c r="J160" s="90" t="str">
        <f>IF('Water Trading Repository Table'!$E160="Hard",'Water Trading Repository Table'!$C160,"")</f>
        <v/>
      </c>
    </row>
    <row r="161" spans="1:10" ht="14.25" customHeight="1" x14ac:dyDescent="0.2">
      <c r="A161" s="77">
        <v>41719</v>
      </c>
      <c r="B161" s="78">
        <v>1968.2440909090899</v>
      </c>
      <c r="C161" s="79">
        <v>58.074090909090899</v>
      </c>
      <c r="D161" s="80">
        <f t="shared" si="0"/>
        <v>3</v>
      </c>
      <c r="E161" s="80" t="s">
        <v>67</v>
      </c>
      <c r="F161" s="78">
        <f>IF('Water Trading Repository Table'!$E161="Soft",'Water Trading Repository Table'!$B161, "")</f>
        <v>1968.2440909090899</v>
      </c>
      <c r="G161" s="79">
        <f>IF('Water Trading Repository Table'!$E161="Soft",'Water Trading Repository Table'!$C161, "")</f>
        <v>58.074090909090899</v>
      </c>
      <c r="H161" s="78" t="str">
        <f>IF('Water Trading Repository Table'!$E161="Hard",'Water Trading Repository Table'!$B161, "")</f>
        <v/>
      </c>
      <c r="I161" s="78">
        <f t="shared" si="3"/>
        <v>1</v>
      </c>
      <c r="J161" s="90" t="str">
        <f>IF('Water Trading Repository Table'!$E161="Hard",'Water Trading Repository Table'!$C161,"")</f>
        <v/>
      </c>
    </row>
    <row r="162" spans="1:10" ht="14.25" customHeight="1" x14ac:dyDescent="0.2">
      <c r="A162" s="77">
        <v>41719.5</v>
      </c>
      <c r="B162" s="78">
        <v>2173.0286249999999</v>
      </c>
      <c r="C162" s="79">
        <v>58.947666666666599</v>
      </c>
      <c r="D162" s="80">
        <f t="shared" si="0"/>
        <v>3</v>
      </c>
      <c r="E162" s="80" t="s">
        <v>67</v>
      </c>
      <c r="F162" s="78">
        <f>IF('Water Trading Repository Table'!$E162="Soft",'Water Trading Repository Table'!$B162, "")</f>
        <v>2173.0286249999999</v>
      </c>
      <c r="G162" s="79">
        <f>IF('Water Trading Repository Table'!$E162="Soft",'Water Trading Repository Table'!$C162, "")</f>
        <v>58.947666666666599</v>
      </c>
      <c r="H162" s="78" t="str">
        <f>IF('Water Trading Repository Table'!$E162="Hard",'Water Trading Repository Table'!$B162, "")</f>
        <v/>
      </c>
      <c r="I162" s="78">
        <f t="shared" si="3"/>
        <v>1</v>
      </c>
      <c r="J162" s="90" t="str">
        <f>IF('Water Trading Repository Table'!$E162="Hard",'Water Trading Repository Table'!$C162,"")</f>
        <v/>
      </c>
    </row>
    <row r="163" spans="1:10" ht="14.25" customHeight="1" x14ac:dyDescent="0.2">
      <c r="A163" s="77">
        <v>41720</v>
      </c>
      <c r="B163" s="78">
        <v>2010.4895555555499</v>
      </c>
      <c r="C163" s="79">
        <v>50.550444444444402</v>
      </c>
      <c r="D163" s="80">
        <f t="shared" si="0"/>
        <v>3</v>
      </c>
      <c r="E163" s="80" t="s">
        <v>67</v>
      </c>
      <c r="F163" s="78">
        <f>IF('Water Trading Repository Table'!$E163="Soft",'Water Trading Repository Table'!$B163, "")</f>
        <v>2010.4895555555499</v>
      </c>
      <c r="G163" s="79">
        <f>IF('Water Trading Repository Table'!$E163="Soft",'Water Trading Repository Table'!$C163, "")</f>
        <v>50.550444444444402</v>
      </c>
      <c r="H163" s="78" t="str">
        <f>IF('Water Trading Repository Table'!$E163="Hard",'Water Trading Repository Table'!$B163, "")</f>
        <v/>
      </c>
      <c r="I163" s="78">
        <f t="shared" si="3"/>
        <v>1</v>
      </c>
      <c r="J163" s="90" t="str">
        <f>IF('Water Trading Repository Table'!$E163="Hard",'Water Trading Repository Table'!$C163,"")</f>
        <v/>
      </c>
    </row>
    <row r="164" spans="1:10" ht="14.25" customHeight="1" x14ac:dyDescent="0.2">
      <c r="A164" s="77">
        <v>41720.5</v>
      </c>
      <c r="B164" s="78">
        <v>2118.1903750000001</v>
      </c>
      <c r="C164" s="79">
        <v>54.709249999999997</v>
      </c>
      <c r="D164" s="80">
        <f t="shared" si="0"/>
        <v>3</v>
      </c>
      <c r="E164" s="80" t="s">
        <v>67</v>
      </c>
      <c r="F164" s="78">
        <f>IF('Water Trading Repository Table'!$E164="Soft",'Water Trading Repository Table'!$B164, "")</f>
        <v>2118.1903750000001</v>
      </c>
      <c r="G164" s="79">
        <f>IF('Water Trading Repository Table'!$E164="Soft",'Water Trading Repository Table'!$C164, "")</f>
        <v>54.709249999999997</v>
      </c>
      <c r="H164" s="78" t="str">
        <f>IF('Water Trading Repository Table'!$E164="Hard",'Water Trading Repository Table'!$B164, "")</f>
        <v/>
      </c>
      <c r="I164" s="78">
        <f t="shared" si="3"/>
        <v>1</v>
      </c>
      <c r="J164" s="90" t="str">
        <f>IF('Water Trading Repository Table'!$E164="Hard",'Water Trading Repository Table'!$C164,"")</f>
        <v/>
      </c>
    </row>
    <row r="165" spans="1:10" ht="14.25" customHeight="1" x14ac:dyDescent="0.2">
      <c r="A165" s="77">
        <v>41721</v>
      </c>
      <c r="B165" s="78">
        <v>1785.1503749999899</v>
      </c>
      <c r="C165" s="79">
        <v>44.055250000000001</v>
      </c>
      <c r="D165" s="80">
        <f t="shared" si="0"/>
        <v>3</v>
      </c>
      <c r="E165" s="80" t="s">
        <v>67</v>
      </c>
      <c r="F165" s="78">
        <f>IF('Water Trading Repository Table'!$E165="Soft",'Water Trading Repository Table'!$B165, "")</f>
        <v>1785.1503749999899</v>
      </c>
      <c r="G165" s="79">
        <f>IF('Water Trading Repository Table'!$E165="Soft",'Water Trading Repository Table'!$C165, "")</f>
        <v>44.055250000000001</v>
      </c>
      <c r="H165" s="78" t="str">
        <f>IF('Water Trading Repository Table'!$E165="Hard",'Water Trading Repository Table'!$B165, "")</f>
        <v/>
      </c>
      <c r="I165" s="78">
        <f t="shared" si="3"/>
        <v>1</v>
      </c>
      <c r="J165" s="90" t="str">
        <f>IF('Water Trading Repository Table'!$E165="Hard",'Water Trading Repository Table'!$C165,"")</f>
        <v/>
      </c>
    </row>
    <row r="166" spans="1:10" ht="14.25" customHeight="1" x14ac:dyDescent="0.2">
      <c r="A166" s="77">
        <v>41721.5</v>
      </c>
      <c r="B166" s="78">
        <v>1962.36544999999</v>
      </c>
      <c r="C166" s="79">
        <v>52.375399999999999</v>
      </c>
      <c r="D166" s="80">
        <f t="shared" si="0"/>
        <v>3</v>
      </c>
      <c r="E166" s="80" t="s">
        <v>67</v>
      </c>
      <c r="F166" s="78">
        <f>IF('Water Trading Repository Table'!$E166="Soft",'Water Trading Repository Table'!$B166, "")</f>
        <v>1962.36544999999</v>
      </c>
      <c r="G166" s="79">
        <f>IF('Water Trading Repository Table'!$E166="Soft",'Water Trading Repository Table'!$C166, "")</f>
        <v>52.375399999999999</v>
      </c>
      <c r="H166" s="78" t="str">
        <f>IF('Water Trading Repository Table'!$E166="Hard",'Water Trading Repository Table'!$B166, "")</f>
        <v/>
      </c>
      <c r="I166" s="78">
        <f t="shared" si="3"/>
        <v>1</v>
      </c>
      <c r="J166" s="90" t="str">
        <f>IF('Water Trading Repository Table'!$E166="Hard",'Water Trading Repository Table'!$C166,"")</f>
        <v/>
      </c>
    </row>
    <row r="167" spans="1:10" ht="14.25" customHeight="1" x14ac:dyDescent="0.2">
      <c r="A167" s="77">
        <v>41722</v>
      </c>
      <c r="B167" s="78">
        <v>1752.3128999999999</v>
      </c>
      <c r="C167" s="79">
        <v>56.051000000000002</v>
      </c>
      <c r="D167" s="80">
        <f t="shared" si="0"/>
        <v>3</v>
      </c>
      <c r="E167" s="80" t="s">
        <v>67</v>
      </c>
      <c r="F167" s="78">
        <f>IF('Water Trading Repository Table'!$E167="Soft",'Water Trading Repository Table'!$B167, "")</f>
        <v>1752.3128999999999</v>
      </c>
      <c r="G167" s="79">
        <f>IF('Water Trading Repository Table'!$E167="Soft",'Water Trading Repository Table'!$C167, "")</f>
        <v>56.051000000000002</v>
      </c>
      <c r="H167" s="78" t="str">
        <f>IF('Water Trading Repository Table'!$E167="Hard",'Water Trading Repository Table'!$B167, "")</f>
        <v/>
      </c>
      <c r="I167" s="78">
        <f t="shared" si="3"/>
        <v>1</v>
      </c>
      <c r="J167" s="90" t="str">
        <f>IF('Water Trading Repository Table'!$E167="Hard",'Water Trading Repository Table'!$C167,"")</f>
        <v/>
      </c>
    </row>
    <row r="168" spans="1:10" ht="14.25" customHeight="1" x14ac:dyDescent="0.2">
      <c r="A168" s="77">
        <v>41722.5</v>
      </c>
      <c r="B168" s="78">
        <v>1970.0640454545401</v>
      </c>
      <c r="C168" s="79">
        <v>49.247363636363602</v>
      </c>
      <c r="D168" s="80">
        <f t="shared" si="0"/>
        <v>3</v>
      </c>
      <c r="E168" s="80" t="s">
        <v>67</v>
      </c>
      <c r="F168" s="78">
        <f>IF('Water Trading Repository Table'!$E168="Soft",'Water Trading Repository Table'!$B168, "")</f>
        <v>1970.0640454545401</v>
      </c>
      <c r="G168" s="79">
        <f>IF('Water Trading Repository Table'!$E168="Soft",'Water Trading Repository Table'!$C168, "")</f>
        <v>49.247363636363602</v>
      </c>
      <c r="H168" s="78" t="str">
        <f>IF('Water Trading Repository Table'!$E168="Hard",'Water Trading Repository Table'!$B168, "")</f>
        <v/>
      </c>
      <c r="I168" s="78">
        <f t="shared" si="3"/>
        <v>1</v>
      </c>
      <c r="J168" s="90" t="str">
        <f>IF('Water Trading Repository Table'!$E168="Hard",'Water Trading Repository Table'!$C168,"")</f>
        <v/>
      </c>
    </row>
    <row r="169" spans="1:10" ht="14.25" customHeight="1" x14ac:dyDescent="0.2">
      <c r="A169" s="77">
        <v>41723</v>
      </c>
      <c r="B169" s="78">
        <v>2105.8021250000002</v>
      </c>
      <c r="C169" s="79">
        <v>51.720125000000003</v>
      </c>
      <c r="D169" s="80">
        <f t="shared" si="0"/>
        <v>3</v>
      </c>
      <c r="E169" s="80" t="s">
        <v>67</v>
      </c>
      <c r="F169" s="78">
        <f>IF('Water Trading Repository Table'!$E169="Soft",'Water Trading Repository Table'!$B169, "")</f>
        <v>2105.8021250000002</v>
      </c>
      <c r="G169" s="79">
        <f>IF('Water Trading Repository Table'!$E169="Soft",'Water Trading Repository Table'!$C169, "")</f>
        <v>51.720125000000003</v>
      </c>
      <c r="H169" s="78" t="str">
        <f>IF('Water Trading Repository Table'!$E169="Hard",'Water Trading Repository Table'!$B169, "")</f>
        <v/>
      </c>
      <c r="I169" s="78">
        <f t="shared" si="3"/>
        <v>1</v>
      </c>
      <c r="J169" s="90" t="str">
        <f>IF('Water Trading Repository Table'!$E169="Hard",'Water Trading Repository Table'!$C169,"")</f>
        <v/>
      </c>
    </row>
    <row r="170" spans="1:10" ht="14.25" customHeight="1" x14ac:dyDescent="0.2">
      <c r="A170" s="77">
        <v>41723.5</v>
      </c>
      <c r="B170" s="78">
        <v>2244.6122083333298</v>
      </c>
      <c r="C170" s="79">
        <v>58.361166666666598</v>
      </c>
      <c r="D170" s="80">
        <f t="shared" si="0"/>
        <v>3</v>
      </c>
      <c r="E170" s="80" t="s">
        <v>67</v>
      </c>
      <c r="F170" s="78">
        <f>IF('Water Trading Repository Table'!$E170="Soft",'Water Trading Repository Table'!$B170, "")</f>
        <v>2244.6122083333298</v>
      </c>
      <c r="G170" s="79">
        <f>IF('Water Trading Repository Table'!$E170="Soft",'Water Trading Repository Table'!$C170, "")</f>
        <v>58.361166666666598</v>
      </c>
      <c r="H170" s="78" t="str">
        <f>IF('Water Trading Repository Table'!$E170="Hard",'Water Trading Repository Table'!$B170, "")</f>
        <v/>
      </c>
      <c r="I170" s="78">
        <f t="shared" si="3"/>
        <v>1</v>
      </c>
      <c r="J170" s="90" t="str">
        <f>IF('Water Trading Repository Table'!$E170="Hard",'Water Trading Repository Table'!$C170,"")</f>
        <v/>
      </c>
    </row>
    <row r="171" spans="1:10" ht="14.25" customHeight="1" x14ac:dyDescent="0.2">
      <c r="A171" s="77">
        <v>41724</v>
      </c>
      <c r="B171" s="78">
        <v>2130.4705714285701</v>
      </c>
      <c r="C171" s="79">
        <v>39.493714285714198</v>
      </c>
      <c r="D171" s="80">
        <f t="shared" si="0"/>
        <v>3</v>
      </c>
      <c r="E171" s="80" t="s">
        <v>67</v>
      </c>
      <c r="F171" s="78">
        <f>IF('Water Trading Repository Table'!$E171="Soft",'Water Trading Repository Table'!$B171, "")</f>
        <v>2130.4705714285701</v>
      </c>
      <c r="G171" s="79">
        <f>IF('Water Trading Repository Table'!$E171="Soft",'Water Trading Repository Table'!$C171, "")</f>
        <v>39.493714285714198</v>
      </c>
      <c r="H171" s="78" t="str">
        <f>IF('Water Trading Repository Table'!$E171="Hard",'Water Trading Repository Table'!$B171, "")</f>
        <v/>
      </c>
      <c r="I171" s="78">
        <f t="shared" si="3"/>
        <v>1</v>
      </c>
      <c r="J171" s="90" t="str">
        <f>IF('Water Trading Repository Table'!$E171="Hard",'Water Trading Repository Table'!$C171,"")</f>
        <v/>
      </c>
    </row>
    <row r="172" spans="1:10" ht="14.25" customHeight="1" x14ac:dyDescent="0.2">
      <c r="A172" s="77">
        <v>41724.5</v>
      </c>
      <c r="B172" s="78">
        <v>2107.2345416666599</v>
      </c>
      <c r="C172" s="79">
        <v>49.298749999999998</v>
      </c>
      <c r="D172" s="80">
        <f t="shared" si="0"/>
        <v>3</v>
      </c>
      <c r="E172" s="80" t="s">
        <v>67</v>
      </c>
      <c r="F172" s="78">
        <f>IF('Water Trading Repository Table'!$E172="Soft",'Water Trading Repository Table'!$B172, "")</f>
        <v>2107.2345416666599</v>
      </c>
      <c r="G172" s="79">
        <f>IF('Water Trading Repository Table'!$E172="Soft",'Water Trading Repository Table'!$C172, "")</f>
        <v>49.298749999999998</v>
      </c>
      <c r="H172" s="78" t="str">
        <f>IF('Water Trading Repository Table'!$E172="Hard",'Water Trading Repository Table'!$B172, "")</f>
        <v/>
      </c>
      <c r="I172" s="78">
        <f t="shared" si="3"/>
        <v>1</v>
      </c>
      <c r="J172" s="90" t="str">
        <f>IF('Water Trading Repository Table'!$E172="Hard",'Water Trading Repository Table'!$C172,"")</f>
        <v/>
      </c>
    </row>
    <row r="173" spans="1:10" ht="14.25" customHeight="1" x14ac:dyDescent="0.2">
      <c r="A173" s="77">
        <v>41725</v>
      </c>
      <c r="B173" s="78">
        <v>1890.0461250000001</v>
      </c>
      <c r="C173" s="79">
        <v>56.920916666666599</v>
      </c>
      <c r="D173" s="80">
        <f t="shared" si="0"/>
        <v>3</v>
      </c>
      <c r="E173" s="80" t="s">
        <v>67</v>
      </c>
      <c r="F173" s="78">
        <f>IF('Water Trading Repository Table'!$E173="Soft",'Water Trading Repository Table'!$B173, "")</f>
        <v>1890.0461250000001</v>
      </c>
      <c r="G173" s="79">
        <f>IF('Water Trading Repository Table'!$E173="Soft",'Water Trading Repository Table'!$C173, "")</f>
        <v>56.920916666666599</v>
      </c>
      <c r="H173" s="78" t="str">
        <f>IF('Water Trading Repository Table'!$E173="Hard",'Water Trading Repository Table'!$B173, "")</f>
        <v/>
      </c>
      <c r="I173" s="78">
        <f t="shared" si="3"/>
        <v>1</v>
      </c>
      <c r="J173" s="90" t="str">
        <f>IF('Water Trading Repository Table'!$E173="Hard",'Water Trading Repository Table'!$C173,"")</f>
        <v/>
      </c>
    </row>
    <row r="174" spans="1:10" ht="14.25" customHeight="1" x14ac:dyDescent="0.2">
      <c r="A174" s="77">
        <v>41725.5</v>
      </c>
      <c r="B174" s="78">
        <v>2064.86241666666</v>
      </c>
      <c r="C174" s="79">
        <v>47.455500000000001</v>
      </c>
      <c r="D174" s="80">
        <f t="shared" si="0"/>
        <v>3</v>
      </c>
      <c r="E174" s="80" t="s">
        <v>67</v>
      </c>
      <c r="F174" s="78">
        <f>IF('Water Trading Repository Table'!$E174="Soft",'Water Trading Repository Table'!$B174, "")</f>
        <v>2064.86241666666</v>
      </c>
      <c r="G174" s="79">
        <f>IF('Water Trading Repository Table'!$E174="Soft",'Water Trading Repository Table'!$C174, "")</f>
        <v>47.455500000000001</v>
      </c>
      <c r="H174" s="78" t="str">
        <f>IF('Water Trading Repository Table'!$E174="Hard",'Water Trading Repository Table'!$B174, "")</f>
        <v/>
      </c>
      <c r="I174" s="78">
        <f t="shared" si="3"/>
        <v>1</v>
      </c>
      <c r="J174" s="90" t="str">
        <f>IF('Water Trading Repository Table'!$E174="Hard",'Water Trading Repository Table'!$C174,"")</f>
        <v/>
      </c>
    </row>
    <row r="175" spans="1:10" ht="14.25" customHeight="1" x14ac:dyDescent="0.2">
      <c r="A175" s="77">
        <v>41726</v>
      </c>
      <c r="B175" s="78">
        <v>1992.3972777777699</v>
      </c>
      <c r="C175" s="79">
        <v>35.969888888888804</v>
      </c>
      <c r="D175" s="80">
        <f t="shared" si="0"/>
        <v>3</v>
      </c>
      <c r="E175" s="80" t="s">
        <v>67</v>
      </c>
      <c r="F175" s="78">
        <f>IF('Water Trading Repository Table'!$E175="Soft",'Water Trading Repository Table'!$B175, "")</f>
        <v>1992.3972777777699</v>
      </c>
      <c r="G175" s="79">
        <f>IF('Water Trading Repository Table'!$E175="Soft",'Water Trading Repository Table'!$C175, "")</f>
        <v>35.969888888888804</v>
      </c>
      <c r="H175" s="78" t="str">
        <f>IF('Water Trading Repository Table'!$E175="Hard",'Water Trading Repository Table'!$B175, "")</f>
        <v/>
      </c>
      <c r="I175" s="78">
        <f t="shared" si="3"/>
        <v>1</v>
      </c>
      <c r="J175" s="90" t="str">
        <f>IF('Water Trading Repository Table'!$E175="Hard",'Water Trading Repository Table'!$C175,"")</f>
        <v/>
      </c>
    </row>
    <row r="176" spans="1:10" ht="14.25" customHeight="1" x14ac:dyDescent="0.2">
      <c r="A176" s="77">
        <v>41726.5</v>
      </c>
      <c r="B176" s="78">
        <v>2193.5958333333301</v>
      </c>
      <c r="C176" s="79">
        <v>42.944777777777702</v>
      </c>
      <c r="D176" s="80">
        <f t="shared" si="0"/>
        <v>3</v>
      </c>
      <c r="E176" s="80" t="s">
        <v>67</v>
      </c>
      <c r="F176" s="78">
        <f>IF('Water Trading Repository Table'!$E176="Soft",'Water Trading Repository Table'!$B176, "")</f>
        <v>2193.5958333333301</v>
      </c>
      <c r="G176" s="79">
        <f>IF('Water Trading Repository Table'!$E176="Soft",'Water Trading Repository Table'!$C176, "")</f>
        <v>42.944777777777702</v>
      </c>
      <c r="H176" s="78" t="str">
        <f>IF('Water Trading Repository Table'!$E176="Hard",'Water Trading Repository Table'!$B176, "")</f>
        <v/>
      </c>
      <c r="I176" s="78">
        <f t="shared" si="3"/>
        <v>1</v>
      </c>
      <c r="J176" s="90" t="str">
        <f>IF('Water Trading Repository Table'!$E176="Hard",'Water Trading Repository Table'!$C176,"")</f>
        <v/>
      </c>
    </row>
    <row r="177" spans="1:10" ht="14.25" customHeight="1" x14ac:dyDescent="0.2">
      <c r="A177" s="77">
        <v>41727</v>
      </c>
      <c r="B177" s="78">
        <v>1713.057875</v>
      </c>
      <c r="C177" s="79">
        <v>36.922249999999998</v>
      </c>
      <c r="D177" s="80">
        <f t="shared" si="0"/>
        <v>3</v>
      </c>
      <c r="E177" s="80" t="s">
        <v>67</v>
      </c>
      <c r="F177" s="78">
        <f>IF('Water Trading Repository Table'!$E177="Soft",'Water Trading Repository Table'!$B177, "")</f>
        <v>1713.057875</v>
      </c>
      <c r="G177" s="79">
        <f>IF('Water Trading Repository Table'!$E177="Soft",'Water Trading Repository Table'!$C177, "")</f>
        <v>36.922249999999998</v>
      </c>
      <c r="H177" s="78" t="str">
        <f>IF('Water Trading Repository Table'!$E177="Hard",'Water Trading Repository Table'!$B177, "")</f>
        <v/>
      </c>
      <c r="I177" s="78">
        <f t="shared" si="3"/>
        <v>1</v>
      </c>
      <c r="J177" s="90" t="str">
        <f>IF('Water Trading Repository Table'!$E177="Hard",'Water Trading Repository Table'!$C177,"")</f>
        <v/>
      </c>
    </row>
    <row r="178" spans="1:10" ht="14.25" customHeight="1" x14ac:dyDescent="0.2">
      <c r="A178" s="77">
        <v>41727.5</v>
      </c>
      <c r="B178" s="78">
        <v>1844.6421111111099</v>
      </c>
      <c r="C178" s="79">
        <v>36.546333333333301</v>
      </c>
      <c r="D178" s="80">
        <f t="shared" si="0"/>
        <v>3</v>
      </c>
      <c r="E178" s="80" t="s">
        <v>67</v>
      </c>
      <c r="F178" s="78">
        <f>IF('Water Trading Repository Table'!$E178="Soft",'Water Trading Repository Table'!$B178, "")</f>
        <v>1844.6421111111099</v>
      </c>
      <c r="G178" s="79">
        <f>IF('Water Trading Repository Table'!$E178="Soft",'Water Trading Repository Table'!$C178, "")</f>
        <v>36.546333333333301</v>
      </c>
      <c r="H178" s="78" t="str">
        <f>IF('Water Trading Repository Table'!$E178="Hard",'Water Trading Repository Table'!$B178, "")</f>
        <v/>
      </c>
      <c r="I178" s="78">
        <f t="shared" si="3"/>
        <v>1</v>
      </c>
      <c r="J178" s="90" t="str">
        <f>IF('Water Trading Repository Table'!$E178="Hard",'Water Trading Repository Table'!$C178,"")</f>
        <v/>
      </c>
    </row>
    <row r="179" spans="1:10" ht="14.25" customHeight="1" x14ac:dyDescent="0.2">
      <c r="A179" s="77">
        <v>41728</v>
      </c>
      <c r="B179" s="78">
        <v>1794.3062</v>
      </c>
      <c r="C179" s="79">
        <v>37.124400000000001</v>
      </c>
      <c r="D179" s="80">
        <f t="shared" si="0"/>
        <v>3</v>
      </c>
      <c r="E179" s="80" t="s">
        <v>67</v>
      </c>
      <c r="F179" s="78">
        <f>IF('Water Trading Repository Table'!$E179="Soft",'Water Trading Repository Table'!$B179, "")</f>
        <v>1794.3062</v>
      </c>
      <c r="G179" s="79">
        <f>IF('Water Trading Repository Table'!$E179="Soft",'Water Trading Repository Table'!$C179, "")</f>
        <v>37.124400000000001</v>
      </c>
      <c r="H179" s="78" t="str">
        <f>IF('Water Trading Repository Table'!$E179="Hard",'Water Trading Repository Table'!$B179, "")</f>
        <v/>
      </c>
      <c r="I179" s="78">
        <f t="shared" si="3"/>
        <v>1</v>
      </c>
      <c r="J179" s="90" t="str">
        <f>IF('Water Trading Repository Table'!$E179="Hard",'Water Trading Repository Table'!$C179,"")</f>
        <v/>
      </c>
    </row>
    <row r="180" spans="1:10" ht="14.25" customHeight="1" x14ac:dyDescent="0.2">
      <c r="A180" s="77">
        <v>41728.5</v>
      </c>
      <c r="B180" s="78">
        <v>1879.9822222222199</v>
      </c>
      <c r="C180" s="79">
        <v>42.941666666666599</v>
      </c>
      <c r="D180" s="80">
        <f t="shared" si="0"/>
        <v>3</v>
      </c>
      <c r="E180" s="80" t="s">
        <v>67</v>
      </c>
      <c r="F180" s="78">
        <f>IF('Water Trading Repository Table'!$E180="Soft",'Water Trading Repository Table'!$B180, "")</f>
        <v>1879.9822222222199</v>
      </c>
      <c r="G180" s="79">
        <f>IF('Water Trading Repository Table'!$E180="Soft",'Water Trading Repository Table'!$C180, "")</f>
        <v>42.941666666666599</v>
      </c>
      <c r="H180" s="78" t="str">
        <f>IF('Water Trading Repository Table'!$E180="Hard",'Water Trading Repository Table'!$B180, "")</f>
        <v/>
      </c>
      <c r="I180" s="78">
        <f t="shared" si="3"/>
        <v>1</v>
      </c>
      <c r="J180" s="90" t="str">
        <f>IF('Water Trading Repository Table'!$E180="Hard",'Water Trading Repository Table'!$C180,"")</f>
        <v/>
      </c>
    </row>
    <row r="181" spans="1:10" ht="14.25" customHeight="1" x14ac:dyDescent="0.2">
      <c r="A181" s="77">
        <v>41729</v>
      </c>
      <c r="B181" s="78">
        <v>1726.2678333333299</v>
      </c>
      <c r="C181" s="79">
        <v>31.945999999999898</v>
      </c>
      <c r="D181" s="80">
        <f t="shared" si="0"/>
        <v>3</v>
      </c>
      <c r="E181" s="80" t="s">
        <v>67</v>
      </c>
      <c r="F181" s="78">
        <f>IF('Water Trading Repository Table'!$E181="Soft",'Water Trading Repository Table'!$B181, "")</f>
        <v>1726.2678333333299</v>
      </c>
      <c r="G181" s="79">
        <f>IF('Water Trading Repository Table'!$E181="Soft",'Water Trading Repository Table'!$C181, "")</f>
        <v>31.945999999999898</v>
      </c>
      <c r="H181" s="78" t="str">
        <f>IF('Water Trading Repository Table'!$E181="Hard",'Water Trading Repository Table'!$B181, "")</f>
        <v/>
      </c>
      <c r="I181" s="78">
        <f t="shared" si="3"/>
        <v>1</v>
      </c>
      <c r="J181" s="90" t="str">
        <f>IF('Water Trading Repository Table'!$E181="Hard",'Water Trading Repository Table'!$C181,"")</f>
        <v/>
      </c>
    </row>
    <row r="182" spans="1:10" ht="14.25" customHeight="1" x14ac:dyDescent="0.2">
      <c r="A182" s="77">
        <v>41729.5</v>
      </c>
      <c r="B182" s="78">
        <v>1909.5529166666599</v>
      </c>
      <c r="C182" s="79">
        <v>50.933333333333302</v>
      </c>
      <c r="D182" s="80">
        <f t="shared" si="0"/>
        <v>3</v>
      </c>
      <c r="E182" s="80" t="s">
        <v>67</v>
      </c>
      <c r="F182" s="78">
        <f>IF('Water Trading Repository Table'!$E182="Soft",'Water Trading Repository Table'!$B182, "")</f>
        <v>1909.5529166666599</v>
      </c>
      <c r="G182" s="79">
        <f>IF('Water Trading Repository Table'!$E182="Soft",'Water Trading Repository Table'!$C182, "")</f>
        <v>50.933333333333302</v>
      </c>
      <c r="H182" s="78" t="str">
        <f>IF('Water Trading Repository Table'!$E182="Hard",'Water Trading Repository Table'!$B182, "")</f>
        <v/>
      </c>
      <c r="I182" s="78">
        <f t="shared" si="3"/>
        <v>1</v>
      </c>
      <c r="J182" s="90" t="str">
        <f>IF('Water Trading Repository Table'!$E182="Hard",'Water Trading Repository Table'!$C182,"")</f>
        <v/>
      </c>
    </row>
    <row r="183" spans="1:10" ht="14.25" customHeight="1" x14ac:dyDescent="0.2">
      <c r="A183" s="77">
        <v>41730</v>
      </c>
      <c r="B183" s="78">
        <v>1895.5373499999901</v>
      </c>
      <c r="C183" s="79">
        <v>53.714300000000001</v>
      </c>
      <c r="D183" s="80">
        <f t="shared" si="0"/>
        <v>4</v>
      </c>
      <c r="E183" s="80" t="s">
        <v>67</v>
      </c>
      <c r="F183" s="78">
        <f>IF('Water Trading Repository Table'!$E183="Soft",'Water Trading Repository Table'!$B183, "")</f>
        <v>1895.5373499999901</v>
      </c>
      <c r="G183" s="79">
        <f>IF('Water Trading Repository Table'!$E183="Soft",'Water Trading Repository Table'!$C183, "")</f>
        <v>53.714300000000001</v>
      </c>
      <c r="H183" s="78" t="str">
        <f>IF('Water Trading Repository Table'!$E183="Hard",'Water Trading Repository Table'!$B183, "")</f>
        <v/>
      </c>
      <c r="I183" s="78">
        <f t="shared" si="3"/>
        <v>2</v>
      </c>
      <c r="J183" s="90" t="str">
        <f>IF('Water Trading Repository Table'!$E183="Hard",'Water Trading Repository Table'!$C183,"")</f>
        <v/>
      </c>
    </row>
    <row r="184" spans="1:10" ht="14.25" customHeight="1" x14ac:dyDescent="0.2">
      <c r="A184" s="77">
        <v>41730.5</v>
      </c>
      <c r="B184" s="78">
        <v>2075.2814583333302</v>
      </c>
      <c r="C184" s="79">
        <v>50.493333333333297</v>
      </c>
      <c r="D184" s="80">
        <f t="shared" si="0"/>
        <v>4</v>
      </c>
      <c r="E184" s="80" t="s">
        <v>67</v>
      </c>
      <c r="F184" s="78">
        <f>IF('Water Trading Repository Table'!$E184="Soft",'Water Trading Repository Table'!$B184, "")</f>
        <v>2075.2814583333302</v>
      </c>
      <c r="G184" s="79">
        <f>IF('Water Trading Repository Table'!$E184="Soft",'Water Trading Repository Table'!$C184, "")</f>
        <v>50.493333333333297</v>
      </c>
      <c r="H184" s="78" t="str">
        <f>IF('Water Trading Repository Table'!$E184="Hard",'Water Trading Repository Table'!$B184, "")</f>
        <v/>
      </c>
      <c r="I184" s="78">
        <f t="shared" si="3"/>
        <v>2</v>
      </c>
      <c r="J184" s="90" t="str">
        <f>IF('Water Trading Repository Table'!$E184="Hard",'Water Trading Repository Table'!$C184,"")</f>
        <v/>
      </c>
    </row>
    <row r="185" spans="1:10" ht="14.25" customHeight="1" x14ac:dyDescent="0.2">
      <c r="A185" s="77">
        <v>41731</v>
      </c>
      <c r="B185" s="78">
        <v>2204.4625000000001</v>
      </c>
      <c r="C185" s="79">
        <v>63.067083333333301</v>
      </c>
      <c r="D185" s="80">
        <f t="shared" si="0"/>
        <v>4</v>
      </c>
      <c r="E185" s="80" t="s">
        <v>67</v>
      </c>
      <c r="F185" s="78">
        <f>IF('Water Trading Repository Table'!$E185="Soft",'Water Trading Repository Table'!$B185, "")</f>
        <v>2204.4625000000001</v>
      </c>
      <c r="G185" s="79">
        <f>IF('Water Trading Repository Table'!$E185="Soft",'Water Trading Repository Table'!$C185, "")</f>
        <v>63.067083333333301</v>
      </c>
      <c r="H185" s="78" t="str">
        <f>IF('Water Trading Repository Table'!$E185="Hard",'Water Trading Repository Table'!$B185, "")</f>
        <v/>
      </c>
      <c r="I185" s="78">
        <f t="shared" si="3"/>
        <v>2</v>
      </c>
      <c r="J185" s="90" t="str">
        <f>IF('Water Trading Repository Table'!$E185="Hard",'Water Trading Repository Table'!$C185,"")</f>
        <v/>
      </c>
    </row>
    <row r="186" spans="1:10" ht="14.25" customHeight="1" x14ac:dyDescent="0.2">
      <c r="A186" s="77">
        <v>41731.5</v>
      </c>
      <c r="B186" s="78">
        <v>2647.4805833333298</v>
      </c>
      <c r="C186" s="79">
        <v>78.320583333333303</v>
      </c>
      <c r="D186" s="80">
        <f t="shared" si="0"/>
        <v>4</v>
      </c>
      <c r="E186" s="80" t="s">
        <v>67</v>
      </c>
      <c r="F186" s="78">
        <f>IF('Water Trading Repository Table'!$E186="Soft",'Water Trading Repository Table'!$B186, "")</f>
        <v>2647.4805833333298</v>
      </c>
      <c r="G186" s="79">
        <f>IF('Water Trading Repository Table'!$E186="Soft",'Water Trading Repository Table'!$C186, "")</f>
        <v>78.320583333333303</v>
      </c>
      <c r="H186" s="78" t="str">
        <f>IF('Water Trading Repository Table'!$E186="Hard",'Water Trading Repository Table'!$B186, "")</f>
        <v/>
      </c>
      <c r="I186" s="78">
        <f t="shared" si="3"/>
        <v>2</v>
      </c>
      <c r="J186" s="90" t="str">
        <f>IF('Water Trading Repository Table'!$E186="Hard",'Water Trading Repository Table'!$C186,"")</f>
        <v/>
      </c>
    </row>
    <row r="187" spans="1:10" ht="14.25" customHeight="1" x14ac:dyDescent="0.2">
      <c r="A187" s="77">
        <v>41732</v>
      </c>
      <c r="B187" s="78">
        <v>1895.28920833333</v>
      </c>
      <c r="C187" s="79">
        <v>62.180583333333303</v>
      </c>
      <c r="D187" s="80">
        <f t="shared" si="0"/>
        <v>4</v>
      </c>
      <c r="E187" s="80" t="s">
        <v>67</v>
      </c>
      <c r="F187" s="78">
        <f>IF('Water Trading Repository Table'!$E187="Soft",'Water Trading Repository Table'!$B187, "")</f>
        <v>1895.28920833333</v>
      </c>
      <c r="G187" s="79">
        <f>IF('Water Trading Repository Table'!$E187="Soft",'Water Trading Repository Table'!$C187, "")</f>
        <v>62.180583333333303</v>
      </c>
      <c r="H187" s="78" t="str">
        <f>IF('Water Trading Repository Table'!$E187="Hard",'Water Trading Repository Table'!$B187, "")</f>
        <v/>
      </c>
      <c r="I187" s="78">
        <f t="shared" si="3"/>
        <v>2</v>
      </c>
      <c r="J187" s="90" t="str">
        <f>IF('Water Trading Repository Table'!$E187="Hard",'Water Trading Repository Table'!$C187,"")</f>
        <v/>
      </c>
    </row>
    <row r="188" spans="1:10" ht="14.25" customHeight="1" x14ac:dyDescent="0.2">
      <c r="A188" s="77">
        <v>41732.5</v>
      </c>
      <c r="B188" s="78">
        <v>2096.7167083333302</v>
      </c>
      <c r="C188" s="79">
        <v>60.060250000000003</v>
      </c>
      <c r="D188" s="80">
        <f t="shared" si="0"/>
        <v>4</v>
      </c>
      <c r="E188" s="80" t="s">
        <v>67</v>
      </c>
      <c r="F188" s="78">
        <f>IF('Water Trading Repository Table'!$E188="Soft",'Water Trading Repository Table'!$B188, "")</f>
        <v>2096.7167083333302</v>
      </c>
      <c r="G188" s="79">
        <f>IF('Water Trading Repository Table'!$E188="Soft",'Water Trading Repository Table'!$C188, "")</f>
        <v>60.060250000000003</v>
      </c>
      <c r="H188" s="78" t="str">
        <f>IF('Water Trading Repository Table'!$E188="Hard",'Water Trading Repository Table'!$B188, "")</f>
        <v/>
      </c>
      <c r="I188" s="78">
        <f t="shared" si="3"/>
        <v>2</v>
      </c>
      <c r="J188" s="90" t="str">
        <f>IF('Water Trading Repository Table'!$E188="Hard",'Water Trading Repository Table'!$C188,"")</f>
        <v/>
      </c>
    </row>
    <row r="189" spans="1:10" ht="14.25" customHeight="1" x14ac:dyDescent="0.2">
      <c r="A189" s="77">
        <v>41733</v>
      </c>
      <c r="B189" s="78">
        <v>2094.1008333333298</v>
      </c>
      <c r="C189" s="79">
        <v>45.017499999999998</v>
      </c>
      <c r="D189" s="80">
        <f t="shared" si="0"/>
        <v>4</v>
      </c>
      <c r="E189" s="80" t="s">
        <v>67</v>
      </c>
      <c r="F189" s="78">
        <f>IF('Water Trading Repository Table'!$E189="Soft",'Water Trading Repository Table'!$B189, "")</f>
        <v>2094.1008333333298</v>
      </c>
      <c r="G189" s="79">
        <f>IF('Water Trading Repository Table'!$E189="Soft",'Water Trading Repository Table'!$C189, "")</f>
        <v>45.017499999999998</v>
      </c>
      <c r="H189" s="78" t="str">
        <f>IF('Water Trading Repository Table'!$E189="Hard",'Water Trading Repository Table'!$B189, "")</f>
        <v/>
      </c>
      <c r="I189" s="78">
        <f t="shared" si="3"/>
        <v>2</v>
      </c>
      <c r="J189" s="90" t="str">
        <f>IF('Water Trading Repository Table'!$E189="Hard",'Water Trading Repository Table'!$C189,"")</f>
        <v/>
      </c>
    </row>
    <row r="190" spans="1:10" ht="14.25" customHeight="1" x14ac:dyDescent="0.2">
      <c r="A190" s="77">
        <v>41733.5</v>
      </c>
      <c r="B190" s="78">
        <v>2630.4309166666599</v>
      </c>
      <c r="C190" s="79">
        <v>79.766666666666595</v>
      </c>
      <c r="D190" s="80">
        <f t="shared" si="0"/>
        <v>4</v>
      </c>
      <c r="E190" s="80" t="s">
        <v>67</v>
      </c>
      <c r="F190" s="78">
        <f>IF('Water Trading Repository Table'!$E190="Soft",'Water Trading Repository Table'!$B190, "")</f>
        <v>2630.4309166666599</v>
      </c>
      <c r="G190" s="79">
        <f>IF('Water Trading Repository Table'!$E190="Soft",'Water Trading Repository Table'!$C190, "")</f>
        <v>79.766666666666595</v>
      </c>
      <c r="H190" s="78" t="str">
        <f>IF('Water Trading Repository Table'!$E190="Hard",'Water Trading Repository Table'!$B190, "")</f>
        <v/>
      </c>
      <c r="I190" s="78">
        <f t="shared" si="3"/>
        <v>2</v>
      </c>
      <c r="J190" s="90" t="str">
        <f>IF('Water Trading Repository Table'!$E190="Hard",'Water Trading Repository Table'!$C190,"")</f>
        <v/>
      </c>
    </row>
    <row r="191" spans="1:10" ht="14.25" customHeight="1" x14ac:dyDescent="0.2">
      <c r="A191" s="77">
        <v>41734</v>
      </c>
      <c r="B191" s="78">
        <v>1754.1857499999901</v>
      </c>
      <c r="C191" s="79">
        <v>40.561666666666603</v>
      </c>
      <c r="D191" s="80">
        <f t="shared" si="0"/>
        <v>4</v>
      </c>
      <c r="E191" s="80" t="s">
        <v>67</v>
      </c>
      <c r="F191" s="78">
        <f>IF('Water Trading Repository Table'!$E191="Soft",'Water Trading Repository Table'!$B191, "")</f>
        <v>1754.1857499999901</v>
      </c>
      <c r="G191" s="79">
        <f>IF('Water Trading Repository Table'!$E191="Soft",'Water Trading Repository Table'!$C191, "")</f>
        <v>40.561666666666603</v>
      </c>
      <c r="H191" s="78" t="str">
        <f>IF('Water Trading Repository Table'!$E191="Hard",'Water Trading Repository Table'!$B191, "")</f>
        <v/>
      </c>
      <c r="I191" s="78">
        <f t="shared" si="3"/>
        <v>2</v>
      </c>
      <c r="J191" s="90" t="str">
        <f>IF('Water Trading Repository Table'!$E191="Hard",'Water Trading Repository Table'!$C191,"")</f>
        <v/>
      </c>
    </row>
    <row r="192" spans="1:10" ht="14.25" customHeight="1" x14ac:dyDescent="0.2">
      <c r="A192" s="77">
        <v>41734.5</v>
      </c>
      <c r="B192" s="78">
        <v>1884.8855454545401</v>
      </c>
      <c r="C192" s="79">
        <v>47.821818181818102</v>
      </c>
      <c r="D192" s="80">
        <f t="shared" si="0"/>
        <v>4</v>
      </c>
      <c r="E192" s="80" t="s">
        <v>67</v>
      </c>
      <c r="F192" s="78">
        <f>IF('Water Trading Repository Table'!$E192="Soft",'Water Trading Repository Table'!$B192, "")</f>
        <v>1884.8855454545401</v>
      </c>
      <c r="G192" s="79">
        <f>IF('Water Trading Repository Table'!$E192="Soft",'Water Trading Repository Table'!$C192, "")</f>
        <v>47.821818181818102</v>
      </c>
      <c r="H192" s="78" t="str">
        <f>IF('Water Trading Repository Table'!$E192="Hard",'Water Trading Repository Table'!$B192, "")</f>
        <v/>
      </c>
      <c r="I192" s="78">
        <f t="shared" si="3"/>
        <v>2</v>
      </c>
      <c r="J192" s="90" t="str">
        <f>IF('Water Trading Repository Table'!$E192="Hard",'Water Trading Repository Table'!$C192,"")</f>
        <v/>
      </c>
    </row>
    <row r="193" spans="1:10" ht="14.25" customHeight="1" x14ac:dyDescent="0.2">
      <c r="A193" s="77">
        <v>41735</v>
      </c>
      <c r="B193" s="78">
        <v>1949.35475</v>
      </c>
      <c r="C193" s="79">
        <v>43.174583333333302</v>
      </c>
      <c r="D193" s="80">
        <f t="shared" si="0"/>
        <v>4</v>
      </c>
      <c r="E193" s="80" t="s">
        <v>67</v>
      </c>
      <c r="F193" s="78">
        <f>IF('Water Trading Repository Table'!$E193="Soft",'Water Trading Repository Table'!$B193, "")</f>
        <v>1949.35475</v>
      </c>
      <c r="G193" s="79">
        <f>IF('Water Trading Repository Table'!$E193="Soft",'Water Trading Repository Table'!$C193, "")</f>
        <v>43.174583333333302</v>
      </c>
      <c r="H193" s="78" t="str">
        <f>IF('Water Trading Repository Table'!$E193="Hard",'Water Trading Repository Table'!$B193, "")</f>
        <v/>
      </c>
      <c r="I193" s="78">
        <f t="shared" si="3"/>
        <v>2</v>
      </c>
      <c r="J193" s="90" t="str">
        <f>IF('Water Trading Repository Table'!$E193="Hard",'Water Trading Repository Table'!$C193,"")</f>
        <v/>
      </c>
    </row>
    <row r="194" spans="1:10" ht="14.25" customHeight="1" x14ac:dyDescent="0.2">
      <c r="A194" s="77">
        <v>41735.5</v>
      </c>
      <c r="B194" s="78">
        <v>2305.1105416666601</v>
      </c>
      <c r="C194" s="79">
        <v>54.176666666666598</v>
      </c>
      <c r="D194" s="80">
        <f t="shared" si="0"/>
        <v>4</v>
      </c>
      <c r="E194" s="80" t="s">
        <v>67</v>
      </c>
      <c r="F194" s="78">
        <f>IF('Water Trading Repository Table'!$E194="Soft",'Water Trading Repository Table'!$B194, "")</f>
        <v>2305.1105416666601</v>
      </c>
      <c r="G194" s="79">
        <f>IF('Water Trading Repository Table'!$E194="Soft",'Water Trading Repository Table'!$C194, "")</f>
        <v>54.176666666666598</v>
      </c>
      <c r="H194" s="78" t="str">
        <f>IF('Water Trading Repository Table'!$E194="Hard",'Water Trading Repository Table'!$B194, "")</f>
        <v/>
      </c>
      <c r="I194" s="78">
        <f t="shared" si="3"/>
        <v>2</v>
      </c>
      <c r="J194" s="90" t="str">
        <f>IF('Water Trading Repository Table'!$E194="Hard",'Water Trading Repository Table'!$C194,"")</f>
        <v/>
      </c>
    </row>
    <row r="195" spans="1:10" ht="14.25" customHeight="1" x14ac:dyDescent="0.2">
      <c r="A195" s="77">
        <v>41736</v>
      </c>
      <c r="B195" s="78">
        <v>2093.9851249999901</v>
      </c>
      <c r="C195" s="79">
        <v>49.405416666666603</v>
      </c>
      <c r="D195" s="80">
        <f t="shared" si="0"/>
        <v>4</v>
      </c>
      <c r="E195" s="80" t="s">
        <v>67</v>
      </c>
      <c r="F195" s="78">
        <f>IF('Water Trading Repository Table'!$E195="Soft",'Water Trading Repository Table'!$B195, "")</f>
        <v>2093.9851249999901</v>
      </c>
      <c r="G195" s="79">
        <f>IF('Water Trading Repository Table'!$E195="Soft",'Water Trading Repository Table'!$C195, "")</f>
        <v>49.405416666666603</v>
      </c>
      <c r="H195" s="78" t="str">
        <f>IF('Water Trading Repository Table'!$E195="Hard",'Water Trading Repository Table'!$B195, "")</f>
        <v/>
      </c>
      <c r="I195" s="78">
        <f t="shared" si="3"/>
        <v>2</v>
      </c>
      <c r="J195" s="90" t="str">
        <f>IF('Water Trading Repository Table'!$E195="Hard",'Water Trading Repository Table'!$C195,"")</f>
        <v/>
      </c>
    </row>
    <row r="196" spans="1:10" ht="14.25" customHeight="1" x14ac:dyDescent="0.2">
      <c r="A196" s="77">
        <v>41736.5</v>
      </c>
      <c r="B196" s="78">
        <v>2421.5386249999901</v>
      </c>
      <c r="C196" s="79">
        <v>73.729583333333295</v>
      </c>
      <c r="D196" s="80">
        <f t="shared" si="0"/>
        <v>4</v>
      </c>
      <c r="E196" s="80" t="s">
        <v>67</v>
      </c>
      <c r="F196" s="78">
        <f>IF('Water Trading Repository Table'!$E196="Soft",'Water Trading Repository Table'!$B196, "")</f>
        <v>2421.5386249999901</v>
      </c>
      <c r="G196" s="79">
        <f>IF('Water Trading Repository Table'!$E196="Soft",'Water Trading Repository Table'!$C196, "")</f>
        <v>73.729583333333295</v>
      </c>
      <c r="H196" s="78" t="str">
        <f>IF('Water Trading Repository Table'!$E196="Hard",'Water Trading Repository Table'!$B196, "")</f>
        <v/>
      </c>
      <c r="I196" s="78">
        <f t="shared" ref="I196:I259" si="4">ROUNDUP(D196/3,0)</f>
        <v>2</v>
      </c>
      <c r="J196" s="90" t="str">
        <f>IF('Water Trading Repository Table'!$E196="Hard",'Water Trading Repository Table'!$C196,"")</f>
        <v/>
      </c>
    </row>
    <row r="197" spans="1:10" ht="14.25" customHeight="1" x14ac:dyDescent="0.2">
      <c r="A197" s="77">
        <v>41737</v>
      </c>
      <c r="B197" s="78">
        <v>1716.26629166666</v>
      </c>
      <c r="C197" s="79">
        <v>44.014999999999901</v>
      </c>
      <c r="D197" s="80">
        <f t="shared" si="0"/>
        <v>4</v>
      </c>
      <c r="E197" s="80" t="s">
        <v>67</v>
      </c>
      <c r="F197" s="78">
        <f>IF('Water Trading Repository Table'!$E197="Soft",'Water Trading Repository Table'!$B197, "")</f>
        <v>1716.26629166666</v>
      </c>
      <c r="G197" s="79">
        <f>IF('Water Trading Repository Table'!$E197="Soft",'Water Trading Repository Table'!$C197, "")</f>
        <v>44.014999999999901</v>
      </c>
      <c r="H197" s="78" t="str">
        <f>IF('Water Trading Repository Table'!$E197="Hard",'Water Trading Repository Table'!$B197, "")</f>
        <v/>
      </c>
      <c r="I197" s="78">
        <f t="shared" si="4"/>
        <v>2</v>
      </c>
      <c r="J197" s="90" t="str">
        <f>IF('Water Trading Repository Table'!$E197="Hard",'Water Trading Repository Table'!$C197,"")</f>
        <v/>
      </c>
    </row>
    <row r="198" spans="1:10" ht="14.25" customHeight="1" x14ac:dyDescent="0.2">
      <c r="A198" s="77">
        <v>41737.5</v>
      </c>
      <c r="B198" s="78">
        <v>1981.6607083333299</v>
      </c>
      <c r="C198" s="79">
        <v>51.409583333333302</v>
      </c>
      <c r="D198" s="80">
        <f t="shared" si="0"/>
        <v>4</v>
      </c>
      <c r="E198" s="80" t="s">
        <v>67</v>
      </c>
      <c r="F198" s="78">
        <f>IF('Water Trading Repository Table'!$E198="Soft",'Water Trading Repository Table'!$B198, "")</f>
        <v>1981.6607083333299</v>
      </c>
      <c r="G198" s="79">
        <f>IF('Water Trading Repository Table'!$E198="Soft",'Water Trading Repository Table'!$C198, "")</f>
        <v>51.409583333333302</v>
      </c>
      <c r="H198" s="78" t="str">
        <f>IF('Water Trading Repository Table'!$E198="Hard",'Water Trading Repository Table'!$B198, "")</f>
        <v/>
      </c>
      <c r="I198" s="78">
        <f t="shared" si="4"/>
        <v>2</v>
      </c>
      <c r="J198" s="90" t="str">
        <f>IF('Water Trading Repository Table'!$E198="Hard",'Water Trading Repository Table'!$C198,"")</f>
        <v/>
      </c>
    </row>
    <row r="199" spans="1:10" ht="14.25" customHeight="1" x14ac:dyDescent="0.2">
      <c r="A199" s="77">
        <v>41738</v>
      </c>
      <c r="B199" s="78">
        <v>1874.97291666666</v>
      </c>
      <c r="C199" s="79">
        <v>47.154583333333299</v>
      </c>
      <c r="D199" s="80">
        <f t="shared" si="0"/>
        <v>4</v>
      </c>
      <c r="E199" s="80" t="s">
        <v>67</v>
      </c>
      <c r="F199" s="78">
        <f>IF('Water Trading Repository Table'!$E199="Soft",'Water Trading Repository Table'!$B199, "")</f>
        <v>1874.97291666666</v>
      </c>
      <c r="G199" s="79">
        <f>IF('Water Trading Repository Table'!$E199="Soft",'Water Trading Repository Table'!$C199, "")</f>
        <v>47.154583333333299</v>
      </c>
      <c r="H199" s="78" t="str">
        <f>IF('Water Trading Repository Table'!$E199="Hard",'Water Trading Repository Table'!$B199, "")</f>
        <v/>
      </c>
      <c r="I199" s="78">
        <f t="shared" si="4"/>
        <v>2</v>
      </c>
      <c r="J199" s="90" t="str">
        <f>IF('Water Trading Repository Table'!$E199="Hard",'Water Trading Repository Table'!$C199,"")</f>
        <v/>
      </c>
    </row>
    <row r="200" spans="1:10" ht="14.25" customHeight="1" x14ac:dyDescent="0.2">
      <c r="A200" s="77">
        <v>41738.5</v>
      </c>
      <c r="B200" s="78">
        <v>2096.9939999999901</v>
      </c>
      <c r="C200" s="79">
        <v>65.525416666666601</v>
      </c>
      <c r="D200" s="80">
        <f t="shared" si="0"/>
        <v>4</v>
      </c>
      <c r="E200" s="80" t="s">
        <v>67</v>
      </c>
      <c r="F200" s="78">
        <f>IF('Water Trading Repository Table'!$E200="Soft",'Water Trading Repository Table'!$B200, "")</f>
        <v>2096.9939999999901</v>
      </c>
      <c r="G200" s="79">
        <f>IF('Water Trading Repository Table'!$E200="Soft",'Water Trading Repository Table'!$C200, "")</f>
        <v>65.525416666666601</v>
      </c>
      <c r="H200" s="78" t="str">
        <f>IF('Water Trading Repository Table'!$E200="Hard",'Water Trading Repository Table'!$B200, "")</f>
        <v/>
      </c>
      <c r="I200" s="78">
        <f t="shared" si="4"/>
        <v>2</v>
      </c>
      <c r="J200" s="90" t="str">
        <f>IF('Water Trading Repository Table'!$E200="Hard",'Water Trading Repository Table'!$C200,"")</f>
        <v/>
      </c>
    </row>
    <row r="201" spans="1:10" ht="14.25" customHeight="1" x14ac:dyDescent="0.2">
      <c r="A201" s="77">
        <v>41739</v>
      </c>
      <c r="B201" s="78">
        <v>1859.7716666666599</v>
      </c>
      <c r="C201" s="79">
        <v>61.518333333333302</v>
      </c>
      <c r="D201" s="80">
        <f t="shared" si="0"/>
        <v>4</v>
      </c>
      <c r="E201" s="80" t="s">
        <v>67</v>
      </c>
      <c r="F201" s="78">
        <f>IF('Water Trading Repository Table'!$E201="Soft",'Water Trading Repository Table'!$B201, "")</f>
        <v>1859.7716666666599</v>
      </c>
      <c r="G201" s="79">
        <f>IF('Water Trading Repository Table'!$E201="Soft",'Water Trading Repository Table'!$C201, "")</f>
        <v>61.518333333333302</v>
      </c>
      <c r="H201" s="78" t="str">
        <f>IF('Water Trading Repository Table'!$E201="Hard",'Water Trading Repository Table'!$B201, "")</f>
        <v/>
      </c>
      <c r="I201" s="78">
        <f t="shared" si="4"/>
        <v>2</v>
      </c>
      <c r="J201" s="90" t="str">
        <f>IF('Water Trading Repository Table'!$E201="Hard",'Water Trading Repository Table'!$C201,"")</f>
        <v/>
      </c>
    </row>
    <row r="202" spans="1:10" ht="14.25" customHeight="1" x14ac:dyDescent="0.2">
      <c r="A202" s="77">
        <v>41739.5</v>
      </c>
      <c r="B202" s="78">
        <v>2115.2125000000001</v>
      </c>
      <c r="C202" s="79">
        <v>79.883750000000006</v>
      </c>
      <c r="D202" s="80">
        <f t="shared" si="0"/>
        <v>4</v>
      </c>
      <c r="E202" s="80" t="s">
        <v>67</v>
      </c>
      <c r="F202" s="78">
        <f>IF('Water Trading Repository Table'!$E202="Soft",'Water Trading Repository Table'!$B202, "")</f>
        <v>2115.2125000000001</v>
      </c>
      <c r="G202" s="79">
        <f>IF('Water Trading Repository Table'!$E202="Soft",'Water Trading Repository Table'!$C202, "")</f>
        <v>79.883750000000006</v>
      </c>
      <c r="H202" s="78" t="str">
        <f>IF('Water Trading Repository Table'!$E202="Hard",'Water Trading Repository Table'!$B202, "")</f>
        <v/>
      </c>
      <c r="I202" s="78">
        <f t="shared" si="4"/>
        <v>2</v>
      </c>
      <c r="J202" s="90" t="str">
        <f>IF('Water Trading Repository Table'!$E202="Hard",'Water Trading Repository Table'!$C202,"")</f>
        <v/>
      </c>
    </row>
    <row r="203" spans="1:10" ht="14.25" customHeight="1" x14ac:dyDescent="0.2">
      <c r="A203" s="77">
        <v>41740</v>
      </c>
      <c r="B203" s="78">
        <v>2080.5575833333301</v>
      </c>
      <c r="C203" s="79">
        <v>53.233749999999901</v>
      </c>
      <c r="D203" s="80">
        <f t="shared" si="0"/>
        <v>4</v>
      </c>
      <c r="E203" s="80" t="s">
        <v>67</v>
      </c>
      <c r="F203" s="78">
        <f>IF('Water Trading Repository Table'!$E203="Soft",'Water Trading Repository Table'!$B203, "")</f>
        <v>2080.5575833333301</v>
      </c>
      <c r="G203" s="79">
        <f>IF('Water Trading Repository Table'!$E203="Soft",'Water Trading Repository Table'!$C203, "")</f>
        <v>53.233749999999901</v>
      </c>
      <c r="H203" s="78" t="str">
        <f>IF('Water Trading Repository Table'!$E203="Hard",'Water Trading Repository Table'!$B203, "")</f>
        <v/>
      </c>
      <c r="I203" s="78">
        <f t="shared" si="4"/>
        <v>2</v>
      </c>
      <c r="J203" s="90" t="str">
        <f>IF('Water Trading Repository Table'!$E203="Hard",'Water Trading Repository Table'!$C203,"")</f>
        <v/>
      </c>
    </row>
    <row r="204" spans="1:10" ht="14.25" customHeight="1" x14ac:dyDescent="0.2">
      <c r="A204" s="77">
        <v>41740.5</v>
      </c>
      <c r="B204" s="78">
        <v>2572.0059999999999</v>
      </c>
      <c r="C204" s="79">
        <v>88.894999999999996</v>
      </c>
      <c r="D204" s="80">
        <f t="shared" si="0"/>
        <v>4</v>
      </c>
      <c r="E204" s="80" t="s">
        <v>67</v>
      </c>
      <c r="F204" s="78">
        <f>IF('Water Trading Repository Table'!$E204="Soft",'Water Trading Repository Table'!$B204, "")</f>
        <v>2572.0059999999999</v>
      </c>
      <c r="G204" s="79">
        <f>IF('Water Trading Repository Table'!$E204="Soft",'Water Trading Repository Table'!$C204, "")</f>
        <v>88.894999999999996</v>
      </c>
      <c r="H204" s="78" t="str">
        <f>IF('Water Trading Repository Table'!$E204="Hard",'Water Trading Repository Table'!$B204, "")</f>
        <v/>
      </c>
      <c r="I204" s="78">
        <f t="shared" si="4"/>
        <v>2</v>
      </c>
      <c r="J204" s="90" t="str">
        <f>IF('Water Trading Repository Table'!$E204="Hard",'Water Trading Repository Table'!$C204,"")</f>
        <v/>
      </c>
    </row>
    <row r="205" spans="1:10" ht="14.25" customHeight="1" x14ac:dyDescent="0.2">
      <c r="A205" s="77">
        <v>41741</v>
      </c>
      <c r="B205" s="78">
        <v>1915.4982</v>
      </c>
      <c r="C205" s="79">
        <v>28.648499999999999</v>
      </c>
      <c r="D205" s="80">
        <f t="shared" si="0"/>
        <v>4</v>
      </c>
      <c r="E205" s="80" t="s">
        <v>67</v>
      </c>
      <c r="F205" s="78">
        <f>IF('Water Trading Repository Table'!$E205="Soft",'Water Trading Repository Table'!$B205, "")</f>
        <v>1915.4982</v>
      </c>
      <c r="G205" s="79">
        <f>IF('Water Trading Repository Table'!$E205="Soft",'Water Trading Repository Table'!$C205, "")</f>
        <v>28.648499999999999</v>
      </c>
      <c r="H205" s="78" t="str">
        <f>IF('Water Trading Repository Table'!$E205="Hard",'Water Trading Repository Table'!$B205, "")</f>
        <v/>
      </c>
      <c r="I205" s="78">
        <f t="shared" si="4"/>
        <v>2</v>
      </c>
      <c r="J205" s="90" t="str">
        <f>IF('Water Trading Repository Table'!$E205="Hard",'Water Trading Repository Table'!$C205,"")</f>
        <v/>
      </c>
    </row>
    <row r="206" spans="1:10" ht="14.25" customHeight="1" x14ac:dyDescent="0.2">
      <c r="A206" s="77">
        <v>41741.5</v>
      </c>
      <c r="B206" s="78">
        <v>2139.759</v>
      </c>
      <c r="C206" s="79">
        <v>44.792916666666599</v>
      </c>
      <c r="D206" s="80">
        <f t="shared" si="0"/>
        <v>4</v>
      </c>
      <c r="E206" s="80" t="s">
        <v>67</v>
      </c>
      <c r="F206" s="78">
        <f>IF('Water Trading Repository Table'!$E206="Soft",'Water Trading Repository Table'!$B206, "")</f>
        <v>2139.759</v>
      </c>
      <c r="G206" s="79">
        <f>IF('Water Trading Repository Table'!$E206="Soft",'Water Trading Repository Table'!$C206, "")</f>
        <v>44.792916666666599</v>
      </c>
      <c r="H206" s="78" t="str">
        <f>IF('Water Trading Repository Table'!$E206="Hard",'Water Trading Repository Table'!$B206, "")</f>
        <v/>
      </c>
      <c r="I206" s="78">
        <f t="shared" si="4"/>
        <v>2</v>
      </c>
      <c r="J206" s="90" t="str">
        <f>IF('Water Trading Repository Table'!$E206="Hard",'Water Trading Repository Table'!$C206,"")</f>
        <v/>
      </c>
    </row>
    <row r="207" spans="1:10" ht="14.25" customHeight="1" x14ac:dyDescent="0.2">
      <c r="A207" s="77">
        <v>41742</v>
      </c>
      <c r="B207" s="78">
        <v>1821.2655833333299</v>
      </c>
      <c r="C207" s="79">
        <v>47.22625</v>
      </c>
      <c r="D207" s="80">
        <f t="shared" si="0"/>
        <v>4</v>
      </c>
      <c r="E207" s="80" t="s">
        <v>67</v>
      </c>
      <c r="F207" s="78">
        <f>IF('Water Trading Repository Table'!$E207="Soft",'Water Trading Repository Table'!$B207, "")</f>
        <v>1821.2655833333299</v>
      </c>
      <c r="G207" s="79">
        <f>IF('Water Trading Repository Table'!$E207="Soft",'Water Trading Repository Table'!$C207, "")</f>
        <v>47.22625</v>
      </c>
      <c r="H207" s="78" t="str">
        <f>IF('Water Trading Repository Table'!$E207="Hard",'Water Trading Repository Table'!$B207, "")</f>
        <v/>
      </c>
      <c r="I207" s="78">
        <f t="shared" si="4"/>
        <v>2</v>
      </c>
      <c r="J207" s="90" t="str">
        <f>IF('Water Trading Repository Table'!$E207="Hard",'Water Trading Repository Table'!$C207,"")</f>
        <v/>
      </c>
    </row>
    <row r="208" spans="1:10" ht="14.25" customHeight="1" x14ac:dyDescent="0.2">
      <c r="A208" s="77">
        <v>41742.5</v>
      </c>
      <c r="B208" s="78">
        <v>2098.1899166666599</v>
      </c>
      <c r="C208" s="79">
        <v>49.3720833333333</v>
      </c>
      <c r="D208" s="80">
        <f t="shared" si="0"/>
        <v>4</v>
      </c>
      <c r="E208" s="80" t="s">
        <v>67</v>
      </c>
      <c r="F208" s="78">
        <f>IF('Water Trading Repository Table'!$E208="Soft",'Water Trading Repository Table'!$B208, "")</f>
        <v>2098.1899166666599</v>
      </c>
      <c r="G208" s="79">
        <f>IF('Water Trading Repository Table'!$E208="Soft",'Water Trading Repository Table'!$C208, "")</f>
        <v>49.3720833333333</v>
      </c>
      <c r="H208" s="78" t="str">
        <f>IF('Water Trading Repository Table'!$E208="Hard",'Water Trading Repository Table'!$B208, "")</f>
        <v/>
      </c>
      <c r="I208" s="78">
        <f t="shared" si="4"/>
        <v>2</v>
      </c>
      <c r="J208" s="90" t="str">
        <f>IF('Water Trading Repository Table'!$E208="Hard",'Water Trading Repository Table'!$C208,"")</f>
        <v/>
      </c>
    </row>
    <row r="209" spans="1:10" ht="14.25" customHeight="1" x14ac:dyDescent="0.2">
      <c r="A209" s="77">
        <v>41743</v>
      </c>
      <c r="B209" s="78">
        <v>1740.50766666666</v>
      </c>
      <c r="C209" s="79">
        <v>51.491666666666603</v>
      </c>
      <c r="D209" s="80">
        <f t="shared" si="0"/>
        <v>4</v>
      </c>
      <c r="E209" s="80" t="s">
        <v>67</v>
      </c>
      <c r="F209" s="78">
        <f>IF('Water Trading Repository Table'!$E209="Soft",'Water Trading Repository Table'!$B209, "")</f>
        <v>1740.50766666666</v>
      </c>
      <c r="G209" s="79">
        <f>IF('Water Trading Repository Table'!$E209="Soft",'Water Trading Repository Table'!$C209, "")</f>
        <v>51.491666666666603</v>
      </c>
      <c r="H209" s="78" t="str">
        <f>IF('Water Trading Repository Table'!$E209="Hard",'Water Trading Repository Table'!$B209, "")</f>
        <v/>
      </c>
      <c r="I209" s="78">
        <f t="shared" si="4"/>
        <v>2</v>
      </c>
      <c r="J209" s="90" t="str">
        <f>IF('Water Trading Repository Table'!$E209="Hard",'Water Trading Repository Table'!$C209,"")</f>
        <v/>
      </c>
    </row>
    <row r="210" spans="1:10" ht="14.25" customHeight="1" x14ac:dyDescent="0.2">
      <c r="A210" s="77">
        <v>41743.5</v>
      </c>
      <c r="B210" s="78">
        <v>2164.19929166666</v>
      </c>
      <c r="C210" s="79">
        <v>53.55</v>
      </c>
      <c r="D210" s="80">
        <f t="shared" si="0"/>
        <v>4</v>
      </c>
      <c r="E210" s="80" t="s">
        <v>67</v>
      </c>
      <c r="F210" s="78">
        <f>IF('Water Trading Repository Table'!$E210="Soft",'Water Trading Repository Table'!$B210, "")</f>
        <v>2164.19929166666</v>
      </c>
      <c r="G210" s="79">
        <f>IF('Water Trading Repository Table'!$E210="Soft",'Water Trading Repository Table'!$C210, "")</f>
        <v>53.55</v>
      </c>
      <c r="H210" s="78" t="str">
        <f>IF('Water Trading Repository Table'!$E210="Hard",'Water Trading Repository Table'!$B210, "")</f>
        <v/>
      </c>
      <c r="I210" s="78">
        <f t="shared" si="4"/>
        <v>2</v>
      </c>
      <c r="J210" s="90" t="str">
        <f>IF('Water Trading Repository Table'!$E210="Hard",'Water Trading Repository Table'!$C210,"")</f>
        <v/>
      </c>
    </row>
    <row r="211" spans="1:10" ht="14.25" customHeight="1" x14ac:dyDescent="0.2">
      <c r="A211" s="77">
        <v>41744</v>
      </c>
      <c r="B211" s="78">
        <v>2045.9454166666601</v>
      </c>
      <c r="C211" s="79">
        <v>52.564166666666601</v>
      </c>
      <c r="D211" s="80">
        <f t="shared" si="0"/>
        <v>4</v>
      </c>
      <c r="E211" s="80" t="s">
        <v>67</v>
      </c>
      <c r="F211" s="78">
        <f>IF('Water Trading Repository Table'!$E211="Soft",'Water Trading Repository Table'!$B211, "")</f>
        <v>2045.9454166666601</v>
      </c>
      <c r="G211" s="79">
        <f>IF('Water Trading Repository Table'!$E211="Soft",'Water Trading Repository Table'!$C211, "")</f>
        <v>52.564166666666601</v>
      </c>
      <c r="H211" s="78" t="str">
        <f>IF('Water Trading Repository Table'!$E211="Hard",'Water Trading Repository Table'!$B211, "")</f>
        <v/>
      </c>
      <c r="I211" s="78">
        <f t="shared" si="4"/>
        <v>2</v>
      </c>
      <c r="J211" s="90" t="str">
        <f>IF('Water Trading Repository Table'!$E211="Hard",'Water Trading Repository Table'!$C211,"")</f>
        <v/>
      </c>
    </row>
    <row r="212" spans="1:10" ht="14.25" customHeight="1" x14ac:dyDescent="0.2">
      <c r="A212" s="77">
        <v>41744.5</v>
      </c>
      <c r="B212" s="78">
        <v>2398.56170833333</v>
      </c>
      <c r="C212" s="79">
        <v>56.3049999999999</v>
      </c>
      <c r="D212" s="80">
        <f t="shared" si="0"/>
        <v>4</v>
      </c>
      <c r="E212" s="80" t="s">
        <v>67</v>
      </c>
      <c r="F212" s="78">
        <f>IF('Water Trading Repository Table'!$E212="Soft",'Water Trading Repository Table'!$B212, "")</f>
        <v>2398.56170833333</v>
      </c>
      <c r="G212" s="79">
        <f>IF('Water Trading Repository Table'!$E212="Soft",'Water Trading Repository Table'!$C212, "")</f>
        <v>56.3049999999999</v>
      </c>
      <c r="H212" s="78" t="str">
        <f>IF('Water Trading Repository Table'!$E212="Hard",'Water Trading Repository Table'!$B212, "")</f>
        <v/>
      </c>
      <c r="I212" s="78">
        <f t="shared" si="4"/>
        <v>2</v>
      </c>
      <c r="J212" s="90" t="str">
        <f>IF('Water Trading Repository Table'!$E212="Hard",'Water Trading Repository Table'!$C212,"")</f>
        <v/>
      </c>
    </row>
    <row r="213" spans="1:10" ht="14.25" customHeight="1" x14ac:dyDescent="0.2">
      <c r="A213" s="77">
        <v>41745</v>
      </c>
      <c r="B213" s="78">
        <v>2048.9234999999999</v>
      </c>
      <c r="C213" s="79">
        <v>50.992916666666602</v>
      </c>
      <c r="D213" s="80">
        <f t="shared" si="0"/>
        <v>4</v>
      </c>
      <c r="E213" s="80" t="s">
        <v>67</v>
      </c>
      <c r="F213" s="78">
        <f>IF('Water Trading Repository Table'!$E213="Soft",'Water Trading Repository Table'!$B213, "")</f>
        <v>2048.9234999999999</v>
      </c>
      <c r="G213" s="79">
        <f>IF('Water Trading Repository Table'!$E213="Soft",'Water Trading Repository Table'!$C213, "")</f>
        <v>50.992916666666602</v>
      </c>
      <c r="H213" s="78" t="str">
        <f>IF('Water Trading Repository Table'!$E213="Hard",'Water Trading Repository Table'!$B213, "")</f>
        <v/>
      </c>
      <c r="I213" s="78">
        <f t="shared" si="4"/>
        <v>2</v>
      </c>
      <c r="J213" s="90" t="str">
        <f>IF('Water Trading Repository Table'!$E213="Hard",'Water Trading Repository Table'!$C213,"")</f>
        <v/>
      </c>
    </row>
    <row r="214" spans="1:10" ht="14.25" customHeight="1" x14ac:dyDescent="0.2">
      <c r="A214" s="77">
        <v>41745.5</v>
      </c>
      <c r="B214" s="78">
        <v>2373.5059999999999</v>
      </c>
      <c r="C214" s="79">
        <v>54.992916666666602</v>
      </c>
      <c r="D214" s="80">
        <f t="shared" si="0"/>
        <v>4</v>
      </c>
      <c r="E214" s="80" t="s">
        <v>67</v>
      </c>
      <c r="F214" s="78">
        <f>IF('Water Trading Repository Table'!$E214="Soft",'Water Trading Repository Table'!$B214, "")</f>
        <v>2373.5059999999999</v>
      </c>
      <c r="G214" s="79">
        <f>IF('Water Trading Repository Table'!$E214="Soft",'Water Trading Repository Table'!$C214, "")</f>
        <v>54.992916666666602</v>
      </c>
      <c r="H214" s="78" t="str">
        <f>IF('Water Trading Repository Table'!$E214="Hard",'Water Trading Repository Table'!$B214, "")</f>
        <v/>
      </c>
      <c r="I214" s="78">
        <f t="shared" si="4"/>
        <v>2</v>
      </c>
      <c r="J214" s="90" t="str">
        <f>IF('Water Trading Repository Table'!$E214="Hard",'Water Trading Repository Table'!$C214,"")</f>
        <v/>
      </c>
    </row>
    <row r="215" spans="1:10" ht="14.25" customHeight="1" x14ac:dyDescent="0.2">
      <c r="A215" s="77">
        <v>41746</v>
      </c>
      <c r="B215" s="78">
        <v>1995.30845833333</v>
      </c>
      <c r="C215" s="79">
        <v>50.9091666666666</v>
      </c>
      <c r="D215" s="80">
        <f t="shared" si="0"/>
        <v>4</v>
      </c>
      <c r="E215" s="80" t="s">
        <v>67</v>
      </c>
      <c r="F215" s="78">
        <f>IF('Water Trading Repository Table'!$E215="Soft",'Water Trading Repository Table'!$B215, "")</f>
        <v>1995.30845833333</v>
      </c>
      <c r="G215" s="79">
        <f>IF('Water Trading Repository Table'!$E215="Soft",'Water Trading Repository Table'!$C215, "")</f>
        <v>50.9091666666666</v>
      </c>
      <c r="H215" s="78" t="str">
        <f>IF('Water Trading Repository Table'!$E215="Hard",'Water Trading Repository Table'!$B215, "")</f>
        <v/>
      </c>
      <c r="I215" s="78">
        <f t="shared" si="4"/>
        <v>2</v>
      </c>
      <c r="J215" s="90" t="str">
        <f>IF('Water Trading Repository Table'!$E215="Hard",'Water Trading Repository Table'!$C215,"")</f>
        <v/>
      </c>
    </row>
    <row r="216" spans="1:10" ht="14.25" customHeight="1" x14ac:dyDescent="0.2">
      <c r="A216" s="77">
        <v>41746.5</v>
      </c>
      <c r="B216" s="78">
        <v>2278.0785833333298</v>
      </c>
      <c r="C216" s="79">
        <v>50.233333333333299</v>
      </c>
      <c r="D216" s="80">
        <f t="shared" si="0"/>
        <v>4</v>
      </c>
      <c r="E216" s="80" t="s">
        <v>67</v>
      </c>
      <c r="F216" s="78">
        <f>IF('Water Trading Repository Table'!$E216="Soft",'Water Trading Repository Table'!$B216, "")</f>
        <v>2278.0785833333298</v>
      </c>
      <c r="G216" s="79">
        <f>IF('Water Trading Repository Table'!$E216="Soft",'Water Trading Repository Table'!$C216, "")</f>
        <v>50.233333333333299</v>
      </c>
      <c r="H216" s="78" t="str">
        <f>IF('Water Trading Repository Table'!$E216="Hard",'Water Trading Repository Table'!$B216, "")</f>
        <v/>
      </c>
      <c r="I216" s="78">
        <f t="shared" si="4"/>
        <v>2</v>
      </c>
      <c r="J216" s="90" t="str">
        <f>IF('Water Trading Repository Table'!$E216="Hard",'Water Trading Repository Table'!$C216,"")</f>
        <v/>
      </c>
    </row>
    <row r="217" spans="1:10" ht="14.25" customHeight="1" x14ac:dyDescent="0.2">
      <c r="A217" s="77">
        <v>41747</v>
      </c>
      <c r="B217" s="78">
        <v>1923.8526666666601</v>
      </c>
      <c r="C217" s="79">
        <v>45.06</v>
      </c>
      <c r="D217" s="80">
        <f t="shared" si="0"/>
        <v>4</v>
      </c>
      <c r="E217" s="80" t="s">
        <v>67</v>
      </c>
      <c r="F217" s="78">
        <f>IF('Water Trading Repository Table'!$E217="Soft",'Water Trading Repository Table'!$B217, "")</f>
        <v>1923.8526666666601</v>
      </c>
      <c r="G217" s="79">
        <f>IF('Water Trading Repository Table'!$E217="Soft",'Water Trading Repository Table'!$C217, "")</f>
        <v>45.06</v>
      </c>
      <c r="H217" s="78" t="str">
        <f>IF('Water Trading Repository Table'!$E217="Hard",'Water Trading Repository Table'!$B217, "")</f>
        <v/>
      </c>
      <c r="I217" s="78">
        <f t="shared" si="4"/>
        <v>2</v>
      </c>
      <c r="J217" s="90" t="str">
        <f>IF('Water Trading Repository Table'!$E217="Hard",'Water Trading Repository Table'!$C217,"")</f>
        <v/>
      </c>
    </row>
    <row r="218" spans="1:10" ht="14.25" customHeight="1" x14ac:dyDescent="0.2">
      <c r="A218" s="77">
        <v>41747.5</v>
      </c>
      <c r="B218" s="78">
        <v>2298.48358333333</v>
      </c>
      <c r="C218" s="79">
        <v>48.699583333333301</v>
      </c>
      <c r="D218" s="80">
        <f t="shared" si="0"/>
        <v>4</v>
      </c>
      <c r="E218" s="80" t="s">
        <v>67</v>
      </c>
      <c r="F218" s="78">
        <f>IF('Water Trading Repository Table'!$E218="Soft",'Water Trading Repository Table'!$B218, "")</f>
        <v>2298.48358333333</v>
      </c>
      <c r="G218" s="79">
        <f>IF('Water Trading Repository Table'!$E218="Soft",'Water Trading Repository Table'!$C218, "")</f>
        <v>48.699583333333301</v>
      </c>
      <c r="H218" s="78" t="str">
        <f>IF('Water Trading Repository Table'!$E218="Hard",'Water Trading Repository Table'!$B218, "")</f>
        <v/>
      </c>
      <c r="I218" s="78">
        <f t="shared" si="4"/>
        <v>2</v>
      </c>
      <c r="J218" s="90" t="str">
        <f>IF('Water Trading Repository Table'!$E218="Hard",'Water Trading Repository Table'!$C218,"")</f>
        <v/>
      </c>
    </row>
    <row r="219" spans="1:10" ht="14.25" customHeight="1" x14ac:dyDescent="0.2">
      <c r="A219" s="77">
        <v>41748</v>
      </c>
      <c r="B219" s="78">
        <v>1924.03687499999</v>
      </c>
      <c r="C219" s="79">
        <v>48.758333333333297</v>
      </c>
      <c r="D219" s="80">
        <f t="shared" si="0"/>
        <v>4</v>
      </c>
      <c r="E219" s="80" t="s">
        <v>67</v>
      </c>
      <c r="F219" s="78">
        <f>IF('Water Trading Repository Table'!$E219="Soft",'Water Trading Repository Table'!$B219, "")</f>
        <v>1924.03687499999</v>
      </c>
      <c r="G219" s="79">
        <f>IF('Water Trading Repository Table'!$E219="Soft",'Water Trading Repository Table'!$C219, "")</f>
        <v>48.758333333333297</v>
      </c>
      <c r="H219" s="78" t="str">
        <f>IF('Water Trading Repository Table'!$E219="Hard",'Water Trading Repository Table'!$B219, "")</f>
        <v/>
      </c>
      <c r="I219" s="78">
        <f t="shared" si="4"/>
        <v>2</v>
      </c>
      <c r="J219" s="90" t="str">
        <f>IF('Water Trading Repository Table'!$E219="Hard",'Water Trading Repository Table'!$C219,"")</f>
        <v/>
      </c>
    </row>
    <row r="220" spans="1:10" ht="14.25" customHeight="1" x14ac:dyDescent="0.2">
      <c r="A220" s="77">
        <v>41748.5</v>
      </c>
      <c r="B220" s="78">
        <v>2205.9349166666598</v>
      </c>
      <c r="C220" s="79">
        <v>48.168333333333301</v>
      </c>
      <c r="D220" s="80">
        <f t="shared" si="0"/>
        <v>4</v>
      </c>
      <c r="E220" s="80" t="s">
        <v>67</v>
      </c>
      <c r="F220" s="78">
        <f>IF('Water Trading Repository Table'!$E220="Soft",'Water Trading Repository Table'!$B220, "")</f>
        <v>2205.9349166666598</v>
      </c>
      <c r="G220" s="79">
        <f>IF('Water Trading Repository Table'!$E220="Soft",'Water Trading Repository Table'!$C220, "")</f>
        <v>48.168333333333301</v>
      </c>
      <c r="H220" s="78" t="str">
        <f>IF('Water Trading Repository Table'!$E220="Hard",'Water Trading Repository Table'!$B220, "")</f>
        <v/>
      </c>
      <c r="I220" s="78">
        <f t="shared" si="4"/>
        <v>2</v>
      </c>
      <c r="J220" s="90" t="str">
        <f>IF('Water Trading Repository Table'!$E220="Hard",'Water Trading Repository Table'!$C220,"")</f>
        <v/>
      </c>
    </row>
    <row r="221" spans="1:10" ht="14.25" customHeight="1" x14ac:dyDescent="0.2">
      <c r="A221" s="77">
        <v>41749</v>
      </c>
      <c r="B221" s="78">
        <v>1731.95370833333</v>
      </c>
      <c r="C221" s="79">
        <v>50.261666666666599</v>
      </c>
      <c r="D221" s="80">
        <f t="shared" si="0"/>
        <v>4</v>
      </c>
      <c r="E221" s="80" t="s">
        <v>67</v>
      </c>
      <c r="F221" s="78">
        <f>IF('Water Trading Repository Table'!$E221="Soft",'Water Trading Repository Table'!$B221, "")</f>
        <v>1731.95370833333</v>
      </c>
      <c r="G221" s="79">
        <f>IF('Water Trading Repository Table'!$E221="Soft",'Water Trading Repository Table'!$C221, "")</f>
        <v>50.261666666666599</v>
      </c>
      <c r="H221" s="78" t="str">
        <f>IF('Water Trading Repository Table'!$E221="Hard",'Water Trading Repository Table'!$B221, "")</f>
        <v/>
      </c>
      <c r="I221" s="78">
        <f t="shared" si="4"/>
        <v>2</v>
      </c>
      <c r="J221" s="90" t="str">
        <f>IF('Water Trading Repository Table'!$E221="Hard",'Water Trading Repository Table'!$C221,"")</f>
        <v/>
      </c>
    </row>
    <row r="222" spans="1:10" ht="14.25" customHeight="1" x14ac:dyDescent="0.2">
      <c r="A222" s="77">
        <v>41749.5</v>
      </c>
      <c r="B222" s="78">
        <v>1932.3406666666599</v>
      </c>
      <c r="C222" s="79">
        <v>47.798333333333296</v>
      </c>
      <c r="D222" s="80">
        <f t="shared" si="0"/>
        <v>4</v>
      </c>
      <c r="E222" s="80" t="s">
        <v>67</v>
      </c>
      <c r="F222" s="78">
        <f>IF('Water Trading Repository Table'!$E222="Soft",'Water Trading Repository Table'!$B222, "")</f>
        <v>1932.3406666666599</v>
      </c>
      <c r="G222" s="79">
        <f>IF('Water Trading Repository Table'!$E222="Soft",'Water Trading Repository Table'!$C222, "")</f>
        <v>47.798333333333296</v>
      </c>
      <c r="H222" s="78" t="str">
        <f>IF('Water Trading Repository Table'!$E222="Hard",'Water Trading Repository Table'!$B222, "")</f>
        <v/>
      </c>
      <c r="I222" s="78">
        <f t="shared" si="4"/>
        <v>2</v>
      </c>
      <c r="J222" s="90" t="str">
        <f>IF('Water Trading Repository Table'!$E222="Hard",'Water Trading Repository Table'!$C222,"")</f>
        <v/>
      </c>
    </row>
    <row r="223" spans="1:10" ht="14.25" customHeight="1" x14ac:dyDescent="0.2">
      <c r="A223" s="77">
        <v>41750</v>
      </c>
      <c r="B223" s="78">
        <v>1618.6572916666601</v>
      </c>
      <c r="C223" s="79">
        <v>49.244166666666601</v>
      </c>
      <c r="D223" s="80">
        <f t="shared" si="0"/>
        <v>4</v>
      </c>
      <c r="E223" s="80" t="s">
        <v>67</v>
      </c>
      <c r="F223" s="78">
        <f>IF('Water Trading Repository Table'!$E223="Soft",'Water Trading Repository Table'!$B223, "")</f>
        <v>1618.6572916666601</v>
      </c>
      <c r="G223" s="79">
        <f>IF('Water Trading Repository Table'!$E223="Soft",'Water Trading Repository Table'!$C223, "")</f>
        <v>49.244166666666601</v>
      </c>
      <c r="H223" s="78" t="str">
        <f>IF('Water Trading Repository Table'!$E223="Hard",'Water Trading Repository Table'!$B223, "")</f>
        <v/>
      </c>
      <c r="I223" s="78">
        <f t="shared" si="4"/>
        <v>2</v>
      </c>
      <c r="J223" s="90" t="str">
        <f>IF('Water Trading Repository Table'!$E223="Hard",'Water Trading Repository Table'!$C223,"")</f>
        <v/>
      </c>
    </row>
    <row r="224" spans="1:10" ht="14.25" customHeight="1" x14ac:dyDescent="0.2">
      <c r="A224" s="77">
        <v>41750.5</v>
      </c>
      <c r="B224" s="78">
        <v>1923.4404583333301</v>
      </c>
      <c r="C224" s="79">
        <v>50.734583333333298</v>
      </c>
      <c r="D224" s="80">
        <f t="shared" si="0"/>
        <v>4</v>
      </c>
      <c r="E224" s="80" t="s">
        <v>67</v>
      </c>
      <c r="F224" s="78">
        <f>IF('Water Trading Repository Table'!$E224="Soft",'Water Trading Repository Table'!$B224, "")</f>
        <v>1923.4404583333301</v>
      </c>
      <c r="G224" s="79">
        <f>IF('Water Trading Repository Table'!$E224="Soft",'Water Trading Repository Table'!$C224, "")</f>
        <v>50.734583333333298</v>
      </c>
      <c r="H224" s="78" t="str">
        <f>IF('Water Trading Repository Table'!$E224="Hard",'Water Trading Repository Table'!$B224, "")</f>
        <v/>
      </c>
      <c r="I224" s="78">
        <f t="shared" si="4"/>
        <v>2</v>
      </c>
      <c r="J224" s="90" t="str">
        <f>IF('Water Trading Repository Table'!$E224="Hard",'Water Trading Repository Table'!$C224,"")</f>
        <v/>
      </c>
    </row>
    <row r="225" spans="1:10" ht="14.25" customHeight="1" x14ac:dyDescent="0.2">
      <c r="A225" s="77">
        <v>41751</v>
      </c>
      <c r="B225" s="78">
        <v>1879.78416666666</v>
      </c>
      <c r="C225" s="79">
        <v>53.69</v>
      </c>
      <c r="D225" s="80">
        <f t="shared" si="0"/>
        <v>4</v>
      </c>
      <c r="E225" s="80" t="s">
        <v>67</v>
      </c>
      <c r="F225" s="78">
        <f>IF('Water Trading Repository Table'!$E225="Soft",'Water Trading Repository Table'!$B225, "")</f>
        <v>1879.78416666666</v>
      </c>
      <c r="G225" s="79">
        <f>IF('Water Trading Repository Table'!$E225="Soft",'Water Trading Repository Table'!$C225, "")</f>
        <v>53.69</v>
      </c>
      <c r="H225" s="78" t="str">
        <f>IF('Water Trading Repository Table'!$E225="Hard",'Water Trading Repository Table'!$B225, "")</f>
        <v/>
      </c>
      <c r="I225" s="78">
        <f t="shared" si="4"/>
        <v>2</v>
      </c>
      <c r="J225" s="90" t="str">
        <f>IF('Water Trading Repository Table'!$E225="Hard",'Water Trading Repository Table'!$C225,"")</f>
        <v/>
      </c>
    </row>
    <row r="226" spans="1:10" ht="14.25" customHeight="1" x14ac:dyDescent="0.2">
      <c r="A226" s="77">
        <v>41751.5</v>
      </c>
      <c r="B226" s="78">
        <v>2109.7046666666602</v>
      </c>
      <c r="C226" s="79">
        <v>53.271666666666597</v>
      </c>
      <c r="D226" s="80">
        <f t="shared" si="0"/>
        <v>4</v>
      </c>
      <c r="E226" s="80" t="s">
        <v>67</v>
      </c>
      <c r="F226" s="78">
        <f>IF('Water Trading Repository Table'!$E226="Soft",'Water Trading Repository Table'!$B226, "")</f>
        <v>2109.7046666666602</v>
      </c>
      <c r="G226" s="79">
        <f>IF('Water Trading Repository Table'!$E226="Soft",'Water Trading Repository Table'!$C226, "")</f>
        <v>53.271666666666597</v>
      </c>
      <c r="H226" s="78" t="str">
        <f>IF('Water Trading Repository Table'!$E226="Hard",'Water Trading Repository Table'!$B226, "")</f>
        <v/>
      </c>
      <c r="I226" s="78">
        <f t="shared" si="4"/>
        <v>2</v>
      </c>
      <c r="J226" s="90" t="str">
        <f>IF('Water Trading Repository Table'!$E226="Hard",'Water Trading Repository Table'!$C226,"")</f>
        <v/>
      </c>
    </row>
    <row r="227" spans="1:10" ht="14.25" customHeight="1" x14ac:dyDescent="0.2">
      <c r="A227" s="77">
        <v>41752</v>
      </c>
      <c r="B227" s="78">
        <v>1805.62670833333</v>
      </c>
      <c r="C227" s="79">
        <v>49.4508333333333</v>
      </c>
      <c r="D227" s="80">
        <f t="shared" si="0"/>
        <v>4</v>
      </c>
      <c r="E227" s="80" t="s">
        <v>67</v>
      </c>
      <c r="F227" s="78">
        <f>IF('Water Trading Repository Table'!$E227="Soft",'Water Trading Repository Table'!$B227, "")</f>
        <v>1805.62670833333</v>
      </c>
      <c r="G227" s="79">
        <f>IF('Water Trading Repository Table'!$E227="Soft",'Water Trading Repository Table'!$C227, "")</f>
        <v>49.4508333333333</v>
      </c>
      <c r="H227" s="78" t="str">
        <f>IF('Water Trading Repository Table'!$E227="Hard",'Water Trading Repository Table'!$B227, "")</f>
        <v/>
      </c>
      <c r="I227" s="78">
        <f t="shared" si="4"/>
        <v>2</v>
      </c>
      <c r="J227" s="90" t="str">
        <f>IF('Water Trading Repository Table'!$E227="Hard",'Water Trading Repository Table'!$C227,"")</f>
        <v/>
      </c>
    </row>
    <row r="228" spans="1:10" ht="14.25" customHeight="1" x14ac:dyDescent="0.2">
      <c r="A228" s="77">
        <v>41752.5</v>
      </c>
      <c r="B228" s="78">
        <v>2094.1961249999999</v>
      </c>
      <c r="C228" s="79">
        <v>52.059166666666599</v>
      </c>
      <c r="D228" s="80">
        <f t="shared" si="0"/>
        <v>4</v>
      </c>
      <c r="E228" s="80" t="s">
        <v>67</v>
      </c>
      <c r="F228" s="78">
        <f>IF('Water Trading Repository Table'!$E228="Soft",'Water Trading Repository Table'!$B228, "")</f>
        <v>2094.1961249999999</v>
      </c>
      <c r="G228" s="79">
        <f>IF('Water Trading Repository Table'!$E228="Soft",'Water Trading Repository Table'!$C228, "")</f>
        <v>52.059166666666599</v>
      </c>
      <c r="H228" s="78" t="str">
        <f>IF('Water Trading Repository Table'!$E228="Hard",'Water Trading Repository Table'!$B228, "")</f>
        <v/>
      </c>
      <c r="I228" s="78">
        <f t="shared" si="4"/>
        <v>2</v>
      </c>
      <c r="J228" s="90" t="str">
        <f>IF('Water Trading Repository Table'!$E228="Hard",'Water Trading Repository Table'!$C228,"")</f>
        <v/>
      </c>
    </row>
    <row r="229" spans="1:10" ht="14.25" customHeight="1" x14ac:dyDescent="0.2">
      <c r="A229" s="77">
        <v>41753</v>
      </c>
      <c r="B229" s="78">
        <v>1835.2183333333301</v>
      </c>
      <c r="C229" s="79">
        <v>37.89</v>
      </c>
      <c r="D229" s="80">
        <f t="shared" si="0"/>
        <v>4</v>
      </c>
      <c r="E229" s="80" t="s">
        <v>67</v>
      </c>
      <c r="F229" s="78">
        <f>IF('Water Trading Repository Table'!$E229="Soft",'Water Trading Repository Table'!$B229, "")</f>
        <v>1835.2183333333301</v>
      </c>
      <c r="G229" s="79">
        <f>IF('Water Trading Repository Table'!$E229="Soft",'Water Trading Repository Table'!$C229, "")</f>
        <v>37.89</v>
      </c>
      <c r="H229" s="78" t="str">
        <f>IF('Water Trading Repository Table'!$E229="Hard",'Water Trading Repository Table'!$B229, "")</f>
        <v/>
      </c>
      <c r="I229" s="78">
        <f t="shared" si="4"/>
        <v>2</v>
      </c>
      <c r="J229" s="90" t="str">
        <f>IF('Water Trading Repository Table'!$E229="Hard",'Water Trading Repository Table'!$C229,"")</f>
        <v/>
      </c>
    </row>
    <row r="230" spans="1:10" ht="14.25" customHeight="1" x14ac:dyDescent="0.2">
      <c r="A230" s="77">
        <v>41753.5</v>
      </c>
      <c r="B230" s="78">
        <v>2135.9254999999998</v>
      </c>
      <c r="C230" s="79">
        <v>45.816666666666599</v>
      </c>
      <c r="D230" s="80">
        <f t="shared" si="0"/>
        <v>4</v>
      </c>
      <c r="E230" s="80" t="s">
        <v>67</v>
      </c>
      <c r="F230" s="78">
        <f>IF('Water Trading Repository Table'!$E230="Soft",'Water Trading Repository Table'!$B230, "")</f>
        <v>2135.9254999999998</v>
      </c>
      <c r="G230" s="79">
        <f>IF('Water Trading Repository Table'!$E230="Soft",'Water Trading Repository Table'!$C230, "")</f>
        <v>45.816666666666599</v>
      </c>
      <c r="H230" s="78" t="str">
        <f>IF('Water Trading Repository Table'!$E230="Hard",'Water Trading Repository Table'!$B230, "")</f>
        <v/>
      </c>
      <c r="I230" s="78">
        <f t="shared" si="4"/>
        <v>2</v>
      </c>
      <c r="J230" s="90" t="str">
        <f>IF('Water Trading Repository Table'!$E230="Hard",'Water Trading Repository Table'!$C230,"")</f>
        <v/>
      </c>
    </row>
    <row r="231" spans="1:10" ht="14.25" customHeight="1" x14ac:dyDescent="0.2">
      <c r="A231" s="77">
        <v>41754</v>
      </c>
      <c r="B231" s="78">
        <v>1650.9535000000001</v>
      </c>
      <c r="C231" s="79">
        <v>36.757083333333298</v>
      </c>
      <c r="D231" s="80">
        <f t="shared" si="0"/>
        <v>4</v>
      </c>
      <c r="E231" s="80" t="s">
        <v>67</v>
      </c>
      <c r="F231" s="78">
        <f>IF('Water Trading Repository Table'!$E231="Soft",'Water Trading Repository Table'!$B231, "")</f>
        <v>1650.9535000000001</v>
      </c>
      <c r="G231" s="79">
        <f>IF('Water Trading Repository Table'!$E231="Soft",'Water Trading Repository Table'!$C231, "")</f>
        <v>36.757083333333298</v>
      </c>
      <c r="H231" s="78" t="str">
        <f>IF('Water Trading Repository Table'!$E231="Hard",'Water Trading Repository Table'!$B231, "")</f>
        <v/>
      </c>
      <c r="I231" s="78">
        <f t="shared" si="4"/>
        <v>2</v>
      </c>
      <c r="J231" s="90" t="str">
        <f>IF('Water Trading Repository Table'!$E231="Hard",'Water Trading Repository Table'!$C231,"")</f>
        <v/>
      </c>
    </row>
    <row r="232" spans="1:10" ht="14.25" customHeight="1" x14ac:dyDescent="0.2">
      <c r="A232" s="77">
        <v>41754.5</v>
      </c>
      <c r="B232" s="78">
        <v>1909.9368750000001</v>
      </c>
      <c r="C232" s="79">
        <v>44.214583333333302</v>
      </c>
      <c r="D232" s="80">
        <f t="shared" si="0"/>
        <v>4</v>
      </c>
      <c r="E232" s="80" t="s">
        <v>67</v>
      </c>
      <c r="F232" s="78">
        <f>IF('Water Trading Repository Table'!$E232="Soft",'Water Trading Repository Table'!$B232, "")</f>
        <v>1909.9368750000001</v>
      </c>
      <c r="G232" s="79">
        <f>IF('Water Trading Repository Table'!$E232="Soft",'Water Trading Repository Table'!$C232, "")</f>
        <v>44.214583333333302</v>
      </c>
      <c r="H232" s="78" t="str">
        <f>IF('Water Trading Repository Table'!$E232="Hard",'Water Trading Repository Table'!$B232, "")</f>
        <v/>
      </c>
      <c r="I232" s="78">
        <f t="shared" si="4"/>
        <v>2</v>
      </c>
      <c r="J232" s="90" t="str">
        <f>IF('Water Trading Repository Table'!$E232="Hard",'Water Trading Repository Table'!$C232,"")</f>
        <v/>
      </c>
    </row>
    <row r="233" spans="1:10" ht="14.25" customHeight="1" x14ac:dyDescent="0.2">
      <c r="A233" s="77">
        <v>41755</v>
      </c>
      <c r="B233" s="78">
        <v>1819.76733333333</v>
      </c>
      <c r="C233" s="79">
        <v>49.384583333333303</v>
      </c>
      <c r="D233" s="80">
        <f t="shared" si="0"/>
        <v>4</v>
      </c>
      <c r="E233" s="80" t="s">
        <v>67</v>
      </c>
      <c r="F233" s="78">
        <f>IF('Water Trading Repository Table'!$E233="Soft",'Water Trading Repository Table'!$B233, "")</f>
        <v>1819.76733333333</v>
      </c>
      <c r="G233" s="79">
        <f>IF('Water Trading Repository Table'!$E233="Soft",'Water Trading Repository Table'!$C233, "")</f>
        <v>49.384583333333303</v>
      </c>
      <c r="H233" s="78" t="str">
        <f>IF('Water Trading Repository Table'!$E233="Hard",'Water Trading Repository Table'!$B233, "")</f>
        <v/>
      </c>
      <c r="I233" s="78">
        <f t="shared" si="4"/>
        <v>2</v>
      </c>
      <c r="J233" s="90" t="str">
        <f>IF('Water Trading Repository Table'!$E233="Hard",'Water Trading Repository Table'!$C233,"")</f>
        <v/>
      </c>
    </row>
    <row r="234" spans="1:10" ht="14.25" customHeight="1" x14ac:dyDescent="0.2">
      <c r="A234" s="77">
        <v>41755.5</v>
      </c>
      <c r="B234" s="78">
        <v>2076.1788333333302</v>
      </c>
      <c r="C234" s="79">
        <v>48.080416666666601</v>
      </c>
      <c r="D234" s="80">
        <f t="shared" si="0"/>
        <v>4</v>
      </c>
      <c r="E234" s="80" t="s">
        <v>67</v>
      </c>
      <c r="F234" s="78">
        <f>IF('Water Trading Repository Table'!$E234="Soft",'Water Trading Repository Table'!$B234, "")</f>
        <v>2076.1788333333302</v>
      </c>
      <c r="G234" s="79">
        <f>IF('Water Trading Repository Table'!$E234="Soft",'Water Trading Repository Table'!$C234, "")</f>
        <v>48.080416666666601</v>
      </c>
      <c r="H234" s="78" t="str">
        <f>IF('Water Trading Repository Table'!$E234="Hard",'Water Trading Repository Table'!$B234, "")</f>
        <v/>
      </c>
      <c r="I234" s="78">
        <f t="shared" si="4"/>
        <v>2</v>
      </c>
      <c r="J234" s="90" t="str">
        <f>IF('Water Trading Repository Table'!$E234="Hard",'Water Trading Repository Table'!$C234,"")</f>
        <v/>
      </c>
    </row>
    <row r="235" spans="1:10" ht="14.25" customHeight="1" x14ac:dyDescent="0.2">
      <c r="A235" s="77">
        <v>41756</v>
      </c>
      <c r="B235" s="78">
        <v>1647.1206666666601</v>
      </c>
      <c r="C235" s="79">
        <v>52.469583333333297</v>
      </c>
      <c r="D235" s="80">
        <f t="shared" si="0"/>
        <v>4</v>
      </c>
      <c r="E235" s="80" t="s">
        <v>67</v>
      </c>
      <c r="F235" s="78">
        <f>IF('Water Trading Repository Table'!$E235="Soft",'Water Trading Repository Table'!$B235, "")</f>
        <v>1647.1206666666601</v>
      </c>
      <c r="G235" s="79">
        <f>IF('Water Trading Repository Table'!$E235="Soft",'Water Trading Repository Table'!$C235, "")</f>
        <v>52.469583333333297</v>
      </c>
      <c r="H235" s="78" t="str">
        <f>IF('Water Trading Repository Table'!$E235="Hard",'Water Trading Repository Table'!$B235, "")</f>
        <v/>
      </c>
      <c r="I235" s="78">
        <f t="shared" si="4"/>
        <v>2</v>
      </c>
      <c r="J235" s="90" t="str">
        <f>IF('Water Trading Repository Table'!$E235="Hard",'Water Trading Repository Table'!$C235,"")</f>
        <v/>
      </c>
    </row>
    <row r="236" spans="1:10" ht="14.25" customHeight="1" x14ac:dyDescent="0.2">
      <c r="A236" s="77">
        <v>41756.5</v>
      </c>
      <c r="B236" s="78">
        <v>1907.8098749999999</v>
      </c>
      <c r="C236" s="79">
        <v>53.402916666666599</v>
      </c>
      <c r="D236" s="80">
        <f t="shared" si="0"/>
        <v>4</v>
      </c>
      <c r="E236" s="80" t="s">
        <v>67</v>
      </c>
      <c r="F236" s="78">
        <f>IF('Water Trading Repository Table'!$E236="Soft",'Water Trading Repository Table'!$B236, "")</f>
        <v>1907.8098749999999</v>
      </c>
      <c r="G236" s="79">
        <f>IF('Water Trading Repository Table'!$E236="Soft",'Water Trading Repository Table'!$C236, "")</f>
        <v>53.402916666666599</v>
      </c>
      <c r="H236" s="78" t="str">
        <f>IF('Water Trading Repository Table'!$E236="Hard",'Water Trading Repository Table'!$B236, "")</f>
        <v/>
      </c>
      <c r="I236" s="78">
        <f t="shared" si="4"/>
        <v>2</v>
      </c>
      <c r="J236" s="90" t="str">
        <f>IF('Water Trading Repository Table'!$E236="Hard",'Water Trading Repository Table'!$C236,"")</f>
        <v/>
      </c>
    </row>
    <row r="237" spans="1:10" ht="14.25" customHeight="1" x14ac:dyDescent="0.2">
      <c r="A237" s="77">
        <v>41757</v>
      </c>
      <c r="B237" s="78">
        <v>1546.12645833333</v>
      </c>
      <c r="C237" s="79">
        <v>39.446249999999999</v>
      </c>
      <c r="D237" s="80">
        <f t="shared" si="0"/>
        <v>4</v>
      </c>
      <c r="E237" s="80" t="s">
        <v>67</v>
      </c>
      <c r="F237" s="78">
        <f>IF('Water Trading Repository Table'!$E237="Soft",'Water Trading Repository Table'!$B237, "")</f>
        <v>1546.12645833333</v>
      </c>
      <c r="G237" s="79">
        <f>IF('Water Trading Repository Table'!$E237="Soft",'Water Trading Repository Table'!$C237, "")</f>
        <v>39.446249999999999</v>
      </c>
      <c r="H237" s="78" t="str">
        <f>IF('Water Trading Repository Table'!$E237="Hard",'Water Trading Repository Table'!$B237, "")</f>
        <v/>
      </c>
      <c r="I237" s="78">
        <f t="shared" si="4"/>
        <v>2</v>
      </c>
      <c r="J237" s="90" t="str">
        <f>IF('Water Trading Repository Table'!$E237="Hard",'Water Trading Repository Table'!$C237,"")</f>
        <v/>
      </c>
    </row>
    <row r="238" spans="1:10" ht="14.25" customHeight="1" x14ac:dyDescent="0.2">
      <c r="A238" s="77">
        <v>41757.5</v>
      </c>
      <c r="B238" s="78">
        <v>1858.03879166666</v>
      </c>
      <c r="C238" s="79">
        <v>47.963333333333303</v>
      </c>
      <c r="D238" s="80">
        <f t="shared" si="0"/>
        <v>4</v>
      </c>
      <c r="E238" s="80" t="s">
        <v>67</v>
      </c>
      <c r="F238" s="78">
        <f>IF('Water Trading Repository Table'!$E238="Soft",'Water Trading Repository Table'!$B238, "")</f>
        <v>1858.03879166666</v>
      </c>
      <c r="G238" s="79">
        <f>IF('Water Trading Repository Table'!$E238="Soft",'Water Trading Repository Table'!$C238, "")</f>
        <v>47.963333333333303</v>
      </c>
      <c r="H238" s="78" t="str">
        <f>IF('Water Trading Repository Table'!$E238="Hard",'Water Trading Repository Table'!$B238, "")</f>
        <v/>
      </c>
      <c r="I238" s="78">
        <f t="shared" si="4"/>
        <v>2</v>
      </c>
      <c r="J238" s="90" t="str">
        <f>IF('Water Trading Repository Table'!$E238="Hard",'Water Trading Repository Table'!$C238,"")</f>
        <v/>
      </c>
    </row>
    <row r="239" spans="1:10" ht="14.25" customHeight="1" x14ac:dyDescent="0.2">
      <c r="A239" s="77">
        <v>41758</v>
      </c>
      <c r="B239" s="78">
        <v>1922.3710000000001</v>
      </c>
      <c r="C239" s="79">
        <v>42.502222222222201</v>
      </c>
      <c r="D239" s="80">
        <f t="shared" si="0"/>
        <v>4</v>
      </c>
      <c r="E239" s="80" t="s">
        <v>67</v>
      </c>
      <c r="F239" s="78">
        <f>IF('Water Trading Repository Table'!$E239="Soft",'Water Trading Repository Table'!$B239, "")</f>
        <v>1922.3710000000001</v>
      </c>
      <c r="G239" s="79">
        <f>IF('Water Trading Repository Table'!$E239="Soft",'Water Trading Repository Table'!$C239, "")</f>
        <v>42.502222222222201</v>
      </c>
      <c r="H239" s="78" t="str">
        <f>IF('Water Trading Repository Table'!$E239="Hard",'Water Trading Repository Table'!$B239, "")</f>
        <v/>
      </c>
      <c r="I239" s="78">
        <f t="shared" si="4"/>
        <v>2</v>
      </c>
      <c r="J239" s="90" t="str">
        <f>IF('Water Trading Repository Table'!$E239="Hard",'Water Trading Repository Table'!$C239,"")</f>
        <v/>
      </c>
    </row>
    <row r="240" spans="1:10" ht="14.25" customHeight="1" x14ac:dyDescent="0.2">
      <c r="A240" s="77">
        <v>41758.5</v>
      </c>
      <c r="B240" s="78">
        <v>2112.4864583333301</v>
      </c>
      <c r="C240" s="79">
        <v>44.941666666666599</v>
      </c>
      <c r="D240" s="80">
        <f t="shared" si="0"/>
        <v>4</v>
      </c>
      <c r="E240" s="80" t="s">
        <v>67</v>
      </c>
      <c r="F240" s="78">
        <f>IF('Water Trading Repository Table'!$E240="Soft",'Water Trading Repository Table'!$B240, "")</f>
        <v>2112.4864583333301</v>
      </c>
      <c r="G240" s="79">
        <f>IF('Water Trading Repository Table'!$E240="Soft",'Water Trading Repository Table'!$C240, "")</f>
        <v>44.941666666666599</v>
      </c>
      <c r="H240" s="78" t="str">
        <f>IF('Water Trading Repository Table'!$E240="Hard",'Water Trading Repository Table'!$B240, "")</f>
        <v/>
      </c>
      <c r="I240" s="78">
        <f t="shared" si="4"/>
        <v>2</v>
      </c>
      <c r="J240" s="90" t="str">
        <f>IF('Water Trading Repository Table'!$E240="Hard",'Water Trading Repository Table'!$C240,"")</f>
        <v/>
      </c>
    </row>
    <row r="241" spans="1:10" ht="14.25" customHeight="1" x14ac:dyDescent="0.2">
      <c r="A241" s="77">
        <v>41759</v>
      </c>
      <c r="B241" s="78">
        <v>2040.2557142857099</v>
      </c>
      <c r="C241" s="79">
        <v>45.204285714285703</v>
      </c>
      <c r="D241" s="80">
        <f t="shared" si="0"/>
        <v>4</v>
      </c>
      <c r="E241" s="80" t="s">
        <v>67</v>
      </c>
      <c r="F241" s="78">
        <f>IF('Water Trading Repository Table'!$E241="Soft",'Water Trading Repository Table'!$B241, "")</f>
        <v>2040.2557142857099</v>
      </c>
      <c r="G241" s="79">
        <f>IF('Water Trading Repository Table'!$E241="Soft",'Water Trading Repository Table'!$C241, "")</f>
        <v>45.204285714285703</v>
      </c>
      <c r="H241" s="78" t="str">
        <f>IF('Water Trading Repository Table'!$E241="Hard",'Water Trading Repository Table'!$B241, "")</f>
        <v/>
      </c>
      <c r="I241" s="78">
        <f t="shared" si="4"/>
        <v>2</v>
      </c>
      <c r="J241" s="90" t="str">
        <f>IF('Water Trading Repository Table'!$E241="Hard",'Water Trading Repository Table'!$C241,"")</f>
        <v/>
      </c>
    </row>
    <row r="242" spans="1:10" ht="14.25" customHeight="1" x14ac:dyDescent="0.2">
      <c r="A242" s="77">
        <v>41759.5</v>
      </c>
      <c r="B242" s="78">
        <v>2149.3773333333302</v>
      </c>
      <c r="C242" s="79">
        <v>48.322083333333303</v>
      </c>
      <c r="D242" s="80">
        <f t="shared" si="0"/>
        <v>4</v>
      </c>
      <c r="E242" s="80" t="s">
        <v>67</v>
      </c>
      <c r="F242" s="78">
        <f>IF('Water Trading Repository Table'!$E242="Soft",'Water Trading Repository Table'!$B242, "")</f>
        <v>2149.3773333333302</v>
      </c>
      <c r="G242" s="79">
        <f>IF('Water Trading Repository Table'!$E242="Soft",'Water Trading Repository Table'!$C242, "")</f>
        <v>48.322083333333303</v>
      </c>
      <c r="H242" s="78" t="str">
        <f>IF('Water Trading Repository Table'!$E242="Hard",'Water Trading Repository Table'!$B242, "")</f>
        <v/>
      </c>
      <c r="I242" s="78">
        <f t="shared" si="4"/>
        <v>2</v>
      </c>
      <c r="J242" s="90" t="str">
        <f>IF('Water Trading Repository Table'!$E242="Hard",'Water Trading Repository Table'!$C242,"")</f>
        <v/>
      </c>
    </row>
    <row r="243" spans="1:10" ht="14.25" customHeight="1" x14ac:dyDescent="0.2">
      <c r="A243" s="77">
        <v>41760</v>
      </c>
      <c r="B243" s="78">
        <v>1816.9179999999999</v>
      </c>
      <c r="C243" s="79">
        <v>44.181666666666601</v>
      </c>
      <c r="D243" s="80">
        <f t="shared" si="0"/>
        <v>5</v>
      </c>
      <c r="E243" s="80" t="s">
        <v>67</v>
      </c>
      <c r="F243" s="78">
        <f>IF('Water Trading Repository Table'!$E243="Soft",'Water Trading Repository Table'!$B243, "")</f>
        <v>1816.9179999999999</v>
      </c>
      <c r="G243" s="79">
        <f>IF('Water Trading Repository Table'!$E243="Soft",'Water Trading Repository Table'!$C243, "")</f>
        <v>44.181666666666601</v>
      </c>
      <c r="H243" s="78" t="str">
        <f>IF('Water Trading Repository Table'!$E243="Hard",'Water Trading Repository Table'!$B243, "")</f>
        <v/>
      </c>
      <c r="I243" s="78">
        <f t="shared" si="4"/>
        <v>2</v>
      </c>
      <c r="J243" s="90" t="str">
        <f>IF('Water Trading Repository Table'!$E243="Hard",'Water Trading Repository Table'!$C243,"")</f>
        <v/>
      </c>
    </row>
    <row r="244" spans="1:10" ht="14.25" customHeight="1" x14ac:dyDescent="0.2">
      <c r="A244" s="77">
        <v>41760.5</v>
      </c>
      <c r="B244" s="78">
        <v>2432.2733181818098</v>
      </c>
      <c r="C244" s="79">
        <v>79.288727272727201</v>
      </c>
      <c r="D244" s="80">
        <f t="shared" si="0"/>
        <v>5</v>
      </c>
      <c r="E244" s="80" t="s">
        <v>67</v>
      </c>
      <c r="F244" s="78">
        <f>IF('Water Trading Repository Table'!$E244="Soft",'Water Trading Repository Table'!$B244, "")</f>
        <v>2432.2733181818098</v>
      </c>
      <c r="G244" s="79">
        <f>IF('Water Trading Repository Table'!$E244="Soft",'Water Trading Repository Table'!$C244, "")</f>
        <v>79.288727272727201</v>
      </c>
      <c r="H244" s="78" t="str">
        <f>IF('Water Trading Repository Table'!$E244="Hard",'Water Trading Repository Table'!$B244, "")</f>
        <v/>
      </c>
      <c r="I244" s="78">
        <f t="shared" si="4"/>
        <v>2</v>
      </c>
      <c r="J244" s="90" t="str">
        <f>IF('Water Trading Repository Table'!$E244="Hard",'Water Trading Repository Table'!$C244,"")</f>
        <v/>
      </c>
    </row>
    <row r="245" spans="1:10" ht="14.25" customHeight="1" x14ac:dyDescent="0.2">
      <c r="A245" s="77">
        <v>41761</v>
      </c>
      <c r="B245" s="78">
        <v>2029.36579166666</v>
      </c>
      <c r="C245" s="79">
        <v>51.941249999999997</v>
      </c>
      <c r="D245" s="80">
        <f t="shared" si="0"/>
        <v>5</v>
      </c>
      <c r="E245" s="80" t="s">
        <v>67</v>
      </c>
      <c r="F245" s="78">
        <f>IF('Water Trading Repository Table'!$E245="Soft",'Water Trading Repository Table'!$B245, "")</f>
        <v>2029.36579166666</v>
      </c>
      <c r="G245" s="79">
        <f>IF('Water Trading Repository Table'!$E245="Soft",'Water Trading Repository Table'!$C245, "")</f>
        <v>51.941249999999997</v>
      </c>
      <c r="H245" s="78" t="str">
        <f>IF('Water Trading Repository Table'!$E245="Hard",'Water Trading Repository Table'!$B245, "")</f>
        <v/>
      </c>
      <c r="I245" s="78">
        <f t="shared" si="4"/>
        <v>2</v>
      </c>
      <c r="J245" s="90" t="str">
        <f>IF('Water Trading Repository Table'!$E245="Hard",'Water Trading Repository Table'!$C245,"")</f>
        <v/>
      </c>
    </row>
    <row r="246" spans="1:10" ht="14.25" customHeight="1" x14ac:dyDescent="0.2">
      <c r="A246" s="77">
        <v>41761.5</v>
      </c>
      <c r="B246" s="78">
        <v>2417.7076666666599</v>
      </c>
      <c r="C246" s="79">
        <v>49.0996666666666</v>
      </c>
      <c r="D246" s="80">
        <f t="shared" si="0"/>
        <v>5</v>
      </c>
      <c r="E246" s="80" t="s">
        <v>67</v>
      </c>
      <c r="F246" s="78">
        <f>IF('Water Trading Repository Table'!$E246="Soft",'Water Trading Repository Table'!$B246, "")</f>
        <v>2417.7076666666599</v>
      </c>
      <c r="G246" s="79">
        <f>IF('Water Trading Repository Table'!$E246="Soft",'Water Trading Repository Table'!$C246, "")</f>
        <v>49.0996666666666</v>
      </c>
      <c r="H246" s="78" t="str">
        <f>IF('Water Trading Repository Table'!$E246="Hard",'Water Trading Repository Table'!$B246, "")</f>
        <v/>
      </c>
      <c r="I246" s="78">
        <f t="shared" si="4"/>
        <v>2</v>
      </c>
      <c r="J246" s="90" t="str">
        <f>IF('Water Trading Repository Table'!$E246="Hard",'Water Trading Repository Table'!$C246,"")</f>
        <v/>
      </c>
    </row>
    <row r="247" spans="1:10" ht="14.25" customHeight="1" x14ac:dyDescent="0.2">
      <c r="A247" s="77">
        <v>41762</v>
      </c>
      <c r="B247" s="78">
        <v>1971.1330416666599</v>
      </c>
      <c r="C247" s="79">
        <v>66.743333333333297</v>
      </c>
      <c r="D247" s="80">
        <f t="shared" si="0"/>
        <v>5</v>
      </c>
      <c r="E247" s="80" t="s">
        <v>67</v>
      </c>
      <c r="F247" s="78">
        <f>IF('Water Trading Repository Table'!$E247="Soft",'Water Trading Repository Table'!$B247, "")</f>
        <v>1971.1330416666599</v>
      </c>
      <c r="G247" s="79">
        <f>IF('Water Trading Repository Table'!$E247="Soft",'Water Trading Repository Table'!$C247, "")</f>
        <v>66.743333333333297</v>
      </c>
      <c r="H247" s="78" t="str">
        <f>IF('Water Trading Repository Table'!$E247="Hard",'Water Trading Repository Table'!$B247, "")</f>
        <v/>
      </c>
      <c r="I247" s="78">
        <f t="shared" si="4"/>
        <v>2</v>
      </c>
      <c r="J247" s="90" t="str">
        <f>IF('Water Trading Repository Table'!$E247="Hard",'Water Trading Repository Table'!$C247,"")</f>
        <v/>
      </c>
    </row>
    <row r="248" spans="1:10" ht="14.25" customHeight="1" x14ac:dyDescent="0.2">
      <c r="A248" s="77">
        <v>41762.5</v>
      </c>
      <c r="B248" s="78">
        <v>2307.2817083333298</v>
      </c>
      <c r="C248" s="79">
        <v>59.953249999999997</v>
      </c>
      <c r="D248" s="80">
        <f t="shared" si="0"/>
        <v>5</v>
      </c>
      <c r="E248" s="80" t="s">
        <v>67</v>
      </c>
      <c r="F248" s="78">
        <f>IF('Water Trading Repository Table'!$E248="Soft",'Water Trading Repository Table'!$B248, "")</f>
        <v>2307.2817083333298</v>
      </c>
      <c r="G248" s="79">
        <f>IF('Water Trading Repository Table'!$E248="Soft",'Water Trading Repository Table'!$C248, "")</f>
        <v>59.953249999999997</v>
      </c>
      <c r="H248" s="78" t="str">
        <f>IF('Water Trading Repository Table'!$E248="Hard",'Water Trading Repository Table'!$B248, "")</f>
        <v/>
      </c>
      <c r="I248" s="78">
        <f t="shared" si="4"/>
        <v>2</v>
      </c>
      <c r="J248" s="90" t="str">
        <f>IF('Water Trading Repository Table'!$E248="Hard",'Water Trading Repository Table'!$C248,"")</f>
        <v/>
      </c>
    </row>
    <row r="249" spans="1:10" ht="14.25" customHeight="1" x14ac:dyDescent="0.2">
      <c r="A249" s="77">
        <v>41763</v>
      </c>
      <c r="B249" s="78">
        <v>2072.0460416666601</v>
      </c>
      <c r="C249" s="79">
        <v>48.052500000000002</v>
      </c>
      <c r="D249" s="80">
        <f t="shared" si="0"/>
        <v>5</v>
      </c>
      <c r="E249" s="80" t="s">
        <v>67</v>
      </c>
      <c r="F249" s="78">
        <f>IF('Water Trading Repository Table'!$E249="Soft",'Water Trading Repository Table'!$B249, "")</f>
        <v>2072.0460416666601</v>
      </c>
      <c r="G249" s="79">
        <f>IF('Water Trading Repository Table'!$E249="Soft",'Water Trading Repository Table'!$C249, "")</f>
        <v>48.052500000000002</v>
      </c>
      <c r="H249" s="78" t="str">
        <f>IF('Water Trading Repository Table'!$E249="Hard",'Water Trading Repository Table'!$B249, "")</f>
        <v/>
      </c>
      <c r="I249" s="78">
        <f t="shared" si="4"/>
        <v>2</v>
      </c>
      <c r="J249" s="90" t="str">
        <f>IF('Water Trading Repository Table'!$E249="Hard",'Water Trading Repository Table'!$C249,"")</f>
        <v/>
      </c>
    </row>
    <row r="250" spans="1:10" ht="14.25" customHeight="1" x14ac:dyDescent="0.2">
      <c r="A250" s="77">
        <v>41763.5</v>
      </c>
      <c r="B250" s="78">
        <v>2325.5537083333302</v>
      </c>
      <c r="C250" s="79">
        <v>43.413333333333298</v>
      </c>
      <c r="D250" s="80">
        <f t="shared" si="0"/>
        <v>5</v>
      </c>
      <c r="E250" s="80" t="s">
        <v>67</v>
      </c>
      <c r="F250" s="78">
        <f>IF('Water Trading Repository Table'!$E250="Soft",'Water Trading Repository Table'!$B250, "")</f>
        <v>2325.5537083333302</v>
      </c>
      <c r="G250" s="79">
        <f>IF('Water Trading Repository Table'!$E250="Soft",'Water Trading Repository Table'!$C250, "")</f>
        <v>43.413333333333298</v>
      </c>
      <c r="H250" s="78" t="str">
        <f>IF('Water Trading Repository Table'!$E250="Hard",'Water Trading Repository Table'!$B250, "")</f>
        <v/>
      </c>
      <c r="I250" s="78">
        <f t="shared" si="4"/>
        <v>2</v>
      </c>
      <c r="J250" s="90" t="str">
        <f>IF('Water Trading Repository Table'!$E250="Hard",'Water Trading Repository Table'!$C250,"")</f>
        <v/>
      </c>
    </row>
    <row r="251" spans="1:10" ht="14.25" customHeight="1" x14ac:dyDescent="0.2">
      <c r="A251" s="77">
        <v>41764</v>
      </c>
      <c r="B251" s="78">
        <v>1682.53033333333</v>
      </c>
      <c r="C251" s="79">
        <v>41.137499999999903</v>
      </c>
      <c r="D251" s="80">
        <f t="shared" si="0"/>
        <v>5</v>
      </c>
      <c r="E251" s="80" t="s">
        <v>67</v>
      </c>
      <c r="F251" s="78">
        <f>IF('Water Trading Repository Table'!$E251="Soft",'Water Trading Repository Table'!$B251, "")</f>
        <v>1682.53033333333</v>
      </c>
      <c r="G251" s="79">
        <f>IF('Water Trading Repository Table'!$E251="Soft",'Water Trading Repository Table'!$C251, "")</f>
        <v>41.137499999999903</v>
      </c>
      <c r="H251" s="78" t="str">
        <f>IF('Water Trading Repository Table'!$E251="Hard",'Water Trading Repository Table'!$B251, "")</f>
        <v/>
      </c>
      <c r="I251" s="78">
        <f t="shared" si="4"/>
        <v>2</v>
      </c>
      <c r="J251" s="90" t="str">
        <f>IF('Water Trading Repository Table'!$E251="Hard",'Water Trading Repository Table'!$C251,"")</f>
        <v/>
      </c>
    </row>
    <row r="252" spans="1:10" ht="14.25" customHeight="1" x14ac:dyDescent="0.2">
      <c r="A252" s="77">
        <v>41764.5</v>
      </c>
      <c r="B252" s="78">
        <v>1845.6923750000001</v>
      </c>
      <c r="C252" s="79">
        <v>54.3541666666666</v>
      </c>
      <c r="D252" s="80">
        <f t="shared" si="0"/>
        <v>5</v>
      </c>
      <c r="E252" s="80" t="s">
        <v>67</v>
      </c>
      <c r="F252" s="78">
        <f>IF('Water Trading Repository Table'!$E252="Soft",'Water Trading Repository Table'!$B252, "")</f>
        <v>1845.6923750000001</v>
      </c>
      <c r="G252" s="79">
        <f>IF('Water Trading Repository Table'!$E252="Soft",'Water Trading Repository Table'!$C252, "")</f>
        <v>54.3541666666666</v>
      </c>
      <c r="H252" s="78" t="str">
        <f>IF('Water Trading Repository Table'!$E252="Hard",'Water Trading Repository Table'!$B252, "")</f>
        <v/>
      </c>
      <c r="I252" s="78">
        <f t="shared" si="4"/>
        <v>2</v>
      </c>
      <c r="J252" s="90" t="str">
        <f>IF('Water Trading Repository Table'!$E252="Hard",'Water Trading Repository Table'!$C252,"")</f>
        <v/>
      </c>
    </row>
    <row r="253" spans="1:10" ht="14.25" customHeight="1" x14ac:dyDescent="0.2">
      <c r="A253" s="77">
        <v>41765</v>
      </c>
      <c r="B253" s="78">
        <v>1947.2274583333301</v>
      </c>
      <c r="C253" s="79">
        <v>50.5133333333333</v>
      </c>
      <c r="D253" s="80">
        <f t="shared" si="0"/>
        <v>5</v>
      </c>
      <c r="E253" s="80" t="s">
        <v>67</v>
      </c>
      <c r="F253" s="78">
        <f>IF('Water Trading Repository Table'!$E253="Soft",'Water Trading Repository Table'!$B253, "")</f>
        <v>1947.2274583333301</v>
      </c>
      <c r="G253" s="79">
        <f>IF('Water Trading Repository Table'!$E253="Soft",'Water Trading Repository Table'!$C253, "")</f>
        <v>50.5133333333333</v>
      </c>
      <c r="H253" s="78" t="str">
        <f>IF('Water Trading Repository Table'!$E253="Hard",'Water Trading Repository Table'!$B253, "")</f>
        <v/>
      </c>
      <c r="I253" s="78">
        <f t="shared" si="4"/>
        <v>2</v>
      </c>
      <c r="J253" s="90" t="str">
        <f>IF('Water Trading Repository Table'!$E253="Hard",'Water Trading Repository Table'!$C253,"")</f>
        <v/>
      </c>
    </row>
    <row r="254" spans="1:10" ht="14.25" customHeight="1" x14ac:dyDescent="0.2">
      <c r="A254" s="77">
        <v>41765.5</v>
      </c>
      <c r="B254" s="78">
        <v>2272.6708333333299</v>
      </c>
      <c r="C254" s="79">
        <v>59.321666666666601</v>
      </c>
      <c r="D254" s="80">
        <f t="shared" si="0"/>
        <v>5</v>
      </c>
      <c r="E254" s="80" t="s">
        <v>67</v>
      </c>
      <c r="F254" s="78">
        <f>IF('Water Trading Repository Table'!$E254="Soft",'Water Trading Repository Table'!$B254, "")</f>
        <v>2272.6708333333299</v>
      </c>
      <c r="G254" s="79">
        <f>IF('Water Trading Repository Table'!$E254="Soft",'Water Trading Repository Table'!$C254, "")</f>
        <v>59.321666666666601</v>
      </c>
      <c r="H254" s="78" t="str">
        <f>IF('Water Trading Repository Table'!$E254="Hard",'Water Trading Repository Table'!$B254, "")</f>
        <v/>
      </c>
      <c r="I254" s="78">
        <f t="shared" si="4"/>
        <v>2</v>
      </c>
      <c r="J254" s="90" t="str">
        <f>IF('Water Trading Repository Table'!$E254="Hard",'Water Trading Repository Table'!$C254,"")</f>
        <v/>
      </c>
    </row>
    <row r="255" spans="1:10" ht="14.25" customHeight="1" x14ac:dyDescent="0.2">
      <c r="A255" s="77">
        <v>41766</v>
      </c>
      <c r="B255" s="78">
        <v>2162.9690416666599</v>
      </c>
      <c r="C255" s="79">
        <v>70.624166666666596</v>
      </c>
      <c r="D255" s="80">
        <f t="shared" si="0"/>
        <v>5</v>
      </c>
      <c r="E255" s="80" t="s">
        <v>67</v>
      </c>
      <c r="F255" s="78">
        <f>IF('Water Trading Repository Table'!$E255="Soft",'Water Trading Repository Table'!$B255, "")</f>
        <v>2162.9690416666599</v>
      </c>
      <c r="G255" s="79">
        <f>IF('Water Trading Repository Table'!$E255="Soft",'Water Trading Repository Table'!$C255, "")</f>
        <v>70.624166666666596</v>
      </c>
      <c r="H255" s="78" t="str">
        <f>IF('Water Trading Repository Table'!$E255="Hard",'Water Trading Repository Table'!$B255, "")</f>
        <v/>
      </c>
      <c r="I255" s="78">
        <f t="shared" si="4"/>
        <v>2</v>
      </c>
      <c r="J255" s="90" t="str">
        <f>IF('Water Trading Repository Table'!$E255="Hard",'Water Trading Repository Table'!$C255,"")</f>
        <v/>
      </c>
    </row>
    <row r="256" spans="1:10" ht="14.25" customHeight="1" x14ac:dyDescent="0.2">
      <c r="A256" s="77">
        <v>41766.5</v>
      </c>
      <c r="B256" s="78">
        <v>2396.8091666666601</v>
      </c>
      <c r="C256" s="79">
        <v>75.650833333333296</v>
      </c>
      <c r="D256" s="80">
        <f t="shared" si="0"/>
        <v>5</v>
      </c>
      <c r="E256" s="80" t="s">
        <v>67</v>
      </c>
      <c r="F256" s="78">
        <f>IF('Water Trading Repository Table'!$E256="Soft",'Water Trading Repository Table'!$B256, "")</f>
        <v>2396.8091666666601</v>
      </c>
      <c r="G256" s="79">
        <f>IF('Water Trading Repository Table'!$E256="Soft",'Water Trading Repository Table'!$C256, "")</f>
        <v>75.650833333333296</v>
      </c>
      <c r="H256" s="78" t="str">
        <f>IF('Water Trading Repository Table'!$E256="Hard",'Water Trading Repository Table'!$B256, "")</f>
        <v/>
      </c>
      <c r="I256" s="78">
        <f t="shared" si="4"/>
        <v>2</v>
      </c>
      <c r="J256" s="90" t="str">
        <f>IF('Water Trading Repository Table'!$E256="Hard",'Water Trading Repository Table'!$C256,"")</f>
        <v/>
      </c>
    </row>
    <row r="257" spans="1:10" ht="14.25" customHeight="1" x14ac:dyDescent="0.2">
      <c r="A257" s="77">
        <v>41767</v>
      </c>
      <c r="B257" s="78">
        <v>1959.90287499999</v>
      </c>
      <c r="C257" s="79">
        <v>48.5474999999999</v>
      </c>
      <c r="D257" s="80">
        <f t="shared" si="0"/>
        <v>5</v>
      </c>
      <c r="E257" s="80" t="s">
        <v>67</v>
      </c>
      <c r="F257" s="78">
        <f>IF('Water Trading Repository Table'!$E257="Soft",'Water Trading Repository Table'!$B257, "")</f>
        <v>1959.90287499999</v>
      </c>
      <c r="G257" s="79">
        <f>IF('Water Trading Repository Table'!$E257="Soft",'Water Trading Repository Table'!$C257, "")</f>
        <v>48.5474999999999</v>
      </c>
      <c r="H257" s="78" t="str">
        <f>IF('Water Trading Repository Table'!$E257="Hard",'Water Trading Repository Table'!$B257, "")</f>
        <v/>
      </c>
      <c r="I257" s="78">
        <f t="shared" si="4"/>
        <v>2</v>
      </c>
      <c r="J257" s="90" t="str">
        <f>IF('Water Trading Repository Table'!$E257="Hard",'Water Trading Repository Table'!$C257,"")</f>
        <v/>
      </c>
    </row>
    <row r="258" spans="1:10" ht="14.25" customHeight="1" x14ac:dyDescent="0.2">
      <c r="A258" s="77">
        <v>41767.5</v>
      </c>
      <c r="B258" s="78">
        <v>2223.83566666666</v>
      </c>
      <c r="C258" s="79">
        <v>45.350833333333298</v>
      </c>
      <c r="D258" s="80">
        <f t="shared" ref="D258:D512" si="5">MONTH(A258)</f>
        <v>5</v>
      </c>
      <c r="E258" s="80" t="s">
        <v>67</v>
      </c>
      <c r="F258" s="78">
        <f>IF('Water Trading Repository Table'!$E258="Soft",'Water Trading Repository Table'!$B258, "")</f>
        <v>2223.83566666666</v>
      </c>
      <c r="G258" s="79">
        <f>IF('Water Trading Repository Table'!$E258="Soft",'Water Trading Repository Table'!$C258, "")</f>
        <v>45.350833333333298</v>
      </c>
      <c r="H258" s="78" t="str">
        <f>IF('Water Trading Repository Table'!$E258="Hard",'Water Trading Repository Table'!$B258, "")</f>
        <v/>
      </c>
      <c r="I258" s="78">
        <f t="shared" si="4"/>
        <v>2</v>
      </c>
      <c r="J258" s="90" t="str">
        <f>IF('Water Trading Repository Table'!$E258="Hard",'Water Trading Repository Table'!$C258,"")</f>
        <v/>
      </c>
    </row>
    <row r="259" spans="1:10" ht="14.25" customHeight="1" x14ac:dyDescent="0.2">
      <c r="A259" s="77">
        <v>41768</v>
      </c>
      <c r="B259" s="78">
        <v>1947.63870833333</v>
      </c>
      <c r="C259" s="79">
        <v>47.290833333333303</v>
      </c>
      <c r="D259" s="80">
        <f t="shared" si="5"/>
        <v>5</v>
      </c>
      <c r="E259" s="80" t="s">
        <v>67</v>
      </c>
      <c r="F259" s="78">
        <f>IF('Water Trading Repository Table'!$E259="Soft",'Water Trading Repository Table'!$B259, "")</f>
        <v>1947.63870833333</v>
      </c>
      <c r="G259" s="79">
        <f>IF('Water Trading Repository Table'!$E259="Soft",'Water Trading Repository Table'!$C259, "")</f>
        <v>47.290833333333303</v>
      </c>
      <c r="H259" s="78" t="str">
        <f>IF('Water Trading Repository Table'!$E259="Hard",'Water Trading Repository Table'!$B259, "")</f>
        <v/>
      </c>
      <c r="I259" s="78">
        <f t="shared" si="4"/>
        <v>2</v>
      </c>
      <c r="J259" s="90" t="str">
        <f>IF('Water Trading Repository Table'!$E259="Hard",'Water Trading Repository Table'!$C259,"")</f>
        <v/>
      </c>
    </row>
    <row r="260" spans="1:10" ht="14.25" customHeight="1" x14ac:dyDescent="0.2">
      <c r="A260" s="77">
        <v>41768.5</v>
      </c>
      <c r="B260" s="78">
        <v>2195.3652916666601</v>
      </c>
      <c r="C260" s="79">
        <v>60.935416666666598</v>
      </c>
      <c r="D260" s="80">
        <f t="shared" si="5"/>
        <v>5</v>
      </c>
      <c r="E260" s="80" t="s">
        <v>67</v>
      </c>
      <c r="F260" s="78">
        <f>IF('Water Trading Repository Table'!$E260="Soft",'Water Trading Repository Table'!$B260, "")</f>
        <v>2195.3652916666601</v>
      </c>
      <c r="G260" s="79">
        <f>IF('Water Trading Repository Table'!$E260="Soft",'Water Trading Repository Table'!$C260, "")</f>
        <v>60.935416666666598</v>
      </c>
      <c r="H260" s="78" t="str">
        <f>IF('Water Trading Repository Table'!$E260="Hard",'Water Trading Repository Table'!$B260, "")</f>
        <v/>
      </c>
      <c r="I260" s="78">
        <f t="shared" ref="I260:I323" si="6">ROUNDUP(D260/3,0)</f>
        <v>2</v>
      </c>
      <c r="J260" s="90" t="str">
        <f>IF('Water Trading Repository Table'!$E260="Hard",'Water Trading Repository Table'!$C260,"")</f>
        <v/>
      </c>
    </row>
    <row r="261" spans="1:10" ht="14.25" customHeight="1" x14ac:dyDescent="0.2">
      <c r="A261" s="77">
        <v>41769</v>
      </c>
      <c r="B261" s="78">
        <v>1752.35545833333</v>
      </c>
      <c r="C261" s="79">
        <v>60.887916666666598</v>
      </c>
      <c r="D261" s="80">
        <f t="shared" si="5"/>
        <v>5</v>
      </c>
      <c r="E261" s="80" t="s">
        <v>67</v>
      </c>
      <c r="F261" s="78">
        <f>IF('Water Trading Repository Table'!$E261="Soft",'Water Trading Repository Table'!$B261, "")</f>
        <v>1752.35545833333</v>
      </c>
      <c r="G261" s="79">
        <f>IF('Water Trading Repository Table'!$E261="Soft",'Water Trading Repository Table'!$C261, "")</f>
        <v>60.887916666666598</v>
      </c>
      <c r="H261" s="78" t="str">
        <f>IF('Water Trading Repository Table'!$E261="Hard",'Water Trading Repository Table'!$B261, "")</f>
        <v/>
      </c>
      <c r="I261" s="78">
        <f t="shared" si="6"/>
        <v>2</v>
      </c>
      <c r="J261" s="90" t="str">
        <f>IF('Water Trading Repository Table'!$E261="Hard",'Water Trading Repository Table'!$C261,"")</f>
        <v/>
      </c>
    </row>
    <row r="262" spans="1:10" ht="14.25" customHeight="1" x14ac:dyDescent="0.2">
      <c r="A262" s="77">
        <v>41769.5</v>
      </c>
      <c r="B262" s="78">
        <v>1953.0465833333301</v>
      </c>
      <c r="C262" s="79">
        <v>73.694583333333298</v>
      </c>
      <c r="D262" s="80">
        <f t="shared" si="5"/>
        <v>5</v>
      </c>
      <c r="E262" s="80" t="s">
        <v>67</v>
      </c>
      <c r="F262" s="78">
        <f>IF('Water Trading Repository Table'!$E262="Soft",'Water Trading Repository Table'!$B262, "")</f>
        <v>1953.0465833333301</v>
      </c>
      <c r="G262" s="79">
        <f>IF('Water Trading Repository Table'!$E262="Soft",'Water Trading Repository Table'!$C262, "")</f>
        <v>73.694583333333298</v>
      </c>
      <c r="H262" s="78" t="str">
        <f>IF('Water Trading Repository Table'!$E262="Hard",'Water Trading Repository Table'!$B262, "")</f>
        <v/>
      </c>
      <c r="I262" s="78">
        <f t="shared" si="6"/>
        <v>2</v>
      </c>
      <c r="J262" s="90" t="str">
        <f>IF('Water Trading Repository Table'!$E262="Hard",'Water Trading Repository Table'!$C262,"")</f>
        <v/>
      </c>
    </row>
    <row r="263" spans="1:10" ht="14.25" customHeight="1" x14ac:dyDescent="0.2">
      <c r="A263" s="77">
        <v>41770</v>
      </c>
      <c r="B263" s="78">
        <v>2006.93199999999</v>
      </c>
      <c r="C263" s="79">
        <v>57.995833333333302</v>
      </c>
      <c r="D263" s="80">
        <f t="shared" si="5"/>
        <v>5</v>
      </c>
      <c r="E263" s="80" t="s">
        <v>67</v>
      </c>
      <c r="F263" s="78">
        <f>IF('Water Trading Repository Table'!$E263="Soft",'Water Trading Repository Table'!$B263, "")</f>
        <v>2006.93199999999</v>
      </c>
      <c r="G263" s="79">
        <f>IF('Water Trading Repository Table'!$E263="Soft",'Water Trading Repository Table'!$C263, "")</f>
        <v>57.995833333333302</v>
      </c>
      <c r="H263" s="78" t="str">
        <f>IF('Water Trading Repository Table'!$E263="Hard",'Water Trading Repository Table'!$B263, "")</f>
        <v/>
      </c>
      <c r="I263" s="78">
        <f t="shared" si="6"/>
        <v>2</v>
      </c>
      <c r="J263" s="90" t="str">
        <f>IF('Water Trading Repository Table'!$E263="Hard",'Water Trading Repository Table'!$C263,"")</f>
        <v/>
      </c>
    </row>
    <row r="264" spans="1:10" ht="14.25" customHeight="1" x14ac:dyDescent="0.2">
      <c r="A264" s="77">
        <v>41770.5</v>
      </c>
      <c r="B264" s="78">
        <v>2167.6819583333299</v>
      </c>
      <c r="C264" s="79">
        <v>49.681249999999999</v>
      </c>
      <c r="D264" s="80">
        <f t="shared" si="5"/>
        <v>5</v>
      </c>
      <c r="E264" s="80" t="s">
        <v>67</v>
      </c>
      <c r="F264" s="78">
        <f>IF('Water Trading Repository Table'!$E264="Soft",'Water Trading Repository Table'!$B264, "")</f>
        <v>2167.6819583333299</v>
      </c>
      <c r="G264" s="79">
        <f>IF('Water Trading Repository Table'!$E264="Soft",'Water Trading Repository Table'!$C264, "")</f>
        <v>49.681249999999999</v>
      </c>
      <c r="H264" s="78" t="str">
        <f>IF('Water Trading Repository Table'!$E264="Hard",'Water Trading Repository Table'!$B264, "")</f>
        <v/>
      </c>
      <c r="I264" s="78">
        <f t="shared" si="6"/>
        <v>2</v>
      </c>
      <c r="J264" s="90" t="str">
        <f>IF('Water Trading Repository Table'!$E264="Hard",'Water Trading Repository Table'!$C264,"")</f>
        <v/>
      </c>
    </row>
    <row r="265" spans="1:10" ht="14.25" customHeight="1" x14ac:dyDescent="0.2">
      <c r="A265" s="77">
        <v>41771</v>
      </c>
      <c r="B265" s="78">
        <v>2025.9698333333299</v>
      </c>
      <c r="C265" s="79">
        <v>28.802777777777699</v>
      </c>
      <c r="D265" s="80">
        <f t="shared" si="5"/>
        <v>5</v>
      </c>
      <c r="E265" s="80" t="s">
        <v>67</v>
      </c>
      <c r="F265" s="78">
        <f>IF('Water Trading Repository Table'!$E265="Soft",'Water Trading Repository Table'!$B265, "")</f>
        <v>2025.9698333333299</v>
      </c>
      <c r="G265" s="79">
        <f>IF('Water Trading Repository Table'!$E265="Soft",'Water Trading Repository Table'!$C265, "")</f>
        <v>28.802777777777699</v>
      </c>
      <c r="H265" s="78" t="str">
        <f>IF('Water Trading Repository Table'!$E265="Hard",'Water Trading Repository Table'!$B265, "")</f>
        <v/>
      </c>
      <c r="I265" s="78">
        <f t="shared" si="6"/>
        <v>2</v>
      </c>
      <c r="J265" s="90" t="str">
        <f>IF('Water Trading Repository Table'!$E265="Hard",'Water Trading Repository Table'!$C265,"")</f>
        <v/>
      </c>
    </row>
    <row r="266" spans="1:10" ht="14.25" customHeight="1" x14ac:dyDescent="0.2">
      <c r="A266" s="77">
        <v>41771.5</v>
      </c>
      <c r="B266" s="78">
        <v>2364.0405416666599</v>
      </c>
      <c r="C266" s="79">
        <v>57.887916666666598</v>
      </c>
      <c r="D266" s="80">
        <f t="shared" si="5"/>
        <v>5</v>
      </c>
      <c r="E266" s="80" t="s">
        <v>67</v>
      </c>
      <c r="F266" s="78">
        <f>IF('Water Trading Repository Table'!$E266="Soft",'Water Trading Repository Table'!$B266, "")</f>
        <v>2364.0405416666599</v>
      </c>
      <c r="G266" s="79">
        <f>IF('Water Trading Repository Table'!$E266="Soft",'Water Trading Repository Table'!$C266, "")</f>
        <v>57.887916666666598</v>
      </c>
      <c r="H266" s="78" t="str">
        <f>IF('Water Trading Repository Table'!$E266="Hard",'Water Trading Repository Table'!$B266, "")</f>
        <v/>
      </c>
      <c r="I266" s="78">
        <f t="shared" si="6"/>
        <v>2</v>
      </c>
      <c r="J266" s="90" t="str">
        <f>IF('Water Trading Repository Table'!$E266="Hard",'Water Trading Repository Table'!$C266,"")</f>
        <v/>
      </c>
    </row>
    <row r="267" spans="1:10" ht="14.25" customHeight="1" x14ac:dyDescent="0.2">
      <c r="A267" s="77">
        <v>41772</v>
      </c>
      <c r="B267" s="78">
        <v>1953.5266875</v>
      </c>
      <c r="C267" s="79">
        <v>34.658124999999998</v>
      </c>
      <c r="D267" s="80">
        <f t="shared" si="5"/>
        <v>5</v>
      </c>
      <c r="E267" s="80" t="s">
        <v>67</v>
      </c>
      <c r="F267" s="78">
        <f>IF('Water Trading Repository Table'!$E267="Soft",'Water Trading Repository Table'!$B267, "")</f>
        <v>1953.5266875</v>
      </c>
      <c r="G267" s="79">
        <f>IF('Water Trading Repository Table'!$E267="Soft",'Water Trading Repository Table'!$C267, "")</f>
        <v>34.658124999999998</v>
      </c>
      <c r="H267" s="78" t="str">
        <f>IF('Water Trading Repository Table'!$E267="Hard",'Water Trading Repository Table'!$B267, "")</f>
        <v/>
      </c>
      <c r="I267" s="78">
        <f t="shared" si="6"/>
        <v>2</v>
      </c>
      <c r="J267" s="90" t="str">
        <f>IF('Water Trading Repository Table'!$E267="Hard",'Water Trading Repository Table'!$C267,"")</f>
        <v/>
      </c>
    </row>
    <row r="268" spans="1:10" ht="14.25" customHeight="1" x14ac:dyDescent="0.2">
      <c r="A268" s="77">
        <v>41772.5</v>
      </c>
      <c r="B268" s="78">
        <v>2081.5011666666601</v>
      </c>
      <c r="C268" s="79">
        <v>42.6458333333333</v>
      </c>
      <c r="D268" s="80">
        <f t="shared" si="5"/>
        <v>5</v>
      </c>
      <c r="E268" s="80" t="s">
        <v>67</v>
      </c>
      <c r="F268" s="78">
        <f>IF('Water Trading Repository Table'!$E268="Soft",'Water Trading Repository Table'!$B268, "")</f>
        <v>2081.5011666666601</v>
      </c>
      <c r="G268" s="79">
        <f>IF('Water Trading Repository Table'!$E268="Soft",'Water Trading Repository Table'!$C268, "")</f>
        <v>42.6458333333333</v>
      </c>
      <c r="H268" s="78" t="str">
        <f>IF('Water Trading Repository Table'!$E268="Hard",'Water Trading Repository Table'!$B268, "")</f>
        <v/>
      </c>
      <c r="I268" s="78">
        <f t="shared" si="6"/>
        <v>2</v>
      </c>
      <c r="J268" s="90" t="str">
        <f>IF('Water Trading Repository Table'!$E268="Hard",'Water Trading Repository Table'!$C268,"")</f>
        <v/>
      </c>
    </row>
    <row r="269" spans="1:10" ht="14.25" customHeight="1" x14ac:dyDescent="0.2">
      <c r="A269" s="77">
        <v>41773</v>
      </c>
      <c r="B269" s="78">
        <v>1833.8292916666601</v>
      </c>
      <c r="C269" s="79">
        <v>38.750833333333297</v>
      </c>
      <c r="D269" s="80">
        <f t="shared" si="5"/>
        <v>5</v>
      </c>
      <c r="E269" s="80" t="s">
        <v>67</v>
      </c>
      <c r="F269" s="78">
        <f>IF('Water Trading Repository Table'!$E269="Soft",'Water Trading Repository Table'!$B269, "")</f>
        <v>1833.8292916666601</v>
      </c>
      <c r="G269" s="79">
        <f>IF('Water Trading Repository Table'!$E269="Soft",'Water Trading Repository Table'!$C269, "")</f>
        <v>38.750833333333297</v>
      </c>
      <c r="H269" s="78" t="str">
        <f>IF('Water Trading Repository Table'!$E269="Hard",'Water Trading Repository Table'!$B269, "")</f>
        <v/>
      </c>
      <c r="I269" s="78">
        <f t="shared" si="6"/>
        <v>2</v>
      </c>
      <c r="J269" s="90" t="str">
        <f>IF('Water Trading Repository Table'!$E269="Hard",'Water Trading Repository Table'!$C269,"")</f>
        <v/>
      </c>
    </row>
    <row r="270" spans="1:10" ht="14.25" customHeight="1" x14ac:dyDescent="0.2">
      <c r="A270" s="77">
        <v>41773.5</v>
      </c>
      <c r="B270" s="78">
        <v>2114.1895</v>
      </c>
      <c r="C270" s="79">
        <v>44.832083333333301</v>
      </c>
      <c r="D270" s="80">
        <f t="shared" si="5"/>
        <v>5</v>
      </c>
      <c r="E270" s="80" t="s">
        <v>67</v>
      </c>
      <c r="F270" s="78">
        <f>IF('Water Trading Repository Table'!$E270="Soft",'Water Trading Repository Table'!$B270, "")</f>
        <v>2114.1895</v>
      </c>
      <c r="G270" s="79">
        <f>IF('Water Trading Repository Table'!$E270="Soft",'Water Trading Repository Table'!$C270, "")</f>
        <v>44.832083333333301</v>
      </c>
      <c r="H270" s="78" t="str">
        <f>IF('Water Trading Repository Table'!$E270="Hard",'Water Trading Repository Table'!$B270, "")</f>
        <v/>
      </c>
      <c r="I270" s="78">
        <f t="shared" si="6"/>
        <v>2</v>
      </c>
      <c r="J270" s="90" t="str">
        <f>IF('Water Trading Repository Table'!$E270="Hard",'Water Trading Repository Table'!$C270,"")</f>
        <v/>
      </c>
    </row>
    <row r="271" spans="1:10" ht="14.25" customHeight="1" x14ac:dyDescent="0.2">
      <c r="A271" s="77">
        <v>41774</v>
      </c>
      <c r="B271" s="78">
        <v>1983.90711111111</v>
      </c>
      <c r="C271" s="79">
        <v>37.403888888888801</v>
      </c>
      <c r="D271" s="80">
        <f t="shared" si="5"/>
        <v>5</v>
      </c>
      <c r="E271" s="80" t="s">
        <v>67</v>
      </c>
      <c r="F271" s="78">
        <f>IF('Water Trading Repository Table'!$E271="Soft",'Water Trading Repository Table'!$B271, "")</f>
        <v>1983.90711111111</v>
      </c>
      <c r="G271" s="79">
        <f>IF('Water Trading Repository Table'!$E271="Soft",'Water Trading Repository Table'!$C271, "")</f>
        <v>37.403888888888801</v>
      </c>
      <c r="H271" s="78" t="str">
        <f>IF('Water Trading Repository Table'!$E271="Hard",'Water Trading Repository Table'!$B271, "")</f>
        <v/>
      </c>
      <c r="I271" s="78">
        <f t="shared" si="6"/>
        <v>2</v>
      </c>
      <c r="J271" s="90" t="str">
        <f>IF('Water Trading Repository Table'!$E271="Hard",'Water Trading Repository Table'!$C271,"")</f>
        <v/>
      </c>
    </row>
    <row r="272" spans="1:10" ht="14.25" customHeight="1" x14ac:dyDescent="0.2">
      <c r="A272" s="77">
        <v>41774.5</v>
      </c>
      <c r="B272" s="78">
        <v>2093.3930833333302</v>
      </c>
      <c r="C272" s="79">
        <v>46.276249999999997</v>
      </c>
      <c r="D272" s="80">
        <f t="shared" si="5"/>
        <v>5</v>
      </c>
      <c r="E272" s="80" t="s">
        <v>67</v>
      </c>
      <c r="F272" s="78">
        <f>IF('Water Trading Repository Table'!$E272="Soft",'Water Trading Repository Table'!$B272, "")</f>
        <v>2093.3930833333302</v>
      </c>
      <c r="G272" s="79">
        <f>IF('Water Trading Repository Table'!$E272="Soft",'Water Trading Repository Table'!$C272, "")</f>
        <v>46.276249999999997</v>
      </c>
      <c r="H272" s="78" t="str">
        <f>IF('Water Trading Repository Table'!$E272="Hard",'Water Trading Repository Table'!$B272, "")</f>
        <v/>
      </c>
      <c r="I272" s="78">
        <f t="shared" si="6"/>
        <v>2</v>
      </c>
      <c r="J272" s="90" t="str">
        <f>IF('Water Trading Repository Table'!$E272="Hard",'Water Trading Repository Table'!$C272,"")</f>
        <v/>
      </c>
    </row>
    <row r="273" spans="1:10" ht="14.25" customHeight="1" x14ac:dyDescent="0.2">
      <c r="A273" s="77">
        <v>41775</v>
      </c>
      <c r="B273" s="78">
        <v>1989.1543750000001</v>
      </c>
      <c r="C273" s="79">
        <v>37.748750000000001</v>
      </c>
      <c r="D273" s="80">
        <f t="shared" si="5"/>
        <v>5</v>
      </c>
      <c r="E273" s="80" t="s">
        <v>67</v>
      </c>
      <c r="F273" s="78">
        <f>IF('Water Trading Repository Table'!$E273="Soft",'Water Trading Repository Table'!$B273, "")</f>
        <v>1989.1543750000001</v>
      </c>
      <c r="G273" s="79">
        <f>IF('Water Trading Repository Table'!$E273="Soft",'Water Trading Repository Table'!$C273, "")</f>
        <v>37.748750000000001</v>
      </c>
      <c r="H273" s="78" t="str">
        <f>IF('Water Trading Repository Table'!$E273="Hard",'Water Trading Repository Table'!$B273, "")</f>
        <v/>
      </c>
      <c r="I273" s="78">
        <f t="shared" si="6"/>
        <v>2</v>
      </c>
      <c r="J273" s="90" t="str">
        <f>IF('Water Trading Repository Table'!$E273="Hard",'Water Trading Repository Table'!$C273,"")</f>
        <v/>
      </c>
    </row>
    <row r="274" spans="1:10" ht="14.25" customHeight="1" x14ac:dyDescent="0.2">
      <c r="A274" s="77">
        <v>41775.5</v>
      </c>
      <c r="B274" s="78">
        <v>2151.98383333333</v>
      </c>
      <c r="C274" s="79">
        <v>46.262083333333301</v>
      </c>
      <c r="D274" s="80">
        <f t="shared" si="5"/>
        <v>5</v>
      </c>
      <c r="E274" s="80" t="s">
        <v>67</v>
      </c>
      <c r="F274" s="78">
        <f>IF('Water Trading Repository Table'!$E274="Soft",'Water Trading Repository Table'!$B274, "")</f>
        <v>2151.98383333333</v>
      </c>
      <c r="G274" s="79">
        <f>IF('Water Trading Repository Table'!$E274="Soft",'Water Trading Repository Table'!$C274, "")</f>
        <v>46.262083333333301</v>
      </c>
      <c r="H274" s="78" t="str">
        <f>IF('Water Trading Repository Table'!$E274="Hard",'Water Trading Repository Table'!$B274, "")</f>
        <v/>
      </c>
      <c r="I274" s="78">
        <f t="shared" si="6"/>
        <v>2</v>
      </c>
      <c r="J274" s="90" t="str">
        <f>IF('Water Trading Repository Table'!$E274="Hard",'Water Trading Repository Table'!$C274,"")</f>
        <v/>
      </c>
    </row>
    <row r="275" spans="1:10" ht="14.25" customHeight="1" x14ac:dyDescent="0.2">
      <c r="A275" s="77">
        <v>41776</v>
      </c>
      <c r="B275" s="78">
        <v>1885.0945454545399</v>
      </c>
      <c r="C275" s="79">
        <v>39.879090909090898</v>
      </c>
      <c r="D275" s="80">
        <f t="shared" si="5"/>
        <v>5</v>
      </c>
      <c r="E275" s="80" t="s">
        <v>67</v>
      </c>
      <c r="F275" s="78">
        <f>IF('Water Trading Repository Table'!$E275="Soft",'Water Trading Repository Table'!$B275, "")</f>
        <v>1885.0945454545399</v>
      </c>
      <c r="G275" s="79">
        <f>IF('Water Trading Repository Table'!$E275="Soft",'Water Trading Repository Table'!$C275, "")</f>
        <v>39.879090909090898</v>
      </c>
      <c r="H275" s="78" t="str">
        <f>IF('Water Trading Repository Table'!$E275="Hard",'Water Trading Repository Table'!$B275, "")</f>
        <v/>
      </c>
      <c r="I275" s="78">
        <f t="shared" si="6"/>
        <v>2</v>
      </c>
      <c r="J275" s="90" t="str">
        <f>IF('Water Trading Repository Table'!$E275="Hard",'Water Trading Repository Table'!$C275,"")</f>
        <v/>
      </c>
    </row>
    <row r="276" spans="1:10" ht="14.25" customHeight="1" x14ac:dyDescent="0.2">
      <c r="A276" s="77">
        <v>41776.5</v>
      </c>
      <c r="B276" s="78">
        <v>2100.1242499999998</v>
      </c>
      <c r="C276" s="79">
        <v>47.372916666666598</v>
      </c>
      <c r="D276" s="80">
        <f t="shared" si="5"/>
        <v>5</v>
      </c>
      <c r="E276" s="80" t="s">
        <v>67</v>
      </c>
      <c r="F276" s="78">
        <f>IF('Water Trading Repository Table'!$E276="Soft",'Water Trading Repository Table'!$B276, "")</f>
        <v>2100.1242499999998</v>
      </c>
      <c r="G276" s="79">
        <f>IF('Water Trading Repository Table'!$E276="Soft",'Water Trading Repository Table'!$C276, "")</f>
        <v>47.372916666666598</v>
      </c>
      <c r="H276" s="78" t="str">
        <f>IF('Water Trading Repository Table'!$E276="Hard",'Water Trading Repository Table'!$B276, "")</f>
        <v/>
      </c>
      <c r="I276" s="78">
        <f t="shared" si="6"/>
        <v>2</v>
      </c>
      <c r="J276" s="90" t="str">
        <f>IF('Water Trading Repository Table'!$E276="Hard",'Water Trading Repository Table'!$C276,"")</f>
        <v/>
      </c>
    </row>
    <row r="277" spans="1:10" ht="14.25" customHeight="1" x14ac:dyDescent="0.2">
      <c r="A277" s="77">
        <v>41777</v>
      </c>
      <c r="B277" s="78">
        <v>1702.1761818181801</v>
      </c>
      <c r="C277" s="79">
        <v>40.558181818181801</v>
      </c>
      <c r="D277" s="80">
        <f t="shared" si="5"/>
        <v>5</v>
      </c>
      <c r="E277" s="80" t="s">
        <v>67</v>
      </c>
      <c r="F277" s="78">
        <f>IF('Water Trading Repository Table'!$E277="Soft",'Water Trading Repository Table'!$B277, "")</f>
        <v>1702.1761818181801</v>
      </c>
      <c r="G277" s="79">
        <f>IF('Water Trading Repository Table'!$E277="Soft",'Water Trading Repository Table'!$C277, "")</f>
        <v>40.558181818181801</v>
      </c>
      <c r="H277" s="78" t="str">
        <f>IF('Water Trading Repository Table'!$E277="Hard",'Water Trading Repository Table'!$B277, "")</f>
        <v/>
      </c>
      <c r="I277" s="78">
        <f t="shared" si="6"/>
        <v>2</v>
      </c>
      <c r="J277" s="90" t="str">
        <f>IF('Water Trading Repository Table'!$E277="Hard",'Water Trading Repository Table'!$C277,"")</f>
        <v/>
      </c>
    </row>
    <row r="278" spans="1:10" ht="14.25" customHeight="1" x14ac:dyDescent="0.2">
      <c r="A278" s="77">
        <v>41777.5</v>
      </c>
      <c r="B278" s="78">
        <v>1951.5956249999999</v>
      </c>
      <c r="C278" s="79">
        <v>53.550416666666599</v>
      </c>
      <c r="D278" s="80">
        <f t="shared" si="5"/>
        <v>5</v>
      </c>
      <c r="E278" s="80" t="s">
        <v>67</v>
      </c>
      <c r="F278" s="78">
        <f>IF('Water Trading Repository Table'!$E278="Soft",'Water Trading Repository Table'!$B278, "")</f>
        <v>1951.5956249999999</v>
      </c>
      <c r="G278" s="79">
        <f>IF('Water Trading Repository Table'!$E278="Soft",'Water Trading Repository Table'!$C278, "")</f>
        <v>53.550416666666599</v>
      </c>
      <c r="H278" s="78" t="str">
        <f>IF('Water Trading Repository Table'!$E278="Hard",'Water Trading Repository Table'!$B278, "")</f>
        <v/>
      </c>
      <c r="I278" s="78">
        <f t="shared" si="6"/>
        <v>2</v>
      </c>
      <c r="J278" s="90" t="str">
        <f>IF('Water Trading Repository Table'!$E278="Hard",'Water Trading Repository Table'!$C278,"")</f>
        <v/>
      </c>
    </row>
    <row r="279" spans="1:10" ht="14.25" customHeight="1" x14ac:dyDescent="0.2">
      <c r="A279" s="77">
        <v>41778</v>
      </c>
      <c r="B279" s="78">
        <v>1599.57408333333</v>
      </c>
      <c r="C279" s="79">
        <v>47.153750000000002</v>
      </c>
      <c r="D279" s="80">
        <f t="shared" si="5"/>
        <v>5</v>
      </c>
      <c r="E279" s="80" t="s">
        <v>67</v>
      </c>
      <c r="F279" s="78">
        <f>IF('Water Trading Repository Table'!$E279="Soft",'Water Trading Repository Table'!$B279, "")</f>
        <v>1599.57408333333</v>
      </c>
      <c r="G279" s="79">
        <f>IF('Water Trading Repository Table'!$E279="Soft",'Water Trading Repository Table'!$C279, "")</f>
        <v>47.153750000000002</v>
      </c>
      <c r="H279" s="78" t="str">
        <f>IF('Water Trading Repository Table'!$E279="Hard",'Water Trading Repository Table'!$B279, "")</f>
        <v/>
      </c>
      <c r="I279" s="78">
        <f t="shared" si="6"/>
        <v>2</v>
      </c>
      <c r="J279" s="90" t="str">
        <f>IF('Water Trading Repository Table'!$E279="Hard",'Water Trading Repository Table'!$C279,"")</f>
        <v/>
      </c>
    </row>
    <row r="280" spans="1:10" ht="14.25" customHeight="1" x14ac:dyDescent="0.2">
      <c r="A280" s="77">
        <v>41778.5</v>
      </c>
      <c r="B280" s="78">
        <v>1928.0886666666599</v>
      </c>
      <c r="C280" s="79">
        <v>54.608333333333299</v>
      </c>
      <c r="D280" s="80">
        <f t="shared" si="5"/>
        <v>5</v>
      </c>
      <c r="E280" s="80" t="s">
        <v>67</v>
      </c>
      <c r="F280" s="78">
        <f>IF('Water Trading Repository Table'!$E280="Soft",'Water Trading Repository Table'!$B280, "")</f>
        <v>1928.0886666666599</v>
      </c>
      <c r="G280" s="79">
        <f>IF('Water Trading Repository Table'!$E280="Soft",'Water Trading Repository Table'!$C280, "")</f>
        <v>54.608333333333299</v>
      </c>
      <c r="H280" s="78" t="str">
        <f>IF('Water Trading Repository Table'!$E280="Hard",'Water Trading Repository Table'!$B280, "")</f>
        <v/>
      </c>
      <c r="I280" s="78">
        <f t="shared" si="6"/>
        <v>2</v>
      </c>
      <c r="J280" s="90" t="str">
        <f>IF('Water Trading Repository Table'!$E280="Hard",'Water Trading Repository Table'!$C280,"")</f>
        <v/>
      </c>
    </row>
    <row r="281" spans="1:10" ht="14.25" customHeight="1" x14ac:dyDescent="0.2">
      <c r="A281" s="77">
        <v>41779</v>
      </c>
      <c r="B281" s="78">
        <v>1874.05004166666</v>
      </c>
      <c r="C281" s="79">
        <v>50.127083333333303</v>
      </c>
      <c r="D281" s="80">
        <f t="shared" si="5"/>
        <v>5</v>
      </c>
      <c r="E281" s="80" t="s">
        <v>67</v>
      </c>
      <c r="F281" s="78">
        <f>IF('Water Trading Repository Table'!$E281="Soft",'Water Trading Repository Table'!$B281, "")</f>
        <v>1874.05004166666</v>
      </c>
      <c r="G281" s="79">
        <f>IF('Water Trading Repository Table'!$E281="Soft",'Water Trading Repository Table'!$C281, "")</f>
        <v>50.127083333333303</v>
      </c>
      <c r="H281" s="78" t="str">
        <f>IF('Water Trading Repository Table'!$E281="Hard",'Water Trading Repository Table'!$B281, "")</f>
        <v/>
      </c>
      <c r="I281" s="78">
        <f t="shared" si="6"/>
        <v>2</v>
      </c>
      <c r="J281" s="90" t="str">
        <f>IF('Water Trading Repository Table'!$E281="Hard",'Water Trading Repository Table'!$C281,"")</f>
        <v/>
      </c>
    </row>
    <row r="282" spans="1:10" ht="14.25" customHeight="1" x14ac:dyDescent="0.2">
      <c r="A282" s="77">
        <v>41779.5</v>
      </c>
      <c r="B282" s="78">
        <v>2228.79675</v>
      </c>
      <c r="C282" s="79">
        <v>49.530833333333298</v>
      </c>
      <c r="D282" s="80">
        <f t="shared" si="5"/>
        <v>5</v>
      </c>
      <c r="E282" s="80" t="s">
        <v>67</v>
      </c>
      <c r="F282" s="78">
        <f>IF('Water Trading Repository Table'!$E282="Soft",'Water Trading Repository Table'!$B282, "")</f>
        <v>2228.79675</v>
      </c>
      <c r="G282" s="79">
        <f>IF('Water Trading Repository Table'!$E282="Soft",'Water Trading Repository Table'!$C282, "")</f>
        <v>49.530833333333298</v>
      </c>
      <c r="H282" s="78" t="str">
        <f>IF('Water Trading Repository Table'!$E282="Hard",'Water Trading Repository Table'!$B282, "")</f>
        <v/>
      </c>
      <c r="I282" s="78">
        <f t="shared" si="6"/>
        <v>2</v>
      </c>
      <c r="J282" s="90" t="str">
        <f>IF('Water Trading Repository Table'!$E282="Hard",'Water Trading Repository Table'!$C282,"")</f>
        <v/>
      </c>
    </row>
    <row r="283" spans="1:10" ht="14.25" customHeight="1" x14ac:dyDescent="0.2">
      <c r="A283" s="77">
        <v>41780</v>
      </c>
      <c r="B283" s="78">
        <v>1865.50854166666</v>
      </c>
      <c r="C283" s="79">
        <v>38.462499999999999</v>
      </c>
      <c r="D283" s="80">
        <f t="shared" si="5"/>
        <v>5</v>
      </c>
      <c r="E283" s="80" t="s">
        <v>67</v>
      </c>
      <c r="F283" s="78">
        <f>IF('Water Trading Repository Table'!$E283="Soft",'Water Trading Repository Table'!$B283, "")</f>
        <v>1865.50854166666</v>
      </c>
      <c r="G283" s="79">
        <f>IF('Water Trading Repository Table'!$E283="Soft",'Water Trading Repository Table'!$C283, "")</f>
        <v>38.462499999999999</v>
      </c>
      <c r="H283" s="78" t="str">
        <f>IF('Water Trading Repository Table'!$E283="Hard",'Water Trading Repository Table'!$B283, "")</f>
        <v/>
      </c>
      <c r="I283" s="78">
        <f t="shared" si="6"/>
        <v>2</v>
      </c>
      <c r="J283" s="90" t="str">
        <f>IF('Water Trading Repository Table'!$E283="Hard",'Water Trading Repository Table'!$C283,"")</f>
        <v/>
      </c>
    </row>
    <row r="284" spans="1:10" ht="14.25" customHeight="1" x14ac:dyDescent="0.2">
      <c r="A284" s="77">
        <v>41780.5</v>
      </c>
      <c r="B284" s="78">
        <v>2147.9385416666601</v>
      </c>
      <c r="C284" s="79">
        <v>47.275416666666601</v>
      </c>
      <c r="D284" s="80">
        <f t="shared" si="5"/>
        <v>5</v>
      </c>
      <c r="E284" s="80" t="s">
        <v>67</v>
      </c>
      <c r="F284" s="78">
        <f>IF('Water Trading Repository Table'!$E284="Soft",'Water Trading Repository Table'!$B284, "")</f>
        <v>2147.9385416666601</v>
      </c>
      <c r="G284" s="79">
        <f>IF('Water Trading Repository Table'!$E284="Soft",'Water Trading Repository Table'!$C284, "")</f>
        <v>47.275416666666601</v>
      </c>
      <c r="H284" s="78" t="str">
        <f>IF('Water Trading Repository Table'!$E284="Hard",'Water Trading Repository Table'!$B284, "")</f>
        <v/>
      </c>
      <c r="I284" s="78">
        <f t="shared" si="6"/>
        <v>2</v>
      </c>
      <c r="J284" s="90" t="str">
        <f>IF('Water Trading Repository Table'!$E284="Hard",'Water Trading Repository Table'!$C284,"")</f>
        <v/>
      </c>
    </row>
    <row r="285" spans="1:10" ht="14.25" customHeight="1" x14ac:dyDescent="0.2">
      <c r="A285" s="77">
        <v>41781</v>
      </c>
      <c r="B285" s="78">
        <v>1896.82779166666</v>
      </c>
      <c r="C285" s="79">
        <v>45.832500000000003</v>
      </c>
      <c r="D285" s="80">
        <f t="shared" si="5"/>
        <v>5</v>
      </c>
      <c r="E285" s="80" t="s">
        <v>67</v>
      </c>
      <c r="F285" s="78">
        <f>IF('Water Trading Repository Table'!$E285="Soft",'Water Trading Repository Table'!$B285, "")</f>
        <v>1896.82779166666</v>
      </c>
      <c r="G285" s="79">
        <f>IF('Water Trading Repository Table'!$E285="Soft",'Water Trading Repository Table'!$C285, "")</f>
        <v>45.832500000000003</v>
      </c>
      <c r="H285" s="78" t="str">
        <f>IF('Water Trading Repository Table'!$E285="Hard",'Water Trading Repository Table'!$B285, "")</f>
        <v/>
      </c>
      <c r="I285" s="78">
        <f t="shared" si="6"/>
        <v>2</v>
      </c>
      <c r="J285" s="90" t="str">
        <f>IF('Water Trading Repository Table'!$E285="Hard",'Water Trading Repository Table'!$C285,"")</f>
        <v/>
      </c>
    </row>
    <row r="286" spans="1:10" ht="14.25" customHeight="1" x14ac:dyDescent="0.2">
      <c r="A286" s="77">
        <v>41781.5</v>
      </c>
      <c r="B286" s="78">
        <v>2179.9699166666601</v>
      </c>
      <c r="C286" s="79">
        <v>50.742916666666602</v>
      </c>
      <c r="D286" s="80">
        <f t="shared" si="5"/>
        <v>5</v>
      </c>
      <c r="E286" s="80" t="s">
        <v>67</v>
      </c>
      <c r="F286" s="78">
        <f>IF('Water Trading Repository Table'!$E286="Soft",'Water Trading Repository Table'!$B286, "")</f>
        <v>2179.9699166666601</v>
      </c>
      <c r="G286" s="79">
        <f>IF('Water Trading Repository Table'!$E286="Soft",'Water Trading Repository Table'!$C286, "")</f>
        <v>50.742916666666602</v>
      </c>
      <c r="H286" s="78" t="str">
        <f>IF('Water Trading Repository Table'!$E286="Hard",'Water Trading Repository Table'!$B286, "")</f>
        <v/>
      </c>
      <c r="I286" s="78">
        <f t="shared" si="6"/>
        <v>2</v>
      </c>
      <c r="J286" s="90" t="str">
        <f>IF('Water Trading Repository Table'!$E286="Hard",'Water Trading Repository Table'!$C286,"")</f>
        <v/>
      </c>
    </row>
    <row r="287" spans="1:10" ht="14.25" customHeight="1" x14ac:dyDescent="0.2">
      <c r="A287" s="77">
        <v>41782</v>
      </c>
      <c r="B287" s="78">
        <v>1908.9708333333299</v>
      </c>
      <c r="C287" s="79">
        <v>46.262499999999903</v>
      </c>
      <c r="D287" s="80">
        <f t="shared" si="5"/>
        <v>5</v>
      </c>
      <c r="E287" s="80" t="s">
        <v>67</v>
      </c>
      <c r="F287" s="78">
        <f>IF('Water Trading Repository Table'!$E287="Soft",'Water Trading Repository Table'!$B287, "")</f>
        <v>1908.9708333333299</v>
      </c>
      <c r="G287" s="79">
        <f>IF('Water Trading Repository Table'!$E287="Soft",'Water Trading Repository Table'!$C287, "")</f>
        <v>46.262499999999903</v>
      </c>
      <c r="H287" s="78" t="str">
        <f>IF('Water Trading Repository Table'!$E287="Hard",'Water Trading Repository Table'!$B287, "")</f>
        <v/>
      </c>
      <c r="I287" s="78">
        <f t="shared" si="6"/>
        <v>2</v>
      </c>
      <c r="J287" s="90" t="str">
        <f>IF('Water Trading Repository Table'!$E287="Hard",'Water Trading Repository Table'!$C287,"")</f>
        <v/>
      </c>
    </row>
    <row r="288" spans="1:10" ht="14.25" customHeight="1" x14ac:dyDescent="0.2">
      <c r="A288" s="77">
        <v>41782.5</v>
      </c>
      <c r="B288" s="78">
        <v>2201.0394166666601</v>
      </c>
      <c r="C288" s="79">
        <v>49.195</v>
      </c>
      <c r="D288" s="80">
        <f t="shared" si="5"/>
        <v>5</v>
      </c>
      <c r="E288" s="80" t="s">
        <v>67</v>
      </c>
      <c r="F288" s="78">
        <f>IF('Water Trading Repository Table'!$E288="Soft",'Water Trading Repository Table'!$B288, "")</f>
        <v>2201.0394166666601</v>
      </c>
      <c r="G288" s="79">
        <f>IF('Water Trading Repository Table'!$E288="Soft",'Water Trading Repository Table'!$C288, "")</f>
        <v>49.195</v>
      </c>
      <c r="H288" s="78" t="str">
        <f>IF('Water Trading Repository Table'!$E288="Hard",'Water Trading Repository Table'!$B288, "")</f>
        <v/>
      </c>
      <c r="I288" s="78">
        <f t="shared" si="6"/>
        <v>2</v>
      </c>
      <c r="J288" s="90" t="str">
        <f>IF('Water Trading Repository Table'!$E288="Hard",'Water Trading Repository Table'!$C288,"")</f>
        <v/>
      </c>
    </row>
    <row r="289" spans="1:10" ht="14.25" customHeight="1" x14ac:dyDescent="0.2">
      <c r="A289" s="77">
        <v>41783</v>
      </c>
      <c r="B289" s="78">
        <v>1941.4735416666599</v>
      </c>
      <c r="C289" s="79">
        <v>37.257083333333298</v>
      </c>
      <c r="D289" s="80">
        <f t="shared" si="5"/>
        <v>5</v>
      </c>
      <c r="E289" s="80" t="s">
        <v>67</v>
      </c>
      <c r="F289" s="78">
        <f>IF('Water Trading Repository Table'!$E289="Soft",'Water Trading Repository Table'!$B289, "")</f>
        <v>1941.4735416666599</v>
      </c>
      <c r="G289" s="79">
        <f>IF('Water Trading Repository Table'!$E289="Soft",'Water Trading Repository Table'!$C289, "")</f>
        <v>37.257083333333298</v>
      </c>
      <c r="H289" s="78" t="str">
        <f>IF('Water Trading Repository Table'!$E289="Hard",'Water Trading Repository Table'!$B289, "")</f>
        <v/>
      </c>
      <c r="I289" s="78">
        <f t="shared" si="6"/>
        <v>2</v>
      </c>
      <c r="J289" s="90" t="str">
        <f>IF('Water Trading Repository Table'!$E289="Hard",'Water Trading Repository Table'!$C289,"")</f>
        <v/>
      </c>
    </row>
    <row r="290" spans="1:10" ht="14.25" customHeight="1" x14ac:dyDescent="0.2">
      <c r="A290" s="77">
        <v>41783.5</v>
      </c>
      <c r="B290" s="78">
        <v>2156.9471250000001</v>
      </c>
      <c r="C290" s="79">
        <v>43.033333333333303</v>
      </c>
      <c r="D290" s="80">
        <f t="shared" si="5"/>
        <v>5</v>
      </c>
      <c r="E290" s="80" t="s">
        <v>67</v>
      </c>
      <c r="F290" s="78">
        <f>IF('Water Trading Repository Table'!$E290="Soft",'Water Trading Repository Table'!$B290, "")</f>
        <v>2156.9471250000001</v>
      </c>
      <c r="G290" s="79">
        <f>IF('Water Trading Repository Table'!$E290="Soft",'Water Trading Repository Table'!$C290, "")</f>
        <v>43.033333333333303</v>
      </c>
      <c r="H290" s="78" t="str">
        <f>IF('Water Trading Repository Table'!$E290="Hard",'Water Trading Repository Table'!$B290, "")</f>
        <v/>
      </c>
      <c r="I290" s="78">
        <f t="shared" si="6"/>
        <v>2</v>
      </c>
      <c r="J290" s="90" t="str">
        <f>IF('Water Trading Repository Table'!$E290="Hard",'Water Trading Repository Table'!$C290,"")</f>
        <v/>
      </c>
    </row>
    <row r="291" spans="1:10" ht="14.25" customHeight="1" x14ac:dyDescent="0.2">
      <c r="A291" s="77">
        <v>41784</v>
      </c>
      <c r="B291" s="78">
        <v>1900.7242857142801</v>
      </c>
      <c r="C291" s="79">
        <v>39.896428571428501</v>
      </c>
      <c r="D291" s="80">
        <f t="shared" si="5"/>
        <v>5</v>
      </c>
      <c r="E291" s="80" t="s">
        <v>67</v>
      </c>
      <c r="F291" s="78">
        <f>IF('Water Trading Repository Table'!$E291="Soft",'Water Trading Repository Table'!$B291, "")</f>
        <v>1900.7242857142801</v>
      </c>
      <c r="G291" s="79">
        <f>IF('Water Trading Repository Table'!$E291="Soft",'Water Trading Repository Table'!$C291, "")</f>
        <v>39.896428571428501</v>
      </c>
      <c r="H291" s="78" t="str">
        <f>IF('Water Trading Repository Table'!$E291="Hard",'Water Trading Repository Table'!$B291, "")</f>
        <v/>
      </c>
      <c r="I291" s="78">
        <f t="shared" si="6"/>
        <v>2</v>
      </c>
      <c r="J291" s="90" t="str">
        <f>IF('Water Trading Repository Table'!$E291="Hard",'Water Trading Repository Table'!$C291,"")</f>
        <v/>
      </c>
    </row>
    <row r="292" spans="1:10" ht="14.25" customHeight="1" x14ac:dyDescent="0.2">
      <c r="A292" s="77">
        <v>41784.5</v>
      </c>
      <c r="B292" s="78">
        <v>1990.6963333333299</v>
      </c>
      <c r="C292" s="79">
        <v>53.087499999999999</v>
      </c>
      <c r="D292" s="80">
        <f t="shared" si="5"/>
        <v>5</v>
      </c>
      <c r="E292" s="80" t="s">
        <v>67</v>
      </c>
      <c r="F292" s="78">
        <f>IF('Water Trading Repository Table'!$E292="Soft",'Water Trading Repository Table'!$B292, "")</f>
        <v>1990.6963333333299</v>
      </c>
      <c r="G292" s="79">
        <f>IF('Water Trading Repository Table'!$E292="Soft",'Water Trading Repository Table'!$C292, "")</f>
        <v>53.087499999999999</v>
      </c>
      <c r="H292" s="78" t="str">
        <f>IF('Water Trading Repository Table'!$E292="Hard",'Water Trading Repository Table'!$B292, "")</f>
        <v/>
      </c>
      <c r="I292" s="78">
        <f t="shared" si="6"/>
        <v>2</v>
      </c>
      <c r="J292" s="90" t="str">
        <f>IF('Water Trading Repository Table'!$E292="Hard",'Water Trading Repository Table'!$C292,"")</f>
        <v/>
      </c>
    </row>
    <row r="293" spans="1:10" ht="14.25" customHeight="1" x14ac:dyDescent="0.2">
      <c r="A293" s="77">
        <v>41785</v>
      </c>
      <c r="B293" s="78">
        <v>1641.170875</v>
      </c>
      <c r="C293" s="79">
        <v>44.002499999999998</v>
      </c>
      <c r="D293" s="80">
        <f t="shared" si="5"/>
        <v>5</v>
      </c>
      <c r="E293" s="80" t="s">
        <v>67</v>
      </c>
      <c r="F293" s="78">
        <f>IF('Water Trading Repository Table'!$E293="Soft",'Water Trading Repository Table'!$B293, "")</f>
        <v>1641.170875</v>
      </c>
      <c r="G293" s="79">
        <f>IF('Water Trading Repository Table'!$E293="Soft",'Water Trading Repository Table'!$C293, "")</f>
        <v>44.002499999999998</v>
      </c>
      <c r="H293" s="78" t="str">
        <f>IF('Water Trading Repository Table'!$E293="Hard",'Water Trading Repository Table'!$B293, "")</f>
        <v/>
      </c>
      <c r="I293" s="78">
        <f t="shared" si="6"/>
        <v>2</v>
      </c>
      <c r="J293" s="90" t="str">
        <f>IF('Water Trading Repository Table'!$E293="Hard",'Water Trading Repository Table'!$C293,"")</f>
        <v/>
      </c>
    </row>
    <row r="294" spans="1:10" ht="14.25" customHeight="1" x14ac:dyDescent="0.2">
      <c r="A294" s="77">
        <v>41785.5</v>
      </c>
      <c r="B294" s="78">
        <v>1928.3489999999999</v>
      </c>
      <c r="C294" s="79">
        <v>50.586666666666602</v>
      </c>
      <c r="D294" s="80">
        <f t="shared" si="5"/>
        <v>5</v>
      </c>
      <c r="E294" s="80" t="s">
        <v>67</v>
      </c>
      <c r="F294" s="78">
        <f>IF('Water Trading Repository Table'!$E294="Soft",'Water Trading Repository Table'!$B294, "")</f>
        <v>1928.3489999999999</v>
      </c>
      <c r="G294" s="79">
        <f>IF('Water Trading Repository Table'!$E294="Soft",'Water Trading Repository Table'!$C294, "")</f>
        <v>50.586666666666602</v>
      </c>
      <c r="H294" s="78" t="str">
        <f>IF('Water Trading Repository Table'!$E294="Hard",'Water Trading Repository Table'!$B294, "")</f>
        <v/>
      </c>
      <c r="I294" s="78">
        <f t="shared" si="6"/>
        <v>2</v>
      </c>
      <c r="J294" s="90" t="str">
        <f>IF('Water Trading Repository Table'!$E294="Hard",'Water Trading Repository Table'!$C294,"")</f>
        <v/>
      </c>
    </row>
    <row r="295" spans="1:10" ht="14.25" customHeight="1" x14ac:dyDescent="0.2">
      <c r="A295" s="77">
        <v>41786</v>
      </c>
      <c r="B295" s="78">
        <v>1902.70066666666</v>
      </c>
      <c r="C295" s="79">
        <v>46.027083333333302</v>
      </c>
      <c r="D295" s="80">
        <f t="shared" si="5"/>
        <v>5</v>
      </c>
      <c r="E295" s="80" t="s">
        <v>67</v>
      </c>
      <c r="F295" s="78">
        <f>IF('Water Trading Repository Table'!$E295="Soft",'Water Trading Repository Table'!$B295, "")</f>
        <v>1902.70066666666</v>
      </c>
      <c r="G295" s="79">
        <f>IF('Water Trading Repository Table'!$E295="Soft",'Water Trading Repository Table'!$C295, "")</f>
        <v>46.027083333333302</v>
      </c>
      <c r="H295" s="78" t="str">
        <f>IF('Water Trading Repository Table'!$E295="Hard",'Water Trading Repository Table'!$B295, "")</f>
        <v/>
      </c>
      <c r="I295" s="78">
        <f t="shared" si="6"/>
        <v>2</v>
      </c>
      <c r="J295" s="90" t="str">
        <f>IF('Water Trading Repository Table'!$E295="Hard",'Water Trading Repository Table'!$C295,"")</f>
        <v/>
      </c>
    </row>
    <row r="296" spans="1:10" ht="14.25" customHeight="1" x14ac:dyDescent="0.2">
      <c r="A296" s="77">
        <v>41786.5</v>
      </c>
      <c r="B296" s="78">
        <v>2189.06766666666</v>
      </c>
      <c r="C296" s="79">
        <v>51.392916666666601</v>
      </c>
      <c r="D296" s="80">
        <f t="shared" si="5"/>
        <v>5</v>
      </c>
      <c r="E296" s="80" t="s">
        <v>67</v>
      </c>
      <c r="F296" s="78">
        <f>IF('Water Trading Repository Table'!$E296="Soft",'Water Trading Repository Table'!$B296, "")</f>
        <v>2189.06766666666</v>
      </c>
      <c r="G296" s="79">
        <f>IF('Water Trading Repository Table'!$E296="Soft",'Water Trading Repository Table'!$C296, "")</f>
        <v>51.392916666666601</v>
      </c>
      <c r="H296" s="78" t="str">
        <f>IF('Water Trading Repository Table'!$E296="Hard",'Water Trading Repository Table'!$B296, "")</f>
        <v/>
      </c>
      <c r="I296" s="78">
        <f t="shared" si="6"/>
        <v>2</v>
      </c>
      <c r="J296" s="90" t="str">
        <f>IF('Water Trading Repository Table'!$E296="Hard",'Water Trading Repository Table'!$C296,"")</f>
        <v/>
      </c>
    </row>
    <row r="297" spans="1:10" ht="14.25" customHeight="1" x14ac:dyDescent="0.2">
      <c r="A297" s="77">
        <v>41787</v>
      </c>
      <c r="B297" s="78">
        <v>1932.2342083333299</v>
      </c>
      <c r="C297" s="79">
        <v>46.5908333333333</v>
      </c>
      <c r="D297" s="80">
        <f t="shared" si="5"/>
        <v>5</v>
      </c>
      <c r="E297" s="80" t="s">
        <v>67</v>
      </c>
      <c r="F297" s="78">
        <f>IF('Water Trading Repository Table'!$E297="Soft",'Water Trading Repository Table'!$B297, "")</f>
        <v>1932.2342083333299</v>
      </c>
      <c r="G297" s="79">
        <f>IF('Water Trading Repository Table'!$E297="Soft",'Water Trading Repository Table'!$C297, "")</f>
        <v>46.5908333333333</v>
      </c>
      <c r="H297" s="78" t="str">
        <f>IF('Water Trading Repository Table'!$E297="Hard",'Water Trading Repository Table'!$B297, "")</f>
        <v/>
      </c>
      <c r="I297" s="78">
        <f t="shared" si="6"/>
        <v>2</v>
      </c>
      <c r="J297" s="90" t="str">
        <f>IF('Water Trading Repository Table'!$E297="Hard",'Water Trading Repository Table'!$C297,"")</f>
        <v/>
      </c>
    </row>
    <row r="298" spans="1:10" ht="14.25" customHeight="1" x14ac:dyDescent="0.2">
      <c r="A298" s="77">
        <v>41787.5</v>
      </c>
      <c r="B298" s="78">
        <v>2221.4512083333302</v>
      </c>
      <c r="C298" s="79">
        <v>54.303750000000001</v>
      </c>
      <c r="D298" s="80">
        <f t="shared" si="5"/>
        <v>5</v>
      </c>
      <c r="E298" s="80" t="s">
        <v>67</v>
      </c>
      <c r="F298" s="78">
        <f>IF('Water Trading Repository Table'!$E298="Soft",'Water Trading Repository Table'!$B298, "")</f>
        <v>2221.4512083333302</v>
      </c>
      <c r="G298" s="79">
        <f>IF('Water Trading Repository Table'!$E298="Soft",'Water Trading Repository Table'!$C298, "")</f>
        <v>54.303750000000001</v>
      </c>
      <c r="H298" s="78" t="str">
        <f>IF('Water Trading Repository Table'!$E298="Hard",'Water Trading Repository Table'!$B298, "")</f>
        <v/>
      </c>
      <c r="I298" s="78">
        <f t="shared" si="6"/>
        <v>2</v>
      </c>
      <c r="J298" s="90" t="str">
        <f>IF('Water Trading Repository Table'!$E298="Hard",'Water Trading Repository Table'!$C298,"")</f>
        <v/>
      </c>
    </row>
    <row r="299" spans="1:10" ht="14.25" customHeight="1" x14ac:dyDescent="0.2">
      <c r="A299" s="77">
        <v>41788</v>
      </c>
      <c r="B299" s="78">
        <v>1911.44145833333</v>
      </c>
      <c r="C299" s="79">
        <v>45.068750000000001</v>
      </c>
      <c r="D299" s="80">
        <f t="shared" si="5"/>
        <v>5</v>
      </c>
      <c r="E299" s="80" t="s">
        <v>67</v>
      </c>
      <c r="F299" s="78">
        <f>IF('Water Trading Repository Table'!$E299="Soft",'Water Trading Repository Table'!$B299, "")</f>
        <v>1911.44145833333</v>
      </c>
      <c r="G299" s="79">
        <f>IF('Water Trading Repository Table'!$E299="Soft",'Water Trading Repository Table'!$C299, "")</f>
        <v>45.068750000000001</v>
      </c>
      <c r="H299" s="78" t="str">
        <f>IF('Water Trading Repository Table'!$E299="Hard",'Water Trading Repository Table'!$B299, "")</f>
        <v/>
      </c>
      <c r="I299" s="78">
        <f t="shared" si="6"/>
        <v>2</v>
      </c>
      <c r="J299" s="90" t="str">
        <f>IF('Water Trading Repository Table'!$E299="Hard",'Water Trading Repository Table'!$C299,"")</f>
        <v/>
      </c>
    </row>
    <row r="300" spans="1:10" ht="14.25" customHeight="1" x14ac:dyDescent="0.2">
      <c r="A300" s="77">
        <v>41788.5</v>
      </c>
      <c r="B300" s="78">
        <v>2154.5671666666599</v>
      </c>
      <c r="C300" s="79">
        <v>42.706249999999997</v>
      </c>
      <c r="D300" s="80">
        <f t="shared" si="5"/>
        <v>5</v>
      </c>
      <c r="E300" s="80" t="s">
        <v>67</v>
      </c>
      <c r="F300" s="78">
        <f>IF('Water Trading Repository Table'!$E300="Soft",'Water Trading Repository Table'!$B300, "")</f>
        <v>2154.5671666666599</v>
      </c>
      <c r="G300" s="79">
        <f>IF('Water Trading Repository Table'!$E300="Soft",'Water Trading Repository Table'!$C300, "")</f>
        <v>42.706249999999997</v>
      </c>
      <c r="H300" s="78" t="str">
        <f>IF('Water Trading Repository Table'!$E300="Hard",'Water Trading Repository Table'!$B300, "")</f>
        <v/>
      </c>
      <c r="I300" s="78">
        <f t="shared" si="6"/>
        <v>2</v>
      </c>
      <c r="J300" s="90" t="str">
        <f>IF('Water Trading Repository Table'!$E300="Hard",'Water Trading Repository Table'!$C300,"")</f>
        <v/>
      </c>
    </row>
    <row r="301" spans="1:10" ht="14.25" customHeight="1" x14ac:dyDescent="0.2">
      <c r="A301" s="77">
        <v>41789</v>
      </c>
      <c r="B301" s="78">
        <v>2086.4557222222202</v>
      </c>
      <c r="C301" s="79">
        <v>35.205555555555499</v>
      </c>
      <c r="D301" s="80">
        <f t="shared" si="5"/>
        <v>5</v>
      </c>
      <c r="E301" s="80" t="s">
        <v>67</v>
      </c>
      <c r="F301" s="78">
        <f>IF('Water Trading Repository Table'!$E301="Soft",'Water Trading Repository Table'!$B301, "")</f>
        <v>2086.4557222222202</v>
      </c>
      <c r="G301" s="79">
        <f>IF('Water Trading Repository Table'!$E301="Soft",'Water Trading Repository Table'!$C301, "")</f>
        <v>35.205555555555499</v>
      </c>
      <c r="H301" s="78" t="str">
        <f>IF('Water Trading Repository Table'!$E301="Hard",'Water Trading Repository Table'!$B301, "")</f>
        <v/>
      </c>
      <c r="I301" s="78">
        <f t="shared" si="6"/>
        <v>2</v>
      </c>
      <c r="J301" s="90" t="str">
        <f>IF('Water Trading Repository Table'!$E301="Hard",'Water Trading Repository Table'!$C301,"")</f>
        <v/>
      </c>
    </row>
    <row r="302" spans="1:10" ht="14.25" customHeight="1" x14ac:dyDescent="0.2">
      <c r="A302" s="77">
        <v>41789.5</v>
      </c>
      <c r="B302" s="78">
        <v>2375.8916249999902</v>
      </c>
      <c r="C302" s="79">
        <v>49.220833333333303</v>
      </c>
      <c r="D302" s="80">
        <f t="shared" si="5"/>
        <v>5</v>
      </c>
      <c r="E302" s="80" t="s">
        <v>67</v>
      </c>
      <c r="F302" s="78">
        <f>IF('Water Trading Repository Table'!$E302="Soft",'Water Trading Repository Table'!$B302, "")</f>
        <v>2375.8916249999902</v>
      </c>
      <c r="G302" s="79">
        <f>IF('Water Trading Repository Table'!$E302="Soft",'Water Trading Repository Table'!$C302, "")</f>
        <v>49.220833333333303</v>
      </c>
      <c r="H302" s="78" t="str">
        <f>IF('Water Trading Repository Table'!$E302="Hard",'Water Trading Repository Table'!$B302, "")</f>
        <v/>
      </c>
      <c r="I302" s="78">
        <f t="shared" si="6"/>
        <v>2</v>
      </c>
      <c r="J302" s="90" t="str">
        <f>IF('Water Trading Repository Table'!$E302="Hard",'Water Trading Repository Table'!$C302,"")</f>
        <v/>
      </c>
    </row>
    <row r="303" spans="1:10" ht="14.25" customHeight="1" x14ac:dyDescent="0.2">
      <c r="A303" s="77">
        <v>41790</v>
      </c>
      <c r="B303" s="78">
        <v>2278.90968749999</v>
      </c>
      <c r="C303" s="79">
        <v>42.534374999999997</v>
      </c>
      <c r="D303" s="80">
        <f t="shared" si="5"/>
        <v>5</v>
      </c>
      <c r="E303" s="80" t="s">
        <v>67</v>
      </c>
      <c r="F303" s="78">
        <f>IF('Water Trading Repository Table'!$E303="Soft",'Water Trading Repository Table'!$B303, "")</f>
        <v>2278.90968749999</v>
      </c>
      <c r="G303" s="79">
        <f>IF('Water Trading Repository Table'!$E303="Soft",'Water Trading Repository Table'!$C303, "")</f>
        <v>42.534374999999997</v>
      </c>
      <c r="H303" s="78" t="str">
        <f>IF('Water Trading Repository Table'!$E303="Hard",'Water Trading Repository Table'!$B303, "")</f>
        <v/>
      </c>
      <c r="I303" s="78">
        <f t="shared" si="6"/>
        <v>2</v>
      </c>
      <c r="J303" s="90" t="str">
        <f>IF('Water Trading Repository Table'!$E303="Hard",'Water Trading Repository Table'!$C303,"")</f>
        <v/>
      </c>
    </row>
    <row r="304" spans="1:10" ht="14.25" customHeight="1" x14ac:dyDescent="0.2">
      <c r="A304" s="77">
        <v>41790.5</v>
      </c>
      <c r="B304" s="78">
        <v>2414.6731818181802</v>
      </c>
      <c r="C304" s="79">
        <v>49.414090909090902</v>
      </c>
      <c r="D304" s="80">
        <f t="shared" si="5"/>
        <v>5</v>
      </c>
      <c r="E304" s="80" t="s">
        <v>67</v>
      </c>
      <c r="F304" s="78">
        <f>IF('Water Trading Repository Table'!$E304="Soft",'Water Trading Repository Table'!$B304, "")</f>
        <v>2414.6731818181802</v>
      </c>
      <c r="G304" s="79">
        <f>IF('Water Trading Repository Table'!$E304="Soft",'Water Trading Repository Table'!$C304, "")</f>
        <v>49.414090909090902</v>
      </c>
      <c r="H304" s="78" t="str">
        <f>IF('Water Trading Repository Table'!$E304="Hard",'Water Trading Repository Table'!$B304, "")</f>
        <v/>
      </c>
      <c r="I304" s="78">
        <f t="shared" si="6"/>
        <v>2</v>
      </c>
      <c r="J304" s="90" t="str">
        <f>IF('Water Trading Repository Table'!$E304="Hard",'Water Trading Repository Table'!$C304,"")</f>
        <v/>
      </c>
    </row>
    <row r="305" spans="1:10" ht="14.25" customHeight="1" x14ac:dyDescent="0.2">
      <c r="A305" s="77">
        <v>41791</v>
      </c>
      <c r="B305" s="78">
        <v>1976.13129999999</v>
      </c>
      <c r="C305" s="79">
        <v>53.580699999999901</v>
      </c>
      <c r="D305" s="80">
        <f t="shared" si="5"/>
        <v>6</v>
      </c>
      <c r="E305" s="80" t="s">
        <v>67</v>
      </c>
      <c r="F305" s="78">
        <f>IF('Water Trading Repository Table'!$E305="Soft",'Water Trading Repository Table'!$B305, "")</f>
        <v>1976.13129999999</v>
      </c>
      <c r="G305" s="79">
        <f>IF('Water Trading Repository Table'!$E305="Soft",'Water Trading Repository Table'!$C305, "")</f>
        <v>53.580699999999901</v>
      </c>
      <c r="H305" s="78" t="str">
        <f>IF('Water Trading Repository Table'!$E305="Hard",'Water Trading Repository Table'!$B305, "")</f>
        <v/>
      </c>
      <c r="I305" s="78">
        <f t="shared" si="6"/>
        <v>2</v>
      </c>
      <c r="J305" s="90" t="str">
        <f>IF('Water Trading Repository Table'!$E305="Hard",'Water Trading Repository Table'!$C305,"")</f>
        <v/>
      </c>
    </row>
    <row r="306" spans="1:10" ht="14.25" customHeight="1" x14ac:dyDescent="0.2">
      <c r="A306" s="77">
        <v>41791.5</v>
      </c>
      <c r="B306" s="78">
        <v>2665.5086249999999</v>
      </c>
      <c r="C306" s="79">
        <v>84.922083333333305</v>
      </c>
      <c r="D306" s="80">
        <f t="shared" si="5"/>
        <v>6</v>
      </c>
      <c r="E306" s="80" t="s">
        <v>67</v>
      </c>
      <c r="F306" s="78">
        <f>IF('Water Trading Repository Table'!$E306="Soft",'Water Trading Repository Table'!$B306, "")</f>
        <v>2665.5086249999999</v>
      </c>
      <c r="G306" s="79">
        <f>IF('Water Trading Repository Table'!$E306="Soft",'Water Trading Repository Table'!$C306, "")</f>
        <v>84.922083333333305</v>
      </c>
      <c r="H306" s="78" t="str">
        <f>IF('Water Trading Repository Table'!$E306="Hard",'Water Trading Repository Table'!$B306, "")</f>
        <v/>
      </c>
      <c r="I306" s="78">
        <f t="shared" si="6"/>
        <v>2</v>
      </c>
      <c r="J306" s="90" t="str">
        <f>IF('Water Trading Repository Table'!$E306="Hard",'Water Trading Repository Table'!$C306,"")</f>
        <v/>
      </c>
    </row>
    <row r="307" spans="1:10" ht="14.25" customHeight="1" x14ac:dyDescent="0.2">
      <c r="A307" s="77">
        <v>41792</v>
      </c>
      <c r="B307" s="78">
        <v>2063.6120000000001</v>
      </c>
      <c r="C307" s="79">
        <v>39.346999999999902</v>
      </c>
      <c r="D307" s="80">
        <f t="shared" si="5"/>
        <v>6</v>
      </c>
      <c r="E307" s="80" t="s">
        <v>67</v>
      </c>
      <c r="F307" s="78">
        <f>IF('Water Trading Repository Table'!$E307="Soft",'Water Trading Repository Table'!$B307, "")</f>
        <v>2063.6120000000001</v>
      </c>
      <c r="G307" s="79">
        <f>IF('Water Trading Repository Table'!$E307="Soft",'Water Trading Repository Table'!$C307, "")</f>
        <v>39.346999999999902</v>
      </c>
      <c r="H307" s="78" t="str">
        <f>IF('Water Trading Repository Table'!$E307="Hard",'Water Trading Repository Table'!$B307, "")</f>
        <v/>
      </c>
      <c r="I307" s="78">
        <f t="shared" si="6"/>
        <v>2</v>
      </c>
      <c r="J307" s="90" t="str">
        <f>IF('Water Trading Repository Table'!$E307="Hard",'Water Trading Repository Table'!$C307,"")</f>
        <v/>
      </c>
    </row>
    <row r="308" spans="1:10" ht="14.25" customHeight="1" x14ac:dyDescent="0.2">
      <c r="A308" s="77">
        <v>41792.5</v>
      </c>
      <c r="B308" s="78">
        <v>2220.75304166666</v>
      </c>
      <c r="C308" s="79">
        <v>43.315916666666602</v>
      </c>
      <c r="D308" s="80">
        <f t="shared" si="5"/>
        <v>6</v>
      </c>
      <c r="E308" s="80" t="s">
        <v>67</v>
      </c>
      <c r="F308" s="78">
        <f>IF('Water Trading Repository Table'!$E308="Soft",'Water Trading Repository Table'!$B308, "")</f>
        <v>2220.75304166666</v>
      </c>
      <c r="G308" s="79">
        <f>IF('Water Trading Repository Table'!$E308="Soft",'Water Trading Repository Table'!$C308, "")</f>
        <v>43.315916666666602</v>
      </c>
      <c r="H308" s="78" t="str">
        <f>IF('Water Trading Repository Table'!$E308="Hard",'Water Trading Repository Table'!$B308, "")</f>
        <v/>
      </c>
      <c r="I308" s="78">
        <f t="shared" si="6"/>
        <v>2</v>
      </c>
      <c r="J308" s="90" t="str">
        <f>IF('Water Trading Repository Table'!$E308="Hard",'Water Trading Repository Table'!$C308,"")</f>
        <v/>
      </c>
    </row>
    <row r="309" spans="1:10" ht="14.25" customHeight="1" x14ac:dyDescent="0.2">
      <c r="A309" s="77">
        <v>41793</v>
      </c>
      <c r="B309" s="78">
        <v>2043.6455000000001</v>
      </c>
      <c r="C309" s="79">
        <v>47.9022222222222</v>
      </c>
      <c r="D309" s="80">
        <f t="shared" si="5"/>
        <v>6</v>
      </c>
      <c r="E309" s="80" t="s">
        <v>67</v>
      </c>
      <c r="F309" s="78">
        <f>IF('Water Trading Repository Table'!$E309="Soft",'Water Trading Repository Table'!$B309, "")</f>
        <v>2043.6455000000001</v>
      </c>
      <c r="G309" s="79">
        <f>IF('Water Trading Repository Table'!$E309="Soft",'Water Trading Repository Table'!$C309, "")</f>
        <v>47.9022222222222</v>
      </c>
      <c r="H309" s="78" t="str">
        <f>IF('Water Trading Repository Table'!$E309="Hard",'Water Trading Repository Table'!$B309, "")</f>
        <v/>
      </c>
      <c r="I309" s="78">
        <f t="shared" si="6"/>
        <v>2</v>
      </c>
      <c r="J309" s="90" t="str">
        <f>IF('Water Trading Repository Table'!$E309="Hard",'Water Trading Repository Table'!$C309,"")</f>
        <v/>
      </c>
    </row>
    <row r="310" spans="1:10" ht="14.25" customHeight="1" x14ac:dyDescent="0.2">
      <c r="A310" s="77">
        <v>41793.5</v>
      </c>
      <c r="B310" s="78">
        <v>2350.2772916666599</v>
      </c>
      <c r="C310" s="79">
        <v>54.980166666666598</v>
      </c>
      <c r="D310" s="80">
        <f t="shared" si="5"/>
        <v>6</v>
      </c>
      <c r="E310" s="80" t="s">
        <v>67</v>
      </c>
      <c r="F310" s="78">
        <f>IF('Water Trading Repository Table'!$E310="Soft",'Water Trading Repository Table'!$B310, "")</f>
        <v>2350.2772916666599</v>
      </c>
      <c r="G310" s="79">
        <f>IF('Water Trading Repository Table'!$E310="Soft",'Water Trading Repository Table'!$C310, "")</f>
        <v>54.980166666666598</v>
      </c>
      <c r="H310" s="78" t="str">
        <f>IF('Water Trading Repository Table'!$E310="Hard",'Water Trading Repository Table'!$B310, "")</f>
        <v/>
      </c>
      <c r="I310" s="78">
        <f t="shared" si="6"/>
        <v>2</v>
      </c>
      <c r="J310" s="90" t="str">
        <f>IF('Water Trading Repository Table'!$E310="Hard",'Water Trading Repository Table'!$C310,"")</f>
        <v/>
      </c>
    </row>
    <row r="311" spans="1:10" ht="14.25" customHeight="1" x14ac:dyDescent="0.2">
      <c r="A311" s="77">
        <v>41794</v>
      </c>
      <c r="B311" s="78">
        <v>1895.89842857142</v>
      </c>
      <c r="C311" s="79">
        <v>35.089999999999897</v>
      </c>
      <c r="D311" s="80">
        <f t="shared" si="5"/>
        <v>6</v>
      </c>
      <c r="E311" s="80" t="s">
        <v>67</v>
      </c>
      <c r="F311" s="78">
        <f>IF('Water Trading Repository Table'!$E311="Soft",'Water Trading Repository Table'!$B311, "")</f>
        <v>1895.89842857142</v>
      </c>
      <c r="G311" s="79">
        <f>IF('Water Trading Repository Table'!$E311="Soft",'Water Trading Repository Table'!$C311, "")</f>
        <v>35.089999999999897</v>
      </c>
      <c r="H311" s="78" t="str">
        <f>IF('Water Trading Repository Table'!$E311="Hard",'Water Trading Repository Table'!$B311, "")</f>
        <v/>
      </c>
      <c r="I311" s="78">
        <f t="shared" si="6"/>
        <v>2</v>
      </c>
      <c r="J311" s="90" t="str">
        <f>IF('Water Trading Repository Table'!$E311="Hard",'Water Trading Repository Table'!$C311,"")</f>
        <v/>
      </c>
    </row>
    <row r="312" spans="1:10" ht="14.25" customHeight="1" x14ac:dyDescent="0.2">
      <c r="A312" s="77">
        <v>41794.5</v>
      </c>
      <c r="B312" s="78">
        <v>2092.5697499999901</v>
      </c>
      <c r="C312" s="79">
        <v>41.228333333333303</v>
      </c>
      <c r="D312" s="80">
        <f t="shared" si="5"/>
        <v>6</v>
      </c>
      <c r="E312" s="80" t="s">
        <v>67</v>
      </c>
      <c r="F312" s="78">
        <f>IF('Water Trading Repository Table'!$E312="Soft",'Water Trading Repository Table'!$B312, "")</f>
        <v>2092.5697499999901</v>
      </c>
      <c r="G312" s="79">
        <f>IF('Water Trading Repository Table'!$E312="Soft",'Water Trading Repository Table'!$C312, "")</f>
        <v>41.228333333333303</v>
      </c>
      <c r="H312" s="78" t="str">
        <f>IF('Water Trading Repository Table'!$E312="Hard",'Water Trading Repository Table'!$B312, "")</f>
        <v/>
      </c>
      <c r="I312" s="78">
        <f t="shared" si="6"/>
        <v>2</v>
      </c>
      <c r="J312" s="90" t="str">
        <f>IF('Water Trading Repository Table'!$E312="Hard",'Water Trading Repository Table'!$C312,"")</f>
        <v/>
      </c>
    </row>
    <row r="313" spans="1:10" ht="14.25" customHeight="1" x14ac:dyDescent="0.2">
      <c r="A313" s="77">
        <v>41795</v>
      </c>
      <c r="B313" s="78">
        <v>1798.14591666666</v>
      </c>
      <c r="C313" s="79">
        <v>48.412916666666597</v>
      </c>
      <c r="D313" s="80">
        <f t="shared" si="5"/>
        <v>6</v>
      </c>
      <c r="E313" s="80" t="s">
        <v>67</v>
      </c>
      <c r="F313" s="78">
        <f>IF('Water Trading Repository Table'!$E313="Soft",'Water Trading Repository Table'!$B313, "")</f>
        <v>1798.14591666666</v>
      </c>
      <c r="G313" s="79">
        <f>IF('Water Trading Repository Table'!$E313="Soft",'Water Trading Repository Table'!$C313, "")</f>
        <v>48.412916666666597</v>
      </c>
      <c r="H313" s="78" t="str">
        <f>IF('Water Trading Repository Table'!$E313="Hard",'Water Trading Repository Table'!$B313, "")</f>
        <v/>
      </c>
      <c r="I313" s="78">
        <f t="shared" si="6"/>
        <v>2</v>
      </c>
      <c r="J313" s="90" t="str">
        <f>IF('Water Trading Repository Table'!$E313="Hard",'Water Trading Repository Table'!$C313,"")</f>
        <v/>
      </c>
    </row>
    <row r="314" spans="1:10" ht="14.25" customHeight="1" x14ac:dyDescent="0.2">
      <c r="A314" s="77">
        <v>41795.5</v>
      </c>
      <c r="B314" s="78">
        <v>2105.5673333333302</v>
      </c>
      <c r="C314" s="79">
        <v>49.219999999999899</v>
      </c>
      <c r="D314" s="80">
        <f t="shared" si="5"/>
        <v>6</v>
      </c>
      <c r="E314" s="80" t="s">
        <v>67</v>
      </c>
      <c r="F314" s="78">
        <f>IF('Water Trading Repository Table'!$E314="Soft",'Water Trading Repository Table'!$B314, "")</f>
        <v>2105.5673333333302</v>
      </c>
      <c r="G314" s="79">
        <f>IF('Water Trading Repository Table'!$E314="Soft",'Water Trading Repository Table'!$C314, "")</f>
        <v>49.219999999999899</v>
      </c>
      <c r="H314" s="78" t="str">
        <f>IF('Water Trading Repository Table'!$E314="Hard",'Water Trading Repository Table'!$B314, "")</f>
        <v/>
      </c>
      <c r="I314" s="78">
        <f t="shared" si="6"/>
        <v>2</v>
      </c>
      <c r="J314" s="90" t="str">
        <f>IF('Water Trading Repository Table'!$E314="Hard",'Water Trading Repository Table'!$C314,"")</f>
        <v/>
      </c>
    </row>
    <row r="315" spans="1:10" ht="14.25" customHeight="1" x14ac:dyDescent="0.2">
      <c r="A315" s="77">
        <v>41796</v>
      </c>
      <c r="B315" s="78">
        <v>1923.17379166666</v>
      </c>
      <c r="C315" s="79">
        <v>51.047083333333298</v>
      </c>
      <c r="D315" s="80">
        <f t="shared" si="5"/>
        <v>6</v>
      </c>
      <c r="E315" s="80" t="s">
        <v>67</v>
      </c>
      <c r="F315" s="78">
        <f>IF('Water Trading Repository Table'!$E315="Soft",'Water Trading Repository Table'!$B315, "")</f>
        <v>1923.17379166666</v>
      </c>
      <c r="G315" s="79">
        <f>IF('Water Trading Repository Table'!$E315="Soft",'Water Trading Repository Table'!$C315, "")</f>
        <v>51.047083333333298</v>
      </c>
      <c r="H315" s="78" t="str">
        <f>IF('Water Trading Repository Table'!$E315="Hard",'Water Trading Repository Table'!$B315, "")</f>
        <v/>
      </c>
      <c r="I315" s="78">
        <f t="shared" si="6"/>
        <v>2</v>
      </c>
      <c r="J315" s="90" t="str">
        <f>IF('Water Trading Repository Table'!$E315="Hard",'Water Trading Repository Table'!$C315,"")</f>
        <v/>
      </c>
    </row>
    <row r="316" spans="1:10" ht="14.25" customHeight="1" x14ac:dyDescent="0.2">
      <c r="A316" s="77">
        <v>41796.5</v>
      </c>
      <c r="B316" s="78">
        <v>2208.3795416666599</v>
      </c>
      <c r="C316" s="79">
        <v>53.327916666666603</v>
      </c>
      <c r="D316" s="80">
        <f t="shared" si="5"/>
        <v>6</v>
      </c>
      <c r="E316" s="80" t="s">
        <v>67</v>
      </c>
      <c r="F316" s="78">
        <f>IF('Water Trading Repository Table'!$E316="Soft",'Water Trading Repository Table'!$B316, "")</f>
        <v>2208.3795416666599</v>
      </c>
      <c r="G316" s="79">
        <f>IF('Water Trading Repository Table'!$E316="Soft",'Water Trading Repository Table'!$C316, "")</f>
        <v>53.327916666666603</v>
      </c>
      <c r="H316" s="78" t="str">
        <f>IF('Water Trading Repository Table'!$E316="Hard",'Water Trading Repository Table'!$B316, "")</f>
        <v/>
      </c>
      <c r="I316" s="78">
        <f t="shared" si="6"/>
        <v>2</v>
      </c>
      <c r="J316" s="90" t="str">
        <f>IF('Water Trading Repository Table'!$E316="Hard",'Water Trading Repository Table'!$C316,"")</f>
        <v/>
      </c>
    </row>
    <row r="317" spans="1:10" ht="14.25" customHeight="1" x14ac:dyDescent="0.2">
      <c r="A317" s="77">
        <v>41797</v>
      </c>
      <c r="B317" s="78">
        <v>1958.0631249999999</v>
      </c>
      <c r="C317" s="79">
        <v>46.842500000000001</v>
      </c>
      <c r="D317" s="80">
        <f t="shared" si="5"/>
        <v>6</v>
      </c>
      <c r="E317" s="80" t="s">
        <v>67</v>
      </c>
      <c r="F317" s="78">
        <f>IF('Water Trading Repository Table'!$E317="Soft",'Water Trading Repository Table'!$B317, "")</f>
        <v>1958.0631249999999</v>
      </c>
      <c r="G317" s="79">
        <f>IF('Water Trading Repository Table'!$E317="Soft",'Water Trading Repository Table'!$C317, "")</f>
        <v>46.842500000000001</v>
      </c>
      <c r="H317" s="78" t="str">
        <f>IF('Water Trading Repository Table'!$E317="Hard",'Water Trading Repository Table'!$B317, "")</f>
        <v/>
      </c>
      <c r="I317" s="78">
        <f t="shared" si="6"/>
        <v>2</v>
      </c>
      <c r="J317" s="90" t="str">
        <f>IF('Water Trading Repository Table'!$E317="Hard",'Water Trading Repository Table'!$C317,"")</f>
        <v/>
      </c>
    </row>
    <row r="318" spans="1:10" ht="14.25" customHeight="1" x14ac:dyDescent="0.2">
      <c r="A318" s="77">
        <v>41797.5</v>
      </c>
      <c r="B318" s="78">
        <v>2245.5582083333302</v>
      </c>
      <c r="C318" s="79">
        <v>56.6724999999999</v>
      </c>
      <c r="D318" s="80">
        <f t="shared" si="5"/>
        <v>6</v>
      </c>
      <c r="E318" s="80" t="s">
        <v>67</v>
      </c>
      <c r="F318" s="78">
        <f>IF('Water Trading Repository Table'!$E318="Soft",'Water Trading Repository Table'!$B318, "")</f>
        <v>2245.5582083333302</v>
      </c>
      <c r="G318" s="79">
        <f>IF('Water Trading Repository Table'!$E318="Soft",'Water Trading Repository Table'!$C318, "")</f>
        <v>56.6724999999999</v>
      </c>
      <c r="H318" s="78" t="str">
        <f>IF('Water Trading Repository Table'!$E318="Hard",'Water Trading Repository Table'!$B318, "")</f>
        <v/>
      </c>
      <c r="I318" s="78">
        <f t="shared" si="6"/>
        <v>2</v>
      </c>
      <c r="J318" s="90" t="str">
        <f>IF('Water Trading Repository Table'!$E318="Hard",'Water Trading Repository Table'!$C318,"")</f>
        <v/>
      </c>
    </row>
    <row r="319" spans="1:10" ht="14.25" customHeight="1" x14ac:dyDescent="0.2">
      <c r="A319" s="77">
        <v>41798</v>
      </c>
      <c r="B319" s="78">
        <v>1918.86162499999</v>
      </c>
      <c r="C319" s="79">
        <v>42.86</v>
      </c>
      <c r="D319" s="80">
        <f t="shared" si="5"/>
        <v>6</v>
      </c>
      <c r="E319" s="80" t="s">
        <v>67</v>
      </c>
      <c r="F319" s="78">
        <f>IF('Water Trading Repository Table'!$E319="Soft",'Water Trading Repository Table'!$B319, "")</f>
        <v>1918.86162499999</v>
      </c>
      <c r="G319" s="79">
        <f>IF('Water Trading Repository Table'!$E319="Soft",'Water Trading Repository Table'!$C319, "")</f>
        <v>42.86</v>
      </c>
      <c r="H319" s="78" t="str">
        <f>IF('Water Trading Repository Table'!$E319="Hard",'Water Trading Repository Table'!$B319, "")</f>
        <v/>
      </c>
      <c r="I319" s="78">
        <f t="shared" si="6"/>
        <v>2</v>
      </c>
      <c r="J319" s="90" t="str">
        <f>IF('Water Trading Repository Table'!$E319="Hard",'Water Trading Repository Table'!$C319,"")</f>
        <v/>
      </c>
    </row>
    <row r="320" spans="1:10" ht="14.25" customHeight="1" x14ac:dyDescent="0.2">
      <c r="A320" s="77">
        <v>41798.5</v>
      </c>
      <c r="B320" s="78">
        <v>2000.08429166666</v>
      </c>
      <c r="C320" s="79">
        <v>53.180833333333297</v>
      </c>
      <c r="D320" s="80">
        <f t="shared" si="5"/>
        <v>6</v>
      </c>
      <c r="E320" s="80" t="s">
        <v>67</v>
      </c>
      <c r="F320" s="78">
        <f>IF('Water Trading Repository Table'!$E320="Soft",'Water Trading Repository Table'!$B320, "")</f>
        <v>2000.08429166666</v>
      </c>
      <c r="G320" s="79">
        <f>IF('Water Trading Repository Table'!$E320="Soft",'Water Trading Repository Table'!$C320, "")</f>
        <v>53.180833333333297</v>
      </c>
      <c r="H320" s="78" t="str">
        <f>IF('Water Trading Repository Table'!$E320="Hard",'Water Trading Repository Table'!$B320, "")</f>
        <v/>
      </c>
      <c r="I320" s="78">
        <f t="shared" si="6"/>
        <v>2</v>
      </c>
      <c r="J320" s="90" t="str">
        <f>IF('Water Trading Repository Table'!$E320="Hard",'Water Trading Repository Table'!$C320,"")</f>
        <v/>
      </c>
    </row>
    <row r="321" spans="1:10" ht="14.25" customHeight="1" x14ac:dyDescent="0.2">
      <c r="A321" s="77">
        <v>41799</v>
      </c>
      <c r="B321" s="78">
        <v>1909.68320833333</v>
      </c>
      <c r="C321" s="79">
        <v>40.827083333333299</v>
      </c>
      <c r="D321" s="80">
        <f t="shared" si="5"/>
        <v>6</v>
      </c>
      <c r="E321" s="80" t="s">
        <v>67</v>
      </c>
      <c r="F321" s="78">
        <f>IF('Water Trading Repository Table'!$E321="Soft",'Water Trading Repository Table'!$B321, "")</f>
        <v>1909.68320833333</v>
      </c>
      <c r="G321" s="79">
        <f>IF('Water Trading Repository Table'!$E321="Soft",'Water Trading Repository Table'!$C321, "")</f>
        <v>40.827083333333299</v>
      </c>
      <c r="H321" s="78" t="str">
        <f>IF('Water Trading Repository Table'!$E321="Hard",'Water Trading Repository Table'!$B321, "")</f>
        <v/>
      </c>
      <c r="I321" s="78">
        <f t="shared" si="6"/>
        <v>2</v>
      </c>
      <c r="J321" s="90" t="str">
        <f>IF('Water Trading Repository Table'!$E321="Hard",'Water Trading Repository Table'!$C321,"")</f>
        <v/>
      </c>
    </row>
    <row r="322" spans="1:10" ht="14.25" customHeight="1" x14ac:dyDescent="0.2">
      <c r="A322" s="77">
        <v>41799.5</v>
      </c>
      <c r="B322" s="78">
        <v>2065.2884583333298</v>
      </c>
      <c r="C322" s="79">
        <v>51.916249999999998</v>
      </c>
      <c r="D322" s="80">
        <f t="shared" si="5"/>
        <v>6</v>
      </c>
      <c r="E322" s="80" t="s">
        <v>67</v>
      </c>
      <c r="F322" s="78">
        <f>IF('Water Trading Repository Table'!$E322="Soft",'Water Trading Repository Table'!$B322, "")</f>
        <v>2065.2884583333298</v>
      </c>
      <c r="G322" s="79">
        <f>IF('Water Trading Repository Table'!$E322="Soft",'Water Trading Repository Table'!$C322, "")</f>
        <v>51.916249999999998</v>
      </c>
      <c r="H322" s="78" t="str">
        <f>IF('Water Trading Repository Table'!$E322="Hard",'Water Trading Repository Table'!$B322, "")</f>
        <v/>
      </c>
      <c r="I322" s="78">
        <f t="shared" si="6"/>
        <v>2</v>
      </c>
      <c r="J322" s="90" t="str">
        <f>IF('Water Trading Repository Table'!$E322="Hard",'Water Trading Repository Table'!$C322,"")</f>
        <v/>
      </c>
    </row>
    <row r="323" spans="1:10" ht="14.25" customHeight="1" x14ac:dyDescent="0.2">
      <c r="A323" s="77">
        <v>41800</v>
      </c>
      <c r="B323" s="78">
        <v>1660.33879166666</v>
      </c>
      <c r="C323" s="79">
        <v>58.307499999999997</v>
      </c>
      <c r="D323" s="80">
        <f t="shared" si="5"/>
        <v>6</v>
      </c>
      <c r="E323" s="80" t="s">
        <v>67</v>
      </c>
      <c r="F323" s="78">
        <f>IF('Water Trading Repository Table'!$E323="Soft",'Water Trading Repository Table'!$B323, "")</f>
        <v>1660.33879166666</v>
      </c>
      <c r="G323" s="79">
        <f>IF('Water Trading Repository Table'!$E323="Soft",'Water Trading Repository Table'!$C323, "")</f>
        <v>58.307499999999997</v>
      </c>
      <c r="H323" s="78" t="str">
        <f>IF('Water Trading Repository Table'!$E323="Hard",'Water Trading Repository Table'!$B323, "")</f>
        <v/>
      </c>
      <c r="I323" s="78">
        <f t="shared" si="6"/>
        <v>2</v>
      </c>
      <c r="J323" s="90" t="str">
        <f>IF('Water Trading Repository Table'!$E323="Hard",'Water Trading Repository Table'!$C323,"")</f>
        <v/>
      </c>
    </row>
    <row r="324" spans="1:10" ht="14.25" customHeight="1" x14ac:dyDescent="0.2">
      <c r="A324" s="77">
        <v>41800.5</v>
      </c>
      <c r="B324" s="78">
        <v>1883.58904166666</v>
      </c>
      <c r="C324" s="79">
        <v>79.133749999999907</v>
      </c>
      <c r="D324" s="80">
        <f t="shared" si="5"/>
        <v>6</v>
      </c>
      <c r="E324" s="80" t="s">
        <v>67</v>
      </c>
      <c r="F324" s="78">
        <f>IF('Water Trading Repository Table'!$E324="Soft",'Water Trading Repository Table'!$B324, "")</f>
        <v>1883.58904166666</v>
      </c>
      <c r="G324" s="79">
        <f>IF('Water Trading Repository Table'!$E324="Soft",'Water Trading Repository Table'!$C324, "")</f>
        <v>79.133749999999907</v>
      </c>
      <c r="H324" s="78" t="str">
        <f>IF('Water Trading Repository Table'!$E324="Hard",'Water Trading Repository Table'!$B324, "")</f>
        <v/>
      </c>
      <c r="I324" s="78">
        <f t="shared" ref="I324:I387" si="7">ROUNDUP(D324/3,0)</f>
        <v>2</v>
      </c>
      <c r="J324" s="90" t="str">
        <f>IF('Water Trading Repository Table'!$E324="Hard",'Water Trading Repository Table'!$C324,"")</f>
        <v/>
      </c>
    </row>
    <row r="325" spans="1:10" ht="14.25" customHeight="1" x14ac:dyDescent="0.2">
      <c r="A325" s="77">
        <v>41801</v>
      </c>
      <c r="B325" s="78">
        <v>1905.7972916666599</v>
      </c>
      <c r="C325" s="79">
        <v>52.497499999999903</v>
      </c>
      <c r="D325" s="80">
        <f t="shared" si="5"/>
        <v>6</v>
      </c>
      <c r="E325" s="80" t="s">
        <v>67</v>
      </c>
      <c r="F325" s="78">
        <f>IF('Water Trading Repository Table'!$E325="Soft",'Water Trading Repository Table'!$B325, "")</f>
        <v>1905.7972916666599</v>
      </c>
      <c r="G325" s="79">
        <f>IF('Water Trading Repository Table'!$E325="Soft",'Water Trading Repository Table'!$C325, "")</f>
        <v>52.497499999999903</v>
      </c>
      <c r="H325" s="78" t="str">
        <f>IF('Water Trading Repository Table'!$E325="Hard",'Water Trading Repository Table'!$B325, "")</f>
        <v/>
      </c>
      <c r="I325" s="78">
        <f t="shared" si="7"/>
        <v>2</v>
      </c>
      <c r="J325" s="90" t="str">
        <f>IF('Water Trading Repository Table'!$E325="Hard",'Water Trading Repository Table'!$C325,"")</f>
        <v/>
      </c>
    </row>
    <row r="326" spans="1:10" ht="14.25" customHeight="1" x14ac:dyDescent="0.2">
      <c r="A326" s="77">
        <v>41801.5</v>
      </c>
      <c r="B326" s="78">
        <v>2126.8541249999998</v>
      </c>
      <c r="C326" s="79">
        <v>47.962916666666601</v>
      </c>
      <c r="D326" s="80">
        <f t="shared" si="5"/>
        <v>6</v>
      </c>
      <c r="E326" s="80" t="s">
        <v>67</v>
      </c>
      <c r="F326" s="78">
        <f>IF('Water Trading Repository Table'!$E326="Soft",'Water Trading Repository Table'!$B326, "")</f>
        <v>2126.8541249999998</v>
      </c>
      <c r="G326" s="79">
        <f>IF('Water Trading Repository Table'!$E326="Soft",'Water Trading Repository Table'!$C326, "")</f>
        <v>47.962916666666601</v>
      </c>
      <c r="H326" s="78" t="str">
        <f>IF('Water Trading Repository Table'!$E326="Hard",'Water Trading Repository Table'!$B326, "")</f>
        <v/>
      </c>
      <c r="I326" s="78">
        <f t="shared" si="7"/>
        <v>2</v>
      </c>
      <c r="J326" s="90" t="str">
        <f>IF('Water Trading Repository Table'!$E326="Hard",'Water Trading Repository Table'!$C326,"")</f>
        <v/>
      </c>
    </row>
    <row r="327" spans="1:10" ht="14.25" customHeight="1" x14ac:dyDescent="0.2">
      <c r="A327" s="77">
        <v>41802</v>
      </c>
      <c r="B327" s="78">
        <v>2100.2164583333301</v>
      </c>
      <c r="C327" s="79">
        <v>62.541249999999899</v>
      </c>
      <c r="D327" s="80">
        <f t="shared" si="5"/>
        <v>6</v>
      </c>
      <c r="E327" s="80" t="s">
        <v>67</v>
      </c>
      <c r="F327" s="78">
        <f>IF('Water Trading Repository Table'!$E327="Soft",'Water Trading Repository Table'!$B327, "")</f>
        <v>2100.2164583333301</v>
      </c>
      <c r="G327" s="79">
        <f>IF('Water Trading Repository Table'!$E327="Soft",'Water Trading Repository Table'!$C327, "")</f>
        <v>62.541249999999899</v>
      </c>
      <c r="H327" s="78" t="str">
        <f>IF('Water Trading Repository Table'!$E327="Hard",'Water Trading Repository Table'!$B327, "")</f>
        <v/>
      </c>
      <c r="I327" s="78">
        <f t="shared" si="7"/>
        <v>2</v>
      </c>
      <c r="J327" s="90" t="str">
        <f>IF('Water Trading Repository Table'!$E327="Hard",'Water Trading Repository Table'!$C327,"")</f>
        <v/>
      </c>
    </row>
    <row r="328" spans="1:10" ht="14.25" customHeight="1" x14ac:dyDescent="0.2">
      <c r="A328" s="77">
        <v>41802.5</v>
      </c>
      <c r="B328" s="78">
        <v>2545.1474166666599</v>
      </c>
      <c r="C328" s="79">
        <v>79.1875</v>
      </c>
      <c r="D328" s="80">
        <f t="shared" si="5"/>
        <v>6</v>
      </c>
      <c r="E328" s="80" t="s">
        <v>67</v>
      </c>
      <c r="F328" s="78">
        <f>IF('Water Trading Repository Table'!$E328="Soft",'Water Trading Repository Table'!$B328, "")</f>
        <v>2545.1474166666599</v>
      </c>
      <c r="G328" s="79">
        <f>IF('Water Trading Repository Table'!$E328="Soft",'Water Trading Repository Table'!$C328, "")</f>
        <v>79.1875</v>
      </c>
      <c r="H328" s="78" t="str">
        <f>IF('Water Trading Repository Table'!$E328="Hard",'Water Trading Repository Table'!$B328, "")</f>
        <v/>
      </c>
      <c r="I328" s="78">
        <f t="shared" si="7"/>
        <v>2</v>
      </c>
      <c r="J328" s="90" t="str">
        <f>IF('Water Trading Repository Table'!$E328="Hard",'Water Trading Repository Table'!$C328,"")</f>
        <v/>
      </c>
    </row>
    <row r="329" spans="1:10" ht="14.25" customHeight="1" x14ac:dyDescent="0.2">
      <c r="A329" s="77">
        <v>41803</v>
      </c>
      <c r="B329" s="78">
        <v>2023.9495833333301</v>
      </c>
      <c r="C329" s="79">
        <v>38.7470833333333</v>
      </c>
      <c r="D329" s="80">
        <f t="shared" si="5"/>
        <v>6</v>
      </c>
      <c r="E329" s="80" t="s">
        <v>67</v>
      </c>
      <c r="F329" s="78">
        <f>IF('Water Trading Repository Table'!$E329="Soft",'Water Trading Repository Table'!$B329, "")</f>
        <v>2023.9495833333301</v>
      </c>
      <c r="G329" s="79">
        <f>IF('Water Trading Repository Table'!$E329="Soft",'Water Trading Repository Table'!$C329, "")</f>
        <v>38.7470833333333</v>
      </c>
      <c r="H329" s="78" t="str">
        <f>IF('Water Trading Repository Table'!$E329="Hard",'Water Trading Repository Table'!$B329, "")</f>
        <v/>
      </c>
      <c r="I329" s="78">
        <f t="shared" si="7"/>
        <v>2</v>
      </c>
      <c r="J329" s="90" t="str">
        <f>IF('Water Trading Repository Table'!$E329="Hard",'Water Trading Repository Table'!$C329,"")</f>
        <v/>
      </c>
    </row>
    <row r="330" spans="1:10" ht="14.25" customHeight="1" x14ac:dyDescent="0.2">
      <c r="A330" s="77">
        <v>41803.5</v>
      </c>
      <c r="B330" s="78">
        <v>2276.0501250000002</v>
      </c>
      <c r="C330" s="79">
        <v>49.417083333333302</v>
      </c>
      <c r="D330" s="80">
        <f t="shared" si="5"/>
        <v>6</v>
      </c>
      <c r="E330" s="80" t="s">
        <v>67</v>
      </c>
      <c r="F330" s="78">
        <f>IF('Water Trading Repository Table'!$E330="Soft",'Water Trading Repository Table'!$B330, "")</f>
        <v>2276.0501250000002</v>
      </c>
      <c r="G330" s="79">
        <f>IF('Water Trading Repository Table'!$E330="Soft",'Water Trading Repository Table'!$C330, "")</f>
        <v>49.417083333333302</v>
      </c>
      <c r="H330" s="78" t="str">
        <f>IF('Water Trading Repository Table'!$E330="Hard",'Water Trading Repository Table'!$B330, "")</f>
        <v/>
      </c>
      <c r="I330" s="78">
        <f t="shared" si="7"/>
        <v>2</v>
      </c>
      <c r="J330" s="90" t="str">
        <f>IF('Water Trading Repository Table'!$E330="Hard",'Water Trading Repository Table'!$C330,"")</f>
        <v/>
      </c>
    </row>
    <row r="331" spans="1:10" ht="14.25" customHeight="1" x14ac:dyDescent="0.2">
      <c r="A331" s="77">
        <v>41804</v>
      </c>
      <c r="B331" s="78">
        <v>1991.1601250000001</v>
      </c>
      <c r="C331" s="79">
        <v>41.010833333333302</v>
      </c>
      <c r="D331" s="80">
        <f t="shared" si="5"/>
        <v>6</v>
      </c>
      <c r="E331" s="80" t="s">
        <v>67</v>
      </c>
      <c r="F331" s="78">
        <f>IF('Water Trading Repository Table'!$E331="Soft",'Water Trading Repository Table'!$B331, "")</f>
        <v>1991.1601250000001</v>
      </c>
      <c r="G331" s="79">
        <f>IF('Water Trading Repository Table'!$E331="Soft",'Water Trading Repository Table'!$C331, "")</f>
        <v>41.010833333333302</v>
      </c>
      <c r="H331" s="78" t="str">
        <f>IF('Water Trading Repository Table'!$E331="Hard",'Water Trading Repository Table'!$B331, "")</f>
        <v/>
      </c>
      <c r="I331" s="78">
        <f t="shared" si="7"/>
        <v>2</v>
      </c>
      <c r="J331" s="90" t="str">
        <f>IF('Water Trading Repository Table'!$E331="Hard",'Water Trading Repository Table'!$C331,"")</f>
        <v/>
      </c>
    </row>
    <row r="332" spans="1:10" ht="14.25" customHeight="1" x14ac:dyDescent="0.2">
      <c r="A332" s="77">
        <v>41804.5</v>
      </c>
      <c r="B332" s="78">
        <v>2287.9387083333299</v>
      </c>
      <c r="C332" s="79">
        <v>48.966249999999903</v>
      </c>
      <c r="D332" s="80">
        <f t="shared" si="5"/>
        <v>6</v>
      </c>
      <c r="E332" s="80" t="s">
        <v>67</v>
      </c>
      <c r="F332" s="78">
        <f>IF('Water Trading Repository Table'!$E332="Soft",'Water Trading Repository Table'!$B332, "")</f>
        <v>2287.9387083333299</v>
      </c>
      <c r="G332" s="79">
        <f>IF('Water Trading Repository Table'!$E332="Soft",'Water Trading Repository Table'!$C332, "")</f>
        <v>48.966249999999903</v>
      </c>
      <c r="H332" s="78" t="str">
        <f>IF('Water Trading Repository Table'!$E332="Hard",'Water Trading Repository Table'!$B332, "")</f>
        <v/>
      </c>
      <c r="I332" s="78">
        <f t="shared" si="7"/>
        <v>2</v>
      </c>
      <c r="J332" s="90" t="str">
        <f>IF('Water Trading Repository Table'!$E332="Hard",'Water Trading Repository Table'!$C332,"")</f>
        <v/>
      </c>
    </row>
    <row r="333" spans="1:10" ht="14.25" customHeight="1" x14ac:dyDescent="0.2">
      <c r="A333" s="77">
        <v>41805</v>
      </c>
      <c r="B333" s="78">
        <v>1849.9232916666599</v>
      </c>
      <c r="C333" s="79">
        <v>46.856666666666598</v>
      </c>
      <c r="D333" s="80">
        <f t="shared" si="5"/>
        <v>6</v>
      </c>
      <c r="E333" s="80" t="s">
        <v>67</v>
      </c>
      <c r="F333" s="78">
        <f>IF('Water Trading Repository Table'!$E333="Soft",'Water Trading Repository Table'!$B333, "")</f>
        <v>1849.9232916666599</v>
      </c>
      <c r="G333" s="79">
        <f>IF('Water Trading Repository Table'!$E333="Soft",'Water Trading Repository Table'!$C333, "")</f>
        <v>46.856666666666598</v>
      </c>
      <c r="H333" s="78" t="str">
        <f>IF('Water Trading Repository Table'!$E333="Hard",'Water Trading Repository Table'!$B333, "")</f>
        <v/>
      </c>
      <c r="I333" s="78">
        <f t="shared" si="7"/>
        <v>2</v>
      </c>
      <c r="J333" s="90" t="str">
        <f>IF('Water Trading Repository Table'!$E333="Hard",'Water Trading Repository Table'!$C333,"")</f>
        <v/>
      </c>
    </row>
    <row r="334" spans="1:10" ht="14.25" customHeight="1" x14ac:dyDescent="0.2">
      <c r="A334" s="77">
        <v>41805.5</v>
      </c>
      <c r="B334" s="78">
        <v>2194.1292083333301</v>
      </c>
      <c r="C334" s="79">
        <v>60.067499999999903</v>
      </c>
      <c r="D334" s="80">
        <f t="shared" si="5"/>
        <v>6</v>
      </c>
      <c r="E334" s="80" t="s">
        <v>67</v>
      </c>
      <c r="F334" s="78">
        <f>IF('Water Trading Repository Table'!$E334="Soft",'Water Trading Repository Table'!$B334, "")</f>
        <v>2194.1292083333301</v>
      </c>
      <c r="G334" s="79">
        <f>IF('Water Trading Repository Table'!$E334="Soft",'Water Trading Repository Table'!$C334, "")</f>
        <v>60.067499999999903</v>
      </c>
      <c r="H334" s="78" t="str">
        <f>IF('Water Trading Repository Table'!$E334="Hard",'Water Trading Repository Table'!$B334, "")</f>
        <v/>
      </c>
      <c r="I334" s="78">
        <f t="shared" si="7"/>
        <v>2</v>
      </c>
      <c r="J334" s="90" t="str">
        <f>IF('Water Trading Repository Table'!$E334="Hard",'Water Trading Repository Table'!$C334,"")</f>
        <v/>
      </c>
    </row>
    <row r="335" spans="1:10" ht="14.25" customHeight="1" x14ac:dyDescent="0.2">
      <c r="A335" s="77">
        <v>41806</v>
      </c>
      <c r="B335" s="78">
        <v>1790.3879583333301</v>
      </c>
      <c r="C335" s="79">
        <v>46.485833333333296</v>
      </c>
      <c r="D335" s="80">
        <f t="shared" si="5"/>
        <v>6</v>
      </c>
      <c r="E335" s="80" t="s">
        <v>67</v>
      </c>
      <c r="F335" s="78">
        <f>IF('Water Trading Repository Table'!$E335="Soft",'Water Trading Repository Table'!$B335, "")</f>
        <v>1790.3879583333301</v>
      </c>
      <c r="G335" s="79">
        <f>IF('Water Trading Repository Table'!$E335="Soft",'Water Trading Repository Table'!$C335, "")</f>
        <v>46.485833333333296</v>
      </c>
      <c r="H335" s="78" t="str">
        <f>IF('Water Trading Repository Table'!$E335="Hard",'Water Trading Repository Table'!$B335, "")</f>
        <v/>
      </c>
      <c r="I335" s="78">
        <f t="shared" si="7"/>
        <v>2</v>
      </c>
      <c r="J335" s="90" t="str">
        <f>IF('Water Trading Repository Table'!$E335="Hard",'Water Trading Repository Table'!$C335,"")</f>
        <v/>
      </c>
    </row>
    <row r="336" spans="1:10" ht="14.25" customHeight="1" x14ac:dyDescent="0.2">
      <c r="A336" s="77">
        <v>41806.5</v>
      </c>
      <c r="B336" s="78">
        <v>2141.3363749999999</v>
      </c>
      <c r="C336" s="79">
        <v>63.379999999999903</v>
      </c>
      <c r="D336" s="80">
        <f t="shared" si="5"/>
        <v>6</v>
      </c>
      <c r="E336" s="80" t="s">
        <v>67</v>
      </c>
      <c r="F336" s="78">
        <f>IF('Water Trading Repository Table'!$E336="Soft",'Water Trading Repository Table'!$B336, "")</f>
        <v>2141.3363749999999</v>
      </c>
      <c r="G336" s="79">
        <f>IF('Water Trading Repository Table'!$E336="Soft",'Water Trading Repository Table'!$C336, "")</f>
        <v>63.379999999999903</v>
      </c>
      <c r="H336" s="78" t="str">
        <f>IF('Water Trading Repository Table'!$E336="Hard",'Water Trading Repository Table'!$B336, "")</f>
        <v/>
      </c>
      <c r="I336" s="78">
        <f t="shared" si="7"/>
        <v>2</v>
      </c>
      <c r="J336" s="90" t="str">
        <f>IF('Water Trading Repository Table'!$E336="Hard",'Water Trading Repository Table'!$C336,"")</f>
        <v/>
      </c>
    </row>
    <row r="337" spans="1:10" ht="14.25" customHeight="1" x14ac:dyDescent="0.2">
      <c r="A337" s="77">
        <v>41807</v>
      </c>
      <c r="B337" s="78">
        <v>2057.9334999999901</v>
      </c>
      <c r="C337" s="79">
        <v>56.775833333333303</v>
      </c>
      <c r="D337" s="80">
        <f t="shared" si="5"/>
        <v>6</v>
      </c>
      <c r="E337" s="80" t="s">
        <v>67</v>
      </c>
      <c r="F337" s="78">
        <f>IF('Water Trading Repository Table'!$E337="Soft",'Water Trading Repository Table'!$B337, "")</f>
        <v>2057.9334999999901</v>
      </c>
      <c r="G337" s="79">
        <f>IF('Water Trading Repository Table'!$E337="Soft",'Water Trading Repository Table'!$C337, "")</f>
        <v>56.775833333333303</v>
      </c>
      <c r="H337" s="78" t="str">
        <f>IF('Water Trading Repository Table'!$E337="Hard",'Water Trading Repository Table'!$B337, "")</f>
        <v/>
      </c>
      <c r="I337" s="78">
        <f t="shared" si="7"/>
        <v>2</v>
      </c>
      <c r="J337" s="90" t="str">
        <f>IF('Water Trading Repository Table'!$E337="Hard",'Water Trading Repository Table'!$C337,"")</f>
        <v/>
      </c>
    </row>
    <row r="338" spans="1:10" ht="14.25" customHeight="1" x14ac:dyDescent="0.2">
      <c r="A338" s="77">
        <v>41807.5</v>
      </c>
      <c r="B338" s="78">
        <v>2406.0681666666601</v>
      </c>
      <c r="C338" s="79">
        <v>71.761666666666599</v>
      </c>
      <c r="D338" s="80">
        <f t="shared" si="5"/>
        <v>6</v>
      </c>
      <c r="E338" s="80" t="s">
        <v>67</v>
      </c>
      <c r="F338" s="78">
        <f>IF('Water Trading Repository Table'!$E338="Soft",'Water Trading Repository Table'!$B338, "")</f>
        <v>2406.0681666666601</v>
      </c>
      <c r="G338" s="79">
        <f>IF('Water Trading Repository Table'!$E338="Soft",'Water Trading Repository Table'!$C338, "")</f>
        <v>71.761666666666599</v>
      </c>
      <c r="H338" s="78" t="str">
        <f>IF('Water Trading Repository Table'!$E338="Hard",'Water Trading Repository Table'!$B338, "")</f>
        <v/>
      </c>
      <c r="I338" s="78">
        <f t="shared" si="7"/>
        <v>2</v>
      </c>
      <c r="J338" s="90" t="str">
        <f>IF('Water Trading Repository Table'!$E338="Hard",'Water Trading Repository Table'!$C338,"")</f>
        <v/>
      </c>
    </row>
    <row r="339" spans="1:10" ht="14.25" customHeight="1" x14ac:dyDescent="0.2">
      <c r="A339" s="77">
        <v>41808</v>
      </c>
      <c r="B339" s="78">
        <v>2095.8654166666602</v>
      </c>
      <c r="C339" s="79">
        <v>57.215416666666599</v>
      </c>
      <c r="D339" s="80">
        <f t="shared" si="5"/>
        <v>6</v>
      </c>
      <c r="E339" s="80" t="s">
        <v>67</v>
      </c>
      <c r="F339" s="78">
        <f>IF('Water Trading Repository Table'!$E339="Soft",'Water Trading Repository Table'!$B339, "")</f>
        <v>2095.8654166666602</v>
      </c>
      <c r="G339" s="79">
        <f>IF('Water Trading Repository Table'!$E339="Soft",'Water Trading Repository Table'!$C339, "")</f>
        <v>57.215416666666599</v>
      </c>
      <c r="H339" s="78" t="str">
        <f>IF('Water Trading Repository Table'!$E339="Hard",'Water Trading Repository Table'!$B339, "")</f>
        <v/>
      </c>
      <c r="I339" s="78">
        <f t="shared" si="7"/>
        <v>2</v>
      </c>
      <c r="J339" s="90" t="str">
        <f>IF('Water Trading Repository Table'!$E339="Hard",'Water Trading Repository Table'!$C339,"")</f>
        <v/>
      </c>
    </row>
    <row r="340" spans="1:10" ht="14.25" customHeight="1" x14ac:dyDescent="0.2">
      <c r="A340" s="77">
        <v>41808.5</v>
      </c>
      <c r="B340" s="78">
        <v>2445.3009999999999</v>
      </c>
      <c r="C340" s="79">
        <v>72.071666666666601</v>
      </c>
      <c r="D340" s="80">
        <f t="shared" si="5"/>
        <v>6</v>
      </c>
      <c r="E340" s="80" t="s">
        <v>67</v>
      </c>
      <c r="F340" s="78">
        <f>IF('Water Trading Repository Table'!$E340="Soft",'Water Trading Repository Table'!$B340, "")</f>
        <v>2445.3009999999999</v>
      </c>
      <c r="G340" s="79">
        <f>IF('Water Trading Repository Table'!$E340="Soft",'Water Trading Repository Table'!$C340, "")</f>
        <v>72.071666666666601</v>
      </c>
      <c r="H340" s="78" t="str">
        <f>IF('Water Trading Repository Table'!$E340="Hard",'Water Trading Repository Table'!$B340, "")</f>
        <v/>
      </c>
      <c r="I340" s="78">
        <f t="shared" si="7"/>
        <v>2</v>
      </c>
      <c r="J340" s="90" t="str">
        <f>IF('Water Trading Repository Table'!$E340="Hard",'Water Trading Repository Table'!$C340,"")</f>
        <v/>
      </c>
    </row>
    <row r="341" spans="1:10" ht="14.25" customHeight="1" x14ac:dyDescent="0.2">
      <c r="A341" s="77">
        <v>41809</v>
      </c>
      <c r="B341" s="78">
        <v>2086.9225833333298</v>
      </c>
      <c r="C341" s="79">
        <v>55.789166666666603</v>
      </c>
      <c r="D341" s="80">
        <f t="shared" si="5"/>
        <v>6</v>
      </c>
      <c r="E341" s="80" t="s">
        <v>67</v>
      </c>
      <c r="F341" s="78">
        <f>IF('Water Trading Repository Table'!$E341="Soft",'Water Trading Repository Table'!$B341, "")</f>
        <v>2086.9225833333298</v>
      </c>
      <c r="G341" s="79">
        <f>IF('Water Trading Repository Table'!$E341="Soft",'Water Trading Repository Table'!$C341, "")</f>
        <v>55.789166666666603</v>
      </c>
      <c r="H341" s="78" t="str">
        <f>IF('Water Trading Repository Table'!$E341="Hard",'Water Trading Repository Table'!$B341, "")</f>
        <v/>
      </c>
      <c r="I341" s="78">
        <f t="shared" si="7"/>
        <v>2</v>
      </c>
      <c r="J341" s="90" t="str">
        <f>IF('Water Trading Repository Table'!$E341="Hard",'Water Trading Repository Table'!$C341,"")</f>
        <v/>
      </c>
    </row>
    <row r="342" spans="1:10" ht="14.25" customHeight="1" x14ac:dyDescent="0.2">
      <c r="A342" s="77">
        <v>41809.5</v>
      </c>
      <c r="B342" s="78">
        <v>2370.00979166666</v>
      </c>
      <c r="C342" s="79">
        <v>57.0787499999999</v>
      </c>
      <c r="D342" s="80">
        <f t="shared" si="5"/>
        <v>6</v>
      </c>
      <c r="E342" s="80" t="s">
        <v>67</v>
      </c>
      <c r="F342" s="78">
        <f>IF('Water Trading Repository Table'!$E342="Soft",'Water Trading Repository Table'!$B342, "")</f>
        <v>2370.00979166666</v>
      </c>
      <c r="G342" s="79">
        <f>IF('Water Trading Repository Table'!$E342="Soft",'Water Trading Repository Table'!$C342, "")</f>
        <v>57.0787499999999</v>
      </c>
      <c r="H342" s="78" t="str">
        <f>IF('Water Trading Repository Table'!$E342="Hard",'Water Trading Repository Table'!$B342, "")</f>
        <v/>
      </c>
      <c r="I342" s="78">
        <f t="shared" si="7"/>
        <v>2</v>
      </c>
      <c r="J342" s="90" t="str">
        <f>IF('Water Trading Repository Table'!$E342="Hard",'Water Trading Repository Table'!$C342,"")</f>
        <v/>
      </c>
    </row>
    <row r="343" spans="1:10" ht="14.25" customHeight="1" x14ac:dyDescent="0.2">
      <c r="A343" s="77">
        <v>41810</v>
      </c>
      <c r="B343" s="78">
        <v>2085.0864166666602</v>
      </c>
      <c r="C343" s="79">
        <v>52.03875</v>
      </c>
      <c r="D343" s="80">
        <f t="shared" si="5"/>
        <v>6</v>
      </c>
      <c r="E343" s="80" t="s">
        <v>67</v>
      </c>
      <c r="F343" s="78">
        <f>IF('Water Trading Repository Table'!$E343="Soft",'Water Trading Repository Table'!$B343, "")</f>
        <v>2085.0864166666602</v>
      </c>
      <c r="G343" s="79">
        <f>IF('Water Trading Repository Table'!$E343="Soft",'Water Trading Repository Table'!$C343, "")</f>
        <v>52.03875</v>
      </c>
      <c r="H343" s="78" t="str">
        <f>IF('Water Trading Repository Table'!$E343="Hard",'Water Trading Repository Table'!$B343, "")</f>
        <v/>
      </c>
      <c r="I343" s="78">
        <f t="shared" si="7"/>
        <v>2</v>
      </c>
      <c r="J343" s="90" t="str">
        <f>IF('Water Trading Repository Table'!$E343="Hard",'Water Trading Repository Table'!$C343,"")</f>
        <v/>
      </c>
    </row>
    <row r="344" spans="1:10" ht="14.25" customHeight="1" x14ac:dyDescent="0.2">
      <c r="A344" s="77">
        <v>41810.5</v>
      </c>
      <c r="B344" s="78">
        <v>2395.16129166666</v>
      </c>
      <c r="C344" s="79">
        <v>57.935000000000002</v>
      </c>
      <c r="D344" s="80">
        <f t="shared" si="5"/>
        <v>6</v>
      </c>
      <c r="E344" s="80" t="s">
        <v>67</v>
      </c>
      <c r="F344" s="78">
        <f>IF('Water Trading Repository Table'!$E344="Soft",'Water Trading Repository Table'!$B344, "")</f>
        <v>2395.16129166666</v>
      </c>
      <c r="G344" s="79">
        <f>IF('Water Trading Repository Table'!$E344="Soft",'Water Trading Repository Table'!$C344, "")</f>
        <v>57.935000000000002</v>
      </c>
      <c r="H344" s="78" t="str">
        <f>IF('Water Trading Repository Table'!$E344="Hard",'Water Trading Repository Table'!$B344, "")</f>
        <v/>
      </c>
      <c r="I344" s="78">
        <f t="shared" si="7"/>
        <v>2</v>
      </c>
      <c r="J344" s="90" t="str">
        <f>IF('Water Trading Repository Table'!$E344="Hard",'Water Trading Repository Table'!$C344,"")</f>
        <v/>
      </c>
    </row>
    <row r="345" spans="1:10" ht="14.25" customHeight="1" x14ac:dyDescent="0.2">
      <c r="A345" s="77">
        <v>41811</v>
      </c>
      <c r="B345" s="78">
        <v>2235.5886666666602</v>
      </c>
      <c r="C345" s="79">
        <v>38.531111111111102</v>
      </c>
      <c r="D345" s="80">
        <f t="shared" si="5"/>
        <v>6</v>
      </c>
      <c r="E345" s="80" t="s">
        <v>67</v>
      </c>
      <c r="F345" s="78">
        <f>IF('Water Trading Repository Table'!$E345="Soft",'Water Trading Repository Table'!$B345, "")</f>
        <v>2235.5886666666602</v>
      </c>
      <c r="G345" s="79">
        <f>IF('Water Trading Repository Table'!$E345="Soft",'Water Trading Repository Table'!$C345, "")</f>
        <v>38.531111111111102</v>
      </c>
      <c r="H345" s="78" t="str">
        <f>IF('Water Trading Repository Table'!$E345="Hard",'Water Trading Repository Table'!$B345, "")</f>
        <v/>
      </c>
      <c r="I345" s="78">
        <f t="shared" si="7"/>
        <v>2</v>
      </c>
      <c r="J345" s="90" t="str">
        <f>IF('Water Trading Repository Table'!$E345="Hard",'Water Trading Repository Table'!$C345,"")</f>
        <v/>
      </c>
    </row>
    <row r="346" spans="1:10" ht="14.25" customHeight="1" x14ac:dyDescent="0.2">
      <c r="A346" s="77">
        <v>41811.5</v>
      </c>
      <c r="B346" s="78">
        <v>2318.01045833333</v>
      </c>
      <c r="C346" s="79">
        <v>51.300416666666599</v>
      </c>
      <c r="D346" s="80">
        <f t="shared" si="5"/>
        <v>6</v>
      </c>
      <c r="E346" s="80" t="s">
        <v>67</v>
      </c>
      <c r="F346" s="78">
        <f>IF('Water Trading Repository Table'!$E346="Soft",'Water Trading Repository Table'!$B346, "")</f>
        <v>2318.01045833333</v>
      </c>
      <c r="G346" s="79">
        <f>IF('Water Trading Repository Table'!$E346="Soft",'Water Trading Repository Table'!$C346, "")</f>
        <v>51.300416666666599</v>
      </c>
      <c r="H346" s="78" t="str">
        <f>IF('Water Trading Repository Table'!$E346="Hard",'Water Trading Repository Table'!$B346, "")</f>
        <v/>
      </c>
      <c r="I346" s="78">
        <f t="shared" si="7"/>
        <v>2</v>
      </c>
      <c r="J346" s="90" t="str">
        <f>IF('Water Trading Repository Table'!$E346="Hard",'Water Trading Repository Table'!$C346,"")</f>
        <v/>
      </c>
    </row>
    <row r="347" spans="1:10" ht="14.25" customHeight="1" x14ac:dyDescent="0.2">
      <c r="A347" s="77">
        <v>41812</v>
      </c>
      <c r="B347" s="78">
        <v>2014.8761875</v>
      </c>
      <c r="C347" s="79">
        <v>35.748125000000002</v>
      </c>
      <c r="D347" s="80">
        <f t="shared" si="5"/>
        <v>6</v>
      </c>
      <c r="E347" s="80" t="s">
        <v>67</v>
      </c>
      <c r="F347" s="78">
        <f>IF('Water Trading Repository Table'!$E347="Soft",'Water Trading Repository Table'!$B347, "")</f>
        <v>2014.8761875</v>
      </c>
      <c r="G347" s="79">
        <f>IF('Water Trading Repository Table'!$E347="Soft",'Water Trading Repository Table'!$C347, "")</f>
        <v>35.748125000000002</v>
      </c>
      <c r="H347" s="78" t="str">
        <f>IF('Water Trading Repository Table'!$E347="Hard",'Water Trading Repository Table'!$B347, "")</f>
        <v/>
      </c>
      <c r="I347" s="78">
        <f t="shared" si="7"/>
        <v>2</v>
      </c>
      <c r="J347" s="90" t="str">
        <f>IF('Water Trading Repository Table'!$E347="Hard",'Water Trading Repository Table'!$C347,"")</f>
        <v/>
      </c>
    </row>
    <row r="348" spans="1:10" ht="14.25" customHeight="1" x14ac:dyDescent="0.2">
      <c r="A348" s="77">
        <v>41812.5</v>
      </c>
      <c r="B348" s="78">
        <v>2078.2272499999999</v>
      </c>
      <c r="C348" s="79">
        <v>43.7841666666666</v>
      </c>
      <c r="D348" s="80">
        <f t="shared" si="5"/>
        <v>6</v>
      </c>
      <c r="E348" s="80" t="s">
        <v>67</v>
      </c>
      <c r="F348" s="78">
        <f>IF('Water Trading Repository Table'!$E348="Soft",'Water Trading Repository Table'!$B348, "")</f>
        <v>2078.2272499999999</v>
      </c>
      <c r="G348" s="79">
        <f>IF('Water Trading Repository Table'!$E348="Soft",'Water Trading Repository Table'!$C348, "")</f>
        <v>43.7841666666666</v>
      </c>
      <c r="H348" s="78" t="str">
        <f>IF('Water Trading Repository Table'!$E348="Hard",'Water Trading Repository Table'!$B348, "")</f>
        <v/>
      </c>
      <c r="I348" s="78">
        <f t="shared" si="7"/>
        <v>2</v>
      </c>
      <c r="J348" s="90" t="str">
        <f>IF('Water Trading Repository Table'!$E348="Hard",'Water Trading Repository Table'!$C348,"")</f>
        <v/>
      </c>
    </row>
    <row r="349" spans="1:10" ht="14.25" customHeight="1" x14ac:dyDescent="0.2">
      <c r="A349" s="77">
        <v>41813</v>
      </c>
      <c r="B349" s="78">
        <v>1914.3522</v>
      </c>
      <c r="C349" s="79">
        <v>32.951000000000001</v>
      </c>
      <c r="D349" s="80">
        <f t="shared" si="5"/>
        <v>6</v>
      </c>
      <c r="E349" s="80" t="s">
        <v>67</v>
      </c>
      <c r="F349" s="78">
        <f>IF('Water Trading Repository Table'!$E349="Soft",'Water Trading Repository Table'!$B349, "")</f>
        <v>1914.3522</v>
      </c>
      <c r="G349" s="79">
        <f>IF('Water Trading Repository Table'!$E349="Soft",'Water Trading Repository Table'!$C349, "")</f>
        <v>32.951000000000001</v>
      </c>
      <c r="H349" s="78" t="str">
        <f>IF('Water Trading Repository Table'!$E349="Hard",'Water Trading Repository Table'!$B349, "")</f>
        <v/>
      </c>
      <c r="I349" s="78">
        <f t="shared" si="7"/>
        <v>2</v>
      </c>
      <c r="J349" s="90" t="str">
        <f>IF('Water Trading Repository Table'!$E349="Hard",'Water Trading Repository Table'!$C349,"")</f>
        <v/>
      </c>
    </row>
    <row r="350" spans="1:10" ht="14.25" customHeight="1" x14ac:dyDescent="0.2">
      <c r="A350" s="77">
        <v>41813.5</v>
      </c>
      <c r="B350" s="78">
        <v>2149.4061666666598</v>
      </c>
      <c r="C350" s="79">
        <v>45.659583333333302</v>
      </c>
      <c r="D350" s="80">
        <f t="shared" si="5"/>
        <v>6</v>
      </c>
      <c r="E350" s="80" t="s">
        <v>67</v>
      </c>
      <c r="F350" s="78">
        <f>IF('Water Trading Repository Table'!$E350="Soft",'Water Trading Repository Table'!$B350, "")</f>
        <v>2149.4061666666598</v>
      </c>
      <c r="G350" s="79">
        <f>IF('Water Trading Repository Table'!$E350="Soft",'Water Trading Repository Table'!$C350, "")</f>
        <v>45.659583333333302</v>
      </c>
      <c r="H350" s="78" t="str">
        <f>IF('Water Trading Repository Table'!$E350="Hard",'Water Trading Repository Table'!$B350, "")</f>
        <v/>
      </c>
      <c r="I350" s="78">
        <f t="shared" si="7"/>
        <v>2</v>
      </c>
      <c r="J350" s="90" t="str">
        <f>IF('Water Trading Repository Table'!$E350="Hard",'Water Trading Repository Table'!$C350,"")</f>
        <v/>
      </c>
    </row>
    <row r="351" spans="1:10" ht="14.25" customHeight="1" x14ac:dyDescent="0.2">
      <c r="A351" s="77">
        <v>41814</v>
      </c>
      <c r="B351" s="78">
        <v>1990.1363181818101</v>
      </c>
      <c r="C351" s="79">
        <v>42.175909090909002</v>
      </c>
      <c r="D351" s="80">
        <f t="shared" si="5"/>
        <v>6</v>
      </c>
      <c r="E351" s="80" t="s">
        <v>67</v>
      </c>
      <c r="F351" s="78">
        <f>IF('Water Trading Repository Table'!$E351="Soft",'Water Trading Repository Table'!$B351, "")</f>
        <v>1990.1363181818101</v>
      </c>
      <c r="G351" s="79">
        <f>IF('Water Trading Repository Table'!$E351="Soft",'Water Trading Repository Table'!$C351, "")</f>
        <v>42.175909090909002</v>
      </c>
      <c r="H351" s="78" t="str">
        <f>IF('Water Trading Repository Table'!$E351="Hard",'Water Trading Repository Table'!$B351, "")</f>
        <v/>
      </c>
      <c r="I351" s="78">
        <f t="shared" si="7"/>
        <v>2</v>
      </c>
      <c r="J351" s="90" t="str">
        <f>IF('Water Trading Repository Table'!$E351="Hard",'Water Trading Repository Table'!$C351,"")</f>
        <v/>
      </c>
    </row>
    <row r="352" spans="1:10" ht="14.25" customHeight="1" x14ac:dyDescent="0.2">
      <c r="A352" s="77">
        <v>41814.5</v>
      </c>
      <c r="B352" s="78">
        <v>2258.9283333333301</v>
      </c>
      <c r="C352" s="79">
        <v>45.818750000000001</v>
      </c>
      <c r="D352" s="80">
        <f t="shared" si="5"/>
        <v>6</v>
      </c>
      <c r="E352" s="80" t="s">
        <v>67</v>
      </c>
      <c r="F352" s="78">
        <f>IF('Water Trading Repository Table'!$E352="Soft",'Water Trading Repository Table'!$B352, "")</f>
        <v>2258.9283333333301</v>
      </c>
      <c r="G352" s="79">
        <f>IF('Water Trading Repository Table'!$E352="Soft",'Water Trading Repository Table'!$C352, "")</f>
        <v>45.818750000000001</v>
      </c>
      <c r="H352" s="78" t="str">
        <f>IF('Water Trading Repository Table'!$E352="Hard",'Water Trading Repository Table'!$B352, "")</f>
        <v/>
      </c>
      <c r="I352" s="78">
        <f t="shared" si="7"/>
        <v>2</v>
      </c>
      <c r="J352" s="90" t="str">
        <f>IF('Water Trading Repository Table'!$E352="Hard",'Water Trading Repository Table'!$C352,"")</f>
        <v/>
      </c>
    </row>
    <row r="353" spans="1:10" ht="14.25" customHeight="1" x14ac:dyDescent="0.2">
      <c r="A353" s="77">
        <v>41815</v>
      </c>
      <c r="B353" s="78">
        <v>1961.3875</v>
      </c>
      <c r="C353" s="79">
        <v>45.181249999999999</v>
      </c>
      <c r="D353" s="80">
        <f t="shared" si="5"/>
        <v>6</v>
      </c>
      <c r="E353" s="80" t="s">
        <v>67</v>
      </c>
      <c r="F353" s="78">
        <f>IF('Water Trading Repository Table'!$E353="Soft",'Water Trading Repository Table'!$B353, "")</f>
        <v>1961.3875</v>
      </c>
      <c r="G353" s="79">
        <f>IF('Water Trading Repository Table'!$E353="Soft",'Water Trading Repository Table'!$C353, "")</f>
        <v>45.181249999999999</v>
      </c>
      <c r="H353" s="78" t="str">
        <f>IF('Water Trading Repository Table'!$E353="Hard",'Water Trading Repository Table'!$B353, "")</f>
        <v/>
      </c>
      <c r="I353" s="78">
        <f t="shared" si="7"/>
        <v>2</v>
      </c>
      <c r="J353" s="90" t="str">
        <f>IF('Water Trading Repository Table'!$E353="Hard",'Water Trading Repository Table'!$C353,"")</f>
        <v/>
      </c>
    </row>
    <row r="354" spans="1:10" ht="14.25" customHeight="1" x14ac:dyDescent="0.2">
      <c r="A354" s="77">
        <v>41815.5</v>
      </c>
      <c r="B354" s="78">
        <v>2335.6261249999998</v>
      </c>
      <c r="C354" s="79">
        <v>59.650833333333303</v>
      </c>
      <c r="D354" s="80">
        <f t="shared" si="5"/>
        <v>6</v>
      </c>
      <c r="E354" s="80" t="s">
        <v>67</v>
      </c>
      <c r="F354" s="78">
        <f>IF('Water Trading Repository Table'!$E354="Soft",'Water Trading Repository Table'!$B354, "")</f>
        <v>2335.6261249999998</v>
      </c>
      <c r="G354" s="79">
        <f>IF('Water Trading Repository Table'!$E354="Soft",'Water Trading Repository Table'!$C354, "")</f>
        <v>59.650833333333303</v>
      </c>
      <c r="H354" s="78" t="str">
        <f>IF('Water Trading Repository Table'!$E354="Hard",'Water Trading Repository Table'!$B354, "")</f>
        <v/>
      </c>
      <c r="I354" s="78">
        <f t="shared" si="7"/>
        <v>2</v>
      </c>
      <c r="J354" s="90" t="str">
        <f>IF('Water Trading Repository Table'!$E354="Hard",'Water Trading Repository Table'!$C354,"")</f>
        <v/>
      </c>
    </row>
    <row r="355" spans="1:10" ht="14.25" customHeight="1" x14ac:dyDescent="0.2">
      <c r="A355" s="77">
        <v>41816</v>
      </c>
      <c r="B355" s="78">
        <v>2000.8362916666599</v>
      </c>
      <c r="C355" s="79">
        <v>53.089999999999897</v>
      </c>
      <c r="D355" s="80">
        <f t="shared" si="5"/>
        <v>6</v>
      </c>
      <c r="E355" s="80" t="s">
        <v>67</v>
      </c>
      <c r="F355" s="78">
        <f>IF('Water Trading Repository Table'!$E355="Soft",'Water Trading Repository Table'!$B355, "")</f>
        <v>2000.8362916666599</v>
      </c>
      <c r="G355" s="79">
        <f>IF('Water Trading Repository Table'!$E355="Soft",'Water Trading Repository Table'!$C355, "")</f>
        <v>53.089999999999897</v>
      </c>
      <c r="H355" s="78" t="str">
        <f>IF('Water Trading Repository Table'!$E355="Hard",'Water Trading Repository Table'!$B355, "")</f>
        <v/>
      </c>
      <c r="I355" s="78">
        <f t="shared" si="7"/>
        <v>2</v>
      </c>
      <c r="J355" s="90" t="str">
        <f>IF('Water Trading Repository Table'!$E355="Hard",'Water Trading Repository Table'!$C355,"")</f>
        <v/>
      </c>
    </row>
    <row r="356" spans="1:10" ht="14.25" customHeight="1" x14ac:dyDescent="0.2">
      <c r="A356" s="77">
        <v>41816.5</v>
      </c>
      <c r="B356" s="78">
        <v>2338.0388749999902</v>
      </c>
      <c r="C356" s="79">
        <v>59.624166666666603</v>
      </c>
      <c r="D356" s="80">
        <f t="shared" si="5"/>
        <v>6</v>
      </c>
      <c r="E356" s="80" t="s">
        <v>67</v>
      </c>
      <c r="F356" s="78">
        <f>IF('Water Trading Repository Table'!$E356="Soft",'Water Trading Repository Table'!$B356, "")</f>
        <v>2338.0388749999902</v>
      </c>
      <c r="G356" s="79">
        <f>IF('Water Trading Repository Table'!$E356="Soft",'Water Trading Repository Table'!$C356, "")</f>
        <v>59.624166666666603</v>
      </c>
      <c r="H356" s="78" t="str">
        <f>IF('Water Trading Repository Table'!$E356="Hard",'Water Trading Repository Table'!$B356, "")</f>
        <v/>
      </c>
      <c r="I356" s="78">
        <f t="shared" si="7"/>
        <v>2</v>
      </c>
      <c r="J356" s="90" t="str">
        <f>IF('Water Trading Repository Table'!$E356="Hard",'Water Trading Repository Table'!$C356,"")</f>
        <v/>
      </c>
    </row>
    <row r="357" spans="1:10" ht="14.25" customHeight="1" x14ac:dyDescent="0.2">
      <c r="A357" s="77">
        <v>41817</v>
      </c>
      <c r="B357" s="78">
        <v>2019.33712499999</v>
      </c>
      <c r="C357" s="79">
        <v>52.540833333333303</v>
      </c>
      <c r="D357" s="80">
        <f t="shared" si="5"/>
        <v>6</v>
      </c>
      <c r="E357" s="80" t="s">
        <v>67</v>
      </c>
      <c r="F357" s="78">
        <f>IF('Water Trading Repository Table'!$E357="Soft",'Water Trading Repository Table'!$B357, "")</f>
        <v>2019.33712499999</v>
      </c>
      <c r="G357" s="79">
        <f>IF('Water Trading Repository Table'!$E357="Soft",'Water Trading Repository Table'!$C357, "")</f>
        <v>52.540833333333303</v>
      </c>
      <c r="H357" s="78" t="str">
        <f>IF('Water Trading Repository Table'!$E357="Hard",'Water Trading Repository Table'!$B357, "")</f>
        <v/>
      </c>
      <c r="I357" s="78">
        <f t="shared" si="7"/>
        <v>2</v>
      </c>
      <c r="J357" s="90" t="str">
        <f>IF('Water Trading Repository Table'!$E357="Hard",'Water Trading Repository Table'!$C357,"")</f>
        <v/>
      </c>
    </row>
    <row r="358" spans="1:10" ht="14.25" customHeight="1" x14ac:dyDescent="0.2">
      <c r="A358" s="77">
        <v>41817.5</v>
      </c>
      <c r="B358" s="78">
        <v>2289.0407083333298</v>
      </c>
      <c r="C358" s="79">
        <v>52.706666666666599</v>
      </c>
      <c r="D358" s="80">
        <f t="shared" si="5"/>
        <v>6</v>
      </c>
      <c r="E358" s="80" t="s">
        <v>67</v>
      </c>
      <c r="F358" s="78">
        <f>IF('Water Trading Repository Table'!$E358="Soft",'Water Trading Repository Table'!$B358, "")</f>
        <v>2289.0407083333298</v>
      </c>
      <c r="G358" s="79">
        <f>IF('Water Trading Repository Table'!$E358="Soft",'Water Trading Repository Table'!$C358, "")</f>
        <v>52.706666666666599</v>
      </c>
      <c r="H358" s="78" t="str">
        <f>IF('Water Trading Repository Table'!$E358="Hard",'Water Trading Repository Table'!$B358, "")</f>
        <v/>
      </c>
      <c r="I358" s="78">
        <f t="shared" si="7"/>
        <v>2</v>
      </c>
      <c r="J358" s="90" t="str">
        <f>IF('Water Trading Repository Table'!$E358="Hard",'Water Trading Repository Table'!$C358,"")</f>
        <v/>
      </c>
    </row>
    <row r="359" spans="1:10" ht="14.25" customHeight="1" x14ac:dyDescent="0.2">
      <c r="A359" s="77">
        <v>41818</v>
      </c>
      <c r="B359" s="78">
        <v>1994.4352083333299</v>
      </c>
      <c r="C359" s="79">
        <v>50.466250000000002</v>
      </c>
      <c r="D359" s="80">
        <f t="shared" si="5"/>
        <v>6</v>
      </c>
      <c r="E359" s="80" t="s">
        <v>67</v>
      </c>
      <c r="F359" s="78">
        <f>IF('Water Trading Repository Table'!$E359="Soft",'Water Trading Repository Table'!$B359, "")</f>
        <v>1994.4352083333299</v>
      </c>
      <c r="G359" s="79">
        <f>IF('Water Trading Repository Table'!$E359="Soft",'Water Trading Repository Table'!$C359, "")</f>
        <v>50.466250000000002</v>
      </c>
      <c r="H359" s="78" t="str">
        <f>IF('Water Trading Repository Table'!$E359="Hard",'Water Trading Repository Table'!$B359, "")</f>
        <v/>
      </c>
      <c r="I359" s="78">
        <f t="shared" si="7"/>
        <v>2</v>
      </c>
      <c r="J359" s="90" t="str">
        <f>IF('Water Trading Repository Table'!$E359="Hard",'Water Trading Repository Table'!$C359,"")</f>
        <v/>
      </c>
    </row>
    <row r="360" spans="1:10" ht="14.25" customHeight="1" x14ac:dyDescent="0.2">
      <c r="A360" s="77">
        <v>41818.5</v>
      </c>
      <c r="B360" s="78">
        <v>2222.3777083333298</v>
      </c>
      <c r="C360" s="79">
        <v>57.713333333333303</v>
      </c>
      <c r="D360" s="80">
        <f t="shared" si="5"/>
        <v>6</v>
      </c>
      <c r="E360" s="80" t="s">
        <v>67</v>
      </c>
      <c r="F360" s="78">
        <f>IF('Water Trading Repository Table'!$E360="Soft",'Water Trading Repository Table'!$B360, "")</f>
        <v>2222.3777083333298</v>
      </c>
      <c r="G360" s="79">
        <f>IF('Water Trading Repository Table'!$E360="Soft",'Water Trading Repository Table'!$C360, "")</f>
        <v>57.713333333333303</v>
      </c>
      <c r="H360" s="78" t="str">
        <f>IF('Water Trading Repository Table'!$E360="Hard",'Water Trading Repository Table'!$B360, "")</f>
        <v/>
      </c>
      <c r="I360" s="78">
        <f t="shared" si="7"/>
        <v>2</v>
      </c>
      <c r="J360" s="90" t="str">
        <f>IF('Water Trading Repository Table'!$E360="Hard",'Water Trading Repository Table'!$C360,"")</f>
        <v/>
      </c>
    </row>
    <row r="361" spans="1:10" ht="14.25" customHeight="1" x14ac:dyDescent="0.2">
      <c r="A361" s="77">
        <v>41819</v>
      </c>
      <c r="B361" s="78">
        <v>1792.535625</v>
      </c>
      <c r="C361" s="79">
        <v>33.4791666666666</v>
      </c>
      <c r="D361" s="80">
        <f t="shared" si="5"/>
        <v>6</v>
      </c>
      <c r="E361" s="80" t="s">
        <v>67</v>
      </c>
      <c r="F361" s="78">
        <f>IF('Water Trading Repository Table'!$E361="Soft",'Water Trading Repository Table'!$B361, "")</f>
        <v>1792.535625</v>
      </c>
      <c r="G361" s="79">
        <f>IF('Water Trading Repository Table'!$E361="Soft",'Water Trading Repository Table'!$C361, "")</f>
        <v>33.4791666666666</v>
      </c>
      <c r="H361" s="78" t="str">
        <f>IF('Water Trading Repository Table'!$E361="Hard",'Water Trading Repository Table'!$B361, "")</f>
        <v/>
      </c>
      <c r="I361" s="78">
        <f t="shared" si="7"/>
        <v>2</v>
      </c>
      <c r="J361" s="90" t="str">
        <f>IF('Water Trading Repository Table'!$E361="Hard",'Water Trading Repository Table'!$C361,"")</f>
        <v/>
      </c>
    </row>
    <row r="362" spans="1:10" ht="14.25" customHeight="1" x14ac:dyDescent="0.2">
      <c r="A362" s="77">
        <v>41819.5</v>
      </c>
      <c r="B362" s="78">
        <v>2035.47041666666</v>
      </c>
      <c r="C362" s="79">
        <v>48.625</v>
      </c>
      <c r="D362" s="80">
        <f t="shared" si="5"/>
        <v>6</v>
      </c>
      <c r="E362" s="80" t="s">
        <v>67</v>
      </c>
      <c r="F362" s="78">
        <f>IF('Water Trading Repository Table'!$E362="Soft",'Water Trading Repository Table'!$B362, "")</f>
        <v>2035.47041666666</v>
      </c>
      <c r="G362" s="79">
        <f>IF('Water Trading Repository Table'!$E362="Soft",'Water Trading Repository Table'!$C362, "")</f>
        <v>48.625</v>
      </c>
      <c r="H362" s="78" t="str">
        <f>IF('Water Trading Repository Table'!$E362="Hard",'Water Trading Repository Table'!$B362, "")</f>
        <v/>
      </c>
      <c r="I362" s="78">
        <f t="shared" si="7"/>
        <v>2</v>
      </c>
      <c r="J362" s="90" t="str">
        <f>IF('Water Trading Repository Table'!$E362="Hard",'Water Trading Repository Table'!$C362,"")</f>
        <v/>
      </c>
    </row>
    <row r="363" spans="1:10" ht="14.25" customHeight="1" x14ac:dyDescent="0.2">
      <c r="A363" s="77">
        <v>41820</v>
      </c>
      <c r="B363" s="78">
        <v>1825.59381249999</v>
      </c>
      <c r="C363" s="79">
        <v>34.729374999999997</v>
      </c>
      <c r="D363" s="80">
        <f t="shared" si="5"/>
        <v>6</v>
      </c>
      <c r="E363" s="80" t="s">
        <v>67</v>
      </c>
      <c r="F363" s="78">
        <f>IF('Water Trading Repository Table'!$E363="Soft",'Water Trading Repository Table'!$B363, "")</f>
        <v>1825.59381249999</v>
      </c>
      <c r="G363" s="79">
        <f>IF('Water Trading Repository Table'!$E363="Soft",'Water Trading Repository Table'!$C363, "")</f>
        <v>34.729374999999997</v>
      </c>
      <c r="H363" s="78" t="str">
        <f>IF('Water Trading Repository Table'!$E363="Hard",'Water Trading Repository Table'!$B363, "")</f>
        <v/>
      </c>
      <c r="I363" s="78">
        <f t="shared" si="7"/>
        <v>2</v>
      </c>
      <c r="J363" s="90" t="str">
        <f>IF('Water Trading Repository Table'!$E363="Hard",'Water Trading Repository Table'!$C363,"")</f>
        <v/>
      </c>
    </row>
    <row r="364" spans="1:10" ht="14.25" customHeight="1" x14ac:dyDescent="0.2">
      <c r="A364" s="77">
        <v>41820.5</v>
      </c>
      <c r="B364" s="78">
        <v>2076.4887916666598</v>
      </c>
      <c r="C364" s="79">
        <v>54.031249999999901</v>
      </c>
      <c r="D364" s="80">
        <f t="shared" si="5"/>
        <v>6</v>
      </c>
      <c r="E364" s="80" t="s">
        <v>67</v>
      </c>
      <c r="F364" s="78">
        <f>IF('Water Trading Repository Table'!$E364="Soft",'Water Trading Repository Table'!$B364, "")</f>
        <v>2076.4887916666598</v>
      </c>
      <c r="G364" s="79">
        <f>IF('Water Trading Repository Table'!$E364="Soft",'Water Trading Repository Table'!$C364, "")</f>
        <v>54.031249999999901</v>
      </c>
      <c r="H364" s="78" t="str">
        <f>IF('Water Trading Repository Table'!$E364="Hard",'Water Trading Repository Table'!$B364, "")</f>
        <v/>
      </c>
      <c r="I364" s="78">
        <f t="shared" si="7"/>
        <v>2</v>
      </c>
      <c r="J364" s="90" t="str">
        <f>IF('Water Trading Repository Table'!$E364="Hard",'Water Trading Repository Table'!$C364,"")</f>
        <v/>
      </c>
    </row>
    <row r="365" spans="1:10" ht="14.25" customHeight="1" x14ac:dyDescent="0.2">
      <c r="A365" s="77">
        <v>41821</v>
      </c>
      <c r="B365" s="78">
        <v>2384.7628749999999</v>
      </c>
      <c r="C365" s="79">
        <v>80.355500000000006</v>
      </c>
      <c r="D365" s="80">
        <f t="shared" si="5"/>
        <v>7</v>
      </c>
      <c r="E365" s="80" t="s">
        <v>67</v>
      </c>
      <c r="F365" s="78">
        <f>IF('Water Trading Repository Table'!$E365="Soft",'Water Trading Repository Table'!$B365, "")</f>
        <v>2384.7628749999999</v>
      </c>
      <c r="G365" s="79">
        <f>IF('Water Trading Repository Table'!$E365="Soft",'Water Trading Repository Table'!$C365, "")</f>
        <v>80.355500000000006</v>
      </c>
      <c r="H365" s="78" t="str">
        <f>IF('Water Trading Repository Table'!$E365="Hard",'Water Trading Repository Table'!$B365, "")</f>
        <v/>
      </c>
      <c r="I365" s="78">
        <f t="shared" si="7"/>
        <v>3</v>
      </c>
      <c r="J365" s="90" t="str">
        <f>IF('Water Trading Repository Table'!$E365="Hard",'Water Trading Repository Table'!$C365,"")</f>
        <v/>
      </c>
    </row>
    <row r="366" spans="1:10" ht="14.25" customHeight="1" x14ac:dyDescent="0.2">
      <c r="A366" s="77">
        <v>41821.5</v>
      </c>
      <c r="B366" s="78">
        <v>3175.5055000000002</v>
      </c>
      <c r="C366" s="79">
        <v>197.62691666666601</v>
      </c>
      <c r="D366" s="80">
        <f t="shared" si="5"/>
        <v>7</v>
      </c>
      <c r="E366" s="80" t="s">
        <v>67</v>
      </c>
      <c r="F366" s="78">
        <f>IF('Water Trading Repository Table'!$E366="Soft",'Water Trading Repository Table'!$B366, "")</f>
        <v>3175.5055000000002</v>
      </c>
      <c r="G366" s="79">
        <f>IF('Water Trading Repository Table'!$E366="Soft",'Water Trading Repository Table'!$C366, "")</f>
        <v>197.62691666666601</v>
      </c>
      <c r="H366" s="78" t="str">
        <f>IF('Water Trading Repository Table'!$E366="Hard",'Water Trading Repository Table'!$B366, "")</f>
        <v/>
      </c>
      <c r="I366" s="78">
        <f t="shared" si="7"/>
        <v>3</v>
      </c>
      <c r="J366" s="90" t="str">
        <f>IF('Water Trading Repository Table'!$E366="Hard",'Water Trading Repository Table'!$C366,"")</f>
        <v/>
      </c>
    </row>
    <row r="367" spans="1:10" ht="14.25" customHeight="1" x14ac:dyDescent="0.2">
      <c r="A367" s="77">
        <v>41822</v>
      </c>
      <c r="B367" s="78">
        <v>1879.307</v>
      </c>
      <c r="C367" s="79">
        <v>38.401499999999999</v>
      </c>
      <c r="D367" s="80">
        <f t="shared" si="5"/>
        <v>7</v>
      </c>
      <c r="E367" s="80" t="s">
        <v>67</v>
      </c>
      <c r="F367" s="78">
        <f>IF('Water Trading Repository Table'!$E367="Soft",'Water Trading Repository Table'!$B367, "")</f>
        <v>1879.307</v>
      </c>
      <c r="G367" s="79">
        <f>IF('Water Trading Repository Table'!$E367="Soft",'Water Trading Repository Table'!$C367, "")</f>
        <v>38.401499999999999</v>
      </c>
      <c r="H367" s="78" t="str">
        <f>IF('Water Trading Repository Table'!$E367="Hard",'Water Trading Repository Table'!$B367, "")</f>
        <v/>
      </c>
      <c r="I367" s="78">
        <f t="shared" si="7"/>
        <v>3</v>
      </c>
      <c r="J367" s="90" t="str">
        <f>IF('Water Trading Repository Table'!$E367="Hard",'Water Trading Repository Table'!$C367,"")</f>
        <v/>
      </c>
    </row>
    <row r="368" spans="1:10" ht="14.25" customHeight="1" x14ac:dyDescent="0.2">
      <c r="A368" s="77">
        <v>41822.5</v>
      </c>
      <c r="B368" s="78">
        <v>2233.8377500000001</v>
      </c>
      <c r="C368" s="79">
        <v>43.864916666666602</v>
      </c>
      <c r="D368" s="80">
        <f t="shared" si="5"/>
        <v>7</v>
      </c>
      <c r="E368" s="80" t="s">
        <v>67</v>
      </c>
      <c r="F368" s="78">
        <f>IF('Water Trading Repository Table'!$E368="Soft",'Water Trading Repository Table'!$B368, "")</f>
        <v>2233.8377500000001</v>
      </c>
      <c r="G368" s="79">
        <f>IF('Water Trading Repository Table'!$E368="Soft",'Water Trading Repository Table'!$C368, "")</f>
        <v>43.864916666666602</v>
      </c>
      <c r="H368" s="78" t="str">
        <f>IF('Water Trading Repository Table'!$E368="Hard",'Water Trading Repository Table'!$B368, "")</f>
        <v/>
      </c>
      <c r="I368" s="78">
        <f t="shared" si="7"/>
        <v>3</v>
      </c>
      <c r="J368" s="90" t="str">
        <f>IF('Water Trading Repository Table'!$E368="Hard",'Water Trading Repository Table'!$C368,"")</f>
        <v/>
      </c>
    </row>
    <row r="369" spans="1:10" ht="14.25" customHeight="1" x14ac:dyDescent="0.2">
      <c r="A369" s="77">
        <v>41823</v>
      </c>
      <c r="B369" s="78">
        <v>2098.0626499999998</v>
      </c>
      <c r="C369" s="79">
        <v>44.829500000000003</v>
      </c>
      <c r="D369" s="80">
        <f t="shared" si="5"/>
        <v>7</v>
      </c>
      <c r="E369" s="80" t="s">
        <v>67</v>
      </c>
      <c r="F369" s="78">
        <f>IF('Water Trading Repository Table'!$E369="Soft",'Water Trading Repository Table'!$B369, "")</f>
        <v>2098.0626499999998</v>
      </c>
      <c r="G369" s="79">
        <f>IF('Water Trading Repository Table'!$E369="Soft",'Water Trading Repository Table'!$C369, "")</f>
        <v>44.829500000000003</v>
      </c>
      <c r="H369" s="78" t="str">
        <f>IF('Water Trading Repository Table'!$E369="Hard",'Water Trading Repository Table'!$B369, "")</f>
        <v/>
      </c>
      <c r="I369" s="78">
        <f t="shared" si="7"/>
        <v>3</v>
      </c>
      <c r="J369" s="90" t="str">
        <f>IF('Water Trading Repository Table'!$E369="Hard",'Water Trading Repository Table'!$C369,"")</f>
        <v/>
      </c>
    </row>
    <row r="370" spans="1:10" ht="14.25" customHeight="1" x14ac:dyDescent="0.2">
      <c r="A370" s="77">
        <v>41823.5</v>
      </c>
      <c r="B370" s="78">
        <v>2477.5514583333302</v>
      </c>
      <c r="C370" s="79">
        <v>61.380749999999999</v>
      </c>
      <c r="D370" s="80">
        <f t="shared" si="5"/>
        <v>7</v>
      </c>
      <c r="E370" s="80" t="s">
        <v>67</v>
      </c>
      <c r="F370" s="78">
        <f>IF('Water Trading Repository Table'!$E370="Soft",'Water Trading Repository Table'!$B370, "")</f>
        <v>2477.5514583333302</v>
      </c>
      <c r="G370" s="79">
        <f>IF('Water Trading Repository Table'!$E370="Soft",'Water Trading Repository Table'!$C370, "")</f>
        <v>61.380749999999999</v>
      </c>
      <c r="H370" s="78" t="str">
        <f>IF('Water Trading Repository Table'!$E370="Hard",'Water Trading Repository Table'!$B370, "")</f>
        <v/>
      </c>
      <c r="I370" s="78">
        <f t="shared" si="7"/>
        <v>3</v>
      </c>
      <c r="J370" s="90" t="str">
        <f>IF('Water Trading Repository Table'!$E370="Hard",'Water Trading Repository Table'!$C370,"")</f>
        <v/>
      </c>
    </row>
    <row r="371" spans="1:10" ht="14.25" customHeight="1" x14ac:dyDescent="0.2">
      <c r="A371" s="77">
        <v>41824</v>
      </c>
      <c r="B371" s="78">
        <v>1810.3757499999999</v>
      </c>
      <c r="C371" s="79">
        <v>26.107499999999899</v>
      </c>
      <c r="D371" s="80">
        <f t="shared" si="5"/>
        <v>7</v>
      </c>
      <c r="E371" s="80" t="s">
        <v>67</v>
      </c>
      <c r="F371" s="78">
        <f>IF('Water Trading Repository Table'!$E371="Soft",'Water Trading Repository Table'!$B371, "")</f>
        <v>1810.3757499999999</v>
      </c>
      <c r="G371" s="79">
        <f>IF('Water Trading Repository Table'!$E371="Soft",'Water Trading Repository Table'!$C371, "")</f>
        <v>26.107499999999899</v>
      </c>
      <c r="H371" s="78" t="str">
        <f>IF('Water Trading Repository Table'!$E371="Hard",'Water Trading Repository Table'!$B371, "")</f>
        <v/>
      </c>
      <c r="I371" s="78">
        <f t="shared" si="7"/>
        <v>3</v>
      </c>
      <c r="J371" s="90" t="str">
        <f>IF('Water Trading Repository Table'!$E371="Hard",'Water Trading Repository Table'!$C371,"")</f>
        <v/>
      </c>
    </row>
    <row r="372" spans="1:10" ht="14.25" customHeight="1" x14ac:dyDescent="0.2">
      <c r="A372" s="77">
        <v>41824.5</v>
      </c>
      <c r="B372" s="78">
        <v>2138.3887916666599</v>
      </c>
      <c r="C372" s="79">
        <v>45.783333333333303</v>
      </c>
      <c r="D372" s="80">
        <f t="shared" si="5"/>
        <v>7</v>
      </c>
      <c r="E372" s="80" t="s">
        <v>67</v>
      </c>
      <c r="F372" s="78">
        <f>IF('Water Trading Repository Table'!$E372="Soft",'Water Trading Repository Table'!$B372, "")</f>
        <v>2138.3887916666599</v>
      </c>
      <c r="G372" s="79">
        <f>IF('Water Trading Repository Table'!$E372="Soft",'Water Trading Repository Table'!$C372, "")</f>
        <v>45.783333333333303</v>
      </c>
      <c r="H372" s="78" t="str">
        <f>IF('Water Trading Repository Table'!$E372="Hard",'Water Trading Repository Table'!$B372, "")</f>
        <v/>
      </c>
      <c r="I372" s="78">
        <f t="shared" si="7"/>
        <v>3</v>
      </c>
      <c r="J372" s="90" t="str">
        <f>IF('Water Trading Repository Table'!$E372="Hard",'Water Trading Repository Table'!$C372,"")</f>
        <v/>
      </c>
    </row>
    <row r="373" spans="1:10" ht="14.25" customHeight="1" x14ac:dyDescent="0.2">
      <c r="A373" s="77">
        <v>41825</v>
      </c>
      <c r="B373" s="78">
        <v>1767.7639999999999</v>
      </c>
      <c r="C373" s="79">
        <v>51.353749999999998</v>
      </c>
      <c r="D373" s="80">
        <f t="shared" si="5"/>
        <v>7</v>
      </c>
      <c r="E373" s="80" t="s">
        <v>67</v>
      </c>
      <c r="F373" s="78">
        <f>IF('Water Trading Repository Table'!$E373="Soft",'Water Trading Repository Table'!$B373, "")</f>
        <v>1767.7639999999999</v>
      </c>
      <c r="G373" s="79">
        <f>IF('Water Trading Repository Table'!$E373="Soft",'Water Trading Repository Table'!$C373, "")</f>
        <v>51.353749999999998</v>
      </c>
      <c r="H373" s="78" t="str">
        <f>IF('Water Trading Repository Table'!$E373="Hard",'Water Trading Repository Table'!$B373, "")</f>
        <v/>
      </c>
      <c r="I373" s="78">
        <f t="shared" si="7"/>
        <v>3</v>
      </c>
      <c r="J373" s="90" t="str">
        <f>IF('Water Trading Repository Table'!$E373="Hard",'Water Trading Repository Table'!$C373,"")</f>
        <v/>
      </c>
    </row>
    <row r="374" spans="1:10" ht="14.25" customHeight="1" x14ac:dyDescent="0.2">
      <c r="A374" s="77">
        <v>41825.5</v>
      </c>
      <c r="B374" s="78">
        <v>2166.1871000000001</v>
      </c>
      <c r="C374" s="79">
        <v>42.387</v>
      </c>
      <c r="D374" s="80">
        <f t="shared" si="5"/>
        <v>7</v>
      </c>
      <c r="E374" s="80" t="s">
        <v>67</v>
      </c>
      <c r="F374" s="78">
        <f>IF('Water Trading Repository Table'!$E374="Soft",'Water Trading Repository Table'!$B374, "")</f>
        <v>2166.1871000000001</v>
      </c>
      <c r="G374" s="79">
        <f>IF('Water Trading Repository Table'!$E374="Soft",'Water Trading Repository Table'!$C374, "")</f>
        <v>42.387</v>
      </c>
      <c r="H374" s="78" t="str">
        <f>IF('Water Trading Repository Table'!$E374="Hard",'Water Trading Repository Table'!$B374, "")</f>
        <v/>
      </c>
      <c r="I374" s="78">
        <f t="shared" si="7"/>
        <v>3</v>
      </c>
      <c r="J374" s="90" t="str">
        <f>IF('Water Trading Repository Table'!$E374="Hard",'Water Trading Repository Table'!$C374,"")</f>
        <v/>
      </c>
    </row>
    <row r="375" spans="1:10" ht="14.25" customHeight="1" x14ac:dyDescent="0.2">
      <c r="A375" s="77">
        <v>41826</v>
      </c>
      <c r="B375" s="78">
        <v>1971.0527499999901</v>
      </c>
      <c r="C375" s="79">
        <v>52.655000000000001</v>
      </c>
      <c r="D375" s="80">
        <f t="shared" si="5"/>
        <v>7</v>
      </c>
      <c r="E375" s="80" t="s">
        <v>67</v>
      </c>
      <c r="F375" s="78">
        <f>IF('Water Trading Repository Table'!$E375="Soft",'Water Trading Repository Table'!$B375, "")</f>
        <v>1971.0527499999901</v>
      </c>
      <c r="G375" s="79">
        <f>IF('Water Trading Repository Table'!$E375="Soft",'Water Trading Repository Table'!$C375, "")</f>
        <v>52.655000000000001</v>
      </c>
      <c r="H375" s="78" t="str">
        <f>IF('Water Trading Repository Table'!$E375="Hard",'Water Trading Repository Table'!$B375, "")</f>
        <v/>
      </c>
      <c r="I375" s="78">
        <f t="shared" si="7"/>
        <v>3</v>
      </c>
      <c r="J375" s="90" t="str">
        <f>IF('Water Trading Repository Table'!$E375="Hard",'Water Trading Repository Table'!$C375,"")</f>
        <v/>
      </c>
    </row>
    <row r="376" spans="1:10" ht="14.25" customHeight="1" x14ac:dyDescent="0.2">
      <c r="A376" s="77">
        <v>41826.5</v>
      </c>
      <c r="B376" s="78">
        <v>2203.1564166666599</v>
      </c>
      <c r="C376" s="79">
        <v>53.036666666666598</v>
      </c>
      <c r="D376" s="80">
        <f t="shared" si="5"/>
        <v>7</v>
      </c>
      <c r="E376" s="80" t="s">
        <v>67</v>
      </c>
      <c r="F376" s="78">
        <f>IF('Water Trading Repository Table'!$E376="Soft",'Water Trading Repository Table'!$B376, "")</f>
        <v>2203.1564166666599</v>
      </c>
      <c r="G376" s="79">
        <f>IF('Water Trading Repository Table'!$E376="Soft",'Water Trading Repository Table'!$C376, "")</f>
        <v>53.036666666666598</v>
      </c>
      <c r="H376" s="78" t="str">
        <f>IF('Water Trading Repository Table'!$E376="Hard",'Water Trading Repository Table'!$B376, "")</f>
        <v/>
      </c>
      <c r="I376" s="78">
        <f t="shared" si="7"/>
        <v>3</v>
      </c>
      <c r="J376" s="90" t="str">
        <f>IF('Water Trading Repository Table'!$E376="Hard",'Water Trading Repository Table'!$C376,"")</f>
        <v/>
      </c>
    </row>
    <row r="377" spans="1:10" ht="14.25" customHeight="1" x14ac:dyDescent="0.2">
      <c r="A377" s="77">
        <v>41827</v>
      </c>
      <c r="B377" s="78">
        <v>1859.2815416666599</v>
      </c>
      <c r="C377" s="79">
        <v>36.664583333333297</v>
      </c>
      <c r="D377" s="80">
        <f t="shared" si="5"/>
        <v>7</v>
      </c>
      <c r="E377" s="80" t="s">
        <v>67</v>
      </c>
      <c r="F377" s="78">
        <f>IF('Water Trading Repository Table'!$E377="Soft",'Water Trading Repository Table'!$B377, "")</f>
        <v>1859.2815416666599</v>
      </c>
      <c r="G377" s="79">
        <f>IF('Water Trading Repository Table'!$E377="Soft",'Water Trading Repository Table'!$C377, "")</f>
        <v>36.664583333333297</v>
      </c>
      <c r="H377" s="78" t="str">
        <f>IF('Water Trading Repository Table'!$E377="Hard",'Water Trading Repository Table'!$B377, "")</f>
        <v/>
      </c>
      <c r="I377" s="78">
        <f t="shared" si="7"/>
        <v>3</v>
      </c>
      <c r="J377" s="90" t="str">
        <f>IF('Water Trading Repository Table'!$E377="Hard",'Water Trading Repository Table'!$C377,"")</f>
        <v/>
      </c>
    </row>
    <row r="378" spans="1:10" ht="14.25" customHeight="1" x14ac:dyDescent="0.2">
      <c r="A378" s="77">
        <v>41827.5</v>
      </c>
      <c r="B378" s="78">
        <v>2249.0152916666598</v>
      </c>
      <c r="C378" s="79">
        <v>70.017499999999998</v>
      </c>
      <c r="D378" s="80">
        <f t="shared" si="5"/>
        <v>7</v>
      </c>
      <c r="E378" s="80" t="s">
        <v>67</v>
      </c>
      <c r="F378" s="78">
        <f>IF('Water Trading Repository Table'!$E378="Soft",'Water Trading Repository Table'!$B378, "")</f>
        <v>2249.0152916666598</v>
      </c>
      <c r="G378" s="79">
        <f>IF('Water Trading Repository Table'!$E378="Soft",'Water Trading Repository Table'!$C378, "")</f>
        <v>70.017499999999998</v>
      </c>
      <c r="H378" s="78" t="str">
        <f>IF('Water Trading Repository Table'!$E378="Hard",'Water Trading Repository Table'!$B378, "")</f>
        <v/>
      </c>
      <c r="I378" s="78">
        <f t="shared" si="7"/>
        <v>3</v>
      </c>
      <c r="J378" s="90" t="str">
        <f>IF('Water Trading Repository Table'!$E378="Hard",'Water Trading Repository Table'!$C378,"")</f>
        <v/>
      </c>
    </row>
    <row r="379" spans="1:10" ht="14.25" customHeight="1" x14ac:dyDescent="0.2">
      <c r="A379" s="77">
        <v>41828</v>
      </c>
      <c r="B379" s="78">
        <v>1922.1611249999901</v>
      </c>
      <c r="C379" s="79">
        <v>45.737083333333302</v>
      </c>
      <c r="D379" s="80">
        <f t="shared" si="5"/>
        <v>7</v>
      </c>
      <c r="E379" s="80" t="s">
        <v>67</v>
      </c>
      <c r="F379" s="78">
        <f>IF('Water Trading Repository Table'!$E379="Soft",'Water Trading Repository Table'!$B379, "")</f>
        <v>1922.1611249999901</v>
      </c>
      <c r="G379" s="79">
        <f>IF('Water Trading Repository Table'!$E379="Soft",'Water Trading Repository Table'!$C379, "")</f>
        <v>45.737083333333302</v>
      </c>
      <c r="H379" s="78" t="str">
        <f>IF('Water Trading Repository Table'!$E379="Hard",'Water Trading Repository Table'!$B379, "")</f>
        <v/>
      </c>
      <c r="I379" s="78">
        <f t="shared" si="7"/>
        <v>3</v>
      </c>
      <c r="J379" s="90" t="str">
        <f>IF('Water Trading Repository Table'!$E379="Hard",'Water Trading Repository Table'!$C379,"")</f>
        <v/>
      </c>
    </row>
    <row r="380" spans="1:10" ht="14.25" customHeight="1" x14ac:dyDescent="0.2">
      <c r="A380" s="77">
        <v>41828.5</v>
      </c>
      <c r="B380" s="78">
        <v>2221.432875</v>
      </c>
      <c r="C380" s="79">
        <v>47.952916666666603</v>
      </c>
      <c r="D380" s="80">
        <f t="shared" si="5"/>
        <v>7</v>
      </c>
      <c r="E380" s="80" t="s">
        <v>67</v>
      </c>
      <c r="F380" s="78">
        <f>IF('Water Trading Repository Table'!$E380="Soft",'Water Trading Repository Table'!$B380, "")</f>
        <v>2221.432875</v>
      </c>
      <c r="G380" s="79">
        <f>IF('Water Trading Repository Table'!$E380="Soft",'Water Trading Repository Table'!$C380, "")</f>
        <v>47.952916666666603</v>
      </c>
      <c r="H380" s="78" t="str">
        <f>IF('Water Trading Repository Table'!$E380="Hard",'Water Trading Repository Table'!$B380, "")</f>
        <v/>
      </c>
      <c r="I380" s="78">
        <f t="shared" si="7"/>
        <v>3</v>
      </c>
      <c r="J380" s="90" t="str">
        <f>IF('Water Trading Repository Table'!$E380="Hard",'Water Trading Repository Table'!$C380,"")</f>
        <v/>
      </c>
    </row>
    <row r="381" spans="1:10" ht="14.25" customHeight="1" x14ac:dyDescent="0.2">
      <c r="A381" s="77">
        <v>41829</v>
      </c>
      <c r="B381" s="78">
        <v>1745.8321249999999</v>
      </c>
      <c r="C381" s="79">
        <v>48.643333333333302</v>
      </c>
      <c r="D381" s="80">
        <f t="shared" si="5"/>
        <v>7</v>
      </c>
      <c r="E381" s="80" t="s">
        <v>67</v>
      </c>
      <c r="F381" s="78">
        <f>IF('Water Trading Repository Table'!$E381="Soft",'Water Trading Repository Table'!$B381, "")</f>
        <v>1745.8321249999999</v>
      </c>
      <c r="G381" s="79">
        <f>IF('Water Trading Repository Table'!$E381="Soft",'Water Trading Repository Table'!$C381, "")</f>
        <v>48.643333333333302</v>
      </c>
      <c r="H381" s="78" t="str">
        <f>IF('Water Trading Repository Table'!$E381="Hard",'Water Trading Repository Table'!$B381, "")</f>
        <v/>
      </c>
      <c r="I381" s="78">
        <f t="shared" si="7"/>
        <v>3</v>
      </c>
      <c r="J381" s="90" t="str">
        <f>IF('Water Trading Repository Table'!$E381="Hard",'Water Trading Repository Table'!$C381,"")</f>
        <v/>
      </c>
    </row>
    <row r="382" spans="1:10" ht="14.25" customHeight="1" x14ac:dyDescent="0.2">
      <c r="A382" s="77">
        <v>41829.5</v>
      </c>
      <c r="B382" s="78">
        <v>2018.5865833333301</v>
      </c>
      <c r="C382" s="79">
        <v>53.9433333333333</v>
      </c>
      <c r="D382" s="80">
        <f t="shared" si="5"/>
        <v>7</v>
      </c>
      <c r="E382" s="80" t="s">
        <v>67</v>
      </c>
      <c r="F382" s="78">
        <f>IF('Water Trading Repository Table'!$E382="Soft",'Water Trading Repository Table'!$B382, "")</f>
        <v>2018.5865833333301</v>
      </c>
      <c r="G382" s="79">
        <f>IF('Water Trading Repository Table'!$E382="Soft",'Water Trading Repository Table'!$C382, "")</f>
        <v>53.9433333333333</v>
      </c>
      <c r="H382" s="78" t="str">
        <f>IF('Water Trading Repository Table'!$E382="Hard",'Water Trading Repository Table'!$B382, "")</f>
        <v/>
      </c>
      <c r="I382" s="78">
        <f t="shared" si="7"/>
        <v>3</v>
      </c>
      <c r="J382" s="90" t="str">
        <f>IF('Water Trading Repository Table'!$E382="Hard",'Water Trading Repository Table'!$C382,"")</f>
        <v/>
      </c>
    </row>
    <row r="383" spans="1:10" ht="14.25" customHeight="1" x14ac:dyDescent="0.2">
      <c r="A383" s="77">
        <v>41830</v>
      </c>
      <c r="B383" s="78">
        <v>1857.62129166666</v>
      </c>
      <c r="C383" s="79">
        <v>78.154166666666598</v>
      </c>
      <c r="D383" s="80">
        <f t="shared" si="5"/>
        <v>7</v>
      </c>
      <c r="E383" s="80" t="s">
        <v>67</v>
      </c>
      <c r="F383" s="78">
        <f>IF('Water Trading Repository Table'!$E383="Soft",'Water Trading Repository Table'!$B383, "")</f>
        <v>1857.62129166666</v>
      </c>
      <c r="G383" s="79">
        <f>IF('Water Trading Repository Table'!$E383="Soft",'Water Trading Repository Table'!$C383, "")</f>
        <v>78.154166666666598</v>
      </c>
      <c r="H383" s="78" t="str">
        <f>IF('Water Trading Repository Table'!$E383="Hard",'Water Trading Repository Table'!$B383, "")</f>
        <v/>
      </c>
      <c r="I383" s="78">
        <f t="shared" si="7"/>
        <v>3</v>
      </c>
      <c r="J383" s="90" t="str">
        <f>IF('Water Trading Repository Table'!$E383="Hard",'Water Trading Repository Table'!$C383,"")</f>
        <v/>
      </c>
    </row>
    <row r="384" spans="1:10" ht="14.25" customHeight="1" x14ac:dyDescent="0.2">
      <c r="A384" s="77">
        <v>41830.5</v>
      </c>
      <c r="B384" s="78">
        <v>2091.5625416666599</v>
      </c>
      <c r="C384" s="79">
        <v>72.477916666666601</v>
      </c>
      <c r="D384" s="80">
        <f t="shared" si="5"/>
        <v>7</v>
      </c>
      <c r="E384" s="80" t="s">
        <v>67</v>
      </c>
      <c r="F384" s="78">
        <f>IF('Water Trading Repository Table'!$E384="Soft",'Water Trading Repository Table'!$B384, "")</f>
        <v>2091.5625416666599</v>
      </c>
      <c r="G384" s="79">
        <f>IF('Water Trading Repository Table'!$E384="Soft",'Water Trading Repository Table'!$C384, "")</f>
        <v>72.477916666666601</v>
      </c>
      <c r="H384" s="78" t="str">
        <f>IF('Water Trading Repository Table'!$E384="Hard",'Water Trading Repository Table'!$B384, "")</f>
        <v/>
      </c>
      <c r="I384" s="78">
        <f t="shared" si="7"/>
        <v>3</v>
      </c>
      <c r="J384" s="90" t="str">
        <f>IF('Water Trading Repository Table'!$E384="Hard",'Water Trading Repository Table'!$C384,"")</f>
        <v/>
      </c>
    </row>
    <row r="385" spans="1:10" ht="14.25" customHeight="1" x14ac:dyDescent="0.2">
      <c r="A385" s="77">
        <v>41831</v>
      </c>
      <c r="B385" s="78">
        <v>1880.002375</v>
      </c>
      <c r="C385" s="79">
        <v>43.243333333333297</v>
      </c>
      <c r="D385" s="80">
        <f t="shared" si="5"/>
        <v>7</v>
      </c>
      <c r="E385" s="80" t="s">
        <v>67</v>
      </c>
      <c r="F385" s="78">
        <f>IF('Water Trading Repository Table'!$E385="Soft",'Water Trading Repository Table'!$B385, "")</f>
        <v>1880.002375</v>
      </c>
      <c r="G385" s="79">
        <f>IF('Water Trading Repository Table'!$E385="Soft",'Water Trading Repository Table'!$C385, "")</f>
        <v>43.243333333333297</v>
      </c>
      <c r="H385" s="78" t="str">
        <f>IF('Water Trading Repository Table'!$E385="Hard",'Water Trading Repository Table'!$B385, "")</f>
        <v/>
      </c>
      <c r="I385" s="78">
        <f t="shared" si="7"/>
        <v>3</v>
      </c>
      <c r="J385" s="90" t="str">
        <f>IF('Water Trading Repository Table'!$E385="Hard",'Water Trading Repository Table'!$C385,"")</f>
        <v/>
      </c>
    </row>
    <row r="386" spans="1:10" ht="14.25" customHeight="1" x14ac:dyDescent="0.2">
      <c r="A386" s="77">
        <v>41831.5</v>
      </c>
      <c r="B386" s="78">
        <v>2144.029</v>
      </c>
      <c r="C386" s="79">
        <v>67.462083333333297</v>
      </c>
      <c r="D386" s="80">
        <f t="shared" si="5"/>
        <v>7</v>
      </c>
      <c r="E386" s="80" t="s">
        <v>67</v>
      </c>
      <c r="F386" s="78">
        <f>IF('Water Trading Repository Table'!$E386="Soft",'Water Trading Repository Table'!$B386, "")</f>
        <v>2144.029</v>
      </c>
      <c r="G386" s="79">
        <f>IF('Water Trading Repository Table'!$E386="Soft",'Water Trading Repository Table'!$C386, "")</f>
        <v>67.462083333333297</v>
      </c>
      <c r="H386" s="78" t="str">
        <f>IF('Water Trading Repository Table'!$E386="Hard",'Water Trading Repository Table'!$B386, "")</f>
        <v/>
      </c>
      <c r="I386" s="78">
        <f t="shared" si="7"/>
        <v>3</v>
      </c>
      <c r="J386" s="90" t="str">
        <f>IF('Water Trading Repository Table'!$E386="Hard",'Water Trading Repository Table'!$C386,"")</f>
        <v/>
      </c>
    </row>
    <row r="387" spans="1:10" ht="14.25" customHeight="1" x14ac:dyDescent="0.2">
      <c r="A387" s="77">
        <v>41832</v>
      </c>
      <c r="B387" s="78">
        <v>1942.2773749999999</v>
      </c>
      <c r="C387" s="79">
        <v>50.933333333333302</v>
      </c>
      <c r="D387" s="80">
        <f t="shared" si="5"/>
        <v>7</v>
      </c>
      <c r="E387" s="80" t="s">
        <v>67</v>
      </c>
      <c r="F387" s="78">
        <f>IF('Water Trading Repository Table'!$E387="Soft",'Water Trading Repository Table'!$B387, "")</f>
        <v>1942.2773749999999</v>
      </c>
      <c r="G387" s="79">
        <f>IF('Water Trading Repository Table'!$E387="Soft",'Water Trading Repository Table'!$C387, "")</f>
        <v>50.933333333333302</v>
      </c>
      <c r="H387" s="78" t="str">
        <f>IF('Water Trading Repository Table'!$E387="Hard",'Water Trading Repository Table'!$B387, "")</f>
        <v/>
      </c>
      <c r="I387" s="78">
        <f t="shared" si="7"/>
        <v>3</v>
      </c>
      <c r="J387" s="90" t="str">
        <f>IF('Water Trading Repository Table'!$E387="Hard",'Water Trading Repository Table'!$C387,"")</f>
        <v/>
      </c>
    </row>
    <row r="388" spans="1:10" ht="14.25" customHeight="1" x14ac:dyDescent="0.2">
      <c r="A388" s="77">
        <v>41832.5</v>
      </c>
      <c r="B388" s="78">
        <v>2156.9050833333299</v>
      </c>
      <c r="C388" s="79">
        <v>50.860833333333296</v>
      </c>
      <c r="D388" s="80">
        <f t="shared" si="5"/>
        <v>7</v>
      </c>
      <c r="E388" s="80" t="s">
        <v>67</v>
      </c>
      <c r="F388" s="78">
        <f>IF('Water Trading Repository Table'!$E388="Soft",'Water Trading Repository Table'!$B388, "")</f>
        <v>2156.9050833333299</v>
      </c>
      <c r="G388" s="79">
        <f>IF('Water Trading Repository Table'!$E388="Soft",'Water Trading Repository Table'!$C388, "")</f>
        <v>50.860833333333296</v>
      </c>
      <c r="H388" s="78" t="str">
        <f>IF('Water Trading Repository Table'!$E388="Hard",'Water Trading Repository Table'!$B388, "")</f>
        <v/>
      </c>
      <c r="I388" s="78">
        <f t="shared" ref="I388:I451" si="8">ROUNDUP(D388/3,0)</f>
        <v>3</v>
      </c>
      <c r="J388" s="90" t="str">
        <f>IF('Water Trading Repository Table'!$E388="Hard",'Water Trading Repository Table'!$C388,"")</f>
        <v/>
      </c>
    </row>
    <row r="389" spans="1:10" ht="14.25" customHeight="1" x14ac:dyDescent="0.2">
      <c r="A389" s="77">
        <v>41833</v>
      </c>
      <c r="B389" s="78">
        <v>1863.51966666666</v>
      </c>
      <c r="C389" s="79">
        <v>46.814583333333303</v>
      </c>
      <c r="D389" s="80">
        <f t="shared" si="5"/>
        <v>7</v>
      </c>
      <c r="E389" s="80" t="s">
        <v>67</v>
      </c>
      <c r="F389" s="78">
        <f>IF('Water Trading Repository Table'!$E389="Soft",'Water Trading Repository Table'!$B389, "")</f>
        <v>1863.51966666666</v>
      </c>
      <c r="G389" s="79">
        <f>IF('Water Trading Repository Table'!$E389="Soft",'Water Trading Repository Table'!$C389, "")</f>
        <v>46.814583333333303</v>
      </c>
      <c r="H389" s="78" t="str">
        <f>IF('Water Trading Repository Table'!$E389="Hard",'Water Trading Repository Table'!$B389, "")</f>
        <v/>
      </c>
      <c r="I389" s="78">
        <f t="shared" si="8"/>
        <v>3</v>
      </c>
      <c r="J389" s="90" t="str">
        <f>IF('Water Trading Repository Table'!$E389="Hard",'Water Trading Repository Table'!$C389,"")</f>
        <v/>
      </c>
    </row>
    <row r="390" spans="1:10" ht="14.25" customHeight="1" x14ac:dyDescent="0.2">
      <c r="A390" s="77">
        <v>41833.5</v>
      </c>
      <c r="B390" s="78">
        <v>2113.2942083333301</v>
      </c>
      <c r="C390" s="79">
        <v>65.967083333333306</v>
      </c>
      <c r="D390" s="80">
        <f t="shared" si="5"/>
        <v>7</v>
      </c>
      <c r="E390" s="80" t="s">
        <v>67</v>
      </c>
      <c r="F390" s="78">
        <f>IF('Water Trading Repository Table'!$E390="Soft",'Water Trading Repository Table'!$B390, "")</f>
        <v>2113.2942083333301</v>
      </c>
      <c r="G390" s="79">
        <f>IF('Water Trading Repository Table'!$E390="Soft",'Water Trading Repository Table'!$C390, "")</f>
        <v>65.967083333333306</v>
      </c>
      <c r="H390" s="78" t="str">
        <f>IF('Water Trading Repository Table'!$E390="Hard",'Water Trading Repository Table'!$B390, "")</f>
        <v/>
      </c>
      <c r="I390" s="78">
        <f t="shared" si="8"/>
        <v>3</v>
      </c>
      <c r="J390" s="90" t="str">
        <f>IF('Water Trading Repository Table'!$E390="Hard",'Water Trading Repository Table'!$C390,"")</f>
        <v/>
      </c>
    </row>
    <row r="391" spans="1:10" ht="14.25" customHeight="1" x14ac:dyDescent="0.2">
      <c r="A391" s="77">
        <v>41834</v>
      </c>
      <c r="B391" s="78">
        <v>1727.4197916666601</v>
      </c>
      <c r="C391" s="79">
        <v>52.462499999999999</v>
      </c>
      <c r="D391" s="80">
        <f t="shared" si="5"/>
        <v>7</v>
      </c>
      <c r="E391" s="80" t="s">
        <v>67</v>
      </c>
      <c r="F391" s="78">
        <f>IF('Water Trading Repository Table'!$E391="Soft",'Water Trading Repository Table'!$B391, "")</f>
        <v>1727.4197916666601</v>
      </c>
      <c r="G391" s="79">
        <f>IF('Water Trading Repository Table'!$E391="Soft",'Water Trading Repository Table'!$C391, "")</f>
        <v>52.462499999999999</v>
      </c>
      <c r="H391" s="78" t="str">
        <f>IF('Water Trading Repository Table'!$E391="Hard",'Water Trading Repository Table'!$B391, "")</f>
        <v/>
      </c>
      <c r="I391" s="78">
        <f t="shared" si="8"/>
        <v>3</v>
      </c>
      <c r="J391" s="90" t="str">
        <f>IF('Water Trading Repository Table'!$E391="Hard",'Water Trading Repository Table'!$C391,"")</f>
        <v/>
      </c>
    </row>
    <row r="392" spans="1:10" ht="14.25" customHeight="1" x14ac:dyDescent="0.2">
      <c r="A392" s="77">
        <v>41834.5</v>
      </c>
      <c r="B392" s="78">
        <v>2095.5535</v>
      </c>
      <c r="C392" s="79">
        <v>67.153750000000002</v>
      </c>
      <c r="D392" s="80">
        <f t="shared" si="5"/>
        <v>7</v>
      </c>
      <c r="E392" s="80" t="s">
        <v>67</v>
      </c>
      <c r="F392" s="78">
        <f>IF('Water Trading Repository Table'!$E392="Soft",'Water Trading Repository Table'!$B392, "")</f>
        <v>2095.5535</v>
      </c>
      <c r="G392" s="79">
        <f>IF('Water Trading Repository Table'!$E392="Soft",'Water Trading Repository Table'!$C392, "")</f>
        <v>67.153750000000002</v>
      </c>
      <c r="H392" s="78" t="str">
        <f>IF('Water Trading Repository Table'!$E392="Hard",'Water Trading Repository Table'!$B392, "")</f>
        <v/>
      </c>
      <c r="I392" s="78">
        <f t="shared" si="8"/>
        <v>3</v>
      </c>
      <c r="J392" s="90" t="str">
        <f>IF('Water Trading Repository Table'!$E392="Hard",'Water Trading Repository Table'!$C392,"")</f>
        <v/>
      </c>
    </row>
    <row r="393" spans="1:10" ht="14.25" customHeight="1" x14ac:dyDescent="0.2">
      <c r="A393" s="77">
        <v>41835</v>
      </c>
      <c r="B393" s="78">
        <v>1967.7181249999901</v>
      </c>
      <c r="C393" s="79">
        <v>57.936250000000001</v>
      </c>
      <c r="D393" s="80">
        <f t="shared" si="5"/>
        <v>7</v>
      </c>
      <c r="E393" s="80" t="s">
        <v>67</v>
      </c>
      <c r="F393" s="78">
        <f>IF('Water Trading Repository Table'!$E393="Soft",'Water Trading Repository Table'!$B393, "")</f>
        <v>1967.7181249999901</v>
      </c>
      <c r="G393" s="79">
        <f>IF('Water Trading Repository Table'!$E393="Soft",'Water Trading Repository Table'!$C393, "")</f>
        <v>57.936250000000001</v>
      </c>
      <c r="H393" s="78" t="str">
        <f>IF('Water Trading Repository Table'!$E393="Hard",'Water Trading Repository Table'!$B393, "")</f>
        <v/>
      </c>
      <c r="I393" s="78">
        <f t="shared" si="8"/>
        <v>3</v>
      </c>
      <c r="J393" s="90" t="str">
        <f>IF('Water Trading Repository Table'!$E393="Hard",'Water Trading Repository Table'!$C393,"")</f>
        <v/>
      </c>
    </row>
    <row r="394" spans="1:10" ht="14.25" customHeight="1" x14ac:dyDescent="0.2">
      <c r="A394" s="77">
        <v>41835.5</v>
      </c>
      <c r="B394" s="78">
        <v>2343.9105</v>
      </c>
      <c r="C394" s="79">
        <v>59.931666666666601</v>
      </c>
      <c r="D394" s="80">
        <f t="shared" si="5"/>
        <v>7</v>
      </c>
      <c r="E394" s="80" t="s">
        <v>67</v>
      </c>
      <c r="F394" s="78">
        <f>IF('Water Trading Repository Table'!$E394="Soft",'Water Trading Repository Table'!$B394, "")</f>
        <v>2343.9105</v>
      </c>
      <c r="G394" s="79">
        <f>IF('Water Trading Repository Table'!$E394="Soft",'Water Trading Repository Table'!$C394, "")</f>
        <v>59.931666666666601</v>
      </c>
      <c r="H394" s="78" t="str">
        <f>IF('Water Trading Repository Table'!$E394="Hard",'Water Trading Repository Table'!$B394, "")</f>
        <v/>
      </c>
      <c r="I394" s="78">
        <f t="shared" si="8"/>
        <v>3</v>
      </c>
      <c r="J394" s="90" t="str">
        <f>IF('Water Trading Repository Table'!$E394="Hard",'Water Trading Repository Table'!$C394,"")</f>
        <v/>
      </c>
    </row>
    <row r="395" spans="1:10" ht="14.25" customHeight="1" x14ac:dyDescent="0.2">
      <c r="A395" s="77">
        <v>41836</v>
      </c>
      <c r="B395" s="78">
        <v>2027.19783333333</v>
      </c>
      <c r="C395" s="79">
        <v>60.722499999999997</v>
      </c>
      <c r="D395" s="80">
        <f t="shared" si="5"/>
        <v>7</v>
      </c>
      <c r="E395" s="80" t="s">
        <v>67</v>
      </c>
      <c r="F395" s="78">
        <f>IF('Water Trading Repository Table'!$E395="Soft",'Water Trading Repository Table'!$B395, "")</f>
        <v>2027.19783333333</v>
      </c>
      <c r="G395" s="79">
        <f>IF('Water Trading Repository Table'!$E395="Soft",'Water Trading Repository Table'!$C395, "")</f>
        <v>60.722499999999997</v>
      </c>
      <c r="H395" s="78" t="str">
        <f>IF('Water Trading Repository Table'!$E395="Hard",'Water Trading Repository Table'!$B395, "")</f>
        <v/>
      </c>
      <c r="I395" s="78">
        <f t="shared" si="8"/>
        <v>3</v>
      </c>
      <c r="J395" s="90" t="str">
        <f>IF('Water Trading Repository Table'!$E395="Hard",'Water Trading Repository Table'!$C395,"")</f>
        <v/>
      </c>
    </row>
    <row r="396" spans="1:10" ht="14.25" customHeight="1" x14ac:dyDescent="0.2">
      <c r="A396" s="77">
        <v>41836.5</v>
      </c>
      <c r="B396" s="78">
        <v>2471.7156249999998</v>
      </c>
      <c r="C396" s="79">
        <v>59.856250000000003</v>
      </c>
      <c r="D396" s="80">
        <f t="shared" si="5"/>
        <v>7</v>
      </c>
      <c r="E396" s="80" t="s">
        <v>67</v>
      </c>
      <c r="F396" s="78">
        <f>IF('Water Trading Repository Table'!$E396="Soft",'Water Trading Repository Table'!$B396, "")</f>
        <v>2471.7156249999998</v>
      </c>
      <c r="G396" s="79">
        <f>IF('Water Trading Repository Table'!$E396="Soft",'Water Trading Repository Table'!$C396, "")</f>
        <v>59.856250000000003</v>
      </c>
      <c r="H396" s="78" t="str">
        <f>IF('Water Trading Repository Table'!$E396="Hard",'Water Trading Repository Table'!$B396, "")</f>
        <v/>
      </c>
      <c r="I396" s="78">
        <f t="shared" si="8"/>
        <v>3</v>
      </c>
      <c r="J396" s="90" t="str">
        <f>IF('Water Trading Repository Table'!$E396="Hard",'Water Trading Repository Table'!$C396,"")</f>
        <v/>
      </c>
    </row>
    <row r="397" spans="1:10" ht="14.25" customHeight="1" x14ac:dyDescent="0.2">
      <c r="A397" s="77">
        <v>41837</v>
      </c>
      <c r="B397" s="78">
        <v>2030.9194583333301</v>
      </c>
      <c r="C397" s="79">
        <v>51.819999999999901</v>
      </c>
      <c r="D397" s="80">
        <f t="shared" si="5"/>
        <v>7</v>
      </c>
      <c r="E397" s="80" t="s">
        <v>67</v>
      </c>
      <c r="F397" s="78">
        <f>IF('Water Trading Repository Table'!$E397="Soft",'Water Trading Repository Table'!$B397, "")</f>
        <v>2030.9194583333301</v>
      </c>
      <c r="G397" s="79">
        <f>IF('Water Trading Repository Table'!$E397="Soft",'Water Trading Repository Table'!$C397, "")</f>
        <v>51.819999999999901</v>
      </c>
      <c r="H397" s="78" t="str">
        <f>IF('Water Trading Repository Table'!$E397="Hard",'Water Trading Repository Table'!$B397, "")</f>
        <v/>
      </c>
      <c r="I397" s="78">
        <f t="shared" si="8"/>
        <v>3</v>
      </c>
      <c r="J397" s="90" t="str">
        <f>IF('Water Trading Repository Table'!$E397="Hard",'Water Trading Repository Table'!$C397,"")</f>
        <v/>
      </c>
    </row>
    <row r="398" spans="1:10" ht="14.25" customHeight="1" x14ac:dyDescent="0.2">
      <c r="A398" s="77">
        <v>41837.5</v>
      </c>
      <c r="B398" s="78">
        <v>2445.4532083333302</v>
      </c>
      <c r="C398" s="79">
        <v>76.141666666666595</v>
      </c>
      <c r="D398" s="80">
        <f t="shared" si="5"/>
        <v>7</v>
      </c>
      <c r="E398" s="80" t="s">
        <v>67</v>
      </c>
      <c r="F398" s="78">
        <f>IF('Water Trading Repository Table'!$E398="Soft",'Water Trading Repository Table'!$B398, "")</f>
        <v>2445.4532083333302</v>
      </c>
      <c r="G398" s="79">
        <f>IF('Water Trading Repository Table'!$E398="Soft",'Water Trading Repository Table'!$C398, "")</f>
        <v>76.141666666666595</v>
      </c>
      <c r="H398" s="78" t="str">
        <f>IF('Water Trading Repository Table'!$E398="Hard",'Water Trading Repository Table'!$B398, "")</f>
        <v/>
      </c>
      <c r="I398" s="78">
        <f t="shared" si="8"/>
        <v>3</v>
      </c>
      <c r="J398" s="90" t="str">
        <f>IF('Water Trading Repository Table'!$E398="Hard",'Water Trading Repository Table'!$C398,"")</f>
        <v/>
      </c>
    </row>
    <row r="399" spans="1:10" ht="14.25" customHeight="1" x14ac:dyDescent="0.2">
      <c r="A399" s="77">
        <v>41838</v>
      </c>
      <c r="B399" s="78">
        <v>2128.7746666666599</v>
      </c>
      <c r="C399" s="79">
        <v>66.974999999999994</v>
      </c>
      <c r="D399" s="80">
        <f t="shared" si="5"/>
        <v>7</v>
      </c>
      <c r="E399" s="80" t="s">
        <v>67</v>
      </c>
      <c r="F399" s="78">
        <f>IF('Water Trading Repository Table'!$E399="Soft",'Water Trading Repository Table'!$B399, "")</f>
        <v>2128.7746666666599</v>
      </c>
      <c r="G399" s="79">
        <f>IF('Water Trading Repository Table'!$E399="Soft",'Water Trading Repository Table'!$C399, "")</f>
        <v>66.974999999999994</v>
      </c>
      <c r="H399" s="78" t="str">
        <f>IF('Water Trading Repository Table'!$E399="Hard",'Water Trading Repository Table'!$B399, "")</f>
        <v/>
      </c>
      <c r="I399" s="78">
        <f t="shared" si="8"/>
        <v>3</v>
      </c>
      <c r="J399" s="90" t="str">
        <f>IF('Water Trading Repository Table'!$E399="Hard",'Water Trading Repository Table'!$C399,"")</f>
        <v/>
      </c>
    </row>
    <row r="400" spans="1:10" ht="14.25" customHeight="1" x14ac:dyDescent="0.2">
      <c r="A400" s="77">
        <v>41838.5</v>
      </c>
      <c r="B400" s="78">
        <v>2486.29025</v>
      </c>
      <c r="C400" s="79">
        <v>82.171666666666596</v>
      </c>
      <c r="D400" s="80">
        <f t="shared" si="5"/>
        <v>7</v>
      </c>
      <c r="E400" s="80" t="s">
        <v>67</v>
      </c>
      <c r="F400" s="78">
        <f>IF('Water Trading Repository Table'!$E400="Soft",'Water Trading Repository Table'!$B400, "")</f>
        <v>2486.29025</v>
      </c>
      <c r="G400" s="79">
        <f>IF('Water Trading Repository Table'!$E400="Soft",'Water Trading Repository Table'!$C400, "")</f>
        <v>82.171666666666596</v>
      </c>
      <c r="H400" s="78" t="str">
        <f>IF('Water Trading Repository Table'!$E400="Hard",'Water Trading Repository Table'!$B400, "")</f>
        <v/>
      </c>
      <c r="I400" s="78">
        <f t="shared" si="8"/>
        <v>3</v>
      </c>
      <c r="J400" s="90" t="str">
        <f>IF('Water Trading Repository Table'!$E400="Hard",'Water Trading Repository Table'!$C400,"")</f>
        <v/>
      </c>
    </row>
    <row r="401" spans="1:10" ht="14.25" customHeight="1" x14ac:dyDescent="0.2">
      <c r="A401" s="77">
        <v>41839</v>
      </c>
      <c r="B401" s="78">
        <v>2153.5862499999998</v>
      </c>
      <c r="C401" s="79">
        <v>50.0162499999999</v>
      </c>
      <c r="D401" s="80">
        <f t="shared" si="5"/>
        <v>7</v>
      </c>
      <c r="E401" s="80" t="s">
        <v>67</v>
      </c>
      <c r="F401" s="78">
        <f>IF('Water Trading Repository Table'!$E401="Soft",'Water Trading Repository Table'!$B401, "")</f>
        <v>2153.5862499999998</v>
      </c>
      <c r="G401" s="79">
        <f>IF('Water Trading Repository Table'!$E401="Soft",'Water Trading Repository Table'!$C401, "")</f>
        <v>50.0162499999999</v>
      </c>
      <c r="H401" s="78" t="str">
        <f>IF('Water Trading Repository Table'!$E401="Hard",'Water Trading Repository Table'!$B401, "")</f>
        <v/>
      </c>
      <c r="I401" s="78">
        <f t="shared" si="8"/>
        <v>3</v>
      </c>
      <c r="J401" s="90" t="str">
        <f>IF('Water Trading Repository Table'!$E401="Hard",'Water Trading Repository Table'!$C401,"")</f>
        <v/>
      </c>
    </row>
    <row r="402" spans="1:10" ht="14.25" customHeight="1" x14ac:dyDescent="0.2">
      <c r="A402" s="77">
        <v>41839.5</v>
      </c>
      <c r="B402" s="78">
        <v>2445.9498749999998</v>
      </c>
      <c r="C402" s="79">
        <v>64.713333333333296</v>
      </c>
      <c r="D402" s="80">
        <f t="shared" si="5"/>
        <v>7</v>
      </c>
      <c r="E402" s="80" t="s">
        <v>67</v>
      </c>
      <c r="F402" s="78">
        <f>IF('Water Trading Repository Table'!$E402="Soft",'Water Trading Repository Table'!$B402, "")</f>
        <v>2445.9498749999998</v>
      </c>
      <c r="G402" s="79">
        <f>IF('Water Trading Repository Table'!$E402="Soft",'Water Trading Repository Table'!$C402, "")</f>
        <v>64.713333333333296</v>
      </c>
      <c r="H402" s="78" t="str">
        <f>IF('Water Trading Repository Table'!$E402="Hard",'Water Trading Repository Table'!$B402, "")</f>
        <v/>
      </c>
      <c r="I402" s="78">
        <f t="shared" si="8"/>
        <v>3</v>
      </c>
      <c r="J402" s="90" t="str">
        <f>IF('Water Trading Repository Table'!$E402="Hard",'Water Trading Repository Table'!$C402,"")</f>
        <v/>
      </c>
    </row>
    <row r="403" spans="1:10" ht="14.25" customHeight="1" x14ac:dyDescent="0.2">
      <c r="A403" s="77">
        <v>41840</v>
      </c>
      <c r="B403" s="78">
        <v>1976.4664166666601</v>
      </c>
      <c r="C403" s="79">
        <v>44.022500000000001</v>
      </c>
      <c r="D403" s="80">
        <f t="shared" si="5"/>
        <v>7</v>
      </c>
      <c r="E403" s="80" t="s">
        <v>67</v>
      </c>
      <c r="F403" s="78">
        <f>IF('Water Trading Repository Table'!$E403="Soft",'Water Trading Repository Table'!$B403, "")</f>
        <v>1976.4664166666601</v>
      </c>
      <c r="G403" s="79">
        <f>IF('Water Trading Repository Table'!$E403="Soft",'Water Trading Repository Table'!$C403, "")</f>
        <v>44.022500000000001</v>
      </c>
      <c r="H403" s="78" t="str">
        <f>IF('Water Trading Repository Table'!$E403="Hard",'Water Trading Repository Table'!$B403, "")</f>
        <v/>
      </c>
      <c r="I403" s="78">
        <f t="shared" si="8"/>
        <v>3</v>
      </c>
      <c r="J403" s="90" t="str">
        <f>IF('Water Trading Repository Table'!$E403="Hard",'Water Trading Repository Table'!$C403,"")</f>
        <v/>
      </c>
    </row>
    <row r="404" spans="1:10" ht="14.25" customHeight="1" x14ac:dyDescent="0.2">
      <c r="A404" s="77">
        <v>41840.5</v>
      </c>
      <c r="B404" s="78">
        <v>2273.79779166666</v>
      </c>
      <c r="C404" s="79">
        <v>54.5445833333333</v>
      </c>
      <c r="D404" s="80">
        <f t="shared" si="5"/>
        <v>7</v>
      </c>
      <c r="E404" s="80" t="s">
        <v>67</v>
      </c>
      <c r="F404" s="78">
        <f>IF('Water Trading Repository Table'!$E404="Soft",'Water Trading Repository Table'!$B404, "")</f>
        <v>2273.79779166666</v>
      </c>
      <c r="G404" s="79">
        <f>IF('Water Trading Repository Table'!$E404="Soft",'Water Trading Repository Table'!$C404, "")</f>
        <v>54.5445833333333</v>
      </c>
      <c r="H404" s="78" t="str">
        <f>IF('Water Trading Repository Table'!$E404="Hard",'Water Trading Repository Table'!$B404, "")</f>
        <v/>
      </c>
      <c r="I404" s="78">
        <f t="shared" si="8"/>
        <v>3</v>
      </c>
      <c r="J404" s="90" t="str">
        <f>IF('Water Trading Repository Table'!$E404="Hard",'Water Trading Repository Table'!$C404,"")</f>
        <v/>
      </c>
    </row>
    <row r="405" spans="1:10" ht="14.25" customHeight="1" x14ac:dyDescent="0.2">
      <c r="A405" s="77">
        <v>41841</v>
      </c>
      <c r="B405" s="78">
        <v>1887.0905416666601</v>
      </c>
      <c r="C405" s="79">
        <v>44.419166666666598</v>
      </c>
      <c r="D405" s="80">
        <f t="shared" si="5"/>
        <v>7</v>
      </c>
      <c r="E405" s="80" t="s">
        <v>67</v>
      </c>
      <c r="F405" s="78">
        <f>IF('Water Trading Repository Table'!$E405="Soft",'Water Trading Repository Table'!$B405, "")</f>
        <v>1887.0905416666601</v>
      </c>
      <c r="G405" s="79">
        <f>IF('Water Trading Repository Table'!$E405="Soft",'Water Trading Repository Table'!$C405, "")</f>
        <v>44.419166666666598</v>
      </c>
      <c r="H405" s="78" t="str">
        <f>IF('Water Trading Repository Table'!$E405="Hard",'Water Trading Repository Table'!$B405, "")</f>
        <v/>
      </c>
      <c r="I405" s="78">
        <f t="shared" si="8"/>
        <v>3</v>
      </c>
      <c r="J405" s="90" t="str">
        <f>IF('Water Trading Repository Table'!$E405="Hard",'Water Trading Repository Table'!$C405,"")</f>
        <v/>
      </c>
    </row>
    <row r="406" spans="1:10" ht="14.25" customHeight="1" x14ac:dyDescent="0.2">
      <c r="A406" s="77">
        <v>41841.5</v>
      </c>
      <c r="B406" s="78">
        <v>2286.2764583333301</v>
      </c>
      <c r="C406" s="79">
        <v>74.711666666666602</v>
      </c>
      <c r="D406" s="80">
        <f t="shared" si="5"/>
        <v>7</v>
      </c>
      <c r="E406" s="80" t="s">
        <v>67</v>
      </c>
      <c r="F406" s="78">
        <f>IF('Water Trading Repository Table'!$E406="Soft",'Water Trading Repository Table'!$B406, "")</f>
        <v>2286.2764583333301</v>
      </c>
      <c r="G406" s="79">
        <f>IF('Water Trading Repository Table'!$E406="Soft",'Water Trading Repository Table'!$C406, "")</f>
        <v>74.711666666666602</v>
      </c>
      <c r="H406" s="78" t="str">
        <f>IF('Water Trading Repository Table'!$E406="Hard",'Water Trading Repository Table'!$B406, "")</f>
        <v/>
      </c>
      <c r="I406" s="78">
        <f t="shared" si="8"/>
        <v>3</v>
      </c>
      <c r="J406" s="90" t="str">
        <f>IF('Water Trading Repository Table'!$E406="Hard",'Water Trading Repository Table'!$C406,"")</f>
        <v/>
      </c>
    </row>
    <row r="407" spans="1:10" ht="14.25" customHeight="1" x14ac:dyDescent="0.2">
      <c r="A407" s="77">
        <v>41842</v>
      </c>
      <c r="B407" s="78">
        <v>2117.26695833333</v>
      </c>
      <c r="C407" s="79">
        <v>43.5283333333333</v>
      </c>
      <c r="D407" s="80">
        <f t="shared" si="5"/>
        <v>7</v>
      </c>
      <c r="E407" s="80" t="s">
        <v>67</v>
      </c>
      <c r="F407" s="78">
        <f>IF('Water Trading Repository Table'!$E407="Soft",'Water Trading Repository Table'!$B407, "")</f>
        <v>2117.26695833333</v>
      </c>
      <c r="G407" s="79">
        <f>IF('Water Trading Repository Table'!$E407="Soft",'Water Trading Repository Table'!$C407, "")</f>
        <v>43.5283333333333</v>
      </c>
      <c r="H407" s="78" t="str">
        <f>IF('Water Trading Repository Table'!$E407="Hard",'Water Trading Repository Table'!$B407, "")</f>
        <v/>
      </c>
      <c r="I407" s="78">
        <f t="shared" si="8"/>
        <v>3</v>
      </c>
      <c r="J407" s="90" t="str">
        <f>IF('Water Trading Repository Table'!$E407="Hard",'Water Trading Repository Table'!$C407,"")</f>
        <v/>
      </c>
    </row>
    <row r="408" spans="1:10" ht="14.25" customHeight="1" x14ac:dyDescent="0.2">
      <c r="A408" s="77">
        <v>41842.5</v>
      </c>
      <c r="B408" s="78">
        <v>2382.9783333333298</v>
      </c>
      <c r="C408" s="79">
        <v>58.199583333333301</v>
      </c>
      <c r="D408" s="80">
        <f t="shared" si="5"/>
        <v>7</v>
      </c>
      <c r="E408" s="80" t="s">
        <v>67</v>
      </c>
      <c r="F408" s="78">
        <f>IF('Water Trading Repository Table'!$E408="Soft",'Water Trading Repository Table'!$B408, "")</f>
        <v>2382.9783333333298</v>
      </c>
      <c r="G408" s="79">
        <f>IF('Water Trading Repository Table'!$E408="Soft",'Water Trading Repository Table'!$C408, "")</f>
        <v>58.199583333333301</v>
      </c>
      <c r="H408" s="78" t="str">
        <f>IF('Water Trading Repository Table'!$E408="Hard",'Water Trading Repository Table'!$B408, "")</f>
        <v/>
      </c>
      <c r="I408" s="78">
        <f t="shared" si="8"/>
        <v>3</v>
      </c>
      <c r="J408" s="90" t="str">
        <f>IF('Water Trading Repository Table'!$E408="Hard",'Water Trading Repository Table'!$C408,"")</f>
        <v/>
      </c>
    </row>
    <row r="409" spans="1:10" ht="14.25" customHeight="1" x14ac:dyDescent="0.2">
      <c r="A409" s="77">
        <v>41843</v>
      </c>
      <c r="B409" s="78">
        <v>2141.53866666666</v>
      </c>
      <c r="C409" s="79">
        <v>38.403888888888801</v>
      </c>
      <c r="D409" s="80">
        <f t="shared" si="5"/>
        <v>7</v>
      </c>
      <c r="E409" s="80" t="s">
        <v>67</v>
      </c>
      <c r="F409" s="78">
        <f>IF('Water Trading Repository Table'!$E409="Soft",'Water Trading Repository Table'!$B409, "")</f>
        <v>2141.53866666666</v>
      </c>
      <c r="G409" s="79">
        <f>IF('Water Trading Repository Table'!$E409="Soft",'Water Trading Repository Table'!$C409, "")</f>
        <v>38.403888888888801</v>
      </c>
      <c r="H409" s="78" t="str">
        <f>IF('Water Trading Repository Table'!$E409="Hard",'Water Trading Repository Table'!$B409, "")</f>
        <v/>
      </c>
      <c r="I409" s="78">
        <f t="shared" si="8"/>
        <v>3</v>
      </c>
      <c r="J409" s="90" t="str">
        <f>IF('Water Trading Repository Table'!$E409="Hard",'Water Trading Repository Table'!$C409,"")</f>
        <v/>
      </c>
    </row>
    <row r="410" spans="1:10" ht="14.25" customHeight="1" x14ac:dyDescent="0.2">
      <c r="A410" s="77">
        <v>41843.5</v>
      </c>
      <c r="B410" s="78">
        <v>2240.2341666666598</v>
      </c>
      <c r="C410" s="79">
        <v>48.528750000000002</v>
      </c>
      <c r="D410" s="80">
        <f t="shared" si="5"/>
        <v>7</v>
      </c>
      <c r="E410" s="80" t="s">
        <v>67</v>
      </c>
      <c r="F410" s="78">
        <f>IF('Water Trading Repository Table'!$E410="Soft",'Water Trading Repository Table'!$B410, "")</f>
        <v>2240.2341666666598</v>
      </c>
      <c r="G410" s="79">
        <f>IF('Water Trading Repository Table'!$E410="Soft",'Water Trading Repository Table'!$C410, "")</f>
        <v>48.528750000000002</v>
      </c>
      <c r="H410" s="78" t="str">
        <f>IF('Water Trading Repository Table'!$E410="Hard",'Water Trading Repository Table'!$B410, "")</f>
        <v/>
      </c>
      <c r="I410" s="78">
        <f t="shared" si="8"/>
        <v>3</v>
      </c>
      <c r="J410" s="90" t="str">
        <f>IF('Water Trading Repository Table'!$E410="Hard",'Water Trading Repository Table'!$C410,"")</f>
        <v/>
      </c>
    </row>
    <row r="411" spans="1:10" ht="14.25" customHeight="1" x14ac:dyDescent="0.2">
      <c r="A411" s="77">
        <v>41844</v>
      </c>
      <c r="B411" s="78">
        <v>1878.19175</v>
      </c>
      <c r="C411" s="79">
        <v>45.454583333333296</v>
      </c>
      <c r="D411" s="80">
        <f t="shared" si="5"/>
        <v>7</v>
      </c>
      <c r="E411" s="80" t="s">
        <v>67</v>
      </c>
      <c r="F411" s="78">
        <f>IF('Water Trading Repository Table'!$E411="Soft",'Water Trading Repository Table'!$B411, "")</f>
        <v>1878.19175</v>
      </c>
      <c r="G411" s="79">
        <f>IF('Water Trading Repository Table'!$E411="Soft",'Water Trading Repository Table'!$C411, "")</f>
        <v>45.454583333333296</v>
      </c>
      <c r="H411" s="78" t="str">
        <f>IF('Water Trading Repository Table'!$E411="Hard",'Water Trading Repository Table'!$B411, "")</f>
        <v/>
      </c>
      <c r="I411" s="78">
        <f t="shared" si="8"/>
        <v>3</v>
      </c>
      <c r="J411" s="90" t="str">
        <f>IF('Water Trading Repository Table'!$E411="Hard",'Water Trading Repository Table'!$C411,"")</f>
        <v/>
      </c>
    </row>
    <row r="412" spans="1:10" ht="14.25" customHeight="1" x14ac:dyDescent="0.2">
      <c r="A412" s="77">
        <v>41844.5</v>
      </c>
      <c r="B412" s="78">
        <v>2191.5256250000002</v>
      </c>
      <c r="C412" s="79">
        <v>65.091249999999903</v>
      </c>
      <c r="D412" s="80">
        <f t="shared" si="5"/>
        <v>7</v>
      </c>
      <c r="E412" s="80" t="s">
        <v>67</v>
      </c>
      <c r="F412" s="78">
        <f>IF('Water Trading Repository Table'!$E412="Soft",'Water Trading Repository Table'!$B412, "")</f>
        <v>2191.5256250000002</v>
      </c>
      <c r="G412" s="79">
        <f>IF('Water Trading Repository Table'!$E412="Soft",'Water Trading Repository Table'!$C412, "")</f>
        <v>65.091249999999903</v>
      </c>
      <c r="H412" s="78" t="str">
        <f>IF('Water Trading Repository Table'!$E412="Hard",'Water Trading Repository Table'!$B412, "")</f>
        <v/>
      </c>
      <c r="I412" s="78">
        <f t="shared" si="8"/>
        <v>3</v>
      </c>
      <c r="J412" s="90" t="str">
        <f>IF('Water Trading Repository Table'!$E412="Hard",'Water Trading Repository Table'!$C412,"")</f>
        <v/>
      </c>
    </row>
    <row r="413" spans="1:10" ht="14.25" customHeight="1" x14ac:dyDescent="0.2">
      <c r="A413" s="77">
        <v>41845</v>
      </c>
      <c r="B413" s="78">
        <v>1887.7463749999899</v>
      </c>
      <c r="C413" s="79">
        <v>53.253749999999997</v>
      </c>
      <c r="D413" s="80">
        <f t="shared" si="5"/>
        <v>7</v>
      </c>
      <c r="E413" s="80" t="s">
        <v>67</v>
      </c>
      <c r="F413" s="78">
        <f>IF('Water Trading Repository Table'!$E413="Soft",'Water Trading Repository Table'!$B413, "")</f>
        <v>1887.7463749999899</v>
      </c>
      <c r="G413" s="79">
        <f>IF('Water Trading Repository Table'!$E413="Soft",'Water Trading Repository Table'!$C413, "")</f>
        <v>53.253749999999997</v>
      </c>
      <c r="H413" s="78" t="str">
        <f>IF('Water Trading Repository Table'!$E413="Hard",'Water Trading Repository Table'!$B413, "")</f>
        <v/>
      </c>
      <c r="I413" s="78">
        <f t="shared" si="8"/>
        <v>3</v>
      </c>
      <c r="J413" s="90" t="str">
        <f>IF('Water Trading Repository Table'!$E413="Hard",'Water Trading Repository Table'!$C413,"")</f>
        <v/>
      </c>
    </row>
    <row r="414" spans="1:10" ht="14.25" customHeight="1" x14ac:dyDescent="0.2">
      <c r="A414" s="77">
        <v>41845.5</v>
      </c>
      <c r="B414" s="78">
        <v>2213.9628333333299</v>
      </c>
      <c r="C414" s="79">
        <v>62.634999999999899</v>
      </c>
      <c r="D414" s="80">
        <f t="shared" si="5"/>
        <v>7</v>
      </c>
      <c r="E414" s="80" t="s">
        <v>67</v>
      </c>
      <c r="F414" s="78">
        <f>IF('Water Trading Repository Table'!$E414="Soft",'Water Trading Repository Table'!$B414, "")</f>
        <v>2213.9628333333299</v>
      </c>
      <c r="G414" s="79">
        <f>IF('Water Trading Repository Table'!$E414="Soft",'Water Trading Repository Table'!$C414, "")</f>
        <v>62.634999999999899</v>
      </c>
      <c r="H414" s="78" t="str">
        <f>IF('Water Trading Repository Table'!$E414="Hard",'Water Trading Repository Table'!$B414, "")</f>
        <v/>
      </c>
      <c r="I414" s="78">
        <f t="shared" si="8"/>
        <v>3</v>
      </c>
      <c r="J414" s="90" t="str">
        <f>IF('Water Trading Repository Table'!$E414="Hard",'Water Trading Repository Table'!$C414,"")</f>
        <v/>
      </c>
    </row>
    <row r="415" spans="1:10" ht="14.25" customHeight="1" x14ac:dyDescent="0.2">
      <c r="A415" s="77">
        <v>41846</v>
      </c>
      <c r="B415" s="78">
        <v>1996.06308333333</v>
      </c>
      <c r="C415" s="79">
        <v>43.797916666666602</v>
      </c>
      <c r="D415" s="80">
        <f t="shared" si="5"/>
        <v>7</v>
      </c>
      <c r="E415" s="80" t="s">
        <v>67</v>
      </c>
      <c r="F415" s="78">
        <f>IF('Water Trading Repository Table'!$E415="Soft",'Water Trading Repository Table'!$B415, "")</f>
        <v>1996.06308333333</v>
      </c>
      <c r="G415" s="79">
        <f>IF('Water Trading Repository Table'!$E415="Soft",'Water Trading Repository Table'!$C415, "")</f>
        <v>43.797916666666602</v>
      </c>
      <c r="H415" s="78" t="str">
        <f>IF('Water Trading Repository Table'!$E415="Hard",'Water Trading Repository Table'!$B415, "")</f>
        <v/>
      </c>
      <c r="I415" s="78">
        <f t="shared" si="8"/>
        <v>3</v>
      </c>
      <c r="J415" s="90" t="str">
        <f>IF('Water Trading Repository Table'!$E415="Hard",'Water Trading Repository Table'!$C415,"")</f>
        <v/>
      </c>
    </row>
    <row r="416" spans="1:10" ht="14.25" customHeight="1" x14ac:dyDescent="0.2">
      <c r="A416" s="77">
        <v>41846.5</v>
      </c>
      <c r="B416" s="78">
        <v>2482.7692499999998</v>
      </c>
      <c r="C416" s="79">
        <v>74.790416666666601</v>
      </c>
      <c r="D416" s="80">
        <f t="shared" si="5"/>
        <v>7</v>
      </c>
      <c r="E416" s="80" t="s">
        <v>67</v>
      </c>
      <c r="F416" s="78">
        <f>IF('Water Trading Repository Table'!$E416="Soft",'Water Trading Repository Table'!$B416, "")</f>
        <v>2482.7692499999998</v>
      </c>
      <c r="G416" s="79">
        <f>IF('Water Trading Repository Table'!$E416="Soft",'Water Trading Repository Table'!$C416, "")</f>
        <v>74.790416666666601</v>
      </c>
      <c r="H416" s="78" t="str">
        <f>IF('Water Trading Repository Table'!$E416="Hard",'Water Trading Repository Table'!$B416, "")</f>
        <v/>
      </c>
      <c r="I416" s="78">
        <f t="shared" si="8"/>
        <v>3</v>
      </c>
      <c r="J416" s="90" t="str">
        <f>IF('Water Trading Repository Table'!$E416="Hard",'Water Trading Repository Table'!$C416,"")</f>
        <v/>
      </c>
    </row>
    <row r="417" spans="1:10" ht="14.25" customHeight="1" x14ac:dyDescent="0.2">
      <c r="A417" s="77">
        <v>41847</v>
      </c>
      <c r="B417" s="78">
        <v>1897.66616666666</v>
      </c>
      <c r="C417" s="79">
        <v>54.195</v>
      </c>
      <c r="D417" s="80">
        <f t="shared" si="5"/>
        <v>7</v>
      </c>
      <c r="E417" s="80" t="s">
        <v>67</v>
      </c>
      <c r="F417" s="78">
        <f>IF('Water Trading Repository Table'!$E417="Soft",'Water Trading Repository Table'!$B417, "")</f>
        <v>1897.66616666666</v>
      </c>
      <c r="G417" s="79">
        <f>IF('Water Trading Repository Table'!$E417="Soft",'Water Trading Repository Table'!$C417, "")</f>
        <v>54.195</v>
      </c>
      <c r="H417" s="78" t="str">
        <f>IF('Water Trading Repository Table'!$E417="Hard",'Water Trading Repository Table'!$B417, "")</f>
        <v/>
      </c>
      <c r="I417" s="78">
        <f t="shared" si="8"/>
        <v>3</v>
      </c>
      <c r="J417" s="90" t="str">
        <f>IF('Water Trading Repository Table'!$E417="Hard",'Water Trading Repository Table'!$C417,"")</f>
        <v/>
      </c>
    </row>
    <row r="418" spans="1:10" ht="14.25" customHeight="1" x14ac:dyDescent="0.2">
      <c r="A418" s="77">
        <v>41847.5</v>
      </c>
      <c r="B418" s="78">
        <v>2206.1185</v>
      </c>
      <c r="C418" s="79">
        <v>81.428749999999994</v>
      </c>
      <c r="D418" s="80">
        <f t="shared" si="5"/>
        <v>7</v>
      </c>
      <c r="E418" s="80" t="s">
        <v>67</v>
      </c>
      <c r="F418" s="78">
        <f>IF('Water Trading Repository Table'!$E418="Soft",'Water Trading Repository Table'!$B418, "")</f>
        <v>2206.1185</v>
      </c>
      <c r="G418" s="79">
        <f>IF('Water Trading Repository Table'!$E418="Soft",'Water Trading Repository Table'!$C418, "")</f>
        <v>81.428749999999994</v>
      </c>
      <c r="H418" s="78" t="str">
        <f>IF('Water Trading Repository Table'!$E418="Hard",'Water Trading Repository Table'!$B418, "")</f>
        <v/>
      </c>
      <c r="I418" s="78">
        <f t="shared" si="8"/>
        <v>3</v>
      </c>
      <c r="J418" s="90" t="str">
        <f>IF('Water Trading Repository Table'!$E418="Hard",'Water Trading Repository Table'!$C418,"")</f>
        <v/>
      </c>
    </row>
    <row r="419" spans="1:10" ht="14.25" customHeight="1" x14ac:dyDescent="0.2">
      <c r="A419" s="77">
        <v>41848</v>
      </c>
      <c r="B419" s="78">
        <v>1751.1030416666599</v>
      </c>
      <c r="C419" s="79">
        <v>61.591666666666598</v>
      </c>
      <c r="D419" s="80">
        <f t="shared" si="5"/>
        <v>7</v>
      </c>
      <c r="E419" s="80" t="s">
        <v>67</v>
      </c>
      <c r="F419" s="78">
        <f>IF('Water Trading Repository Table'!$E419="Soft",'Water Trading Repository Table'!$B419, "")</f>
        <v>1751.1030416666599</v>
      </c>
      <c r="G419" s="79">
        <f>IF('Water Trading Repository Table'!$E419="Soft",'Water Trading Repository Table'!$C419, "")</f>
        <v>61.591666666666598</v>
      </c>
      <c r="H419" s="78" t="str">
        <f>IF('Water Trading Repository Table'!$E419="Hard",'Water Trading Repository Table'!$B419, "")</f>
        <v/>
      </c>
      <c r="I419" s="78">
        <f t="shared" si="8"/>
        <v>3</v>
      </c>
      <c r="J419" s="90" t="str">
        <f>IF('Water Trading Repository Table'!$E419="Hard",'Water Trading Repository Table'!$C419,"")</f>
        <v/>
      </c>
    </row>
    <row r="420" spans="1:10" ht="14.25" customHeight="1" x14ac:dyDescent="0.2">
      <c r="A420" s="77">
        <v>41848.5</v>
      </c>
      <c r="B420" s="78">
        <v>2099.3076249999999</v>
      </c>
      <c r="C420" s="79">
        <v>84.004999999999995</v>
      </c>
      <c r="D420" s="80">
        <f t="shared" si="5"/>
        <v>7</v>
      </c>
      <c r="E420" s="80" t="s">
        <v>67</v>
      </c>
      <c r="F420" s="78">
        <f>IF('Water Trading Repository Table'!$E420="Soft",'Water Trading Repository Table'!$B420, "")</f>
        <v>2099.3076249999999</v>
      </c>
      <c r="G420" s="79">
        <f>IF('Water Trading Repository Table'!$E420="Soft",'Water Trading Repository Table'!$C420, "")</f>
        <v>84.004999999999995</v>
      </c>
      <c r="H420" s="78" t="str">
        <f>IF('Water Trading Repository Table'!$E420="Hard",'Water Trading Repository Table'!$B420, "")</f>
        <v/>
      </c>
      <c r="I420" s="78">
        <f t="shared" si="8"/>
        <v>3</v>
      </c>
      <c r="J420" s="90" t="str">
        <f>IF('Water Trading Repository Table'!$E420="Hard",'Water Trading Repository Table'!$C420,"")</f>
        <v/>
      </c>
    </row>
    <row r="421" spans="1:10" ht="14.25" customHeight="1" x14ac:dyDescent="0.2">
      <c r="A421" s="77">
        <v>41849</v>
      </c>
      <c r="B421" s="78">
        <v>2000.35366666666</v>
      </c>
      <c r="C421" s="79">
        <v>73.071250000000006</v>
      </c>
      <c r="D421" s="80">
        <f t="shared" si="5"/>
        <v>7</v>
      </c>
      <c r="E421" s="80" t="s">
        <v>67</v>
      </c>
      <c r="F421" s="78">
        <f>IF('Water Trading Repository Table'!$E421="Soft",'Water Trading Repository Table'!$B421, "")</f>
        <v>2000.35366666666</v>
      </c>
      <c r="G421" s="79">
        <f>IF('Water Trading Repository Table'!$E421="Soft",'Water Trading Repository Table'!$C421, "")</f>
        <v>73.071250000000006</v>
      </c>
      <c r="H421" s="78" t="str">
        <f>IF('Water Trading Repository Table'!$E421="Hard",'Water Trading Repository Table'!$B421, "")</f>
        <v/>
      </c>
      <c r="I421" s="78">
        <f t="shared" si="8"/>
        <v>3</v>
      </c>
      <c r="J421" s="90" t="str">
        <f>IF('Water Trading Repository Table'!$E421="Hard",'Water Trading Repository Table'!$C421,"")</f>
        <v/>
      </c>
    </row>
    <row r="422" spans="1:10" ht="14.25" customHeight="1" x14ac:dyDescent="0.2">
      <c r="A422" s="77">
        <v>41849.5</v>
      </c>
      <c r="B422" s="78">
        <v>2385.5984999999901</v>
      </c>
      <c r="C422" s="79">
        <v>89.251666666666594</v>
      </c>
      <c r="D422" s="80">
        <f t="shared" si="5"/>
        <v>7</v>
      </c>
      <c r="E422" s="80" t="s">
        <v>67</v>
      </c>
      <c r="F422" s="78">
        <f>IF('Water Trading Repository Table'!$E422="Soft",'Water Trading Repository Table'!$B422, "")</f>
        <v>2385.5984999999901</v>
      </c>
      <c r="G422" s="79">
        <f>IF('Water Trading Repository Table'!$E422="Soft",'Water Trading Repository Table'!$C422, "")</f>
        <v>89.251666666666594</v>
      </c>
      <c r="H422" s="78" t="str">
        <f>IF('Water Trading Repository Table'!$E422="Hard",'Water Trading Repository Table'!$B422, "")</f>
        <v/>
      </c>
      <c r="I422" s="78">
        <f t="shared" si="8"/>
        <v>3</v>
      </c>
      <c r="J422" s="90" t="str">
        <f>IF('Water Trading Repository Table'!$E422="Hard",'Water Trading Repository Table'!$C422,"")</f>
        <v/>
      </c>
    </row>
    <row r="423" spans="1:10" ht="14.25" customHeight="1" x14ac:dyDescent="0.2">
      <c r="A423" s="77">
        <v>41850</v>
      </c>
      <c r="B423" s="78">
        <v>2051.9919583333299</v>
      </c>
      <c r="C423" s="79">
        <v>70.024583333333297</v>
      </c>
      <c r="D423" s="80">
        <f t="shared" si="5"/>
        <v>7</v>
      </c>
      <c r="E423" s="80" t="s">
        <v>67</v>
      </c>
      <c r="F423" s="78">
        <f>IF('Water Trading Repository Table'!$E423="Soft",'Water Trading Repository Table'!$B423, "")</f>
        <v>2051.9919583333299</v>
      </c>
      <c r="G423" s="79">
        <f>IF('Water Trading Repository Table'!$E423="Soft",'Water Trading Repository Table'!$C423, "")</f>
        <v>70.024583333333297</v>
      </c>
      <c r="H423" s="78" t="str">
        <f>IF('Water Trading Repository Table'!$E423="Hard",'Water Trading Repository Table'!$B423, "")</f>
        <v/>
      </c>
      <c r="I423" s="78">
        <f t="shared" si="8"/>
        <v>3</v>
      </c>
      <c r="J423" s="90" t="str">
        <f>IF('Water Trading Repository Table'!$E423="Hard",'Water Trading Repository Table'!$C423,"")</f>
        <v/>
      </c>
    </row>
    <row r="424" spans="1:10" ht="14.25" customHeight="1" x14ac:dyDescent="0.2">
      <c r="A424" s="77">
        <v>41850.5</v>
      </c>
      <c r="B424" s="78">
        <v>2307.1601249999999</v>
      </c>
      <c r="C424" s="79">
        <v>72.64</v>
      </c>
      <c r="D424" s="80">
        <f t="shared" si="5"/>
        <v>7</v>
      </c>
      <c r="E424" s="80" t="s">
        <v>67</v>
      </c>
      <c r="F424" s="78">
        <f>IF('Water Trading Repository Table'!$E424="Soft",'Water Trading Repository Table'!$B424, "")</f>
        <v>2307.1601249999999</v>
      </c>
      <c r="G424" s="79">
        <f>IF('Water Trading Repository Table'!$E424="Soft",'Water Trading Repository Table'!$C424, "")</f>
        <v>72.64</v>
      </c>
      <c r="H424" s="78" t="str">
        <f>IF('Water Trading Repository Table'!$E424="Hard",'Water Trading Repository Table'!$B424, "")</f>
        <v/>
      </c>
      <c r="I424" s="78">
        <f t="shared" si="8"/>
        <v>3</v>
      </c>
      <c r="J424" s="90" t="str">
        <f>IF('Water Trading Repository Table'!$E424="Hard",'Water Trading Repository Table'!$C424,"")</f>
        <v/>
      </c>
    </row>
    <row r="425" spans="1:10" ht="14.25" customHeight="1" x14ac:dyDescent="0.2">
      <c r="A425" s="77">
        <v>41851</v>
      </c>
      <c r="B425" s="78">
        <v>1992.06812499999</v>
      </c>
      <c r="C425" s="79">
        <v>63.719166666666602</v>
      </c>
      <c r="D425" s="80">
        <f t="shared" si="5"/>
        <v>7</v>
      </c>
      <c r="E425" s="80" t="s">
        <v>67</v>
      </c>
      <c r="F425" s="78">
        <f>IF('Water Trading Repository Table'!$E425="Soft",'Water Trading Repository Table'!$B425, "")</f>
        <v>1992.06812499999</v>
      </c>
      <c r="G425" s="79">
        <f>IF('Water Trading Repository Table'!$E425="Soft",'Water Trading Repository Table'!$C425, "")</f>
        <v>63.719166666666602</v>
      </c>
      <c r="H425" s="78" t="str">
        <f>IF('Water Trading Repository Table'!$E425="Hard",'Water Trading Repository Table'!$B425, "")</f>
        <v/>
      </c>
      <c r="I425" s="78">
        <f t="shared" si="8"/>
        <v>3</v>
      </c>
      <c r="J425" s="90" t="str">
        <f>IF('Water Trading Repository Table'!$E425="Hard",'Water Trading Repository Table'!$C425,"")</f>
        <v/>
      </c>
    </row>
    <row r="426" spans="1:10" ht="14.25" customHeight="1" x14ac:dyDescent="0.2">
      <c r="A426" s="77">
        <v>41851.5</v>
      </c>
      <c r="B426" s="78">
        <v>2272.55004166666</v>
      </c>
      <c r="C426" s="79">
        <v>76.680416666666602</v>
      </c>
      <c r="D426" s="80">
        <f t="shared" si="5"/>
        <v>7</v>
      </c>
      <c r="E426" s="80" t="s">
        <v>67</v>
      </c>
      <c r="F426" s="78">
        <f>IF('Water Trading Repository Table'!$E426="Soft",'Water Trading Repository Table'!$B426, "")</f>
        <v>2272.55004166666</v>
      </c>
      <c r="G426" s="79">
        <f>IF('Water Trading Repository Table'!$E426="Soft",'Water Trading Repository Table'!$C426, "")</f>
        <v>76.680416666666602</v>
      </c>
      <c r="H426" s="78" t="str">
        <f>IF('Water Trading Repository Table'!$E426="Hard",'Water Trading Repository Table'!$B426, "")</f>
        <v/>
      </c>
      <c r="I426" s="78">
        <f t="shared" si="8"/>
        <v>3</v>
      </c>
      <c r="J426" s="90" t="str">
        <f>IF('Water Trading Repository Table'!$E426="Hard",'Water Trading Repository Table'!$C426,"")</f>
        <v/>
      </c>
    </row>
    <row r="427" spans="1:10" ht="14.25" customHeight="1" x14ac:dyDescent="0.2">
      <c r="A427" s="77">
        <v>41852</v>
      </c>
      <c r="B427" s="78">
        <v>2619.6127499999998</v>
      </c>
      <c r="C427" s="79">
        <v>97.3719999999999</v>
      </c>
      <c r="D427" s="80">
        <f t="shared" si="5"/>
        <v>8</v>
      </c>
      <c r="E427" s="80" t="s">
        <v>67</v>
      </c>
      <c r="F427" s="78">
        <f>IF('Water Trading Repository Table'!$E427="Soft",'Water Trading Repository Table'!$B427, "")</f>
        <v>2619.6127499999998</v>
      </c>
      <c r="G427" s="79">
        <f>IF('Water Trading Repository Table'!$E427="Soft",'Water Trading Repository Table'!$C427, "")</f>
        <v>97.3719999999999</v>
      </c>
      <c r="H427" s="78" t="str">
        <f>IF('Water Trading Repository Table'!$E427="Hard",'Water Trading Repository Table'!$B427, "")</f>
        <v/>
      </c>
      <c r="I427" s="78">
        <f t="shared" si="8"/>
        <v>3</v>
      </c>
      <c r="J427" s="90" t="str">
        <f>IF('Water Trading Repository Table'!$E427="Hard",'Water Trading Repository Table'!$C427,"")</f>
        <v/>
      </c>
    </row>
    <row r="428" spans="1:10" ht="14.25" customHeight="1" x14ac:dyDescent="0.2">
      <c r="A428" s="77">
        <v>41852.5</v>
      </c>
      <c r="B428" s="78">
        <v>3135.2914166666601</v>
      </c>
      <c r="C428" s="79">
        <v>87.475083333333302</v>
      </c>
      <c r="D428" s="80">
        <f t="shared" si="5"/>
        <v>8</v>
      </c>
      <c r="E428" s="80" t="s">
        <v>67</v>
      </c>
      <c r="F428" s="78">
        <f>IF('Water Trading Repository Table'!$E428="Soft",'Water Trading Repository Table'!$B428, "")</f>
        <v>3135.2914166666601</v>
      </c>
      <c r="G428" s="79">
        <f>IF('Water Trading Repository Table'!$E428="Soft",'Water Trading Repository Table'!$C428, "")</f>
        <v>87.475083333333302</v>
      </c>
      <c r="H428" s="78" t="str">
        <f>IF('Water Trading Repository Table'!$E428="Hard",'Water Trading Repository Table'!$B428, "")</f>
        <v/>
      </c>
      <c r="I428" s="78">
        <f t="shared" si="8"/>
        <v>3</v>
      </c>
      <c r="J428" s="90" t="str">
        <f>IF('Water Trading Repository Table'!$E428="Hard",'Water Trading Repository Table'!$C428,"")</f>
        <v/>
      </c>
    </row>
    <row r="429" spans="1:10" ht="14.25" customHeight="1" x14ac:dyDescent="0.2">
      <c r="A429" s="77">
        <v>41853</v>
      </c>
      <c r="B429" s="78">
        <v>2020.72577777777</v>
      </c>
      <c r="C429" s="79">
        <v>42.447888888888798</v>
      </c>
      <c r="D429" s="80">
        <f t="shared" si="5"/>
        <v>8</v>
      </c>
      <c r="E429" s="80" t="s">
        <v>67</v>
      </c>
      <c r="F429" s="78">
        <f>IF('Water Trading Repository Table'!$E429="Soft",'Water Trading Repository Table'!$B429, "")</f>
        <v>2020.72577777777</v>
      </c>
      <c r="G429" s="79">
        <f>IF('Water Trading Repository Table'!$E429="Soft",'Water Trading Repository Table'!$C429, "")</f>
        <v>42.447888888888798</v>
      </c>
      <c r="H429" s="78" t="str">
        <f>IF('Water Trading Repository Table'!$E429="Hard",'Water Trading Repository Table'!$B429, "")</f>
        <v/>
      </c>
      <c r="I429" s="78">
        <f t="shared" si="8"/>
        <v>3</v>
      </c>
      <c r="J429" s="90" t="str">
        <f>IF('Water Trading Repository Table'!$E429="Hard",'Water Trading Repository Table'!$C429,"")</f>
        <v/>
      </c>
    </row>
    <row r="430" spans="1:10" ht="14.25" customHeight="1" x14ac:dyDescent="0.2">
      <c r="A430" s="77">
        <v>41853.5</v>
      </c>
      <c r="B430" s="78">
        <v>2479.9036666666598</v>
      </c>
      <c r="C430" s="79">
        <v>54.379166666666599</v>
      </c>
      <c r="D430" s="80">
        <f t="shared" si="5"/>
        <v>8</v>
      </c>
      <c r="E430" s="80" t="s">
        <v>67</v>
      </c>
      <c r="F430" s="78">
        <f>IF('Water Trading Repository Table'!$E430="Soft",'Water Trading Repository Table'!$B430, "")</f>
        <v>2479.9036666666598</v>
      </c>
      <c r="G430" s="79">
        <f>IF('Water Trading Repository Table'!$E430="Soft",'Water Trading Repository Table'!$C430, "")</f>
        <v>54.379166666666599</v>
      </c>
      <c r="H430" s="78" t="str">
        <f>IF('Water Trading Repository Table'!$E430="Hard",'Water Trading Repository Table'!$B430, "")</f>
        <v/>
      </c>
      <c r="I430" s="78">
        <f t="shared" si="8"/>
        <v>3</v>
      </c>
      <c r="J430" s="90" t="str">
        <f>IF('Water Trading Repository Table'!$E430="Hard",'Water Trading Repository Table'!$C430,"")</f>
        <v/>
      </c>
    </row>
    <row r="431" spans="1:10" ht="14.25" customHeight="1" x14ac:dyDescent="0.2">
      <c r="A431" s="77">
        <v>41854</v>
      </c>
      <c r="B431" s="78">
        <v>2173.7058333333298</v>
      </c>
      <c r="C431" s="79">
        <v>47.226333333333301</v>
      </c>
      <c r="D431" s="80">
        <f t="shared" si="5"/>
        <v>8</v>
      </c>
      <c r="E431" s="80" t="s">
        <v>67</v>
      </c>
      <c r="F431" s="78">
        <f>IF('Water Trading Repository Table'!$E431="Soft",'Water Trading Repository Table'!$B431, "")</f>
        <v>2173.7058333333298</v>
      </c>
      <c r="G431" s="79">
        <f>IF('Water Trading Repository Table'!$E431="Soft",'Water Trading Repository Table'!$C431, "")</f>
        <v>47.226333333333301</v>
      </c>
      <c r="H431" s="78" t="str">
        <f>IF('Water Trading Repository Table'!$E431="Hard",'Water Trading Repository Table'!$B431, "")</f>
        <v/>
      </c>
      <c r="I431" s="78">
        <f t="shared" si="8"/>
        <v>3</v>
      </c>
      <c r="J431" s="90" t="str">
        <f>IF('Water Trading Repository Table'!$E431="Hard",'Water Trading Repository Table'!$C431,"")</f>
        <v/>
      </c>
    </row>
    <row r="432" spans="1:10" ht="14.25" customHeight="1" x14ac:dyDescent="0.2">
      <c r="A432" s="77">
        <v>41854.5</v>
      </c>
      <c r="B432" s="78">
        <v>2584.7835833333302</v>
      </c>
      <c r="C432" s="79">
        <v>65.741166666666601</v>
      </c>
      <c r="D432" s="80">
        <f t="shared" si="5"/>
        <v>8</v>
      </c>
      <c r="E432" s="80" t="s">
        <v>67</v>
      </c>
      <c r="F432" s="78">
        <f>IF('Water Trading Repository Table'!$E432="Soft",'Water Trading Repository Table'!$B432, "")</f>
        <v>2584.7835833333302</v>
      </c>
      <c r="G432" s="79">
        <f>IF('Water Trading Repository Table'!$E432="Soft",'Water Trading Repository Table'!$C432, "")</f>
        <v>65.741166666666601</v>
      </c>
      <c r="H432" s="78" t="str">
        <f>IF('Water Trading Repository Table'!$E432="Hard",'Water Trading Repository Table'!$B432, "")</f>
        <v/>
      </c>
      <c r="I432" s="78">
        <f t="shared" si="8"/>
        <v>3</v>
      </c>
      <c r="J432" s="90" t="str">
        <f>IF('Water Trading Repository Table'!$E432="Hard",'Water Trading Repository Table'!$C432,"")</f>
        <v/>
      </c>
    </row>
    <row r="433" spans="1:10" ht="14.25" customHeight="1" x14ac:dyDescent="0.2">
      <c r="A433" s="77">
        <v>41855</v>
      </c>
      <c r="B433" s="78">
        <v>2057.4659999999999</v>
      </c>
      <c r="C433" s="79">
        <v>43.6204166666666</v>
      </c>
      <c r="D433" s="80">
        <f t="shared" si="5"/>
        <v>8</v>
      </c>
      <c r="E433" s="80" t="s">
        <v>67</v>
      </c>
      <c r="F433" s="78">
        <f>IF('Water Trading Repository Table'!$E433="Soft",'Water Trading Repository Table'!$B433, "")</f>
        <v>2057.4659999999999</v>
      </c>
      <c r="G433" s="79">
        <f>IF('Water Trading Repository Table'!$E433="Soft",'Water Trading Repository Table'!$C433, "")</f>
        <v>43.6204166666666</v>
      </c>
      <c r="H433" s="78" t="str">
        <f>IF('Water Trading Repository Table'!$E433="Hard",'Water Trading Repository Table'!$B433, "")</f>
        <v/>
      </c>
      <c r="I433" s="78">
        <f t="shared" si="8"/>
        <v>3</v>
      </c>
      <c r="J433" s="90" t="str">
        <f>IF('Water Trading Repository Table'!$E433="Hard",'Water Trading Repository Table'!$C433,"")</f>
        <v/>
      </c>
    </row>
    <row r="434" spans="1:10" ht="14.25" customHeight="1" x14ac:dyDescent="0.2">
      <c r="A434" s="77">
        <v>41855.5</v>
      </c>
      <c r="B434" s="78">
        <v>2659.6397499999998</v>
      </c>
      <c r="C434" s="79">
        <v>75.9479166666666</v>
      </c>
      <c r="D434" s="80">
        <f t="shared" si="5"/>
        <v>8</v>
      </c>
      <c r="E434" s="80" t="s">
        <v>67</v>
      </c>
      <c r="F434" s="78">
        <f>IF('Water Trading Repository Table'!$E434="Soft",'Water Trading Repository Table'!$B434, "")</f>
        <v>2659.6397499999998</v>
      </c>
      <c r="G434" s="79">
        <f>IF('Water Trading Repository Table'!$E434="Soft",'Water Trading Repository Table'!$C434, "")</f>
        <v>75.9479166666666</v>
      </c>
      <c r="H434" s="78" t="str">
        <f>IF('Water Trading Repository Table'!$E434="Hard",'Water Trading Repository Table'!$B434, "")</f>
        <v/>
      </c>
      <c r="I434" s="78">
        <f t="shared" si="8"/>
        <v>3</v>
      </c>
      <c r="J434" s="90" t="str">
        <f>IF('Water Trading Repository Table'!$E434="Hard",'Water Trading Repository Table'!$C434,"")</f>
        <v/>
      </c>
    </row>
    <row r="435" spans="1:10" ht="14.25" customHeight="1" x14ac:dyDescent="0.2">
      <c r="A435" s="77">
        <v>41856</v>
      </c>
      <c r="B435" s="78">
        <v>1999.15021428571</v>
      </c>
      <c r="C435" s="79">
        <v>45.174999999999997</v>
      </c>
      <c r="D435" s="80">
        <f t="shared" si="5"/>
        <v>8</v>
      </c>
      <c r="E435" s="80" t="s">
        <v>67</v>
      </c>
      <c r="F435" s="78">
        <f>IF('Water Trading Repository Table'!$E435="Soft",'Water Trading Repository Table'!$B435, "")</f>
        <v>1999.15021428571</v>
      </c>
      <c r="G435" s="79">
        <f>IF('Water Trading Repository Table'!$E435="Soft",'Water Trading Repository Table'!$C435, "")</f>
        <v>45.174999999999997</v>
      </c>
      <c r="H435" s="78" t="str">
        <f>IF('Water Trading Repository Table'!$E435="Hard",'Water Trading Repository Table'!$B435, "")</f>
        <v/>
      </c>
      <c r="I435" s="78">
        <f t="shared" si="8"/>
        <v>3</v>
      </c>
      <c r="J435" s="90" t="str">
        <f>IF('Water Trading Repository Table'!$E435="Hard",'Water Trading Repository Table'!$C435,"")</f>
        <v/>
      </c>
    </row>
    <row r="436" spans="1:10" ht="14.25" customHeight="1" x14ac:dyDescent="0.2">
      <c r="A436" s="77">
        <v>41856.5</v>
      </c>
      <c r="B436" s="78">
        <v>2072.13229166666</v>
      </c>
      <c r="C436" s="79">
        <v>49.103333333333303</v>
      </c>
      <c r="D436" s="80">
        <f t="shared" si="5"/>
        <v>8</v>
      </c>
      <c r="E436" s="80" t="s">
        <v>67</v>
      </c>
      <c r="F436" s="78">
        <f>IF('Water Trading Repository Table'!$E436="Soft",'Water Trading Repository Table'!$B436, "")</f>
        <v>2072.13229166666</v>
      </c>
      <c r="G436" s="79">
        <f>IF('Water Trading Repository Table'!$E436="Soft",'Water Trading Repository Table'!$C436, "")</f>
        <v>49.103333333333303</v>
      </c>
      <c r="H436" s="78" t="str">
        <f>IF('Water Trading Repository Table'!$E436="Hard",'Water Trading Repository Table'!$B436, "")</f>
        <v/>
      </c>
      <c r="I436" s="78">
        <f t="shared" si="8"/>
        <v>3</v>
      </c>
      <c r="J436" s="90" t="str">
        <f>IF('Water Trading Repository Table'!$E436="Hard",'Water Trading Repository Table'!$C436,"")</f>
        <v/>
      </c>
    </row>
    <row r="437" spans="1:10" ht="14.25" customHeight="1" x14ac:dyDescent="0.2">
      <c r="A437" s="77">
        <v>41857</v>
      </c>
      <c r="B437" s="78">
        <v>1795.002125</v>
      </c>
      <c r="C437" s="79">
        <v>48.378749999999997</v>
      </c>
      <c r="D437" s="80">
        <f t="shared" si="5"/>
        <v>8</v>
      </c>
      <c r="E437" s="80" t="s">
        <v>67</v>
      </c>
      <c r="F437" s="78">
        <f>IF('Water Trading Repository Table'!$E437="Soft",'Water Trading Repository Table'!$B437, "")</f>
        <v>1795.002125</v>
      </c>
      <c r="G437" s="79">
        <f>IF('Water Trading Repository Table'!$E437="Soft",'Water Trading Repository Table'!$C437, "")</f>
        <v>48.378749999999997</v>
      </c>
      <c r="H437" s="78" t="str">
        <f>IF('Water Trading Repository Table'!$E437="Hard",'Water Trading Repository Table'!$B437, "")</f>
        <v/>
      </c>
      <c r="I437" s="78">
        <f t="shared" si="8"/>
        <v>3</v>
      </c>
      <c r="J437" s="90" t="str">
        <f>IF('Water Trading Repository Table'!$E437="Hard",'Water Trading Repository Table'!$C437,"")</f>
        <v/>
      </c>
    </row>
    <row r="438" spans="1:10" ht="14.25" customHeight="1" x14ac:dyDescent="0.2">
      <c r="A438" s="77">
        <v>41857.5</v>
      </c>
      <c r="B438" s="78">
        <v>2046.49437499999</v>
      </c>
      <c r="C438" s="79">
        <v>49.6458333333333</v>
      </c>
      <c r="D438" s="80">
        <f t="shared" si="5"/>
        <v>8</v>
      </c>
      <c r="E438" s="80" t="s">
        <v>67</v>
      </c>
      <c r="F438" s="78">
        <f>IF('Water Trading Repository Table'!$E438="Soft",'Water Trading Repository Table'!$B438, "")</f>
        <v>2046.49437499999</v>
      </c>
      <c r="G438" s="79">
        <f>IF('Water Trading Repository Table'!$E438="Soft",'Water Trading Repository Table'!$C438, "")</f>
        <v>49.6458333333333</v>
      </c>
      <c r="H438" s="78" t="str">
        <f>IF('Water Trading Repository Table'!$E438="Hard",'Water Trading Repository Table'!$B438, "")</f>
        <v/>
      </c>
      <c r="I438" s="78">
        <f t="shared" si="8"/>
        <v>3</v>
      </c>
      <c r="J438" s="90" t="str">
        <f>IF('Water Trading Repository Table'!$E438="Hard",'Water Trading Repository Table'!$C438,"")</f>
        <v/>
      </c>
    </row>
    <row r="439" spans="1:10" ht="14.25" customHeight="1" x14ac:dyDescent="0.2">
      <c r="A439" s="77">
        <v>41858</v>
      </c>
      <c r="B439" s="78">
        <v>2152.0723750000002</v>
      </c>
      <c r="C439" s="79">
        <v>52.8779166666666</v>
      </c>
      <c r="D439" s="80">
        <f t="shared" si="5"/>
        <v>8</v>
      </c>
      <c r="E439" s="80" t="s">
        <v>67</v>
      </c>
      <c r="F439" s="78">
        <f>IF('Water Trading Repository Table'!$E439="Soft",'Water Trading Repository Table'!$B439, "")</f>
        <v>2152.0723750000002</v>
      </c>
      <c r="G439" s="79">
        <f>IF('Water Trading Repository Table'!$E439="Soft",'Water Trading Repository Table'!$C439, "")</f>
        <v>52.8779166666666</v>
      </c>
      <c r="H439" s="78" t="str">
        <f>IF('Water Trading Repository Table'!$E439="Hard",'Water Trading Repository Table'!$B439, "")</f>
        <v/>
      </c>
      <c r="I439" s="78">
        <f t="shared" si="8"/>
        <v>3</v>
      </c>
      <c r="J439" s="90" t="str">
        <f>IF('Water Trading Repository Table'!$E439="Hard",'Water Trading Repository Table'!$C439,"")</f>
        <v/>
      </c>
    </row>
    <row r="440" spans="1:10" ht="14.25" customHeight="1" x14ac:dyDescent="0.2">
      <c r="A440" s="77">
        <v>41858.5</v>
      </c>
      <c r="B440" s="78">
        <v>2471.3907916666599</v>
      </c>
      <c r="C440" s="79">
        <v>98.386250000000004</v>
      </c>
      <c r="D440" s="80">
        <f t="shared" si="5"/>
        <v>8</v>
      </c>
      <c r="E440" s="80" t="s">
        <v>67</v>
      </c>
      <c r="F440" s="78">
        <f>IF('Water Trading Repository Table'!$E440="Soft",'Water Trading Repository Table'!$B440, "")</f>
        <v>2471.3907916666599</v>
      </c>
      <c r="G440" s="79">
        <f>IF('Water Trading Repository Table'!$E440="Soft",'Water Trading Repository Table'!$C440, "")</f>
        <v>98.386250000000004</v>
      </c>
      <c r="H440" s="78" t="str">
        <f>IF('Water Trading Repository Table'!$E440="Hard",'Water Trading Repository Table'!$B440, "")</f>
        <v/>
      </c>
      <c r="I440" s="78">
        <f t="shared" si="8"/>
        <v>3</v>
      </c>
      <c r="J440" s="90" t="str">
        <f>IF('Water Trading Repository Table'!$E440="Hard",'Water Trading Repository Table'!$C440,"")</f>
        <v/>
      </c>
    </row>
    <row r="441" spans="1:10" ht="14.25" customHeight="1" x14ac:dyDescent="0.2">
      <c r="A441" s="77">
        <v>41859</v>
      </c>
      <c r="B441" s="78">
        <v>1920.2779583333299</v>
      </c>
      <c r="C441" s="79">
        <v>59.590416666666599</v>
      </c>
      <c r="D441" s="80">
        <f t="shared" si="5"/>
        <v>8</v>
      </c>
      <c r="E441" s="80" t="s">
        <v>67</v>
      </c>
      <c r="F441" s="78">
        <f>IF('Water Trading Repository Table'!$E441="Soft",'Water Trading Repository Table'!$B441, "")</f>
        <v>1920.2779583333299</v>
      </c>
      <c r="G441" s="79">
        <f>IF('Water Trading Repository Table'!$E441="Soft",'Water Trading Repository Table'!$C441, "")</f>
        <v>59.590416666666599</v>
      </c>
      <c r="H441" s="78" t="str">
        <f>IF('Water Trading Repository Table'!$E441="Hard",'Water Trading Repository Table'!$B441, "")</f>
        <v/>
      </c>
      <c r="I441" s="78">
        <f t="shared" si="8"/>
        <v>3</v>
      </c>
      <c r="J441" s="90" t="str">
        <f>IF('Water Trading Repository Table'!$E441="Hard",'Water Trading Repository Table'!$C441,"")</f>
        <v/>
      </c>
    </row>
    <row r="442" spans="1:10" ht="14.25" customHeight="1" x14ac:dyDescent="0.2">
      <c r="A442" s="77">
        <v>41859.5</v>
      </c>
      <c r="B442" s="78">
        <v>2274.8648333333299</v>
      </c>
      <c r="C442" s="79">
        <v>72.096666666666593</v>
      </c>
      <c r="D442" s="80">
        <f t="shared" si="5"/>
        <v>8</v>
      </c>
      <c r="E442" s="80" t="s">
        <v>67</v>
      </c>
      <c r="F442" s="78">
        <f>IF('Water Trading Repository Table'!$E442="Soft",'Water Trading Repository Table'!$B442, "")</f>
        <v>2274.8648333333299</v>
      </c>
      <c r="G442" s="79">
        <f>IF('Water Trading Repository Table'!$E442="Soft",'Water Trading Repository Table'!$C442, "")</f>
        <v>72.096666666666593</v>
      </c>
      <c r="H442" s="78" t="str">
        <f>IF('Water Trading Repository Table'!$E442="Hard",'Water Trading Repository Table'!$B442, "")</f>
        <v/>
      </c>
      <c r="I442" s="78">
        <f t="shared" si="8"/>
        <v>3</v>
      </c>
      <c r="J442" s="90" t="str">
        <f>IF('Water Trading Repository Table'!$E442="Hard",'Water Trading Repository Table'!$C442,"")</f>
        <v/>
      </c>
    </row>
    <row r="443" spans="1:10" ht="14.25" customHeight="1" x14ac:dyDescent="0.2">
      <c r="A443" s="77">
        <v>41860</v>
      </c>
      <c r="B443" s="78">
        <v>1595.4885833333301</v>
      </c>
      <c r="C443" s="79">
        <v>47.9270833333333</v>
      </c>
      <c r="D443" s="80">
        <f t="shared" si="5"/>
        <v>8</v>
      </c>
      <c r="E443" s="80" t="s">
        <v>67</v>
      </c>
      <c r="F443" s="78">
        <f>IF('Water Trading Repository Table'!$E443="Soft",'Water Trading Repository Table'!$B443, "")</f>
        <v>1595.4885833333301</v>
      </c>
      <c r="G443" s="79">
        <f>IF('Water Trading Repository Table'!$E443="Soft",'Water Trading Repository Table'!$C443, "")</f>
        <v>47.9270833333333</v>
      </c>
      <c r="H443" s="78" t="str">
        <f>IF('Water Trading Repository Table'!$E443="Hard",'Water Trading Repository Table'!$B443, "")</f>
        <v/>
      </c>
      <c r="I443" s="78">
        <f t="shared" si="8"/>
        <v>3</v>
      </c>
      <c r="J443" s="90" t="str">
        <f>IF('Water Trading Repository Table'!$E443="Hard",'Water Trading Repository Table'!$C443,"")</f>
        <v/>
      </c>
    </row>
    <row r="444" spans="1:10" ht="14.25" customHeight="1" x14ac:dyDescent="0.2">
      <c r="A444" s="77">
        <v>41860.5</v>
      </c>
      <c r="B444" s="78">
        <v>1906.04541666666</v>
      </c>
      <c r="C444" s="79">
        <v>57.243333333333297</v>
      </c>
      <c r="D444" s="80">
        <f t="shared" si="5"/>
        <v>8</v>
      </c>
      <c r="E444" s="80" t="s">
        <v>67</v>
      </c>
      <c r="F444" s="78">
        <f>IF('Water Trading Repository Table'!$E444="Soft",'Water Trading Repository Table'!$B444, "")</f>
        <v>1906.04541666666</v>
      </c>
      <c r="G444" s="79">
        <f>IF('Water Trading Repository Table'!$E444="Soft",'Water Trading Repository Table'!$C444, "")</f>
        <v>57.243333333333297</v>
      </c>
      <c r="H444" s="78" t="str">
        <f>IF('Water Trading Repository Table'!$E444="Hard",'Water Trading Repository Table'!$B444, "")</f>
        <v/>
      </c>
      <c r="I444" s="78">
        <f t="shared" si="8"/>
        <v>3</v>
      </c>
      <c r="J444" s="90" t="str">
        <f>IF('Water Trading Repository Table'!$E444="Hard",'Water Trading Repository Table'!$C444,"")</f>
        <v/>
      </c>
    </row>
    <row r="445" spans="1:10" ht="14.25" customHeight="1" x14ac:dyDescent="0.2">
      <c r="A445" s="77">
        <v>41861</v>
      </c>
      <c r="B445" s="78">
        <v>1899.76866666666</v>
      </c>
      <c r="C445" s="79">
        <v>63.758333333333297</v>
      </c>
      <c r="D445" s="80">
        <f t="shared" si="5"/>
        <v>8</v>
      </c>
      <c r="E445" s="80" t="s">
        <v>67</v>
      </c>
      <c r="F445" s="78">
        <f>IF('Water Trading Repository Table'!$E445="Soft",'Water Trading Repository Table'!$B445, "")</f>
        <v>1899.76866666666</v>
      </c>
      <c r="G445" s="79">
        <f>IF('Water Trading Repository Table'!$E445="Soft",'Water Trading Repository Table'!$C445, "")</f>
        <v>63.758333333333297</v>
      </c>
      <c r="H445" s="78" t="str">
        <f>IF('Water Trading Repository Table'!$E445="Hard",'Water Trading Repository Table'!$B445, "")</f>
        <v/>
      </c>
      <c r="I445" s="78">
        <f t="shared" si="8"/>
        <v>3</v>
      </c>
      <c r="J445" s="90" t="str">
        <f>IF('Water Trading Repository Table'!$E445="Hard",'Water Trading Repository Table'!$C445,"")</f>
        <v/>
      </c>
    </row>
    <row r="446" spans="1:10" ht="14.25" customHeight="1" x14ac:dyDescent="0.2">
      <c r="A446" s="77">
        <v>41861.5</v>
      </c>
      <c r="B446" s="78">
        <v>2168.54474999999</v>
      </c>
      <c r="C446" s="79">
        <v>69.530833333333305</v>
      </c>
      <c r="D446" s="80">
        <f t="shared" si="5"/>
        <v>8</v>
      </c>
      <c r="E446" s="80" t="s">
        <v>67</v>
      </c>
      <c r="F446" s="78">
        <f>IF('Water Trading Repository Table'!$E446="Soft",'Water Trading Repository Table'!$B446, "")</f>
        <v>2168.54474999999</v>
      </c>
      <c r="G446" s="79">
        <f>IF('Water Trading Repository Table'!$E446="Soft",'Water Trading Repository Table'!$C446, "")</f>
        <v>69.530833333333305</v>
      </c>
      <c r="H446" s="78" t="str">
        <f>IF('Water Trading Repository Table'!$E446="Hard",'Water Trading Repository Table'!$B446, "")</f>
        <v/>
      </c>
      <c r="I446" s="78">
        <f t="shared" si="8"/>
        <v>3</v>
      </c>
      <c r="J446" s="90" t="str">
        <f>IF('Water Trading Repository Table'!$E446="Hard",'Water Trading Repository Table'!$C446,"")</f>
        <v/>
      </c>
    </row>
    <row r="447" spans="1:10" ht="14.25" customHeight="1" x14ac:dyDescent="0.2">
      <c r="A447" s="77">
        <v>41862</v>
      </c>
      <c r="B447" s="78">
        <v>1893.92883333333</v>
      </c>
      <c r="C447" s="79">
        <v>55.008749999999999</v>
      </c>
      <c r="D447" s="80">
        <f t="shared" si="5"/>
        <v>8</v>
      </c>
      <c r="E447" s="80" t="s">
        <v>67</v>
      </c>
      <c r="F447" s="78">
        <f>IF('Water Trading Repository Table'!$E447="Soft",'Water Trading Repository Table'!$B447, "")</f>
        <v>1893.92883333333</v>
      </c>
      <c r="G447" s="79">
        <f>IF('Water Trading Repository Table'!$E447="Soft",'Water Trading Repository Table'!$C447, "")</f>
        <v>55.008749999999999</v>
      </c>
      <c r="H447" s="78" t="str">
        <f>IF('Water Trading Repository Table'!$E447="Hard",'Water Trading Repository Table'!$B447, "")</f>
        <v/>
      </c>
      <c r="I447" s="78">
        <f t="shared" si="8"/>
        <v>3</v>
      </c>
      <c r="J447" s="90" t="str">
        <f>IF('Water Trading Repository Table'!$E447="Hard",'Water Trading Repository Table'!$C447,"")</f>
        <v/>
      </c>
    </row>
    <row r="448" spans="1:10" ht="14.25" customHeight="1" x14ac:dyDescent="0.2">
      <c r="A448" s="77">
        <v>41862.5</v>
      </c>
      <c r="B448" s="78">
        <v>2163.90545833333</v>
      </c>
      <c r="C448" s="79">
        <v>67.959583333333299</v>
      </c>
      <c r="D448" s="80">
        <f t="shared" si="5"/>
        <v>8</v>
      </c>
      <c r="E448" s="80" t="s">
        <v>67</v>
      </c>
      <c r="F448" s="78">
        <f>IF('Water Trading Repository Table'!$E448="Soft",'Water Trading Repository Table'!$B448, "")</f>
        <v>2163.90545833333</v>
      </c>
      <c r="G448" s="79">
        <f>IF('Water Trading Repository Table'!$E448="Soft",'Water Trading Repository Table'!$C448, "")</f>
        <v>67.959583333333299</v>
      </c>
      <c r="H448" s="78" t="str">
        <f>IF('Water Trading Repository Table'!$E448="Hard",'Water Trading Repository Table'!$B448, "")</f>
        <v/>
      </c>
      <c r="I448" s="78">
        <f t="shared" si="8"/>
        <v>3</v>
      </c>
      <c r="J448" s="90" t="str">
        <f>IF('Water Trading Repository Table'!$E448="Hard",'Water Trading Repository Table'!$C448,"")</f>
        <v/>
      </c>
    </row>
    <row r="449" spans="1:10" ht="14.25" customHeight="1" x14ac:dyDescent="0.2">
      <c r="A449" s="77">
        <v>41863</v>
      </c>
      <c r="B449" s="78">
        <v>1709.3747499999999</v>
      </c>
      <c r="C449" s="79">
        <v>58.454999999999899</v>
      </c>
      <c r="D449" s="80">
        <f t="shared" si="5"/>
        <v>8</v>
      </c>
      <c r="E449" s="80" t="s">
        <v>67</v>
      </c>
      <c r="F449" s="78">
        <f>IF('Water Trading Repository Table'!$E449="Soft",'Water Trading Repository Table'!$B449, "")</f>
        <v>1709.3747499999999</v>
      </c>
      <c r="G449" s="79">
        <f>IF('Water Trading Repository Table'!$E449="Soft",'Water Trading Repository Table'!$C449, "")</f>
        <v>58.454999999999899</v>
      </c>
      <c r="H449" s="78" t="str">
        <f>IF('Water Trading Repository Table'!$E449="Hard",'Water Trading Repository Table'!$B449, "")</f>
        <v/>
      </c>
      <c r="I449" s="78">
        <f t="shared" si="8"/>
        <v>3</v>
      </c>
      <c r="J449" s="90" t="str">
        <f>IF('Water Trading Repository Table'!$E449="Hard",'Water Trading Repository Table'!$C449,"")</f>
        <v/>
      </c>
    </row>
    <row r="450" spans="1:10" ht="14.25" customHeight="1" x14ac:dyDescent="0.2">
      <c r="A450" s="77">
        <v>41863.5</v>
      </c>
      <c r="B450" s="78">
        <v>1969.1160833333299</v>
      </c>
      <c r="C450" s="79">
        <v>59.5133333333333</v>
      </c>
      <c r="D450" s="80">
        <f t="shared" si="5"/>
        <v>8</v>
      </c>
      <c r="E450" s="80" t="s">
        <v>67</v>
      </c>
      <c r="F450" s="78">
        <f>IF('Water Trading Repository Table'!$E450="Soft",'Water Trading Repository Table'!$B450, "")</f>
        <v>1969.1160833333299</v>
      </c>
      <c r="G450" s="79">
        <f>IF('Water Trading Repository Table'!$E450="Soft",'Water Trading Repository Table'!$C450, "")</f>
        <v>59.5133333333333</v>
      </c>
      <c r="H450" s="78" t="str">
        <f>IF('Water Trading Repository Table'!$E450="Hard",'Water Trading Repository Table'!$B450, "")</f>
        <v/>
      </c>
      <c r="I450" s="78">
        <f t="shared" si="8"/>
        <v>3</v>
      </c>
      <c r="J450" s="90" t="str">
        <f>IF('Water Trading Repository Table'!$E450="Hard",'Water Trading Repository Table'!$C450,"")</f>
        <v/>
      </c>
    </row>
    <row r="451" spans="1:10" ht="14.25" customHeight="1" x14ac:dyDescent="0.2">
      <c r="A451" s="77">
        <v>41864</v>
      </c>
      <c r="B451" s="78">
        <v>1981.62925</v>
      </c>
      <c r="C451" s="79">
        <v>62.106250000000003</v>
      </c>
      <c r="D451" s="80">
        <f t="shared" si="5"/>
        <v>8</v>
      </c>
      <c r="E451" s="80" t="s">
        <v>67</v>
      </c>
      <c r="F451" s="78">
        <f>IF('Water Trading Repository Table'!$E451="Soft",'Water Trading Repository Table'!$B451, "")</f>
        <v>1981.62925</v>
      </c>
      <c r="G451" s="79">
        <f>IF('Water Trading Repository Table'!$E451="Soft",'Water Trading Repository Table'!$C451, "")</f>
        <v>62.106250000000003</v>
      </c>
      <c r="H451" s="78" t="str">
        <f>IF('Water Trading Repository Table'!$E451="Hard",'Water Trading Repository Table'!$B451, "")</f>
        <v/>
      </c>
      <c r="I451" s="78">
        <f t="shared" si="8"/>
        <v>3</v>
      </c>
      <c r="J451" s="90" t="str">
        <f>IF('Water Trading Repository Table'!$E451="Hard",'Water Trading Repository Table'!$C451,"")</f>
        <v/>
      </c>
    </row>
    <row r="452" spans="1:10" ht="14.25" customHeight="1" x14ac:dyDescent="0.2">
      <c r="A452" s="77">
        <v>41864.5</v>
      </c>
      <c r="B452" s="78">
        <v>2265.6325000000002</v>
      </c>
      <c r="C452" s="79">
        <v>75.083749999999995</v>
      </c>
      <c r="D452" s="80">
        <f t="shared" si="5"/>
        <v>8</v>
      </c>
      <c r="E452" s="80" t="s">
        <v>67</v>
      </c>
      <c r="F452" s="78">
        <f>IF('Water Trading Repository Table'!$E452="Soft",'Water Trading Repository Table'!$B452, "")</f>
        <v>2265.6325000000002</v>
      </c>
      <c r="G452" s="79">
        <f>IF('Water Trading Repository Table'!$E452="Soft",'Water Trading Repository Table'!$C452, "")</f>
        <v>75.083749999999995</v>
      </c>
      <c r="H452" s="78" t="str">
        <f>IF('Water Trading Repository Table'!$E452="Hard",'Water Trading Repository Table'!$B452, "")</f>
        <v/>
      </c>
      <c r="I452" s="78">
        <f t="shared" ref="I452:I515" si="9">ROUNDUP(D452/3,0)</f>
        <v>3</v>
      </c>
      <c r="J452" s="90" t="str">
        <f>IF('Water Trading Repository Table'!$E452="Hard",'Water Trading Repository Table'!$C452,"")</f>
        <v/>
      </c>
    </row>
    <row r="453" spans="1:10" ht="14.25" customHeight="1" x14ac:dyDescent="0.2">
      <c r="A453" s="77">
        <v>41865</v>
      </c>
      <c r="B453" s="78">
        <v>2017.8668333333301</v>
      </c>
      <c r="C453" s="79">
        <v>72.067499999999995</v>
      </c>
      <c r="D453" s="80">
        <f t="shared" si="5"/>
        <v>8</v>
      </c>
      <c r="E453" s="80" t="s">
        <v>67</v>
      </c>
      <c r="F453" s="78">
        <f>IF('Water Trading Repository Table'!$E453="Soft",'Water Trading Repository Table'!$B453, "")</f>
        <v>2017.8668333333301</v>
      </c>
      <c r="G453" s="79">
        <f>IF('Water Trading Repository Table'!$E453="Soft",'Water Trading Repository Table'!$C453, "")</f>
        <v>72.067499999999995</v>
      </c>
      <c r="H453" s="78" t="str">
        <f>IF('Water Trading Repository Table'!$E453="Hard",'Water Trading Repository Table'!$B453, "")</f>
        <v/>
      </c>
      <c r="I453" s="78">
        <f t="shared" si="9"/>
        <v>3</v>
      </c>
      <c r="J453" s="90" t="str">
        <f>IF('Water Trading Repository Table'!$E453="Hard",'Water Trading Repository Table'!$C453,"")</f>
        <v/>
      </c>
    </row>
    <row r="454" spans="1:10" ht="14.25" customHeight="1" x14ac:dyDescent="0.2">
      <c r="A454" s="77">
        <v>41865.5</v>
      </c>
      <c r="B454" s="78">
        <v>2272.4112083333298</v>
      </c>
      <c r="C454" s="79">
        <v>69.167083333333295</v>
      </c>
      <c r="D454" s="80">
        <f t="shared" si="5"/>
        <v>8</v>
      </c>
      <c r="E454" s="80" t="s">
        <v>67</v>
      </c>
      <c r="F454" s="78">
        <f>IF('Water Trading Repository Table'!$E454="Soft",'Water Trading Repository Table'!$B454, "")</f>
        <v>2272.4112083333298</v>
      </c>
      <c r="G454" s="79">
        <f>IF('Water Trading Repository Table'!$E454="Soft",'Water Trading Repository Table'!$C454, "")</f>
        <v>69.167083333333295</v>
      </c>
      <c r="H454" s="78" t="str">
        <f>IF('Water Trading Repository Table'!$E454="Hard",'Water Trading Repository Table'!$B454, "")</f>
        <v/>
      </c>
      <c r="I454" s="78">
        <f t="shared" si="9"/>
        <v>3</v>
      </c>
      <c r="J454" s="90" t="str">
        <f>IF('Water Trading Repository Table'!$E454="Hard",'Water Trading Repository Table'!$C454,"")</f>
        <v/>
      </c>
    </row>
    <row r="455" spans="1:10" ht="14.25" customHeight="1" x14ac:dyDescent="0.2">
      <c r="A455" s="77">
        <v>41866</v>
      </c>
      <c r="B455" s="78">
        <v>1957.98008333333</v>
      </c>
      <c r="C455" s="79">
        <v>47.772083333333299</v>
      </c>
      <c r="D455" s="80">
        <f t="shared" si="5"/>
        <v>8</v>
      </c>
      <c r="E455" s="80" t="s">
        <v>67</v>
      </c>
      <c r="F455" s="78">
        <f>IF('Water Trading Repository Table'!$E455="Soft",'Water Trading Repository Table'!$B455, "")</f>
        <v>1957.98008333333</v>
      </c>
      <c r="G455" s="79">
        <f>IF('Water Trading Repository Table'!$E455="Soft",'Water Trading Repository Table'!$C455, "")</f>
        <v>47.772083333333299</v>
      </c>
      <c r="H455" s="78" t="str">
        <f>IF('Water Trading Repository Table'!$E455="Hard",'Water Trading Repository Table'!$B455, "")</f>
        <v/>
      </c>
      <c r="I455" s="78">
        <f t="shared" si="9"/>
        <v>3</v>
      </c>
      <c r="J455" s="90" t="str">
        <f>IF('Water Trading Repository Table'!$E455="Hard",'Water Trading Repository Table'!$C455,"")</f>
        <v/>
      </c>
    </row>
    <row r="456" spans="1:10" ht="14.25" customHeight="1" x14ac:dyDescent="0.2">
      <c r="A456" s="77">
        <v>41866.5</v>
      </c>
      <c r="B456" s="78">
        <v>2410.05508333333</v>
      </c>
      <c r="C456" s="79">
        <v>57.986249999999899</v>
      </c>
      <c r="D456" s="80">
        <f t="shared" si="5"/>
        <v>8</v>
      </c>
      <c r="E456" s="80" t="s">
        <v>67</v>
      </c>
      <c r="F456" s="78">
        <f>IF('Water Trading Repository Table'!$E456="Soft",'Water Trading Repository Table'!$B456, "")</f>
        <v>2410.05508333333</v>
      </c>
      <c r="G456" s="79">
        <f>IF('Water Trading Repository Table'!$E456="Soft",'Water Trading Repository Table'!$C456, "")</f>
        <v>57.986249999999899</v>
      </c>
      <c r="H456" s="78" t="str">
        <f>IF('Water Trading Repository Table'!$E456="Hard",'Water Trading Repository Table'!$B456, "")</f>
        <v/>
      </c>
      <c r="I456" s="78">
        <f t="shared" si="9"/>
        <v>3</v>
      </c>
      <c r="J456" s="90" t="str">
        <f>IF('Water Trading Repository Table'!$E456="Hard",'Water Trading Repository Table'!$C456,"")</f>
        <v/>
      </c>
    </row>
    <row r="457" spans="1:10" ht="14.25" customHeight="1" x14ac:dyDescent="0.2">
      <c r="A457" s="77">
        <v>41867</v>
      </c>
      <c r="B457" s="78">
        <v>2061.5842499999899</v>
      </c>
      <c r="C457" s="79">
        <v>53.971249999999998</v>
      </c>
      <c r="D457" s="80">
        <f t="shared" si="5"/>
        <v>8</v>
      </c>
      <c r="E457" s="80" t="s">
        <v>67</v>
      </c>
      <c r="F457" s="78">
        <f>IF('Water Trading Repository Table'!$E457="Soft",'Water Trading Repository Table'!$B457, "")</f>
        <v>2061.5842499999899</v>
      </c>
      <c r="G457" s="79">
        <f>IF('Water Trading Repository Table'!$E457="Soft",'Water Trading Repository Table'!$C457, "")</f>
        <v>53.971249999999998</v>
      </c>
      <c r="H457" s="78" t="str">
        <f>IF('Water Trading Repository Table'!$E457="Hard",'Water Trading Repository Table'!$B457, "")</f>
        <v/>
      </c>
      <c r="I457" s="78">
        <f t="shared" si="9"/>
        <v>3</v>
      </c>
      <c r="J457" s="90" t="str">
        <f>IF('Water Trading Repository Table'!$E457="Hard",'Water Trading Repository Table'!$C457,"")</f>
        <v/>
      </c>
    </row>
    <row r="458" spans="1:10" ht="14.25" customHeight="1" x14ac:dyDescent="0.2">
      <c r="A458" s="77">
        <v>41867.5</v>
      </c>
      <c r="B458" s="78">
        <v>2334.3259166666599</v>
      </c>
      <c r="C458" s="79">
        <v>66.100833333333298</v>
      </c>
      <c r="D458" s="80">
        <f t="shared" si="5"/>
        <v>8</v>
      </c>
      <c r="E458" s="80" t="s">
        <v>67</v>
      </c>
      <c r="F458" s="78">
        <f>IF('Water Trading Repository Table'!$E458="Soft",'Water Trading Repository Table'!$B458, "")</f>
        <v>2334.3259166666599</v>
      </c>
      <c r="G458" s="79">
        <f>IF('Water Trading Repository Table'!$E458="Soft",'Water Trading Repository Table'!$C458, "")</f>
        <v>66.100833333333298</v>
      </c>
      <c r="H458" s="78" t="str">
        <f>IF('Water Trading Repository Table'!$E458="Hard",'Water Trading Repository Table'!$B458, "")</f>
        <v/>
      </c>
      <c r="I458" s="78">
        <f t="shared" si="9"/>
        <v>3</v>
      </c>
      <c r="J458" s="90" t="str">
        <f>IF('Water Trading Repository Table'!$E458="Hard",'Water Trading Repository Table'!$C458,"")</f>
        <v/>
      </c>
    </row>
    <row r="459" spans="1:10" ht="14.25" customHeight="1" x14ac:dyDescent="0.2">
      <c r="A459" s="77">
        <v>41868</v>
      </c>
      <c r="B459" s="78">
        <v>1791.68908333333</v>
      </c>
      <c r="C459" s="79">
        <v>48.206249999999997</v>
      </c>
      <c r="D459" s="80">
        <f t="shared" si="5"/>
        <v>8</v>
      </c>
      <c r="E459" s="80" t="s">
        <v>67</v>
      </c>
      <c r="F459" s="78">
        <f>IF('Water Trading Repository Table'!$E459="Soft",'Water Trading Repository Table'!$B459, "")</f>
        <v>1791.68908333333</v>
      </c>
      <c r="G459" s="79">
        <f>IF('Water Trading Repository Table'!$E459="Soft",'Water Trading Repository Table'!$C459, "")</f>
        <v>48.206249999999997</v>
      </c>
      <c r="H459" s="78" t="str">
        <f>IF('Water Trading Repository Table'!$E459="Hard",'Water Trading Repository Table'!$B459, "")</f>
        <v/>
      </c>
      <c r="I459" s="78">
        <f t="shared" si="9"/>
        <v>3</v>
      </c>
      <c r="J459" s="90" t="str">
        <f>IF('Water Trading Repository Table'!$E459="Hard",'Water Trading Repository Table'!$C459,"")</f>
        <v/>
      </c>
    </row>
    <row r="460" spans="1:10" ht="14.25" customHeight="1" x14ac:dyDescent="0.2">
      <c r="A460" s="77">
        <v>41868.5</v>
      </c>
      <c r="B460" s="78">
        <v>2115.05070833333</v>
      </c>
      <c r="C460" s="79">
        <v>63.657499999999999</v>
      </c>
      <c r="D460" s="80">
        <f t="shared" si="5"/>
        <v>8</v>
      </c>
      <c r="E460" s="80" t="s">
        <v>67</v>
      </c>
      <c r="F460" s="78">
        <f>IF('Water Trading Repository Table'!$E460="Soft",'Water Trading Repository Table'!$B460, "")</f>
        <v>2115.05070833333</v>
      </c>
      <c r="G460" s="79">
        <f>IF('Water Trading Repository Table'!$E460="Soft",'Water Trading Repository Table'!$C460, "")</f>
        <v>63.657499999999999</v>
      </c>
      <c r="H460" s="78" t="str">
        <f>IF('Water Trading Repository Table'!$E460="Hard",'Water Trading Repository Table'!$B460, "")</f>
        <v/>
      </c>
      <c r="I460" s="78">
        <f t="shared" si="9"/>
        <v>3</v>
      </c>
      <c r="J460" s="90" t="str">
        <f>IF('Water Trading Repository Table'!$E460="Hard",'Water Trading Repository Table'!$C460,"")</f>
        <v/>
      </c>
    </row>
    <row r="461" spans="1:10" ht="14.25" customHeight="1" x14ac:dyDescent="0.2">
      <c r="A461" s="77">
        <v>41869</v>
      </c>
      <c r="B461" s="78">
        <v>1725.1356249999999</v>
      </c>
      <c r="C461" s="79">
        <v>46.99</v>
      </c>
      <c r="D461" s="80">
        <f t="shared" si="5"/>
        <v>8</v>
      </c>
      <c r="E461" s="80" t="s">
        <v>67</v>
      </c>
      <c r="F461" s="78">
        <f>IF('Water Trading Repository Table'!$E461="Soft",'Water Trading Repository Table'!$B461, "")</f>
        <v>1725.1356249999999</v>
      </c>
      <c r="G461" s="79">
        <f>IF('Water Trading Repository Table'!$E461="Soft",'Water Trading Repository Table'!$C461, "")</f>
        <v>46.99</v>
      </c>
      <c r="H461" s="78" t="str">
        <f>IF('Water Trading Repository Table'!$E461="Hard",'Water Trading Repository Table'!$B461, "")</f>
        <v/>
      </c>
      <c r="I461" s="78">
        <f t="shared" si="9"/>
        <v>3</v>
      </c>
      <c r="J461" s="90" t="str">
        <f>IF('Water Trading Repository Table'!$E461="Hard",'Water Trading Repository Table'!$C461,"")</f>
        <v/>
      </c>
    </row>
    <row r="462" spans="1:10" ht="14.25" customHeight="1" x14ac:dyDescent="0.2">
      <c r="A462" s="77">
        <v>41869.5</v>
      </c>
      <c r="B462" s="78">
        <v>2079.96133333333</v>
      </c>
      <c r="C462" s="79">
        <v>61.338333333333303</v>
      </c>
      <c r="D462" s="80">
        <f t="shared" si="5"/>
        <v>8</v>
      </c>
      <c r="E462" s="80" t="s">
        <v>67</v>
      </c>
      <c r="F462" s="78">
        <f>IF('Water Trading Repository Table'!$E462="Soft",'Water Trading Repository Table'!$B462, "")</f>
        <v>2079.96133333333</v>
      </c>
      <c r="G462" s="79">
        <f>IF('Water Trading Repository Table'!$E462="Soft",'Water Trading Repository Table'!$C462, "")</f>
        <v>61.338333333333303</v>
      </c>
      <c r="H462" s="78" t="str">
        <f>IF('Water Trading Repository Table'!$E462="Hard",'Water Trading Repository Table'!$B462, "")</f>
        <v/>
      </c>
      <c r="I462" s="78">
        <f t="shared" si="9"/>
        <v>3</v>
      </c>
      <c r="J462" s="90" t="str">
        <f>IF('Water Trading Repository Table'!$E462="Hard",'Water Trading Repository Table'!$C462,"")</f>
        <v/>
      </c>
    </row>
    <row r="463" spans="1:10" ht="14.25" customHeight="1" x14ac:dyDescent="0.2">
      <c r="A463" s="77">
        <v>41870</v>
      </c>
      <c r="B463" s="78">
        <v>1869.9213749999999</v>
      </c>
      <c r="C463" s="79">
        <v>40.4195833333333</v>
      </c>
      <c r="D463" s="80">
        <f t="shared" si="5"/>
        <v>8</v>
      </c>
      <c r="E463" s="80" t="s">
        <v>67</v>
      </c>
      <c r="F463" s="78">
        <f>IF('Water Trading Repository Table'!$E463="Soft",'Water Trading Repository Table'!$B463, "")</f>
        <v>1869.9213749999999</v>
      </c>
      <c r="G463" s="79">
        <f>IF('Water Trading Repository Table'!$E463="Soft",'Water Trading Repository Table'!$C463, "")</f>
        <v>40.4195833333333</v>
      </c>
      <c r="H463" s="78" t="str">
        <f>IF('Water Trading Repository Table'!$E463="Hard",'Water Trading Repository Table'!$B463, "")</f>
        <v/>
      </c>
      <c r="I463" s="78">
        <f t="shared" si="9"/>
        <v>3</v>
      </c>
      <c r="J463" s="90" t="str">
        <f>IF('Water Trading Repository Table'!$E463="Hard",'Water Trading Repository Table'!$C463,"")</f>
        <v/>
      </c>
    </row>
    <row r="464" spans="1:10" ht="14.25" customHeight="1" x14ac:dyDescent="0.2">
      <c r="A464" s="77">
        <v>41870.5</v>
      </c>
      <c r="B464" s="78">
        <v>2151.5065416666598</v>
      </c>
      <c r="C464" s="79">
        <v>54.921666666666603</v>
      </c>
      <c r="D464" s="80">
        <f t="shared" si="5"/>
        <v>8</v>
      </c>
      <c r="E464" s="80" t="s">
        <v>67</v>
      </c>
      <c r="F464" s="78">
        <f>IF('Water Trading Repository Table'!$E464="Soft",'Water Trading Repository Table'!$B464, "")</f>
        <v>2151.5065416666598</v>
      </c>
      <c r="G464" s="79">
        <f>IF('Water Trading Repository Table'!$E464="Soft",'Water Trading Repository Table'!$C464, "")</f>
        <v>54.921666666666603</v>
      </c>
      <c r="H464" s="78" t="str">
        <f>IF('Water Trading Repository Table'!$E464="Hard",'Water Trading Repository Table'!$B464, "")</f>
        <v/>
      </c>
      <c r="I464" s="78">
        <f t="shared" si="9"/>
        <v>3</v>
      </c>
      <c r="J464" s="90" t="str">
        <f>IF('Water Trading Repository Table'!$E464="Hard",'Water Trading Repository Table'!$C464,"")</f>
        <v/>
      </c>
    </row>
    <row r="465" spans="1:10" ht="14.25" customHeight="1" x14ac:dyDescent="0.2">
      <c r="A465" s="77">
        <v>41871</v>
      </c>
      <c r="B465" s="78">
        <v>2009.3411249999999</v>
      </c>
      <c r="C465" s="79">
        <v>55.743749999999899</v>
      </c>
      <c r="D465" s="80">
        <f t="shared" si="5"/>
        <v>8</v>
      </c>
      <c r="E465" s="80" t="s">
        <v>67</v>
      </c>
      <c r="F465" s="78">
        <f>IF('Water Trading Repository Table'!$E465="Soft",'Water Trading Repository Table'!$B465, "")</f>
        <v>2009.3411249999999</v>
      </c>
      <c r="G465" s="79">
        <f>IF('Water Trading Repository Table'!$E465="Soft",'Water Trading Repository Table'!$C465, "")</f>
        <v>55.743749999999899</v>
      </c>
      <c r="H465" s="78" t="str">
        <f>IF('Water Trading Repository Table'!$E465="Hard",'Water Trading Repository Table'!$B465, "")</f>
        <v/>
      </c>
      <c r="I465" s="78">
        <f t="shared" si="9"/>
        <v>3</v>
      </c>
      <c r="J465" s="90" t="str">
        <f>IF('Water Trading Repository Table'!$E465="Hard",'Water Trading Repository Table'!$C465,"")</f>
        <v/>
      </c>
    </row>
    <row r="466" spans="1:10" ht="14.25" customHeight="1" x14ac:dyDescent="0.2">
      <c r="A466" s="77">
        <v>41871.5</v>
      </c>
      <c r="B466" s="78">
        <v>2258.4755416666599</v>
      </c>
      <c r="C466" s="79">
        <v>64.784166666666593</v>
      </c>
      <c r="D466" s="80">
        <f t="shared" si="5"/>
        <v>8</v>
      </c>
      <c r="E466" s="80" t="s">
        <v>67</v>
      </c>
      <c r="F466" s="78">
        <f>IF('Water Trading Repository Table'!$E466="Soft",'Water Trading Repository Table'!$B466, "")</f>
        <v>2258.4755416666599</v>
      </c>
      <c r="G466" s="79">
        <f>IF('Water Trading Repository Table'!$E466="Soft",'Water Trading Repository Table'!$C466, "")</f>
        <v>64.784166666666593</v>
      </c>
      <c r="H466" s="78" t="str">
        <f>IF('Water Trading Repository Table'!$E466="Hard",'Water Trading Repository Table'!$B466, "")</f>
        <v/>
      </c>
      <c r="I466" s="78">
        <f t="shared" si="9"/>
        <v>3</v>
      </c>
      <c r="J466" s="90" t="str">
        <f>IF('Water Trading Repository Table'!$E466="Hard",'Water Trading Repository Table'!$C466,"")</f>
        <v/>
      </c>
    </row>
    <row r="467" spans="1:10" ht="14.25" customHeight="1" x14ac:dyDescent="0.2">
      <c r="A467" s="77">
        <v>41872</v>
      </c>
      <c r="B467" s="78">
        <v>1953.2787083333301</v>
      </c>
      <c r="C467" s="79">
        <v>39.407916666666601</v>
      </c>
      <c r="D467" s="80">
        <f t="shared" si="5"/>
        <v>8</v>
      </c>
      <c r="E467" s="80" t="s">
        <v>67</v>
      </c>
      <c r="F467" s="78">
        <f>IF('Water Trading Repository Table'!$E467="Soft",'Water Trading Repository Table'!$B467, "")</f>
        <v>1953.2787083333301</v>
      </c>
      <c r="G467" s="79">
        <f>IF('Water Trading Repository Table'!$E467="Soft",'Water Trading Repository Table'!$C467, "")</f>
        <v>39.407916666666601</v>
      </c>
      <c r="H467" s="78" t="str">
        <f>IF('Water Trading Repository Table'!$E467="Hard",'Water Trading Repository Table'!$B467, "")</f>
        <v/>
      </c>
      <c r="I467" s="78">
        <f t="shared" si="9"/>
        <v>3</v>
      </c>
      <c r="J467" s="90" t="str">
        <f>IF('Water Trading Repository Table'!$E467="Hard",'Water Trading Repository Table'!$C467,"")</f>
        <v/>
      </c>
    </row>
    <row r="468" spans="1:10" ht="14.25" customHeight="1" x14ac:dyDescent="0.2">
      <c r="A468" s="77">
        <v>41872.5</v>
      </c>
      <c r="B468" s="78">
        <v>2179.1737083333301</v>
      </c>
      <c r="C468" s="79">
        <v>45.298333333333296</v>
      </c>
      <c r="D468" s="80">
        <f t="shared" si="5"/>
        <v>8</v>
      </c>
      <c r="E468" s="80" t="s">
        <v>67</v>
      </c>
      <c r="F468" s="78">
        <f>IF('Water Trading Repository Table'!$E468="Soft",'Water Trading Repository Table'!$B468, "")</f>
        <v>2179.1737083333301</v>
      </c>
      <c r="G468" s="79">
        <f>IF('Water Trading Repository Table'!$E468="Soft",'Water Trading Repository Table'!$C468, "")</f>
        <v>45.298333333333296</v>
      </c>
      <c r="H468" s="78" t="str">
        <f>IF('Water Trading Repository Table'!$E468="Hard",'Water Trading Repository Table'!$B468, "")</f>
        <v/>
      </c>
      <c r="I468" s="78">
        <f t="shared" si="9"/>
        <v>3</v>
      </c>
      <c r="J468" s="90" t="str">
        <f>IF('Water Trading Repository Table'!$E468="Hard",'Water Trading Repository Table'!$C468,"")</f>
        <v/>
      </c>
    </row>
    <row r="469" spans="1:10" ht="14.25" customHeight="1" x14ac:dyDescent="0.2">
      <c r="A469" s="77">
        <v>41873</v>
      </c>
      <c r="B469" s="78">
        <v>2002.07149999999</v>
      </c>
      <c r="C469" s="79">
        <v>42.202727272727202</v>
      </c>
      <c r="D469" s="80">
        <f t="shared" si="5"/>
        <v>8</v>
      </c>
      <c r="E469" s="80" t="s">
        <v>67</v>
      </c>
      <c r="F469" s="78">
        <f>IF('Water Trading Repository Table'!$E469="Soft",'Water Trading Repository Table'!$B469, "")</f>
        <v>2002.07149999999</v>
      </c>
      <c r="G469" s="79">
        <f>IF('Water Trading Repository Table'!$E469="Soft",'Water Trading Repository Table'!$C469, "")</f>
        <v>42.202727272727202</v>
      </c>
      <c r="H469" s="78" t="str">
        <f>IF('Water Trading Repository Table'!$E469="Hard",'Water Trading Repository Table'!$B469, "")</f>
        <v/>
      </c>
      <c r="I469" s="78">
        <f t="shared" si="9"/>
        <v>3</v>
      </c>
      <c r="J469" s="90" t="str">
        <f>IF('Water Trading Repository Table'!$E469="Hard",'Water Trading Repository Table'!$C469,"")</f>
        <v/>
      </c>
    </row>
    <row r="470" spans="1:10" ht="14.25" customHeight="1" x14ac:dyDescent="0.2">
      <c r="A470" s="77">
        <v>41873.5</v>
      </c>
      <c r="B470" s="78">
        <v>2190.5812083333299</v>
      </c>
      <c r="C470" s="79">
        <v>56.2558333333333</v>
      </c>
      <c r="D470" s="80">
        <f t="shared" si="5"/>
        <v>8</v>
      </c>
      <c r="E470" s="80" t="s">
        <v>67</v>
      </c>
      <c r="F470" s="78">
        <f>IF('Water Trading Repository Table'!$E470="Soft",'Water Trading Repository Table'!$B470, "")</f>
        <v>2190.5812083333299</v>
      </c>
      <c r="G470" s="79">
        <f>IF('Water Trading Repository Table'!$E470="Soft",'Water Trading Repository Table'!$C470, "")</f>
        <v>56.2558333333333</v>
      </c>
      <c r="H470" s="78" t="str">
        <f>IF('Water Trading Repository Table'!$E470="Hard",'Water Trading Repository Table'!$B470, "")</f>
        <v/>
      </c>
      <c r="I470" s="78">
        <f t="shared" si="9"/>
        <v>3</v>
      </c>
      <c r="J470" s="90" t="str">
        <f>IF('Water Trading Repository Table'!$E470="Hard",'Water Trading Repository Table'!$C470,"")</f>
        <v/>
      </c>
    </row>
    <row r="471" spans="1:10" ht="14.25" customHeight="1" x14ac:dyDescent="0.2">
      <c r="A471" s="77">
        <v>41874</v>
      </c>
      <c r="B471" s="78">
        <v>2238.6494166666598</v>
      </c>
      <c r="C471" s="79">
        <v>44.347499999999997</v>
      </c>
      <c r="D471" s="80">
        <f t="shared" si="5"/>
        <v>8</v>
      </c>
      <c r="E471" s="80" t="s">
        <v>67</v>
      </c>
      <c r="F471" s="78">
        <f>IF('Water Trading Repository Table'!$E471="Soft",'Water Trading Repository Table'!$B471, "")</f>
        <v>2238.6494166666598</v>
      </c>
      <c r="G471" s="79">
        <f>IF('Water Trading Repository Table'!$E471="Soft",'Water Trading Repository Table'!$C471, "")</f>
        <v>44.347499999999997</v>
      </c>
      <c r="H471" s="78" t="str">
        <f>IF('Water Trading Repository Table'!$E471="Hard",'Water Trading Repository Table'!$B471, "")</f>
        <v/>
      </c>
      <c r="I471" s="78">
        <f t="shared" si="9"/>
        <v>3</v>
      </c>
      <c r="J471" s="90" t="str">
        <f>IF('Water Trading Repository Table'!$E471="Hard",'Water Trading Repository Table'!$C471,"")</f>
        <v/>
      </c>
    </row>
    <row r="472" spans="1:10" ht="14.25" customHeight="1" x14ac:dyDescent="0.2">
      <c r="A472" s="77">
        <v>41874.5</v>
      </c>
      <c r="B472" s="78">
        <v>2101.758875</v>
      </c>
      <c r="C472" s="79">
        <v>60.957083333333301</v>
      </c>
      <c r="D472" s="80">
        <f t="shared" si="5"/>
        <v>8</v>
      </c>
      <c r="E472" s="80" t="s">
        <v>67</v>
      </c>
      <c r="F472" s="78">
        <f>IF('Water Trading Repository Table'!$E472="Soft",'Water Trading Repository Table'!$B472, "")</f>
        <v>2101.758875</v>
      </c>
      <c r="G472" s="79">
        <f>IF('Water Trading Repository Table'!$E472="Soft",'Water Trading Repository Table'!$C472, "")</f>
        <v>60.957083333333301</v>
      </c>
      <c r="H472" s="78" t="str">
        <f>IF('Water Trading Repository Table'!$E472="Hard",'Water Trading Repository Table'!$B472, "")</f>
        <v/>
      </c>
      <c r="I472" s="78">
        <f t="shared" si="9"/>
        <v>3</v>
      </c>
      <c r="J472" s="90" t="str">
        <f>IF('Water Trading Repository Table'!$E472="Hard",'Water Trading Repository Table'!$C472,"")</f>
        <v/>
      </c>
    </row>
    <row r="473" spans="1:10" ht="14.25" customHeight="1" x14ac:dyDescent="0.2">
      <c r="A473" s="77">
        <v>41875</v>
      </c>
      <c r="B473" s="78">
        <v>1744.8411249999899</v>
      </c>
      <c r="C473" s="79">
        <v>46.731666666666598</v>
      </c>
      <c r="D473" s="80">
        <f t="shared" si="5"/>
        <v>8</v>
      </c>
      <c r="E473" s="80" t="s">
        <v>67</v>
      </c>
      <c r="F473" s="78">
        <f>IF('Water Trading Repository Table'!$E473="Soft",'Water Trading Repository Table'!$B473, "")</f>
        <v>1744.8411249999899</v>
      </c>
      <c r="G473" s="79">
        <f>IF('Water Trading Repository Table'!$E473="Soft",'Water Trading Repository Table'!$C473, "")</f>
        <v>46.731666666666598</v>
      </c>
      <c r="H473" s="78" t="str">
        <f>IF('Water Trading Repository Table'!$E473="Hard",'Water Trading Repository Table'!$B473, "")</f>
        <v/>
      </c>
      <c r="I473" s="78">
        <f t="shared" si="9"/>
        <v>3</v>
      </c>
      <c r="J473" s="90" t="str">
        <f>IF('Water Trading Repository Table'!$E473="Hard",'Water Trading Repository Table'!$C473,"")</f>
        <v/>
      </c>
    </row>
    <row r="474" spans="1:10" ht="14.25" customHeight="1" x14ac:dyDescent="0.2">
      <c r="A474" s="77">
        <v>41875.5</v>
      </c>
      <c r="B474" s="78">
        <v>1955.6636249999999</v>
      </c>
      <c r="C474" s="79">
        <v>56.807083333333303</v>
      </c>
      <c r="D474" s="80">
        <f t="shared" si="5"/>
        <v>8</v>
      </c>
      <c r="E474" s="80" t="s">
        <v>67</v>
      </c>
      <c r="F474" s="78">
        <f>IF('Water Trading Repository Table'!$E474="Soft",'Water Trading Repository Table'!$B474, "")</f>
        <v>1955.6636249999999</v>
      </c>
      <c r="G474" s="79">
        <f>IF('Water Trading Repository Table'!$E474="Soft",'Water Trading Repository Table'!$C474, "")</f>
        <v>56.807083333333303</v>
      </c>
      <c r="H474" s="78" t="str">
        <f>IF('Water Trading Repository Table'!$E474="Hard",'Water Trading Repository Table'!$B474, "")</f>
        <v/>
      </c>
      <c r="I474" s="78">
        <f t="shared" si="9"/>
        <v>3</v>
      </c>
      <c r="J474" s="90" t="str">
        <f>IF('Water Trading Repository Table'!$E474="Hard",'Water Trading Repository Table'!$C474,"")</f>
        <v/>
      </c>
    </row>
    <row r="475" spans="1:10" ht="14.25" customHeight="1" x14ac:dyDescent="0.2">
      <c r="A475" s="77">
        <v>41876</v>
      </c>
      <c r="B475" s="78">
        <v>1709.34116666666</v>
      </c>
      <c r="C475" s="79">
        <v>41.453333333333298</v>
      </c>
      <c r="D475" s="80">
        <f t="shared" si="5"/>
        <v>8</v>
      </c>
      <c r="E475" s="80" t="s">
        <v>67</v>
      </c>
      <c r="F475" s="78">
        <f>IF('Water Trading Repository Table'!$E475="Soft",'Water Trading Repository Table'!$B475, "")</f>
        <v>1709.34116666666</v>
      </c>
      <c r="G475" s="79">
        <f>IF('Water Trading Repository Table'!$E475="Soft",'Water Trading Repository Table'!$C475, "")</f>
        <v>41.453333333333298</v>
      </c>
      <c r="H475" s="78" t="str">
        <f>IF('Water Trading Repository Table'!$E475="Hard",'Water Trading Repository Table'!$B475, "")</f>
        <v/>
      </c>
      <c r="I475" s="78">
        <f t="shared" si="9"/>
        <v>3</v>
      </c>
      <c r="J475" s="90" t="str">
        <f>IF('Water Trading Repository Table'!$E475="Hard",'Water Trading Repository Table'!$C475,"")</f>
        <v/>
      </c>
    </row>
    <row r="476" spans="1:10" ht="14.25" customHeight="1" x14ac:dyDescent="0.2">
      <c r="A476" s="77">
        <v>41876.5</v>
      </c>
      <c r="B476" s="78">
        <v>2090.6051666666599</v>
      </c>
      <c r="C476" s="79">
        <v>56.362916666666599</v>
      </c>
      <c r="D476" s="80">
        <f t="shared" si="5"/>
        <v>8</v>
      </c>
      <c r="E476" s="80" t="s">
        <v>67</v>
      </c>
      <c r="F476" s="78">
        <f>IF('Water Trading Repository Table'!$E476="Soft",'Water Trading Repository Table'!$B476, "")</f>
        <v>2090.6051666666599</v>
      </c>
      <c r="G476" s="79">
        <f>IF('Water Trading Repository Table'!$E476="Soft",'Water Trading Repository Table'!$C476, "")</f>
        <v>56.362916666666599</v>
      </c>
      <c r="H476" s="78" t="str">
        <f>IF('Water Trading Repository Table'!$E476="Hard",'Water Trading Repository Table'!$B476, "")</f>
        <v/>
      </c>
      <c r="I476" s="78">
        <f t="shared" si="9"/>
        <v>3</v>
      </c>
      <c r="J476" s="90" t="str">
        <f>IF('Water Trading Repository Table'!$E476="Hard",'Water Trading Repository Table'!$C476,"")</f>
        <v/>
      </c>
    </row>
    <row r="477" spans="1:10" ht="14.25" customHeight="1" x14ac:dyDescent="0.2">
      <c r="A477" s="77">
        <v>41877</v>
      </c>
      <c r="B477" s="78">
        <v>1930.23291666666</v>
      </c>
      <c r="C477" s="79">
        <v>44.294999999999902</v>
      </c>
      <c r="D477" s="80">
        <f t="shared" si="5"/>
        <v>8</v>
      </c>
      <c r="E477" s="80" t="s">
        <v>67</v>
      </c>
      <c r="F477" s="78">
        <f>IF('Water Trading Repository Table'!$E477="Soft",'Water Trading Repository Table'!$B477, "")</f>
        <v>1930.23291666666</v>
      </c>
      <c r="G477" s="79">
        <f>IF('Water Trading Repository Table'!$E477="Soft",'Water Trading Repository Table'!$C477, "")</f>
        <v>44.294999999999902</v>
      </c>
      <c r="H477" s="78" t="str">
        <f>IF('Water Trading Repository Table'!$E477="Hard",'Water Trading Repository Table'!$B477, "")</f>
        <v/>
      </c>
      <c r="I477" s="78">
        <f t="shared" si="9"/>
        <v>3</v>
      </c>
      <c r="J477" s="90" t="str">
        <f>IF('Water Trading Repository Table'!$E477="Hard",'Water Trading Repository Table'!$C477,"")</f>
        <v/>
      </c>
    </row>
    <row r="478" spans="1:10" ht="14.25" customHeight="1" x14ac:dyDescent="0.2">
      <c r="A478" s="77">
        <v>41877.5</v>
      </c>
      <c r="B478" s="78">
        <v>2252.1495416666598</v>
      </c>
      <c r="C478" s="79">
        <v>56.652083333333302</v>
      </c>
      <c r="D478" s="80">
        <f t="shared" si="5"/>
        <v>8</v>
      </c>
      <c r="E478" s="80" t="s">
        <v>67</v>
      </c>
      <c r="F478" s="78">
        <f>IF('Water Trading Repository Table'!$E478="Soft",'Water Trading Repository Table'!$B478, "")</f>
        <v>2252.1495416666598</v>
      </c>
      <c r="G478" s="79">
        <f>IF('Water Trading Repository Table'!$E478="Soft",'Water Trading Repository Table'!$C478, "")</f>
        <v>56.652083333333302</v>
      </c>
      <c r="H478" s="78" t="str">
        <f>IF('Water Trading Repository Table'!$E478="Hard",'Water Trading Repository Table'!$B478, "")</f>
        <v/>
      </c>
      <c r="I478" s="78">
        <f t="shared" si="9"/>
        <v>3</v>
      </c>
      <c r="J478" s="90" t="str">
        <f>IF('Water Trading Repository Table'!$E478="Hard",'Water Trading Repository Table'!$C478,"")</f>
        <v/>
      </c>
    </row>
    <row r="479" spans="1:10" ht="14.25" customHeight="1" x14ac:dyDescent="0.2">
      <c r="A479" s="77">
        <v>41878</v>
      </c>
      <c r="B479" s="78">
        <v>2025.5564999999999</v>
      </c>
      <c r="C479" s="79">
        <v>54.389583333333299</v>
      </c>
      <c r="D479" s="80">
        <f t="shared" si="5"/>
        <v>8</v>
      </c>
      <c r="E479" s="80" t="s">
        <v>67</v>
      </c>
      <c r="F479" s="78">
        <f>IF('Water Trading Repository Table'!$E479="Soft",'Water Trading Repository Table'!$B479, "")</f>
        <v>2025.5564999999999</v>
      </c>
      <c r="G479" s="79">
        <f>IF('Water Trading Repository Table'!$E479="Soft",'Water Trading Repository Table'!$C479, "")</f>
        <v>54.389583333333299</v>
      </c>
      <c r="H479" s="78" t="str">
        <f>IF('Water Trading Repository Table'!$E479="Hard",'Water Trading Repository Table'!$B479, "")</f>
        <v/>
      </c>
      <c r="I479" s="78">
        <f t="shared" si="9"/>
        <v>3</v>
      </c>
      <c r="J479" s="90" t="str">
        <f>IF('Water Trading Repository Table'!$E479="Hard",'Water Trading Repository Table'!$C479,"")</f>
        <v/>
      </c>
    </row>
    <row r="480" spans="1:10" ht="14.25" customHeight="1" x14ac:dyDescent="0.2">
      <c r="A480" s="77">
        <v>41878.5</v>
      </c>
      <c r="B480" s="78">
        <v>2431.169875</v>
      </c>
      <c r="C480" s="79">
        <v>79.165416666666601</v>
      </c>
      <c r="D480" s="80">
        <f t="shared" si="5"/>
        <v>8</v>
      </c>
      <c r="E480" s="80" t="s">
        <v>67</v>
      </c>
      <c r="F480" s="78">
        <f>IF('Water Trading Repository Table'!$E480="Soft",'Water Trading Repository Table'!$B480, "")</f>
        <v>2431.169875</v>
      </c>
      <c r="G480" s="79">
        <f>IF('Water Trading Repository Table'!$E480="Soft",'Water Trading Repository Table'!$C480, "")</f>
        <v>79.165416666666601</v>
      </c>
      <c r="H480" s="78" t="str">
        <f>IF('Water Trading Repository Table'!$E480="Hard",'Water Trading Repository Table'!$B480, "")</f>
        <v/>
      </c>
      <c r="I480" s="78">
        <f t="shared" si="9"/>
        <v>3</v>
      </c>
      <c r="J480" s="90" t="str">
        <f>IF('Water Trading Repository Table'!$E480="Hard",'Water Trading Repository Table'!$C480,"")</f>
        <v/>
      </c>
    </row>
    <row r="481" spans="1:10" ht="14.25" customHeight="1" x14ac:dyDescent="0.2">
      <c r="A481" s="77">
        <v>41879</v>
      </c>
      <c r="B481" s="78">
        <v>1985.1439583333299</v>
      </c>
      <c r="C481" s="79">
        <v>54.53875</v>
      </c>
      <c r="D481" s="80">
        <f t="shared" si="5"/>
        <v>8</v>
      </c>
      <c r="E481" s="80" t="s">
        <v>67</v>
      </c>
      <c r="F481" s="78">
        <f>IF('Water Trading Repository Table'!$E481="Soft",'Water Trading Repository Table'!$B481, "")</f>
        <v>1985.1439583333299</v>
      </c>
      <c r="G481" s="79">
        <f>IF('Water Trading Repository Table'!$E481="Soft",'Water Trading Repository Table'!$C481, "")</f>
        <v>54.53875</v>
      </c>
      <c r="H481" s="78" t="str">
        <f>IF('Water Trading Repository Table'!$E481="Hard",'Water Trading Repository Table'!$B481, "")</f>
        <v/>
      </c>
      <c r="I481" s="78">
        <f t="shared" si="9"/>
        <v>3</v>
      </c>
      <c r="J481" s="90" t="str">
        <f>IF('Water Trading Repository Table'!$E481="Hard",'Water Trading Repository Table'!$C481,"")</f>
        <v/>
      </c>
    </row>
    <row r="482" spans="1:10" ht="14.25" customHeight="1" x14ac:dyDescent="0.2">
      <c r="A482" s="77">
        <v>41879.5</v>
      </c>
      <c r="B482" s="78">
        <v>2232.0480416666601</v>
      </c>
      <c r="C482" s="79">
        <v>56.990833333333299</v>
      </c>
      <c r="D482" s="80">
        <f t="shared" si="5"/>
        <v>8</v>
      </c>
      <c r="E482" s="80" t="s">
        <v>67</v>
      </c>
      <c r="F482" s="78">
        <f>IF('Water Trading Repository Table'!$E482="Soft",'Water Trading Repository Table'!$B482, "")</f>
        <v>2232.0480416666601</v>
      </c>
      <c r="G482" s="79">
        <f>IF('Water Trading Repository Table'!$E482="Soft",'Water Trading Repository Table'!$C482, "")</f>
        <v>56.990833333333299</v>
      </c>
      <c r="H482" s="78" t="str">
        <f>IF('Water Trading Repository Table'!$E482="Hard",'Water Trading Repository Table'!$B482, "")</f>
        <v/>
      </c>
      <c r="I482" s="78">
        <f t="shared" si="9"/>
        <v>3</v>
      </c>
      <c r="J482" s="90" t="str">
        <f>IF('Water Trading Repository Table'!$E482="Hard",'Water Trading Repository Table'!$C482,"")</f>
        <v/>
      </c>
    </row>
    <row r="483" spans="1:10" ht="14.25" customHeight="1" x14ac:dyDescent="0.2">
      <c r="A483" s="77">
        <v>41880</v>
      </c>
      <c r="B483" s="78">
        <v>2000.4889166666601</v>
      </c>
      <c r="C483" s="79">
        <v>46.333750000000002</v>
      </c>
      <c r="D483" s="80">
        <f t="shared" si="5"/>
        <v>8</v>
      </c>
      <c r="E483" s="80" t="s">
        <v>67</v>
      </c>
      <c r="F483" s="78">
        <f>IF('Water Trading Repository Table'!$E483="Soft",'Water Trading Repository Table'!$B483, "")</f>
        <v>2000.4889166666601</v>
      </c>
      <c r="G483" s="79">
        <f>IF('Water Trading Repository Table'!$E483="Soft",'Water Trading Repository Table'!$C483, "")</f>
        <v>46.333750000000002</v>
      </c>
      <c r="H483" s="78" t="str">
        <f>IF('Water Trading Repository Table'!$E483="Hard",'Water Trading Repository Table'!$B483, "")</f>
        <v/>
      </c>
      <c r="I483" s="78">
        <f t="shared" si="9"/>
        <v>3</v>
      </c>
      <c r="J483" s="90" t="str">
        <f>IF('Water Trading Repository Table'!$E483="Hard",'Water Trading Repository Table'!$C483,"")</f>
        <v/>
      </c>
    </row>
    <row r="484" spans="1:10" ht="14.25" customHeight="1" x14ac:dyDescent="0.2">
      <c r="A484" s="77">
        <v>41880.5</v>
      </c>
      <c r="B484" s="78">
        <v>2244.6094583333302</v>
      </c>
      <c r="C484" s="79">
        <v>59.141666666666602</v>
      </c>
      <c r="D484" s="80">
        <f t="shared" si="5"/>
        <v>8</v>
      </c>
      <c r="E484" s="80" t="s">
        <v>67</v>
      </c>
      <c r="F484" s="78">
        <f>IF('Water Trading Repository Table'!$E484="Soft",'Water Trading Repository Table'!$B484, "")</f>
        <v>2244.6094583333302</v>
      </c>
      <c r="G484" s="79">
        <f>IF('Water Trading Repository Table'!$E484="Soft",'Water Trading Repository Table'!$C484, "")</f>
        <v>59.141666666666602</v>
      </c>
      <c r="H484" s="78" t="str">
        <f>IF('Water Trading Repository Table'!$E484="Hard",'Water Trading Repository Table'!$B484, "")</f>
        <v/>
      </c>
      <c r="I484" s="78">
        <f t="shared" si="9"/>
        <v>3</v>
      </c>
      <c r="J484" s="90" t="str">
        <f>IF('Water Trading Repository Table'!$E484="Hard",'Water Trading Repository Table'!$C484,"")</f>
        <v/>
      </c>
    </row>
    <row r="485" spans="1:10" ht="14.25" customHeight="1" x14ac:dyDescent="0.2">
      <c r="A485" s="77">
        <v>41881</v>
      </c>
      <c r="B485" s="78">
        <v>1956.4982499999901</v>
      </c>
      <c r="C485" s="79">
        <v>39.871666666666599</v>
      </c>
      <c r="D485" s="80">
        <f t="shared" si="5"/>
        <v>8</v>
      </c>
      <c r="E485" s="80" t="s">
        <v>67</v>
      </c>
      <c r="F485" s="78">
        <f>IF('Water Trading Repository Table'!$E485="Soft",'Water Trading Repository Table'!$B485, "")</f>
        <v>1956.4982499999901</v>
      </c>
      <c r="G485" s="79">
        <f>IF('Water Trading Repository Table'!$E485="Soft",'Water Trading Repository Table'!$C485, "")</f>
        <v>39.871666666666599</v>
      </c>
      <c r="H485" s="78" t="str">
        <f>IF('Water Trading Repository Table'!$E485="Hard",'Water Trading Repository Table'!$B485, "")</f>
        <v/>
      </c>
      <c r="I485" s="78">
        <f t="shared" si="9"/>
        <v>3</v>
      </c>
      <c r="J485" s="90" t="str">
        <f>IF('Water Trading Repository Table'!$E485="Hard",'Water Trading Repository Table'!$C485,"")</f>
        <v/>
      </c>
    </row>
    <row r="486" spans="1:10" ht="14.25" customHeight="1" x14ac:dyDescent="0.2">
      <c r="A486" s="77">
        <v>41881.5</v>
      </c>
      <c r="B486" s="78">
        <v>2234.6941666666598</v>
      </c>
      <c r="C486" s="79">
        <v>42.424166666666601</v>
      </c>
      <c r="D486" s="80">
        <f t="shared" si="5"/>
        <v>8</v>
      </c>
      <c r="E486" s="80" t="s">
        <v>67</v>
      </c>
      <c r="F486" s="78">
        <f>IF('Water Trading Repository Table'!$E486="Soft",'Water Trading Repository Table'!$B486, "")</f>
        <v>2234.6941666666598</v>
      </c>
      <c r="G486" s="79">
        <f>IF('Water Trading Repository Table'!$E486="Soft",'Water Trading Repository Table'!$C486, "")</f>
        <v>42.424166666666601</v>
      </c>
      <c r="H486" s="78" t="str">
        <f>IF('Water Trading Repository Table'!$E486="Hard",'Water Trading Repository Table'!$B486, "")</f>
        <v/>
      </c>
      <c r="I486" s="78">
        <f t="shared" si="9"/>
        <v>3</v>
      </c>
      <c r="J486" s="90" t="str">
        <f>IF('Water Trading Repository Table'!$E486="Hard",'Water Trading Repository Table'!$C486,"")</f>
        <v/>
      </c>
    </row>
    <row r="487" spans="1:10" ht="14.25" customHeight="1" x14ac:dyDescent="0.2">
      <c r="A487" s="77">
        <v>41882</v>
      </c>
      <c r="B487" s="78">
        <v>1764.0211666666601</v>
      </c>
      <c r="C487" s="79">
        <v>31.869166666666601</v>
      </c>
      <c r="D487" s="80">
        <f t="shared" si="5"/>
        <v>8</v>
      </c>
      <c r="E487" s="80" t="s">
        <v>67</v>
      </c>
      <c r="F487" s="78">
        <f>IF('Water Trading Repository Table'!$E487="Soft",'Water Trading Repository Table'!$B487, "")</f>
        <v>1764.0211666666601</v>
      </c>
      <c r="G487" s="79">
        <f>IF('Water Trading Repository Table'!$E487="Soft",'Water Trading Repository Table'!$C487, "")</f>
        <v>31.869166666666601</v>
      </c>
      <c r="H487" s="78" t="str">
        <f>IF('Water Trading Repository Table'!$E487="Hard",'Water Trading Repository Table'!$B487, "")</f>
        <v/>
      </c>
      <c r="I487" s="78">
        <f t="shared" si="9"/>
        <v>3</v>
      </c>
      <c r="J487" s="90" t="str">
        <f>IF('Water Trading Repository Table'!$E487="Hard",'Water Trading Repository Table'!$C487,"")</f>
        <v/>
      </c>
    </row>
    <row r="488" spans="1:10" ht="14.25" customHeight="1" x14ac:dyDescent="0.2">
      <c r="A488" s="77">
        <v>41882.5</v>
      </c>
      <c r="B488" s="78">
        <v>1984.9037083333301</v>
      </c>
      <c r="C488" s="79">
        <v>51.942083333333301</v>
      </c>
      <c r="D488" s="80">
        <f t="shared" si="5"/>
        <v>8</v>
      </c>
      <c r="E488" s="80" t="s">
        <v>67</v>
      </c>
      <c r="F488" s="78">
        <f>IF('Water Trading Repository Table'!$E488="Soft",'Water Trading Repository Table'!$B488, "")</f>
        <v>1984.9037083333301</v>
      </c>
      <c r="G488" s="79">
        <f>IF('Water Trading Repository Table'!$E488="Soft",'Water Trading Repository Table'!$C488, "")</f>
        <v>51.942083333333301</v>
      </c>
      <c r="H488" s="78" t="str">
        <f>IF('Water Trading Repository Table'!$E488="Hard",'Water Trading Repository Table'!$B488, "")</f>
        <v/>
      </c>
      <c r="I488" s="78">
        <f t="shared" si="9"/>
        <v>3</v>
      </c>
      <c r="J488" s="90" t="str">
        <f>IF('Water Trading Repository Table'!$E488="Hard",'Water Trading Repository Table'!$C488,"")</f>
        <v/>
      </c>
    </row>
    <row r="489" spans="1:10" ht="14.25" customHeight="1" x14ac:dyDescent="0.2">
      <c r="A489" s="77">
        <v>41883</v>
      </c>
      <c r="B489" s="78">
        <v>2259.3434166666598</v>
      </c>
      <c r="C489" s="79">
        <v>71.976583333333295</v>
      </c>
      <c r="D489" s="80">
        <f t="shared" si="5"/>
        <v>9</v>
      </c>
      <c r="E489" s="80" t="s">
        <v>67</v>
      </c>
      <c r="F489" s="78">
        <f>IF('Water Trading Repository Table'!$E489="Soft",'Water Trading Repository Table'!$B489, "")</f>
        <v>2259.3434166666598</v>
      </c>
      <c r="G489" s="79">
        <f>IF('Water Trading Repository Table'!$E489="Soft",'Water Trading Repository Table'!$C489, "")</f>
        <v>71.976583333333295</v>
      </c>
      <c r="H489" s="78" t="str">
        <f>IF('Water Trading Repository Table'!$E489="Hard",'Water Trading Repository Table'!$B489, "")</f>
        <v/>
      </c>
      <c r="I489" s="78">
        <f t="shared" si="9"/>
        <v>3</v>
      </c>
      <c r="J489" s="90" t="str">
        <f>IF('Water Trading Repository Table'!$E489="Hard",'Water Trading Repository Table'!$C489,"")</f>
        <v/>
      </c>
    </row>
    <row r="490" spans="1:10" ht="14.25" customHeight="1" x14ac:dyDescent="0.2">
      <c r="A490" s="77">
        <v>41883.5</v>
      </c>
      <c r="B490" s="78">
        <v>2360.6292916666598</v>
      </c>
      <c r="C490" s="79">
        <v>55.570500000000003</v>
      </c>
      <c r="D490" s="80">
        <f t="shared" si="5"/>
        <v>9</v>
      </c>
      <c r="E490" s="80" t="s">
        <v>67</v>
      </c>
      <c r="F490" s="78">
        <f>IF('Water Trading Repository Table'!$E490="Soft",'Water Trading Repository Table'!$B490, "")</f>
        <v>2360.6292916666598</v>
      </c>
      <c r="G490" s="79">
        <f>IF('Water Trading Repository Table'!$E490="Soft",'Water Trading Repository Table'!$C490, "")</f>
        <v>55.570500000000003</v>
      </c>
      <c r="H490" s="78" t="str">
        <f>IF('Water Trading Repository Table'!$E490="Hard",'Water Trading Repository Table'!$B490, "")</f>
        <v/>
      </c>
      <c r="I490" s="78">
        <f t="shared" si="9"/>
        <v>3</v>
      </c>
      <c r="J490" s="90" t="str">
        <f>IF('Water Trading Repository Table'!$E490="Hard",'Water Trading Repository Table'!$C490,"")</f>
        <v/>
      </c>
    </row>
    <row r="491" spans="1:10" ht="14.25" customHeight="1" x14ac:dyDescent="0.2">
      <c r="A491" s="77">
        <v>41884</v>
      </c>
      <c r="B491" s="78">
        <v>1846.40777272727</v>
      </c>
      <c r="C491" s="79">
        <v>35.178818181818102</v>
      </c>
      <c r="D491" s="80">
        <f t="shared" si="5"/>
        <v>9</v>
      </c>
      <c r="E491" s="80" t="s">
        <v>67</v>
      </c>
      <c r="F491" s="78">
        <f>IF('Water Trading Repository Table'!$E491="Soft",'Water Trading Repository Table'!$B491, "")</f>
        <v>1846.40777272727</v>
      </c>
      <c r="G491" s="79">
        <f>IF('Water Trading Repository Table'!$E491="Soft",'Water Trading Repository Table'!$C491, "")</f>
        <v>35.178818181818102</v>
      </c>
      <c r="H491" s="78" t="str">
        <f>IF('Water Trading Repository Table'!$E491="Hard",'Water Trading Repository Table'!$B491, "")</f>
        <v/>
      </c>
      <c r="I491" s="78">
        <f t="shared" si="9"/>
        <v>3</v>
      </c>
      <c r="J491" s="90" t="str">
        <f>IF('Water Trading Repository Table'!$E491="Hard",'Water Trading Repository Table'!$C491,"")</f>
        <v/>
      </c>
    </row>
    <row r="492" spans="1:10" ht="14.25" customHeight="1" x14ac:dyDescent="0.2">
      <c r="A492" s="77">
        <v>41884.5</v>
      </c>
      <c r="B492" s="78">
        <v>2621.3647499999902</v>
      </c>
      <c r="C492" s="79">
        <v>82.808583333333303</v>
      </c>
      <c r="D492" s="80">
        <f t="shared" si="5"/>
        <v>9</v>
      </c>
      <c r="E492" s="80" t="s">
        <v>67</v>
      </c>
      <c r="F492" s="78">
        <f>IF('Water Trading Repository Table'!$E492="Soft",'Water Trading Repository Table'!$B492, "")</f>
        <v>2621.3647499999902</v>
      </c>
      <c r="G492" s="79">
        <f>IF('Water Trading Repository Table'!$E492="Soft",'Water Trading Repository Table'!$C492, "")</f>
        <v>82.808583333333303</v>
      </c>
      <c r="H492" s="78" t="str">
        <f>IF('Water Trading Repository Table'!$E492="Hard",'Water Trading Repository Table'!$B492, "")</f>
        <v/>
      </c>
      <c r="I492" s="78">
        <f t="shared" si="9"/>
        <v>3</v>
      </c>
      <c r="J492" s="90" t="str">
        <f>IF('Water Trading Repository Table'!$E492="Hard",'Water Trading Repository Table'!$C492,"")</f>
        <v/>
      </c>
    </row>
    <row r="493" spans="1:10" ht="14.25" customHeight="1" x14ac:dyDescent="0.2">
      <c r="A493" s="77">
        <v>41885</v>
      </c>
      <c r="B493" s="78">
        <v>1922.99563636363</v>
      </c>
      <c r="C493" s="79">
        <v>44.022727272727202</v>
      </c>
      <c r="D493" s="80">
        <f t="shared" si="5"/>
        <v>9</v>
      </c>
      <c r="E493" s="80" t="s">
        <v>67</v>
      </c>
      <c r="F493" s="78">
        <f>IF('Water Trading Repository Table'!$E493="Soft",'Water Trading Repository Table'!$B493, "")</f>
        <v>1922.99563636363</v>
      </c>
      <c r="G493" s="79">
        <f>IF('Water Trading Repository Table'!$E493="Soft",'Water Trading Repository Table'!$C493, "")</f>
        <v>44.022727272727202</v>
      </c>
      <c r="H493" s="78" t="str">
        <f>IF('Water Trading Repository Table'!$E493="Hard",'Water Trading Repository Table'!$B493, "")</f>
        <v/>
      </c>
      <c r="I493" s="78">
        <f t="shared" si="9"/>
        <v>3</v>
      </c>
      <c r="J493" s="90" t="str">
        <f>IF('Water Trading Repository Table'!$E493="Hard",'Water Trading Repository Table'!$C493,"")</f>
        <v/>
      </c>
    </row>
    <row r="494" spans="1:10" ht="14.25" customHeight="1" x14ac:dyDescent="0.2">
      <c r="A494" s="77">
        <v>41885.5</v>
      </c>
      <c r="B494" s="78">
        <v>2474.1590833333298</v>
      </c>
      <c r="C494" s="79">
        <v>80.227000000000004</v>
      </c>
      <c r="D494" s="80">
        <f t="shared" si="5"/>
        <v>9</v>
      </c>
      <c r="E494" s="80" t="s">
        <v>67</v>
      </c>
      <c r="F494" s="78">
        <f>IF('Water Trading Repository Table'!$E494="Soft",'Water Trading Repository Table'!$B494, "")</f>
        <v>2474.1590833333298</v>
      </c>
      <c r="G494" s="79">
        <f>IF('Water Trading Repository Table'!$E494="Soft",'Water Trading Repository Table'!$C494, "")</f>
        <v>80.227000000000004</v>
      </c>
      <c r="H494" s="78" t="str">
        <f>IF('Water Trading Repository Table'!$E494="Hard",'Water Trading Repository Table'!$B494, "")</f>
        <v/>
      </c>
      <c r="I494" s="78">
        <f t="shared" si="9"/>
        <v>3</v>
      </c>
      <c r="J494" s="90" t="str">
        <f>IF('Water Trading Repository Table'!$E494="Hard",'Water Trading Repository Table'!$C494,"")</f>
        <v/>
      </c>
    </row>
    <row r="495" spans="1:10" ht="14.25" customHeight="1" x14ac:dyDescent="0.2">
      <c r="A495" s="77">
        <v>41886</v>
      </c>
      <c r="B495" s="78">
        <v>2056.328</v>
      </c>
      <c r="C495" s="79">
        <v>55.7558333333333</v>
      </c>
      <c r="D495" s="80">
        <f t="shared" si="5"/>
        <v>9</v>
      </c>
      <c r="E495" s="80" t="s">
        <v>67</v>
      </c>
      <c r="F495" s="78">
        <f>IF('Water Trading Repository Table'!$E495="Soft",'Water Trading Repository Table'!$B495, "")</f>
        <v>2056.328</v>
      </c>
      <c r="G495" s="79">
        <f>IF('Water Trading Repository Table'!$E495="Soft",'Water Trading Repository Table'!$C495, "")</f>
        <v>55.7558333333333</v>
      </c>
      <c r="H495" s="78" t="str">
        <f>IF('Water Trading Repository Table'!$E495="Hard",'Water Trading Repository Table'!$B495, "")</f>
        <v/>
      </c>
      <c r="I495" s="78">
        <f t="shared" si="9"/>
        <v>3</v>
      </c>
      <c r="J495" s="90" t="str">
        <f>IF('Water Trading Repository Table'!$E495="Hard",'Water Trading Repository Table'!$C495,"")</f>
        <v/>
      </c>
    </row>
    <row r="496" spans="1:10" ht="14.25" customHeight="1" x14ac:dyDescent="0.2">
      <c r="A496" s="77">
        <v>41886.5</v>
      </c>
      <c r="B496" s="78">
        <v>2567.8376250000001</v>
      </c>
      <c r="C496" s="79">
        <v>62.750833333333297</v>
      </c>
      <c r="D496" s="80">
        <f t="shared" si="5"/>
        <v>9</v>
      </c>
      <c r="E496" s="80" t="s">
        <v>67</v>
      </c>
      <c r="F496" s="78">
        <f>IF('Water Trading Repository Table'!$E496="Soft",'Water Trading Repository Table'!$B496, "")</f>
        <v>2567.8376250000001</v>
      </c>
      <c r="G496" s="79">
        <f>IF('Water Trading Repository Table'!$E496="Soft",'Water Trading Repository Table'!$C496, "")</f>
        <v>62.750833333333297</v>
      </c>
      <c r="H496" s="78" t="str">
        <f>IF('Water Trading Repository Table'!$E496="Hard",'Water Trading Repository Table'!$B496, "")</f>
        <v/>
      </c>
      <c r="I496" s="78">
        <f t="shared" si="9"/>
        <v>3</v>
      </c>
      <c r="J496" s="90" t="str">
        <f>IF('Water Trading Repository Table'!$E496="Hard",'Water Trading Repository Table'!$C496,"")</f>
        <v/>
      </c>
    </row>
    <row r="497" spans="1:10" ht="14.25" customHeight="1" x14ac:dyDescent="0.2">
      <c r="A497" s="77">
        <v>41887</v>
      </c>
      <c r="B497" s="78">
        <v>2030.3805833333299</v>
      </c>
      <c r="C497" s="79">
        <v>33.043333333333301</v>
      </c>
      <c r="D497" s="80">
        <f t="shared" si="5"/>
        <v>9</v>
      </c>
      <c r="E497" s="80" t="s">
        <v>67</v>
      </c>
      <c r="F497" s="78">
        <f>IF('Water Trading Repository Table'!$E497="Soft",'Water Trading Repository Table'!$B497, "")</f>
        <v>2030.3805833333299</v>
      </c>
      <c r="G497" s="79">
        <f>IF('Water Trading Repository Table'!$E497="Soft",'Water Trading Repository Table'!$C497, "")</f>
        <v>33.043333333333301</v>
      </c>
      <c r="H497" s="78" t="str">
        <f>IF('Water Trading Repository Table'!$E497="Hard",'Water Trading Repository Table'!$B497, "")</f>
        <v/>
      </c>
      <c r="I497" s="78">
        <f t="shared" si="9"/>
        <v>3</v>
      </c>
      <c r="J497" s="90" t="str">
        <f>IF('Water Trading Repository Table'!$E497="Hard",'Water Trading Repository Table'!$C497,"")</f>
        <v/>
      </c>
    </row>
    <row r="498" spans="1:10" ht="14.25" customHeight="1" x14ac:dyDescent="0.2">
      <c r="A498" s="77">
        <v>41887.5</v>
      </c>
      <c r="B498" s="78">
        <v>2019.70716666666</v>
      </c>
      <c r="C498" s="79">
        <v>37.844583333333297</v>
      </c>
      <c r="D498" s="80">
        <f t="shared" si="5"/>
        <v>9</v>
      </c>
      <c r="E498" s="80" t="s">
        <v>67</v>
      </c>
      <c r="F498" s="78">
        <f>IF('Water Trading Repository Table'!$E498="Soft",'Water Trading Repository Table'!$B498, "")</f>
        <v>2019.70716666666</v>
      </c>
      <c r="G498" s="79">
        <f>IF('Water Trading Repository Table'!$E498="Soft",'Water Trading Repository Table'!$C498, "")</f>
        <v>37.844583333333297</v>
      </c>
      <c r="H498" s="78" t="str">
        <f>IF('Water Trading Repository Table'!$E498="Hard",'Water Trading Repository Table'!$B498, "")</f>
        <v/>
      </c>
      <c r="I498" s="78">
        <f t="shared" si="9"/>
        <v>3</v>
      </c>
      <c r="J498" s="90" t="str">
        <f>IF('Water Trading Repository Table'!$E498="Hard",'Water Trading Repository Table'!$C498,"")</f>
        <v/>
      </c>
    </row>
    <row r="499" spans="1:10" ht="14.25" customHeight="1" x14ac:dyDescent="0.2">
      <c r="A499" s="77">
        <v>41888</v>
      </c>
      <c r="B499" s="78">
        <v>1680.81474999999</v>
      </c>
      <c r="C499" s="79">
        <v>47.879999999999903</v>
      </c>
      <c r="D499" s="80">
        <f t="shared" si="5"/>
        <v>9</v>
      </c>
      <c r="E499" s="80" t="s">
        <v>67</v>
      </c>
      <c r="F499" s="78">
        <f>IF('Water Trading Repository Table'!$E499="Soft",'Water Trading Repository Table'!$B499, "")</f>
        <v>1680.81474999999</v>
      </c>
      <c r="G499" s="79">
        <f>IF('Water Trading Repository Table'!$E499="Soft",'Water Trading Repository Table'!$C499, "")</f>
        <v>47.879999999999903</v>
      </c>
      <c r="H499" s="78" t="str">
        <f>IF('Water Trading Repository Table'!$E499="Hard",'Water Trading Repository Table'!$B499, "")</f>
        <v/>
      </c>
      <c r="I499" s="78">
        <f t="shared" si="9"/>
        <v>3</v>
      </c>
      <c r="J499" s="90" t="str">
        <f>IF('Water Trading Repository Table'!$E499="Hard",'Water Trading Repository Table'!$C499,"")</f>
        <v/>
      </c>
    </row>
    <row r="500" spans="1:10" ht="14.25" customHeight="1" x14ac:dyDescent="0.2">
      <c r="A500" s="77">
        <v>41888.5</v>
      </c>
      <c r="B500" s="78">
        <v>2067.74695833333</v>
      </c>
      <c r="C500" s="79">
        <v>50.42</v>
      </c>
      <c r="D500" s="80">
        <f t="shared" si="5"/>
        <v>9</v>
      </c>
      <c r="E500" s="80" t="s">
        <v>67</v>
      </c>
      <c r="F500" s="78">
        <f>IF('Water Trading Repository Table'!$E500="Soft",'Water Trading Repository Table'!$B500, "")</f>
        <v>2067.74695833333</v>
      </c>
      <c r="G500" s="79">
        <f>IF('Water Trading Repository Table'!$E500="Soft",'Water Trading Repository Table'!$C500, "")</f>
        <v>50.42</v>
      </c>
      <c r="H500" s="78" t="str">
        <f>IF('Water Trading Repository Table'!$E500="Hard",'Water Trading Repository Table'!$B500, "")</f>
        <v/>
      </c>
      <c r="I500" s="78">
        <f t="shared" si="9"/>
        <v>3</v>
      </c>
      <c r="J500" s="90" t="str">
        <f>IF('Water Trading Repository Table'!$E500="Hard",'Water Trading Repository Table'!$C500,"")</f>
        <v/>
      </c>
    </row>
    <row r="501" spans="1:10" ht="14.25" customHeight="1" x14ac:dyDescent="0.2">
      <c r="A501" s="77">
        <v>41889</v>
      </c>
      <c r="B501" s="78">
        <v>2076.187375</v>
      </c>
      <c r="C501" s="79">
        <v>47.507083333333298</v>
      </c>
      <c r="D501" s="80">
        <f t="shared" si="5"/>
        <v>9</v>
      </c>
      <c r="E501" s="80" t="s">
        <v>67</v>
      </c>
      <c r="F501" s="78">
        <f>IF('Water Trading Repository Table'!$E501="Soft",'Water Trading Repository Table'!$B501, "")</f>
        <v>2076.187375</v>
      </c>
      <c r="G501" s="79">
        <f>IF('Water Trading Repository Table'!$E501="Soft",'Water Trading Repository Table'!$C501, "")</f>
        <v>47.507083333333298</v>
      </c>
      <c r="H501" s="78" t="str">
        <f>IF('Water Trading Repository Table'!$E501="Hard",'Water Trading Repository Table'!$B501, "")</f>
        <v/>
      </c>
      <c r="I501" s="78">
        <f t="shared" si="9"/>
        <v>3</v>
      </c>
      <c r="J501" s="90" t="str">
        <f>IF('Water Trading Repository Table'!$E501="Hard",'Water Trading Repository Table'!$C501,"")</f>
        <v/>
      </c>
    </row>
    <row r="502" spans="1:10" ht="14.25" customHeight="1" x14ac:dyDescent="0.2">
      <c r="A502" s="77">
        <v>41889.5</v>
      </c>
      <c r="B502" s="78">
        <v>2497.8737916666601</v>
      </c>
      <c r="C502" s="79">
        <v>74.433333333333294</v>
      </c>
      <c r="D502" s="80">
        <f t="shared" si="5"/>
        <v>9</v>
      </c>
      <c r="E502" s="80" t="s">
        <v>67</v>
      </c>
      <c r="F502" s="78">
        <f>IF('Water Trading Repository Table'!$E502="Soft",'Water Trading Repository Table'!$B502, "")</f>
        <v>2497.8737916666601</v>
      </c>
      <c r="G502" s="79">
        <f>IF('Water Trading Repository Table'!$E502="Soft",'Water Trading Repository Table'!$C502, "")</f>
        <v>74.433333333333294</v>
      </c>
      <c r="H502" s="78" t="str">
        <f>IF('Water Trading Repository Table'!$E502="Hard",'Water Trading Repository Table'!$B502, "")</f>
        <v/>
      </c>
      <c r="I502" s="78">
        <f t="shared" si="9"/>
        <v>3</v>
      </c>
      <c r="J502" s="90" t="str">
        <f>IF('Water Trading Repository Table'!$E502="Hard",'Water Trading Repository Table'!$C502,"")</f>
        <v/>
      </c>
    </row>
    <row r="503" spans="1:10" ht="14.25" customHeight="1" x14ac:dyDescent="0.2">
      <c r="A503" s="77">
        <v>41890</v>
      </c>
      <c r="B503" s="78">
        <v>1934.8973333333299</v>
      </c>
      <c r="C503" s="79">
        <v>72.467083333333306</v>
      </c>
      <c r="D503" s="80">
        <f t="shared" si="5"/>
        <v>9</v>
      </c>
      <c r="E503" s="80" t="s">
        <v>67</v>
      </c>
      <c r="F503" s="78">
        <f>IF('Water Trading Repository Table'!$E503="Soft",'Water Trading Repository Table'!$B503, "")</f>
        <v>1934.8973333333299</v>
      </c>
      <c r="G503" s="79">
        <f>IF('Water Trading Repository Table'!$E503="Soft",'Water Trading Repository Table'!$C503, "")</f>
        <v>72.467083333333306</v>
      </c>
      <c r="H503" s="78" t="str">
        <f>IF('Water Trading Repository Table'!$E503="Hard",'Water Trading Repository Table'!$B503, "")</f>
        <v/>
      </c>
      <c r="I503" s="78">
        <f t="shared" si="9"/>
        <v>3</v>
      </c>
      <c r="J503" s="90" t="str">
        <f>IF('Water Trading Repository Table'!$E503="Hard",'Water Trading Repository Table'!$C503,"")</f>
        <v/>
      </c>
    </row>
    <row r="504" spans="1:10" ht="14.25" customHeight="1" x14ac:dyDescent="0.2">
      <c r="A504" s="77">
        <v>41890.5</v>
      </c>
      <c r="B504" s="78">
        <v>2169.9367916666602</v>
      </c>
      <c r="C504" s="79">
        <v>77.196250000000006</v>
      </c>
      <c r="D504" s="80">
        <f t="shared" si="5"/>
        <v>9</v>
      </c>
      <c r="E504" s="80" t="s">
        <v>67</v>
      </c>
      <c r="F504" s="78">
        <f>IF('Water Trading Repository Table'!$E504="Soft",'Water Trading Repository Table'!$B504, "")</f>
        <v>2169.9367916666602</v>
      </c>
      <c r="G504" s="79">
        <f>IF('Water Trading Repository Table'!$E504="Soft",'Water Trading Repository Table'!$C504, "")</f>
        <v>77.196250000000006</v>
      </c>
      <c r="H504" s="78" t="str">
        <f>IF('Water Trading Repository Table'!$E504="Hard",'Water Trading Repository Table'!$B504, "")</f>
        <v/>
      </c>
      <c r="I504" s="78">
        <f t="shared" si="9"/>
        <v>3</v>
      </c>
      <c r="J504" s="90" t="str">
        <f>IF('Water Trading Repository Table'!$E504="Hard",'Water Trading Repository Table'!$C504,"")</f>
        <v/>
      </c>
    </row>
    <row r="505" spans="1:10" ht="14.25" customHeight="1" x14ac:dyDescent="0.2">
      <c r="A505" s="77">
        <v>41891</v>
      </c>
      <c r="B505" s="78">
        <v>1909.34512499999</v>
      </c>
      <c r="C505" s="79">
        <v>52.41</v>
      </c>
      <c r="D505" s="80">
        <f t="shared" si="5"/>
        <v>9</v>
      </c>
      <c r="E505" s="80" t="s">
        <v>67</v>
      </c>
      <c r="F505" s="78">
        <f>IF('Water Trading Repository Table'!$E505="Soft",'Water Trading Repository Table'!$B505, "")</f>
        <v>1909.34512499999</v>
      </c>
      <c r="G505" s="79">
        <f>IF('Water Trading Repository Table'!$E505="Soft",'Water Trading Repository Table'!$C505, "")</f>
        <v>52.41</v>
      </c>
      <c r="H505" s="78" t="str">
        <f>IF('Water Trading Repository Table'!$E505="Hard",'Water Trading Repository Table'!$B505, "")</f>
        <v/>
      </c>
      <c r="I505" s="78">
        <f t="shared" si="9"/>
        <v>3</v>
      </c>
      <c r="J505" s="90" t="str">
        <f>IF('Water Trading Repository Table'!$E505="Hard",'Water Trading Repository Table'!$C505,"")</f>
        <v/>
      </c>
    </row>
    <row r="506" spans="1:10" ht="14.25" customHeight="1" x14ac:dyDescent="0.2">
      <c r="A506" s="77">
        <v>41891.5</v>
      </c>
      <c r="B506" s="78">
        <v>2149.7494166666602</v>
      </c>
      <c r="C506" s="79">
        <v>73.879999999999896</v>
      </c>
      <c r="D506" s="80">
        <f t="shared" si="5"/>
        <v>9</v>
      </c>
      <c r="E506" s="80" t="s">
        <v>67</v>
      </c>
      <c r="F506" s="78">
        <f>IF('Water Trading Repository Table'!$E506="Soft",'Water Trading Repository Table'!$B506, "")</f>
        <v>2149.7494166666602</v>
      </c>
      <c r="G506" s="79">
        <f>IF('Water Trading Repository Table'!$E506="Soft",'Water Trading Repository Table'!$C506, "")</f>
        <v>73.879999999999896</v>
      </c>
      <c r="H506" s="78" t="str">
        <f>IF('Water Trading Repository Table'!$E506="Hard",'Water Trading Repository Table'!$B506, "")</f>
        <v/>
      </c>
      <c r="I506" s="78">
        <f t="shared" si="9"/>
        <v>3</v>
      </c>
      <c r="J506" s="90" t="str">
        <f>IF('Water Trading Repository Table'!$E506="Hard",'Water Trading Repository Table'!$C506,"")</f>
        <v/>
      </c>
    </row>
    <row r="507" spans="1:10" ht="14.25" customHeight="1" x14ac:dyDescent="0.2">
      <c r="A507" s="77">
        <v>41892</v>
      </c>
      <c r="B507" s="78">
        <v>1873.6608333333299</v>
      </c>
      <c r="C507" s="79">
        <v>62.469166666666602</v>
      </c>
      <c r="D507" s="80">
        <f t="shared" si="5"/>
        <v>9</v>
      </c>
      <c r="E507" s="80" t="s">
        <v>67</v>
      </c>
      <c r="F507" s="78">
        <f>IF('Water Trading Repository Table'!$E507="Soft",'Water Trading Repository Table'!$B507, "")</f>
        <v>1873.6608333333299</v>
      </c>
      <c r="G507" s="79">
        <f>IF('Water Trading Repository Table'!$E507="Soft",'Water Trading Repository Table'!$C507, "")</f>
        <v>62.469166666666602</v>
      </c>
      <c r="H507" s="78" t="str">
        <f>IF('Water Trading Repository Table'!$E507="Hard",'Water Trading Repository Table'!$B507, "")</f>
        <v/>
      </c>
      <c r="I507" s="78">
        <f t="shared" si="9"/>
        <v>3</v>
      </c>
      <c r="J507" s="90" t="str">
        <f>IF('Water Trading Repository Table'!$E507="Hard",'Water Trading Repository Table'!$C507,"")</f>
        <v/>
      </c>
    </row>
    <row r="508" spans="1:10" ht="14.25" customHeight="1" x14ac:dyDescent="0.2">
      <c r="A508" s="77">
        <v>41892.5</v>
      </c>
      <c r="B508" s="78">
        <v>2116.88016666666</v>
      </c>
      <c r="C508" s="79">
        <v>70.363333333333301</v>
      </c>
      <c r="D508" s="80">
        <f t="shared" si="5"/>
        <v>9</v>
      </c>
      <c r="E508" s="80" t="s">
        <v>67</v>
      </c>
      <c r="F508" s="78">
        <f>IF('Water Trading Repository Table'!$E508="Soft",'Water Trading Repository Table'!$B508, "")</f>
        <v>2116.88016666666</v>
      </c>
      <c r="G508" s="79">
        <f>IF('Water Trading Repository Table'!$E508="Soft",'Water Trading Repository Table'!$C508, "")</f>
        <v>70.363333333333301</v>
      </c>
      <c r="H508" s="78" t="str">
        <f>IF('Water Trading Repository Table'!$E508="Hard",'Water Trading Repository Table'!$B508, "")</f>
        <v/>
      </c>
      <c r="I508" s="78">
        <f t="shared" si="9"/>
        <v>3</v>
      </c>
      <c r="J508" s="90" t="str">
        <f>IF('Water Trading Repository Table'!$E508="Hard",'Water Trading Repository Table'!$C508,"")</f>
        <v/>
      </c>
    </row>
    <row r="509" spans="1:10" ht="14.25" customHeight="1" x14ac:dyDescent="0.2">
      <c r="A509" s="77">
        <v>41893</v>
      </c>
      <c r="B509" s="78">
        <v>1699.7154166666601</v>
      </c>
      <c r="C509" s="79">
        <v>48.371249999999897</v>
      </c>
      <c r="D509" s="80">
        <f t="shared" si="5"/>
        <v>9</v>
      </c>
      <c r="E509" s="80" t="s">
        <v>67</v>
      </c>
      <c r="F509" s="78">
        <f>IF('Water Trading Repository Table'!$E509="Soft",'Water Trading Repository Table'!$B509, "")</f>
        <v>1699.7154166666601</v>
      </c>
      <c r="G509" s="79">
        <f>IF('Water Trading Repository Table'!$E509="Soft",'Water Trading Repository Table'!$C509, "")</f>
        <v>48.371249999999897</v>
      </c>
      <c r="H509" s="78" t="str">
        <f>IF('Water Trading Repository Table'!$E509="Hard",'Water Trading Repository Table'!$B509, "")</f>
        <v/>
      </c>
      <c r="I509" s="78">
        <f t="shared" si="9"/>
        <v>3</v>
      </c>
      <c r="J509" s="90" t="str">
        <f>IF('Water Trading Repository Table'!$E509="Hard",'Water Trading Repository Table'!$C509,"")</f>
        <v/>
      </c>
    </row>
    <row r="510" spans="1:10" ht="14.25" customHeight="1" x14ac:dyDescent="0.2">
      <c r="A510" s="77">
        <v>41893.5</v>
      </c>
      <c r="B510" s="78">
        <v>2109.2648749999998</v>
      </c>
      <c r="C510" s="79">
        <v>88.029583333333306</v>
      </c>
      <c r="D510" s="80">
        <f t="shared" si="5"/>
        <v>9</v>
      </c>
      <c r="E510" s="80" t="s">
        <v>67</v>
      </c>
      <c r="F510" s="78">
        <f>IF('Water Trading Repository Table'!$E510="Soft",'Water Trading Repository Table'!$B510, "")</f>
        <v>2109.2648749999998</v>
      </c>
      <c r="G510" s="79">
        <f>IF('Water Trading Repository Table'!$E510="Soft",'Water Trading Repository Table'!$C510, "")</f>
        <v>88.029583333333306</v>
      </c>
      <c r="H510" s="78" t="str">
        <f>IF('Water Trading Repository Table'!$E510="Hard",'Water Trading Repository Table'!$B510, "")</f>
        <v/>
      </c>
      <c r="I510" s="78">
        <f t="shared" si="9"/>
        <v>3</v>
      </c>
      <c r="J510" s="90" t="str">
        <f>IF('Water Trading Repository Table'!$E510="Hard",'Water Trading Repository Table'!$C510,"")</f>
        <v/>
      </c>
    </row>
    <row r="511" spans="1:10" ht="14.25" customHeight="1" x14ac:dyDescent="0.2">
      <c r="A511" s="77">
        <v>41894</v>
      </c>
      <c r="B511" s="78">
        <v>1848.3395416666599</v>
      </c>
      <c r="C511" s="79">
        <v>51.335833333333298</v>
      </c>
      <c r="D511" s="80">
        <f t="shared" si="5"/>
        <v>9</v>
      </c>
      <c r="E511" s="80" t="s">
        <v>67</v>
      </c>
      <c r="F511" s="78">
        <f>IF('Water Trading Repository Table'!$E511="Soft",'Water Trading Repository Table'!$B511, "")</f>
        <v>1848.3395416666599</v>
      </c>
      <c r="G511" s="79">
        <f>IF('Water Trading Repository Table'!$E511="Soft",'Water Trading Repository Table'!$C511, "")</f>
        <v>51.335833333333298</v>
      </c>
      <c r="H511" s="78" t="str">
        <f>IF('Water Trading Repository Table'!$E511="Hard",'Water Trading Repository Table'!$B511, "")</f>
        <v/>
      </c>
      <c r="I511" s="78">
        <f t="shared" si="9"/>
        <v>3</v>
      </c>
      <c r="J511" s="90" t="str">
        <f>IF('Water Trading Repository Table'!$E511="Hard",'Water Trading Repository Table'!$C511,"")</f>
        <v/>
      </c>
    </row>
    <row r="512" spans="1:10" ht="14.25" customHeight="1" x14ac:dyDescent="0.2">
      <c r="A512" s="77">
        <v>41894.5</v>
      </c>
      <c r="B512" s="78">
        <v>2107.09733333333</v>
      </c>
      <c r="C512" s="79">
        <v>65.329583333333304</v>
      </c>
      <c r="D512" s="80">
        <f t="shared" si="5"/>
        <v>9</v>
      </c>
      <c r="E512" s="80" t="s">
        <v>67</v>
      </c>
      <c r="F512" s="78">
        <f>IF('Water Trading Repository Table'!$E512="Soft",'Water Trading Repository Table'!$B512, "")</f>
        <v>2107.09733333333</v>
      </c>
      <c r="G512" s="79">
        <f>IF('Water Trading Repository Table'!$E512="Soft",'Water Trading Repository Table'!$C512, "")</f>
        <v>65.329583333333304</v>
      </c>
      <c r="H512" s="78" t="str">
        <f>IF('Water Trading Repository Table'!$E512="Hard",'Water Trading Repository Table'!$B512, "")</f>
        <v/>
      </c>
      <c r="I512" s="78">
        <f t="shared" si="9"/>
        <v>3</v>
      </c>
      <c r="J512" s="90" t="str">
        <f>IF('Water Trading Repository Table'!$E512="Hard",'Water Trading Repository Table'!$C512,"")</f>
        <v/>
      </c>
    </row>
    <row r="513" spans="1:10" ht="14.25" customHeight="1" x14ac:dyDescent="0.2">
      <c r="A513" s="77">
        <v>41895</v>
      </c>
      <c r="B513" s="78">
        <v>2006.9661249999999</v>
      </c>
      <c r="C513" s="79">
        <v>53.769999999999897</v>
      </c>
      <c r="D513" s="80">
        <f t="shared" ref="D513:D732" si="10">MONTH(A513)</f>
        <v>9</v>
      </c>
      <c r="E513" s="80" t="s">
        <v>67</v>
      </c>
      <c r="F513" s="78">
        <f>IF('Water Trading Repository Table'!$E513="Soft",'Water Trading Repository Table'!$B513, "")</f>
        <v>2006.9661249999999</v>
      </c>
      <c r="G513" s="79">
        <f>IF('Water Trading Repository Table'!$E513="Soft",'Water Trading Repository Table'!$C513, "")</f>
        <v>53.769999999999897</v>
      </c>
      <c r="H513" s="78" t="str">
        <f>IF('Water Trading Repository Table'!$E513="Hard",'Water Trading Repository Table'!$B513, "")</f>
        <v/>
      </c>
      <c r="I513" s="78">
        <f t="shared" si="9"/>
        <v>3</v>
      </c>
      <c r="J513" s="90" t="str">
        <f>IF('Water Trading Repository Table'!$E513="Hard",'Water Trading Repository Table'!$C513,"")</f>
        <v/>
      </c>
    </row>
    <row r="514" spans="1:10" ht="14.25" customHeight="1" x14ac:dyDescent="0.2">
      <c r="A514" s="77">
        <v>41895.5</v>
      </c>
      <c r="B514" s="78">
        <v>2248.7629999999999</v>
      </c>
      <c r="C514" s="79">
        <v>63.956999999999901</v>
      </c>
      <c r="D514" s="80">
        <f t="shared" si="10"/>
        <v>9</v>
      </c>
      <c r="E514" s="80" t="s">
        <v>67</v>
      </c>
      <c r="F514" s="78">
        <f>IF('Water Trading Repository Table'!$E514="Soft",'Water Trading Repository Table'!$B514, "")</f>
        <v>2248.7629999999999</v>
      </c>
      <c r="G514" s="79">
        <f>IF('Water Trading Repository Table'!$E514="Soft",'Water Trading Repository Table'!$C514, "")</f>
        <v>63.956999999999901</v>
      </c>
      <c r="H514" s="78" t="str">
        <f>IF('Water Trading Repository Table'!$E514="Hard",'Water Trading Repository Table'!$B514, "")</f>
        <v/>
      </c>
      <c r="I514" s="78">
        <f t="shared" si="9"/>
        <v>3</v>
      </c>
      <c r="J514" s="90" t="str">
        <f>IF('Water Trading Repository Table'!$E514="Hard",'Water Trading Repository Table'!$C514,"")</f>
        <v/>
      </c>
    </row>
    <row r="515" spans="1:10" ht="14.25" customHeight="1" x14ac:dyDescent="0.2">
      <c r="A515" s="77">
        <v>41896</v>
      </c>
      <c r="B515" s="78">
        <v>1784.0219999999999</v>
      </c>
      <c r="C515" s="79">
        <v>51.338749999999997</v>
      </c>
      <c r="D515" s="80">
        <f t="shared" si="10"/>
        <v>9</v>
      </c>
      <c r="E515" s="80" t="s">
        <v>67</v>
      </c>
      <c r="F515" s="78">
        <f>IF('Water Trading Repository Table'!$E515="Soft",'Water Trading Repository Table'!$B515, "")</f>
        <v>1784.0219999999999</v>
      </c>
      <c r="G515" s="79">
        <f>IF('Water Trading Repository Table'!$E515="Soft",'Water Trading Repository Table'!$C515, "")</f>
        <v>51.338749999999997</v>
      </c>
      <c r="H515" s="78" t="str">
        <f>IF('Water Trading Repository Table'!$E515="Hard",'Water Trading Repository Table'!$B515, "")</f>
        <v/>
      </c>
      <c r="I515" s="78">
        <f t="shared" si="9"/>
        <v>3</v>
      </c>
      <c r="J515" s="90" t="str">
        <f>IF('Water Trading Repository Table'!$E515="Hard",'Water Trading Repository Table'!$C515,"")</f>
        <v/>
      </c>
    </row>
    <row r="516" spans="1:10" ht="14.25" customHeight="1" x14ac:dyDescent="0.2">
      <c r="A516" s="77">
        <v>41896.5</v>
      </c>
      <c r="B516" s="78">
        <v>2240.7224999999999</v>
      </c>
      <c r="C516" s="79">
        <v>54.9345833333333</v>
      </c>
      <c r="D516" s="80">
        <f t="shared" si="10"/>
        <v>9</v>
      </c>
      <c r="E516" s="80" t="s">
        <v>67</v>
      </c>
      <c r="F516" s="78">
        <f>IF('Water Trading Repository Table'!$E516="Soft",'Water Trading Repository Table'!$B516, "")</f>
        <v>2240.7224999999999</v>
      </c>
      <c r="G516" s="79">
        <f>IF('Water Trading Repository Table'!$E516="Soft",'Water Trading Repository Table'!$C516, "")</f>
        <v>54.9345833333333</v>
      </c>
      <c r="H516" s="78" t="str">
        <f>IF('Water Trading Repository Table'!$E516="Hard",'Water Trading Repository Table'!$B516, "")</f>
        <v/>
      </c>
      <c r="I516" s="78">
        <f t="shared" ref="I516:I579" si="11">ROUNDUP(D516/3,0)</f>
        <v>3</v>
      </c>
      <c r="J516" s="90" t="str">
        <f>IF('Water Trading Repository Table'!$E516="Hard",'Water Trading Repository Table'!$C516,"")</f>
        <v/>
      </c>
    </row>
    <row r="517" spans="1:10" ht="14.25" customHeight="1" x14ac:dyDescent="0.2">
      <c r="A517" s="77">
        <v>41897</v>
      </c>
      <c r="B517" s="78">
        <v>1836.4853333333299</v>
      </c>
      <c r="C517" s="79">
        <v>34.522500000000001</v>
      </c>
      <c r="D517" s="80">
        <f t="shared" si="10"/>
        <v>9</v>
      </c>
      <c r="E517" s="80" t="s">
        <v>67</v>
      </c>
      <c r="F517" s="78">
        <f>IF('Water Trading Repository Table'!$E517="Soft",'Water Trading Repository Table'!$B517, "")</f>
        <v>1836.4853333333299</v>
      </c>
      <c r="G517" s="79">
        <f>IF('Water Trading Repository Table'!$E517="Soft",'Water Trading Repository Table'!$C517, "")</f>
        <v>34.522500000000001</v>
      </c>
      <c r="H517" s="78" t="str">
        <f>IF('Water Trading Repository Table'!$E517="Hard",'Water Trading Repository Table'!$B517, "")</f>
        <v/>
      </c>
      <c r="I517" s="78">
        <f t="shared" si="11"/>
        <v>3</v>
      </c>
      <c r="J517" s="90" t="str">
        <f>IF('Water Trading Repository Table'!$E517="Hard",'Water Trading Repository Table'!$C517,"")</f>
        <v/>
      </c>
    </row>
    <row r="518" spans="1:10" ht="14.25" customHeight="1" x14ac:dyDescent="0.2">
      <c r="A518" s="77">
        <v>41897.5</v>
      </c>
      <c r="B518" s="78">
        <v>2042.4563333333299</v>
      </c>
      <c r="C518" s="79">
        <v>54.936250000000001</v>
      </c>
      <c r="D518" s="80">
        <f t="shared" si="10"/>
        <v>9</v>
      </c>
      <c r="E518" s="80" t="s">
        <v>67</v>
      </c>
      <c r="F518" s="78">
        <f>IF('Water Trading Repository Table'!$E518="Soft",'Water Trading Repository Table'!$B518, "")</f>
        <v>2042.4563333333299</v>
      </c>
      <c r="G518" s="79">
        <f>IF('Water Trading Repository Table'!$E518="Soft",'Water Trading Repository Table'!$C518, "")</f>
        <v>54.936250000000001</v>
      </c>
      <c r="H518" s="78" t="str">
        <f>IF('Water Trading Repository Table'!$E518="Hard",'Water Trading Repository Table'!$B518, "")</f>
        <v/>
      </c>
      <c r="I518" s="78">
        <f t="shared" si="11"/>
        <v>3</v>
      </c>
      <c r="J518" s="90" t="str">
        <f>IF('Water Trading Repository Table'!$E518="Hard",'Water Trading Repository Table'!$C518,"")</f>
        <v/>
      </c>
    </row>
    <row r="519" spans="1:10" ht="14.25" customHeight="1" x14ac:dyDescent="0.2">
      <c r="A519" s="77">
        <v>41898</v>
      </c>
      <c r="B519" s="78">
        <v>2023.1317916666601</v>
      </c>
      <c r="C519" s="79">
        <v>51.0729166666666</v>
      </c>
      <c r="D519" s="80">
        <f t="shared" si="10"/>
        <v>9</v>
      </c>
      <c r="E519" s="80" t="s">
        <v>67</v>
      </c>
      <c r="F519" s="78">
        <f>IF('Water Trading Repository Table'!$E519="Soft",'Water Trading Repository Table'!$B519, "")</f>
        <v>2023.1317916666601</v>
      </c>
      <c r="G519" s="79">
        <f>IF('Water Trading Repository Table'!$E519="Soft",'Water Trading Repository Table'!$C519, "")</f>
        <v>51.0729166666666</v>
      </c>
      <c r="H519" s="78" t="str">
        <f>IF('Water Trading Repository Table'!$E519="Hard",'Water Trading Repository Table'!$B519, "")</f>
        <v/>
      </c>
      <c r="I519" s="78">
        <f t="shared" si="11"/>
        <v>3</v>
      </c>
      <c r="J519" s="90" t="str">
        <f>IF('Water Trading Repository Table'!$E519="Hard",'Water Trading Repository Table'!$C519,"")</f>
        <v/>
      </c>
    </row>
    <row r="520" spans="1:10" ht="14.25" customHeight="1" x14ac:dyDescent="0.2">
      <c r="A520" s="77">
        <v>41898.5</v>
      </c>
      <c r="B520" s="78">
        <v>2365.6989999999901</v>
      </c>
      <c r="C520" s="79">
        <v>52.2945833333333</v>
      </c>
      <c r="D520" s="80">
        <f t="shared" si="10"/>
        <v>9</v>
      </c>
      <c r="E520" s="80" t="s">
        <v>67</v>
      </c>
      <c r="F520" s="78">
        <f>IF('Water Trading Repository Table'!$E520="Soft",'Water Trading Repository Table'!$B520, "")</f>
        <v>2365.6989999999901</v>
      </c>
      <c r="G520" s="79">
        <f>IF('Water Trading Repository Table'!$E520="Soft",'Water Trading Repository Table'!$C520, "")</f>
        <v>52.2945833333333</v>
      </c>
      <c r="H520" s="78" t="str">
        <f>IF('Water Trading Repository Table'!$E520="Hard",'Water Trading Repository Table'!$B520, "")</f>
        <v/>
      </c>
      <c r="I520" s="78">
        <f t="shared" si="11"/>
        <v>3</v>
      </c>
      <c r="J520" s="90" t="str">
        <f>IF('Water Trading Repository Table'!$E520="Hard",'Water Trading Repository Table'!$C520,"")</f>
        <v/>
      </c>
    </row>
    <row r="521" spans="1:10" ht="14.25" customHeight="1" x14ac:dyDescent="0.2">
      <c r="A521" s="77">
        <v>41899</v>
      </c>
      <c r="B521" s="78">
        <v>2014.6587499999901</v>
      </c>
      <c r="C521" s="79">
        <v>44.726666666666603</v>
      </c>
      <c r="D521" s="80">
        <f t="shared" si="10"/>
        <v>9</v>
      </c>
      <c r="E521" s="80" t="s">
        <v>67</v>
      </c>
      <c r="F521" s="78">
        <f>IF('Water Trading Repository Table'!$E521="Soft",'Water Trading Repository Table'!$B521, "")</f>
        <v>2014.6587499999901</v>
      </c>
      <c r="G521" s="79">
        <f>IF('Water Trading Repository Table'!$E521="Soft",'Water Trading Repository Table'!$C521, "")</f>
        <v>44.726666666666603</v>
      </c>
      <c r="H521" s="78" t="str">
        <f>IF('Water Trading Repository Table'!$E521="Hard",'Water Trading Repository Table'!$B521, "")</f>
        <v/>
      </c>
      <c r="I521" s="78">
        <f t="shared" si="11"/>
        <v>3</v>
      </c>
      <c r="J521" s="90" t="str">
        <f>IF('Water Trading Repository Table'!$E521="Hard",'Water Trading Repository Table'!$C521,"")</f>
        <v/>
      </c>
    </row>
    <row r="522" spans="1:10" ht="14.25" customHeight="1" x14ac:dyDescent="0.2">
      <c r="A522" s="77">
        <v>41899.5</v>
      </c>
      <c r="B522" s="78">
        <v>2307.1498749999901</v>
      </c>
      <c r="C522" s="79">
        <v>77.517499999999998</v>
      </c>
      <c r="D522" s="80">
        <f t="shared" si="10"/>
        <v>9</v>
      </c>
      <c r="E522" s="80" t="s">
        <v>67</v>
      </c>
      <c r="F522" s="78">
        <f>IF('Water Trading Repository Table'!$E522="Soft",'Water Trading Repository Table'!$B522, "")</f>
        <v>2307.1498749999901</v>
      </c>
      <c r="G522" s="79">
        <f>IF('Water Trading Repository Table'!$E522="Soft",'Water Trading Repository Table'!$C522, "")</f>
        <v>77.517499999999998</v>
      </c>
      <c r="H522" s="78" t="str">
        <f>IF('Water Trading Repository Table'!$E522="Hard",'Water Trading Repository Table'!$B522, "")</f>
        <v/>
      </c>
      <c r="I522" s="78">
        <f t="shared" si="11"/>
        <v>3</v>
      </c>
      <c r="J522" s="90" t="str">
        <f>IF('Water Trading Repository Table'!$E522="Hard",'Water Trading Repository Table'!$C522,"")</f>
        <v/>
      </c>
    </row>
    <row r="523" spans="1:10" ht="14.25" customHeight="1" x14ac:dyDescent="0.2">
      <c r="A523" s="77">
        <v>41900</v>
      </c>
      <c r="B523" s="78">
        <v>2004.1671249999999</v>
      </c>
      <c r="C523" s="79">
        <v>49.554583333333298</v>
      </c>
      <c r="D523" s="80">
        <f t="shared" si="10"/>
        <v>9</v>
      </c>
      <c r="E523" s="80" t="s">
        <v>67</v>
      </c>
      <c r="F523" s="78">
        <f>IF('Water Trading Repository Table'!$E523="Soft",'Water Trading Repository Table'!$B523, "")</f>
        <v>2004.1671249999999</v>
      </c>
      <c r="G523" s="79">
        <f>IF('Water Trading Repository Table'!$E523="Soft",'Water Trading Repository Table'!$C523, "")</f>
        <v>49.554583333333298</v>
      </c>
      <c r="H523" s="78" t="str">
        <f>IF('Water Trading Repository Table'!$E523="Hard",'Water Trading Repository Table'!$B523, "")</f>
        <v/>
      </c>
      <c r="I523" s="78">
        <f t="shared" si="11"/>
        <v>3</v>
      </c>
      <c r="J523" s="90" t="str">
        <f>IF('Water Trading Repository Table'!$E523="Hard",'Water Trading Repository Table'!$C523,"")</f>
        <v/>
      </c>
    </row>
    <row r="524" spans="1:10" ht="14.25" customHeight="1" x14ac:dyDescent="0.2">
      <c r="A524" s="77">
        <v>41900.5</v>
      </c>
      <c r="B524" s="78">
        <v>2271.43324999999</v>
      </c>
      <c r="C524" s="79">
        <v>52.442916666666598</v>
      </c>
      <c r="D524" s="80">
        <f t="shared" si="10"/>
        <v>9</v>
      </c>
      <c r="E524" s="80" t="s">
        <v>67</v>
      </c>
      <c r="F524" s="78">
        <f>IF('Water Trading Repository Table'!$E524="Soft",'Water Trading Repository Table'!$B524, "")</f>
        <v>2271.43324999999</v>
      </c>
      <c r="G524" s="79">
        <f>IF('Water Trading Repository Table'!$E524="Soft",'Water Trading Repository Table'!$C524, "")</f>
        <v>52.442916666666598</v>
      </c>
      <c r="H524" s="78" t="str">
        <f>IF('Water Trading Repository Table'!$E524="Hard",'Water Trading Repository Table'!$B524, "")</f>
        <v/>
      </c>
      <c r="I524" s="78">
        <f t="shared" si="11"/>
        <v>3</v>
      </c>
      <c r="J524" s="90" t="str">
        <f>IF('Water Trading Repository Table'!$E524="Hard",'Water Trading Repository Table'!$C524,"")</f>
        <v/>
      </c>
    </row>
    <row r="525" spans="1:10" ht="14.25" customHeight="1" x14ac:dyDescent="0.2">
      <c r="A525" s="77">
        <v>41901</v>
      </c>
      <c r="B525" s="78">
        <v>1920.9021250000001</v>
      </c>
      <c r="C525" s="79">
        <v>49.8287499999999</v>
      </c>
      <c r="D525" s="80">
        <f t="shared" si="10"/>
        <v>9</v>
      </c>
      <c r="E525" s="80" t="s">
        <v>67</v>
      </c>
      <c r="F525" s="78">
        <f>IF('Water Trading Repository Table'!$E525="Soft",'Water Trading Repository Table'!$B525, "")</f>
        <v>1920.9021250000001</v>
      </c>
      <c r="G525" s="79">
        <f>IF('Water Trading Repository Table'!$E525="Soft",'Water Trading Repository Table'!$C525, "")</f>
        <v>49.8287499999999</v>
      </c>
      <c r="H525" s="78" t="str">
        <f>IF('Water Trading Repository Table'!$E525="Hard",'Water Trading Repository Table'!$B525, "")</f>
        <v/>
      </c>
      <c r="I525" s="78">
        <f t="shared" si="11"/>
        <v>3</v>
      </c>
      <c r="J525" s="90" t="str">
        <f>IF('Water Trading Repository Table'!$E525="Hard",'Water Trading Repository Table'!$C525,"")</f>
        <v/>
      </c>
    </row>
    <row r="526" spans="1:10" ht="14.25" customHeight="1" x14ac:dyDescent="0.2">
      <c r="A526" s="77">
        <v>41901.5</v>
      </c>
      <c r="B526" s="78">
        <v>2218.1039999999998</v>
      </c>
      <c r="C526" s="79">
        <v>67.549583333333302</v>
      </c>
      <c r="D526" s="80">
        <f t="shared" si="10"/>
        <v>9</v>
      </c>
      <c r="E526" s="80" t="s">
        <v>67</v>
      </c>
      <c r="F526" s="78">
        <f>IF('Water Trading Repository Table'!$E526="Soft",'Water Trading Repository Table'!$B526, "")</f>
        <v>2218.1039999999998</v>
      </c>
      <c r="G526" s="79">
        <f>IF('Water Trading Repository Table'!$E526="Soft",'Water Trading Repository Table'!$C526, "")</f>
        <v>67.549583333333302</v>
      </c>
      <c r="H526" s="78" t="str">
        <f>IF('Water Trading Repository Table'!$E526="Hard",'Water Trading Repository Table'!$B526, "")</f>
        <v/>
      </c>
      <c r="I526" s="78">
        <f t="shared" si="11"/>
        <v>3</v>
      </c>
      <c r="J526" s="90" t="str">
        <f>IF('Water Trading Repository Table'!$E526="Hard",'Water Trading Repository Table'!$C526,"")</f>
        <v/>
      </c>
    </row>
    <row r="527" spans="1:10" ht="14.25" customHeight="1" x14ac:dyDescent="0.2">
      <c r="A527" s="77">
        <v>41902</v>
      </c>
      <c r="B527" s="78">
        <v>1970.1035833333301</v>
      </c>
      <c r="C527" s="79">
        <v>48.207500000000003</v>
      </c>
      <c r="D527" s="80">
        <f t="shared" si="10"/>
        <v>9</v>
      </c>
      <c r="E527" s="80" t="s">
        <v>67</v>
      </c>
      <c r="F527" s="78">
        <f>IF('Water Trading Repository Table'!$E527="Soft",'Water Trading Repository Table'!$B527, "")</f>
        <v>1970.1035833333301</v>
      </c>
      <c r="G527" s="79">
        <f>IF('Water Trading Repository Table'!$E527="Soft",'Water Trading Repository Table'!$C527, "")</f>
        <v>48.207500000000003</v>
      </c>
      <c r="H527" s="78" t="str">
        <f>IF('Water Trading Repository Table'!$E527="Hard",'Water Trading Repository Table'!$B527, "")</f>
        <v/>
      </c>
      <c r="I527" s="78">
        <f t="shared" si="11"/>
        <v>3</v>
      </c>
      <c r="J527" s="90" t="str">
        <f>IF('Water Trading Repository Table'!$E527="Hard",'Water Trading Repository Table'!$C527,"")</f>
        <v/>
      </c>
    </row>
    <row r="528" spans="1:10" ht="14.25" customHeight="1" x14ac:dyDescent="0.2">
      <c r="A528" s="77">
        <v>41902.5</v>
      </c>
      <c r="B528" s="78">
        <v>2213.6470416666598</v>
      </c>
      <c r="C528" s="79">
        <v>46.808749999999897</v>
      </c>
      <c r="D528" s="80">
        <f t="shared" si="10"/>
        <v>9</v>
      </c>
      <c r="E528" s="80" t="s">
        <v>67</v>
      </c>
      <c r="F528" s="78">
        <f>IF('Water Trading Repository Table'!$E528="Soft",'Water Trading Repository Table'!$B528, "")</f>
        <v>2213.6470416666598</v>
      </c>
      <c r="G528" s="79">
        <f>IF('Water Trading Repository Table'!$E528="Soft",'Water Trading Repository Table'!$C528, "")</f>
        <v>46.808749999999897</v>
      </c>
      <c r="H528" s="78" t="str">
        <f>IF('Water Trading Repository Table'!$E528="Hard",'Water Trading Repository Table'!$B528, "")</f>
        <v/>
      </c>
      <c r="I528" s="78">
        <f t="shared" si="11"/>
        <v>3</v>
      </c>
      <c r="J528" s="90" t="str">
        <f>IF('Water Trading Repository Table'!$E528="Hard",'Water Trading Repository Table'!$C528,"")</f>
        <v/>
      </c>
    </row>
    <row r="529" spans="1:10" ht="14.25" customHeight="1" x14ac:dyDescent="0.2">
      <c r="A529" s="77">
        <v>41903</v>
      </c>
      <c r="B529" s="78">
        <v>1732.7019583333299</v>
      </c>
      <c r="C529" s="79">
        <v>45.873750000000001</v>
      </c>
      <c r="D529" s="80">
        <f t="shared" si="10"/>
        <v>9</v>
      </c>
      <c r="E529" s="80" t="s">
        <v>67</v>
      </c>
      <c r="F529" s="78">
        <f>IF('Water Trading Repository Table'!$E529="Soft",'Water Trading Repository Table'!$B529, "")</f>
        <v>1732.7019583333299</v>
      </c>
      <c r="G529" s="79">
        <f>IF('Water Trading Repository Table'!$E529="Soft",'Water Trading Repository Table'!$C529, "")</f>
        <v>45.873750000000001</v>
      </c>
      <c r="H529" s="78" t="str">
        <f>IF('Water Trading Repository Table'!$E529="Hard",'Water Trading Repository Table'!$B529, "")</f>
        <v/>
      </c>
      <c r="I529" s="78">
        <f t="shared" si="11"/>
        <v>3</v>
      </c>
      <c r="J529" s="90" t="str">
        <f>IF('Water Trading Repository Table'!$E529="Hard",'Water Trading Repository Table'!$C529,"")</f>
        <v/>
      </c>
    </row>
    <row r="530" spans="1:10" ht="14.25" customHeight="1" x14ac:dyDescent="0.2">
      <c r="A530" s="77">
        <v>41903.5</v>
      </c>
      <c r="B530" s="78">
        <v>1933.2025000000001</v>
      </c>
      <c r="C530" s="79">
        <v>47.7245833333333</v>
      </c>
      <c r="D530" s="80">
        <f t="shared" si="10"/>
        <v>9</v>
      </c>
      <c r="E530" s="80" t="s">
        <v>67</v>
      </c>
      <c r="F530" s="78">
        <f>IF('Water Trading Repository Table'!$E530="Soft",'Water Trading Repository Table'!$B530, "")</f>
        <v>1933.2025000000001</v>
      </c>
      <c r="G530" s="79">
        <f>IF('Water Trading Repository Table'!$E530="Soft",'Water Trading Repository Table'!$C530, "")</f>
        <v>47.7245833333333</v>
      </c>
      <c r="H530" s="78" t="str">
        <f>IF('Water Trading Repository Table'!$E530="Hard",'Water Trading Repository Table'!$B530, "")</f>
        <v/>
      </c>
      <c r="I530" s="78">
        <f t="shared" si="11"/>
        <v>3</v>
      </c>
      <c r="J530" s="90" t="str">
        <f>IF('Water Trading Repository Table'!$E530="Hard",'Water Trading Repository Table'!$C530,"")</f>
        <v/>
      </c>
    </row>
    <row r="531" spans="1:10" ht="14.25" customHeight="1" x14ac:dyDescent="0.2">
      <c r="A531" s="77">
        <v>41904</v>
      </c>
      <c r="B531" s="78">
        <v>1784.0386999999901</v>
      </c>
      <c r="C531" s="79">
        <v>28.845999999999901</v>
      </c>
      <c r="D531" s="80">
        <f t="shared" si="10"/>
        <v>9</v>
      </c>
      <c r="E531" s="80" t="s">
        <v>67</v>
      </c>
      <c r="F531" s="78">
        <f>IF('Water Trading Repository Table'!$E531="Soft",'Water Trading Repository Table'!$B531, "")</f>
        <v>1784.0386999999901</v>
      </c>
      <c r="G531" s="79">
        <f>IF('Water Trading Repository Table'!$E531="Soft",'Water Trading Repository Table'!$C531, "")</f>
        <v>28.845999999999901</v>
      </c>
      <c r="H531" s="78" t="str">
        <f>IF('Water Trading Repository Table'!$E531="Hard",'Water Trading Repository Table'!$B531, "")</f>
        <v/>
      </c>
      <c r="I531" s="78">
        <f t="shared" si="11"/>
        <v>3</v>
      </c>
      <c r="J531" s="90" t="str">
        <f>IF('Water Trading Repository Table'!$E531="Hard",'Water Trading Repository Table'!$C531,"")</f>
        <v/>
      </c>
    </row>
    <row r="532" spans="1:10" ht="14.25" customHeight="1" x14ac:dyDescent="0.2">
      <c r="A532" s="77">
        <v>41904.5</v>
      </c>
      <c r="B532" s="78">
        <v>2104.9902499999998</v>
      </c>
      <c r="C532" s="79">
        <v>60.244583333333303</v>
      </c>
      <c r="D532" s="80">
        <f t="shared" si="10"/>
        <v>9</v>
      </c>
      <c r="E532" s="80" t="s">
        <v>67</v>
      </c>
      <c r="F532" s="78">
        <f>IF('Water Trading Repository Table'!$E532="Soft",'Water Trading Repository Table'!$B532, "")</f>
        <v>2104.9902499999998</v>
      </c>
      <c r="G532" s="79">
        <f>IF('Water Trading Repository Table'!$E532="Soft",'Water Trading Repository Table'!$C532, "")</f>
        <v>60.244583333333303</v>
      </c>
      <c r="H532" s="78" t="str">
        <f>IF('Water Trading Repository Table'!$E532="Hard",'Water Trading Repository Table'!$B532, "")</f>
        <v/>
      </c>
      <c r="I532" s="78">
        <f t="shared" si="11"/>
        <v>3</v>
      </c>
      <c r="J532" s="90" t="str">
        <f>IF('Water Trading Repository Table'!$E532="Hard",'Water Trading Repository Table'!$C532,"")</f>
        <v/>
      </c>
    </row>
    <row r="533" spans="1:10" ht="14.25" customHeight="1" x14ac:dyDescent="0.2">
      <c r="A533" s="77">
        <v>41905</v>
      </c>
      <c r="B533" s="78">
        <v>1969.7938125000001</v>
      </c>
      <c r="C533" s="79">
        <v>36.316249999999997</v>
      </c>
      <c r="D533" s="80">
        <f t="shared" si="10"/>
        <v>9</v>
      </c>
      <c r="E533" s="80" t="s">
        <v>67</v>
      </c>
      <c r="F533" s="78">
        <f>IF('Water Trading Repository Table'!$E533="Soft",'Water Trading Repository Table'!$B533, "")</f>
        <v>1969.7938125000001</v>
      </c>
      <c r="G533" s="79">
        <f>IF('Water Trading Repository Table'!$E533="Soft",'Water Trading Repository Table'!$C533, "")</f>
        <v>36.316249999999997</v>
      </c>
      <c r="H533" s="78" t="str">
        <f>IF('Water Trading Repository Table'!$E533="Hard",'Water Trading Repository Table'!$B533, "")</f>
        <v/>
      </c>
      <c r="I533" s="78">
        <f t="shared" si="11"/>
        <v>3</v>
      </c>
      <c r="J533" s="90" t="str">
        <f>IF('Water Trading Repository Table'!$E533="Hard",'Water Trading Repository Table'!$C533,"")</f>
        <v/>
      </c>
    </row>
    <row r="534" spans="1:10" ht="14.25" customHeight="1" x14ac:dyDescent="0.2">
      <c r="A534" s="77">
        <v>41905.5</v>
      </c>
      <c r="B534" s="78">
        <v>2124.48358333333</v>
      </c>
      <c r="C534" s="79">
        <v>44.537499999999902</v>
      </c>
      <c r="D534" s="80">
        <f t="shared" si="10"/>
        <v>9</v>
      </c>
      <c r="E534" s="80" t="s">
        <v>67</v>
      </c>
      <c r="F534" s="78">
        <f>IF('Water Trading Repository Table'!$E534="Soft",'Water Trading Repository Table'!$B534, "")</f>
        <v>2124.48358333333</v>
      </c>
      <c r="G534" s="79">
        <f>IF('Water Trading Repository Table'!$E534="Soft",'Water Trading Repository Table'!$C534, "")</f>
        <v>44.537499999999902</v>
      </c>
      <c r="H534" s="78" t="str">
        <f>IF('Water Trading Repository Table'!$E534="Hard",'Water Trading Repository Table'!$B534, "")</f>
        <v/>
      </c>
      <c r="I534" s="78">
        <f t="shared" si="11"/>
        <v>3</v>
      </c>
      <c r="J534" s="90" t="str">
        <f>IF('Water Trading Repository Table'!$E534="Hard",'Water Trading Repository Table'!$C534,"")</f>
        <v/>
      </c>
    </row>
    <row r="535" spans="1:10" ht="14.25" customHeight="1" x14ac:dyDescent="0.2">
      <c r="A535" s="77">
        <v>41906</v>
      </c>
      <c r="B535" s="78">
        <v>1837.43941666666</v>
      </c>
      <c r="C535" s="79">
        <v>34.553333333333299</v>
      </c>
      <c r="D535" s="80">
        <f t="shared" si="10"/>
        <v>9</v>
      </c>
      <c r="E535" s="80" t="s">
        <v>67</v>
      </c>
      <c r="F535" s="78">
        <f>IF('Water Trading Repository Table'!$E535="Soft",'Water Trading Repository Table'!$B535, "")</f>
        <v>1837.43941666666</v>
      </c>
      <c r="G535" s="79">
        <f>IF('Water Trading Repository Table'!$E535="Soft",'Water Trading Repository Table'!$C535, "")</f>
        <v>34.553333333333299</v>
      </c>
      <c r="H535" s="78" t="str">
        <f>IF('Water Trading Repository Table'!$E535="Hard",'Water Trading Repository Table'!$B535, "")</f>
        <v/>
      </c>
      <c r="I535" s="78">
        <f t="shared" si="11"/>
        <v>3</v>
      </c>
      <c r="J535" s="90" t="str">
        <f>IF('Water Trading Repository Table'!$E535="Hard",'Water Trading Repository Table'!$C535,"")</f>
        <v/>
      </c>
    </row>
    <row r="536" spans="1:10" ht="14.25" customHeight="1" x14ac:dyDescent="0.2">
      <c r="A536" s="77">
        <v>41906.5</v>
      </c>
      <c r="B536" s="78">
        <v>2198.0576249999999</v>
      </c>
      <c r="C536" s="79">
        <v>53.402499999999897</v>
      </c>
      <c r="D536" s="80">
        <f t="shared" si="10"/>
        <v>9</v>
      </c>
      <c r="E536" s="80" t="s">
        <v>67</v>
      </c>
      <c r="F536" s="78">
        <f>IF('Water Trading Repository Table'!$E536="Soft",'Water Trading Repository Table'!$B536, "")</f>
        <v>2198.0576249999999</v>
      </c>
      <c r="G536" s="79">
        <f>IF('Water Trading Repository Table'!$E536="Soft",'Water Trading Repository Table'!$C536, "")</f>
        <v>53.402499999999897</v>
      </c>
      <c r="H536" s="78" t="str">
        <f>IF('Water Trading Repository Table'!$E536="Hard",'Water Trading Repository Table'!$B536, "")</f>
        <v/>
      </c>
      <c r="I536" s="78">
        <f t="shared" si="11"/>
        <v>3</v>
      </c>
      <c r="J536" s="90" t="str">
        <f>IF('Water Trading Repository Table'!$E536="Hard",'Water Trading Repository Table'!$C536,"")</f>
        <v/>
      </c>
    </row>
    <row r="537" spans="1:10" ht="14.25" customHeight="1" x14ac:dyDescent="0.2">
      <c r="A537" s="77">
        <v>41907</v>
      </c>
      <c r="B537" s="78">
        <v>1935.0042083333301</v>
      </c>
      <c r="C537" s="79">
        <v>50.355833333333301</v>
      </c>
      <c r="D537" s="80">
        <f t="shared" si="10"/>
        <v>9</v>
      </c>
      <c r="E537" s="80" t="s">
        <v>67</v>
      </c>
      <c r="F537" s="78">
        <f>IF('Water Trading Repository Table'!$E537="Soft",'Water Trading Repository Table'!$B537, "")</f>
        <v>1935.0042083333301</v>
      </c>
      <c r="G537" s="79">
        <f>IF('Water Trading Repository Table'!$E537="Soft",'Water Trading Repository Table'!$C537, "")</f>
        <v>50.355833333333301</v>
      </c>
      <c r="H537" s="78" t="str">
        <f>IF('Water Trading Repository Table'!$E537="Hard",'Water Trading Repository Table'!$B537, "")</f>
        <v/>
      </c>
      <c r="I537" s="78">
        <f t="shared" si="11"/>
        <v>3</v>
      </c>
      <c r="J537" s="90" t="str">
        <f>IF('Water Trading Repository Table'!$E537="Hard",'Water Trading Repository Table'!$C537,"")</f>
        <v/>
      </c>
    </row>
    <row r="538" spans="1:10" ht="14.25" customHeight="1" x14ac:dyDescent="0.2">
      <c r="A538" s="77">
        <v>41907.5</v>
      </c>
      <c r="B538" s="78">
        <v>2156.9343749999998</v>
      </c>
      <c r="C538" s="79">
        <v>59.463749999999997</v>
      </c>
      <c r="D538" s="80">
        <f t="shared" si="10"/>
        <v>9</v>
      </c>
      <c r="E538" s="80" t="s">
        <v>67</v>
      </c>
      <c r="F538" s="78">
        <f>IF('Water Trading Repository Table'!$E538="Soft",'Water Trading Repository Table'!$B538, "")</f>
        <v>2156.9343749999998</v>
      </c>
      <c r="G538" s="79">
        <f>IF('Water Trading Repository Table'!$E538="Soft",'Water Trading Repository Table'!$C538, "")</f>
        <v>59.463749999999997</v>
      </c>
      <c r="H538" s="78" t="str">
        <f>IF('Water Trading Repository Table'!$E538="Hard",'Water Trading Repository Table'!$B538, "")</f>
        <v/>
      </c>
      <c r="I538" s="78">
        <f t="shared" si="11"/>
        <v>3</v>
      </c>
      <c r="J538" s="90" t="str">
        <f>IF('Water Trading Repository Table'!$E538="Hard",'Water Trading Repository Table'!$C538,"")</f>
        <v/>
      </c>
    </row>
    <row r="539" spans="1:10" ht="14.25" customHeight="1" x14ac:dyDescent="0.2">
      <c r="A539" s="77">
        <v>41908</v>
      </c>
      <c r="B539" s="78">
        <v>1926.1875</v>
      </c>
      <c r="C539" s="79">
        <v>50.248333333333299</v>
      </c>
      <c r="D539" s="80">
        <f t="shared" si="10"/>
        <v>9</v>
      </c>
      <c r="E539" s="80" t="s">
        <v>67</v>
      </c>
      <c r="F539" s="78">
        <f>IF('Water Trading Repository Table'!$E539="Soft",'Water Trading Repository Table'!$B539, "")</f>
        <v>1926.1875</v>
      </c>
      <c r="G539" s="79">
        <f>IF('Water Trading Repository Table'!$E539="Soft",'Water Trading Repository Table'!$C539, "")</f>
        <v>50.248333333333299</v>
      </c>
      <c r="H539" s="78" t="str">
        <f>IF('Water Trading Repository Table'!$E539="Hard",'Water Trading Repository Table'!$B539, "")</f>
        <v/>
      </c>
      <c r="I539" s="78">
        <f t="shared" si="11"/>
        <v>3</v>
      </c>
      <c r="J539" s="90" t="str">
        <f>IF('Water Trading Repository Table'!$E539="Hard",'Water Trading Repository Table'!$C539,"")</f>
        <v/>
      </c>
    </row>
    <row r="540" spans="1:10" ht="14.25" customHeight="1" x14ac:dyDescent="0.2">
      <c r="A540" s="77">
        <v>41908.5</v>
      </c>
      <c r="B540" s="78">
        <v>2214.9516250000001</v>
      </c>
      <c r="C540" s="79">
        <v>52.935416666666598</v>
      </c>
      <c r="D540" s="80">
        <f t="shared" si="10"/>
        <v>9</v>
      </c>
      <c r="E540" s="80" t="s">
        <v>67</v>
      </c>
      <c r="F540" s="78">
        <f>IF('Water Trading Repository Table'!$E540="Soft",'Water Trading Repository Table'!$B540, "")</f>
        <v>2214.9516250000001</v>
      </c>
      <c r="G540" s="79">
        <f>IF('Water Trading Repository Table'!$E540="Soft",'Water Trading Repository Table'!$C540, "")</f>
        <v>52.935416666666598</v>
      </c>
      <c r="H540" s="78" t="str">
        <f>IF('Water Trading Repository Table'!$E540="Hard",'Water Trading Repository Table'!$B540, "")</f>
        <v/>
      </c>
      <c r="I540" s="78">
        <f t="shared" si="11"/>
        <v>3</v>
      </c>
      <c r="J540" s="90" t="str">
        <f>IF('Water Trading Repository Table'!$E540="Hard",'Water Trading Repository Table'!$C540,"")</f>
        <v/>
      </c>
    </row>
    <row r="541" spans="1:10" ht="14.25" customHeight="1" x14ac:dyDescent="0.2">
      <c r="A541" s="77">
        <v>41909</v>
      </c>
      <c r="B541" s="78">
        <v>1951.0851250000001</v>
      </c>
      <c r="C541" s="79">
        <v>61.705833333333302</v>
      </c>
      <c r="D541" s="80">
        <f t="shared" si="10"/>
        <v>9</v>
      </c>
      <c r="E541" s="80" t="s">
        <v>67</v>
      </c>
      <c r="F541" s="78">
        <f>IF('Water Trading Repository Table'!$E541="Soft",'Water Trading Repository Table'!$B541, "")</f>
        <v>1951.0851250000001</v>
      </c>
      <c r="G541" s="79">
        <f>IF('Water Trading Repository Table'!$E541="Soft",'Water Trading Repository Table'!$C541, "")</f>
        <v>61.705833333333302</v>
      </c>
      <c r="H541" s="78" t="str">
        <f>IF('Water Trading Repository Table'!$E541="Hard",'Water Trading Repository Table'!$B541, "")</f>
        <v/>
      </c>
      <c r="I541" s="78">
        <f t="shared" si="11"/>
        <v>3</v>
      </c>
      <c r="J541" s="90" t="str">
        <f>IF('Water Trading Repository Table'!$E541="Hard",'Water Trading Repository Table'!$C541,"")</f>
        <v/>
      </c>
    </row>
    <row r="542" spans="1:10" ht="14.25" customHeight="1" x14ac:dyDescent="0.2">
      <c r="A542" s="77">
        <v>41909.5</v>
      </c>
      <c r="B542" s="78">
        <v>2127.3627916666601</v>
      </c>
      <c r="C542" s="79">
        <v>63.655416666666603</v>
      </c>
      <c r="D542" s="80">
        <f t="shared" si="10"/>
        <v>9</v>
      </c>
      <c r="E542" s="80" t="s">
        <v>67</v>
      </c>
      <c r="F542" s="78">
        <f>IF('Water Trading Repository Table'!$E542="Soft",'Water Trading Repository Table'!$B542, "")</f>
        <v>2127.3627916666601</v>
      </c>
      <c r="G542" s="79">
        <f>IF('Water Trading Repository Table'!$E542="Soft",'Water Trading Repository Table'!$C542, "")</f>
        <v>63.655416666666603</v>
      </c>
      <c r="H542" s="78" t="str">
        <f>IF('Water Trading Repository Table'!$E542="Hard",'Water Trading Repository Table'!$B542, "")</f>
        <v/>
      </c>
      <c r="I542" s="78">
        <f t="shared" si="11"/>
        <v>3</v>
      </c>
      <c r="J542" s="90" t="str">
        <f>IF('Water Trading Repository Table'!$E542="Hard",'Water Trading Repository Table'!$C542,"")</f>
        <v/>
      </c>
    </row>
    <row r="543" spans="1:10" ht="14.25" customHeight="1" x14ac:dyDescent="0.2">
      <c r="A543" s="77">
        <v>41910</v>
      </c>
      <c r="B543" s="78">
        <v>1725.21108333333</v>
      </c>
      <c r="C543" s="79">
        <v>55.837083333333297</v>
      </c>
      <c r="D543" s="80">
        <f t="shared" si="10"/>
        <v>9</v>
      </c>
      <c r="E543" s="80" t="s">
        <v>67</v>
      </c>
      <c r="F543" s="78">
        <f>IF('Water Trading Repository Table'!$E543="Soft",'Water Trading Repository Table'!$B543, "")</f>
        <v>1725.21108333333</v>
      </c>
      <c r="G543" s="79">
        <f>IF('Water Trading Repository Table'!$E543="Soft",'Water Trading Repository Table'!$C543, "")</f>
        <v>55.837083333333297</v>
      </c>
      <c r="H543" s="78" t="str">
        <f>IF('Water Trading Repository Table'!$E543="Hard",'Water Trading Repository Table'!$B543, "")</f>
        <v/>
      </c>
      <c r="I543" s="78">
        <f t="shared" si="11"/>
        <v>3</v>
      </c>
      <c r="J543" s="90" t="str">
        <f>IF('Water Trading Repository Table'!$E543="Hard",'Water Trading Repository Table'!$C543,"")</f>
        <v/>
      </c>
    </row>
    <row r="544" spans="1:10" ht="14.25" customHeight="1" x14ac:dyDescent="0.2">
      <c r="A544" s="77">
        <v>41910.5</v>
      </c>
      <c r="B544" s="78">
        <v>1899.99741666666</v>
      </c>
      <c r="C544" s="79">
        <v>51.783333333333303</v>
      </c>
      <c r="D544" s="80">
        <f t="shared" si="10"/>
        <v>9</v>
      </c>
      <c r="E544" s="80" t="s">
        <v>67</v>
      </c>
      <c r="F544" s="78">
        <f>IF('Water Trading Repository Table'!$E544="Soft",'Water Trading Repository Table'!$B544, "")</f>
        <v>1899.99741666666</v>
      </c>
      <c r="G544" s="79">
        <f>IF('Water Trading Repository Table'!$E544="Soft",'Water Trading Repository Table'!$C544, "")</f>
        <v>51.783333333333303</v>
      </c>
      <c r="H544" s="78" t="str">
        <f>IF('Water Trading Repository Table'!$E544="Hard",'Water Trading Repository Table'!$B544, "")</f>
        <v/>
      </c>
      <c r="I544" s="78">
        <f t="shared" si="11"/>
        <v>3</v>
      </c>
      <c r="J544" s="90" t="str">
        <f>IF('Water Trading Repository Table'!$E544="Hard",'Water Trading Repository Table'!$C544,"")</f>
        <v/>
      </c>
    </row>
    <row r="545" spans="1:10" ht="14.25" customHeight="1" x14ac:dyDescent="0.2">
      <c r="A545" s="77">
        <v>41911</v>
      </c>
      <c r="B545" s="78">
        <v>1602.6900416666599</v>
      </c>
      <c r="C545" s="79">
        <v>51.994999999999997</v>
      </c>
      <c r="D545" s="80">
        <f t="shared" si="10"/>
        <v>9</v>
      </c>
      <c r="E545" s="80" t="s">
        <v>67</v>
      </c>
      <c r="F545" s="78">
        <f>IF('Water Trading Repository Table'!$E545="Soft",'Water Trading Repository Table'!$B545, "")</f>
        <v>1602.6900416666599</v>
      </c>
      <c r="G545" s="79">
        <f>IF('Water Trading Repository Table'!$E545="Soft",'Water Trading Repository Table'!$C545, "")</f>
        <v>51.994999999999997</v>
      </c>
      <c r="H545" s="78" t="str">
        <f>IF('Water Trading Repository Table'!$E545="Hard",'Water Trading Repository Table'!$B545, "")</f>
        <v/>
      </c>
      <c r="I545" s="78">
        <f t="shared" si="11"/>
        <v>3</v>
      </c>
      <c r="J545" s="90" t="str">
        <f>IF('Water Trading Repository Table'!$E545="Hard",'Water Trading Repository Table'!$C545,"")</f>
        <v/>
      </c>
    </row>
    <row r="546" spans="1:10" ht="14.25" customHeight="1" x14ac:dyDescent="0.2">
      <c r="A546" s="77">
        <v>41911.5</v>
      </c>
      <c r="B546" s="78">
        <v>1989.90491666666</v>
      </c>
      <c r="C546" s="79">
        <v>60.637499999999903</v>
      </c>
      <c r="D546" s="80">
        <f t="shared" si="10"/>
        <v>9</v>
      </c>
      <c r="E546" s="80" t="s">
        <v>67</v>
      </c>
      <c r="F546" s="78">
        <f>IF('Water Trading Repository Table'!$E546="Soft",'Water Trading Repository Table'!$B546, "")</f>
        <v>1989.90491666666</v>
      </c>
      <c r="G546" s="79">
        <f>IF('Water Trading Repository Table'!$E546="Soft",'Water Trading Repository Table'!$C546, "")</f>
        <v>60.637499999999903</v>
      </c>
      <c r="H546" s="78" t="str">
        <f>IF('Water Trading Repository Table'!$E546="Hard",'Water Trading Repository Table'!$B546, "")</f>
        <v/>
      </c>
      <c r="I546" s="78">
        <f t="shared" si="11"/>
        <v>3</v>
      </c>
      <c r="J546" s="90" t="str">
        <f>IF('Water Trading Repository Table'!$E546="Hard",'Water Trading Repository Table'!$C546,"")</f>
        <v/>
      </c>
    </row>
    <row r="547" spans="1:10" ht="14.25" customHeight="1" x14ac:dyDescent="0.2">
      <c r="A547" s="77">
        <v>41912</v>
      </c>
      <c r="B547" s="78">
        <v>1684.1917083333301</v>
      </c>
      <c r="C547" s="79">
        <v>44.738750000000003</v>
      </c>
      <c r="D547" s="80">
        <f t="shared" si="10"/>
        <v>9</v>
      </c>
      <c r="E547" s="80" t="s">
        <v>67</v>
      </c>
      <c r="F547" s="78">
        <f>IF('Water Trading Repository Table'!$E547="Soft",'Water Trading Repository Table'!$B547, "")</f>
        <v>1684.1917083333301</v>
      </c>
      <c r="G547" s="79">
        <f>IF('Water Trading Repository Table'!$E547="Soft",'Water Trading Repository Table'!$C547, "")</f>
        <v>44.738750000000003</v>
      </c>
      <c r="H547" s="78" t="str">
        <f>IF('Water Trading Repository Table'!$E547="Hard",'Water Trading Repository Table'!$B547, "")</f>
        <v/>
      </c>
      <c r="I547" s="78">
        <f t="shared" si="11"/>
        <v>3</v>
      </c>
      <c r="J547" s="90" t="str">
        <f>IF('Water Trading Repository Table'!$E547="Hard",'Water Trading Repository Table'!$C547,"")</f>
        <v/>
      </c>
    </row>
    <row r="548" spans="1:10" ht="14.25" customHeight="1" x14ac:dyDescent="0.2">
      <c r="A548" s="77">
        <v>41912.5</v>
      </c>
      <c r="B548" s="78">
        <v>1953.3324583333299</v>
      </c>
      <c r="C548" s="79">
        <v>59.0162499999999</v>
      </c>
      <c r="D548" s="80">
        <f t="shared" si="10"/>
        <v>9</v>
      </c>
      <c r="E548" s="80" t="s">
        <v>67</v>
      </c>
      <c r="F548" s="78">
        <f>IF('Water Trading Repository Table'!$E548="Soft",'Water Trading Repository Table'!$B548, "")</f>
        <v>1953.3324583333299</v>
      </c>
      <c r="G548" s="79">
        <f>IF('Water Trading Repository Table'!$E548="Soft",'Water Trading Repository Table'!$C548, "")</f>
        <v>59.0162499999999</v>
      </c>
      <c r="H548" s="78" t="str">
        <f>IF('Water Trading Repository Table'!$E548="Hard",'Water Trading Repository Table'!$B548, "")</f>
        <v/>
      </c>
      <c r="I548" s="78">
        <f t="shared" si="11"/>
        <v>3</v>
      </c>
      <c r="J548" s="90" t="str">
        <f>IF('Water Trading Repository Table'!$E548="Hard",'Water Trading Repository Table'!$C548,"")</f>
        <v/>
      </c>
    </row>
    <row r="549" spans="1:10" ht="14.25" customHeight="1" x14ac:dyDescent="0.2">
      <c r="A549" s="77">
        <v>41913</v>
      </c>
      <c r="B549" s="78">
        <v>2007.6444999999901</v>
      </c>
      <c r="C549" s="79">
        <v>41.709600000000002</v>
      </c>
      <c r="D549" s="80">
        <f t="shared" si="10"/>
        <v>10</v>
      </c>
      <c r="E549" s="80" t="s">
        <v>67</v>
      </c>
      <c r="F549" s="78">
        <f>IF('Water Trading Repository Table'!$E549="Soft",'Water Trading Repository Table'!$B549, "")</f>
        <v>2007.6444999999901</v>
      </c>
      <c r="G549" s="79">
        <f>IF('Water Trading Repository Table'!$E549="Soft",'Water Trading Repository Table'!$C549, "")</f>
        <v>41.709600000000002</v>
      </c>
      <c r="H549" s="78" t="str">
        <f>IF('Water Trading Repository Table'!$E549="Hard",'Water Trading Repository Table'!$B549, "")</f>
        <v/>
      </c>
      <c r="I549" s="78">
        <f t="shared" si="11"/>
        <v>4</v>
      </c>
      <c r="J549" s="90" t="str">
        <f>IF('Water Trading Repository Table'!$E549="Hard",'Water Trading Repository Table'!$C549,"")</f>
        <v/>
      </c>
    </row>
    <row r="550" spans="1:10" ht="14.25" customHeight="1" x14ac:dyDescent="0.2">
      <c r="A550" s="77">
        <v>41913.5</v>
      </c>
      <c r="B550" s="78">
        <v>2220.78666666666</v>
      </c>
      <c r="C550" s="79">
        <v>56.280833333333298</v>
      </c>
      <c r="D550" s="80">
        <f t="shared" si="10"/>
        <v>10</v>
      </c>
      <c r="E550" s="80" t="s">
        <v>67</v>
      </c>
      <c r="F550" s="78">
        <f>IF('Water Trading Repository Table'!$E550="Soft",'Water Trading Repository Table'!$B550, "")</f>
        <v>2220.78666666666</v>
      </c>
      <c r="G550" s="79">
        <f>IF('Water Trading Repository Table'!$E550="Soft",'Water Trading Repository Table'!$C550, "")</f>
        <v>56.280833333333298</v>
      </c>
      <c r="H550" s="78" t="str">
        <f>IF('Water Trading Repository Table'!$E550="Hard",'Water Trading Repository Table'!$B550, "")</f>
        <v/>
      </c>
      <c r="I550" s="78">
        <f t="shared" si="11"/>
        <v>4</v>
      </c>
      <c r="J550" s="90" t="str">
        <f>IF('Water Trading Repository Table'!$E550="Hard",'Water Trading Repository Table'!$C550,"")</f>
        <v/>
      </c>
    </row>
    <row r="551" spans="1:10" ht="14.25" customHeight="1" x14ac:dyDescent="0.2">
      <c r="A551" s="77">
        <v>41914</v>
      </c>
      <c r="B551" s="78">
        <v>1886.12816666666</v>
      </c>
      <c r="C551" s="79">
        <v>35.242249999999999</v>
      </c>
      <c r="D551" s="80">
        <f t="shared" si="10"/>
        <v>10</v>
      </c>
      <c r="E551" s="80" t="s">
        <v>67</v>
      </c>
      <c r="F551" s="78">
        <f>IF('Water Trading Repository Table'!$E551="Soft",'Water Trading Repository Table'!$B551, "")</f>
        <v>1886.12816666666</v>
      </c>
      <c r="G551" s="79">
        <f>IF('Water Trading Repository Table'!$E551="Soft",'Water Trading Repository Table'!$C551, "")</f>
        <v>35.242249999999999</v>
      </c>
      <c r="H551" s="78" t="str">
        <f>IF('Water Trading Repository Table'!$E551="Hard",'Water Trading Repository Table'!$B551, "")</f>
        <v/>
      </c>
      <c r="I551" s="78">
        <f t="shared" si="11"/>
        <v>4</v>
      </c>
      <c r="J551" s="90" t="str">
        <f>IF('Water Trading Repository Table'!$E551="Hard",'Water Trading Repository Table'!$C551,"")</f>
        <v/>
      </c>
    </row>
    <row r="552" spans="1:10" ht="14.25" customHeight="1" x14ac:dyDescent="0.2">
      <c r="A552" s="77">
        <v>41914.5</v>
      </c>
      <c r="B552" s="78">
        <v>2790.45141666666</v>
      </c>
      <c r="C552" s="79">
        <v>73.400666666666595</v>
      </c>
      <c r="D552" s="80">
        <f t="shared" si="10"/>
        <v>10</v>
      </c>
      <c r="E552" s="80" t="s">
        <v>67</v>
      </c>
      <c r="F552" s="78">
        <f>IF('Water Trading Repository Table'!$E552="Soft",'Water Trading Repository Table'!$B552, "")</f>
        <v>2790.45141666666</v>
      </c>
      <c r="G552" s="79">
        <f>IF('Water Trading Repository Table'!$E552="Soft",'Water Trading Repository Table'!$C552, "")</f>
        <v>73.400666666666595</v>
      </c>
      <c r="H552" s="78" t="str">
        <f>IF('Water Trading Repository Table'!$E552="Hard",'Water Trading Repository Table'!$B552, "")</f>
        <v/>
      </c>
      <c r="I552" s="78">
        <f t="shared" si="11"/>
        <v>4</v>
      </c>
      <c r="J552" s="90" t="str">
        <f>IF('Water Trading Repository Table'!$E552="Hard",'Water Trading Repository Table'!$C552,"")</f>
        <v/>
      </c>
    </row>
    <row r="553" spans="1:10" ht="14.25" customHeight="1" x14ac:dyDescent="0.2">
      <c r="A553" s="77">
        <v>41915</v>
      </c>
      <c r="B553" s="78">
        <v>1962.5399583333301</v>
      </c>
      <c r="C553" s="79">
        <v>64.428083333333305</v>
      </c>
      <c r="D553" s="80">
        <f t="shared" si="10"/>
        <v>10</v>
      </c>
      <c r="E553" s="80" t="s">
        <v>67</v>
      </c>
      <c r="F553" s="78">
        <f>IF('Water Trading Repository Table'!$E553="Soft",'Water Trading Repository Table'!$B553, "")</f>
        <v>1962.5399583333301</v>
      </c>
      <c r="G553" s="79">
        <f>IF('Water Trading Repository Table'!$E553="Soft",'Water Trading Repository Table'!$C553, "")</f>
        <v>64.428083333333305</v>
      </c>
      <c r="H553" s="78" t="str">
        <f>IF('Water Trading Repository Table'!$E553="Hard",'Water Trading Repository Table'!$B553, "")</f>
        <v/>
      </c>
      <c r="I553" s="78">
        <f t="shared" si="11"/>
        <v>4</v>
      </c>
      <c r="J553" s="90" t="str">
        <f>IF('Water Trading Repository Table'!$E553="Hard",'Water Trading Repository Table'!$C553,"")</f>
        <v/>
      </c>
    </row>
    <row r="554" spans="1:10" ht="14.25" customHeight="1" x14ac:dyDescent="0.2">
      <c r="A554" s="77">
        <v>41915.5</v>
      </c>
      <c r="B554" s="78">
        <v>2332.38454166666</v>
      </c>
      <c r="C554" s="79">
        <v>75.952249999999907</v>
      </c>
      <c r="D554" s="80">
        <f t="shared" si="10"/>
        <v>10</v>
      </c>
      <c r="E554" s="80" t="s">
        <v>67</v>
      </c>
      <c r="F554" s="78">
        <f>IF('Water Trading Repository Table'!$E554="Soft",'Water Trading Repository Table'!$B554, "")</f>
        <v>2332.38454166666</v>
      </c>
      <c r="G554" s="79">
        <f>IF('Water Trading Repository Table'!$E554="Soft",'Water Trading Repository Table'!$C554, "")</f>
        <v>75.952249999999907</v>
      </c>
      <c r="H554" s="78" t="str">
        <f>IF('Water Trading Repository Table'!$E554="Hard",'Water Trading Repository Table'!$B554, "")</f>
        <v/>
      </c>
      <c r="I554" s="78">
        <f t="shared" si="11"/>
        <v>4</v>
      </c>
      <c r="J554" s="90" t="str">
        <f>IF('Water Trading Repository Table'!$E554="Hard",'Water Trading Repository Table'!$C554,"")</f>
        <v/>
      </c>
    </row>
    <row r="555" spans="1:10" ht="14.25" customHeight="1" x14ac:dyDescent="0.2">
      <c r="A555" s="77">
        <v>41916</v>
      </c>
      <c r="B555" s="78">
        <v>2132.88175</v>
      </c>
      <c r="C555" s="79">
        <v>53.532083333333297</v>
      </c>
      <c r="D555" s="80">
        <f t="shared" si="10"/>
        <v>10</v>
      </c>
      <c r="E555" s="80" t="s">
        <v>67</v>
      </c>
      <c r="F555" s="78">
        <f>IF('Water Trading Repository Table'!$E555="Soft",'Water Trading Repository Table'!$B555, "")</f>
        <v>2132.88175</v>
      </c>
      <c r="G555" s="79">
        <f>IF('Water Trading Repository Table'!$E555="Soft",'Water Trading Repository Table'!$C555, "")</f>
        <v>53.532083333333297</v>
      </c>
      <c r="H555" s="78" t="str">
        <f>IF('Water Trading Repository Table'!$E555="Hard",'Water Trading Repository Table'!$B555, "")</f>
        <v/>
      </c>
      <c r="I555" s="78">
        <f t="shared" si="11"/>
        <v>4</v>
      </c>
      <c r="J555" s="90" t="str">
        <f>IF('Water Trading Repository Table'!$E555="Hard",'Water Trading Repository Table'!$C555,"")</f>
        <v/>
      </c>
    </row>
    <row r="556" spans="1:10" ht="14.25" customHeight="1" x14ac:dyDescent="0.2">
      <c r="A556" s="77">
        <v>41916.5</v>
      </c>
      <c r="B556" s="78">
        <v>2626.2460416666599</v>
      </c>
      <c r="C556" s="79">
        <v>70.233333333333306</v>
      </c>
      <c r="D556" s="80">
        <f t="shared" si="10"/>
        <v>10</v>
      </c>
      <c r="E556" s="80" t="s">
        <v>67</v>
      </c>
      <c r="F556" s="78">
        <f>IF('Water Trading Repository Table'!$E556="Soft",'Water Trading Repository Table'!$B556, "")</f>
        <v>2626.2460416666599</v>
      </c>
      <c r="G556" s="79">
        <f>IF('Water Trading Repository Table'!$E556="Soft",'Water Trading Repository Table'!$C556, "")</f>
        <v>70.233333333333306</v>
      </c>
      <c r="H556" s="78" t="str">
        <f>IF('Water Trading Repository Table'!$E556="Hard",'Water Trading Repository Table'!$B556, "")</f>
        <v/>
      </c>
      <c r="I556" s="78">
        <f t="shared" si="11"/>
        <v>4</v>
      </c>
      <c r="J556" s="90" t="str">
        <f>IF('Water Trading Repository Table'!$E556="Hard",'Water Trading Repository Table'!$C556,"")</f>
        <v/>
      </c>
    </row>
    <row r="557" spans="1:10" ht="14.25" customHeight="1" x14ac:dyDescent="0.2">
      <c r="A557" s="77">
        <v>41917</v>
      </c>
      <c r="B557" s="78">
        <v>2052.8806666666601</v>
      </c>
      <c r="C557" s="79">
        <v>43.792499999999997</v>
      </c>
      <c r="D557" s="80">
        <f t="shared" si="10"/>
        <v>10</v>
      </c>
      <c r="E557" s="80" t="s">
        <v>67</v>
      </c>
      <c r="F557" s="78">
        <f>IF('Water Trading Repository Table'!$E557="Soft",'Water Trading Repository Table'!$B557, "")</f>
        <v>2052.8806666666601</v>
      </c>
      <c r="G557" s="79">
        <f>IF('Water Trading Repository Table'!$E557="Soft",'Water Trading Repository Table'!$C557, "")</f>
        <v>43.792499999999997</v>
      </c>
      <c r="H557" s="78" t="str">
        <f>IF('Water Trading Repository Table'!$E557="Hard",'Water Trading Repository Table'!$B557, "")</f>
        <v/>
      </c>
      <c r="I557" s="78">
        <f t="shared" si="11"/>
        <v>4</v>
      </c>
      <c r="J557" s="90" t="str">
        <f>IF('Water Trading Repository Table'!$E557="Hard",'Water Trading Repository Table'!$C557,"")</f>
        <v/>
      </c>
    </row>
    <row r="558" spans="1:10" ht="14.25" customHeight="1" x14ac:dyDescent="0.2">
      <c r="A558" s="77">
        <v>41917.5</v>
      </c>
      <c r="B558" s="78">
        <v>1989.07779166666</v>
      </c>
      <c r="C558" s="79">
        <v>43.967916666666603</v>
      </c>
      <c r="D558" s="80">
        <f t="shared" si="10"/>
        <v>10</v>
      </c>
      <c r="E558" s="80" t="s">
        <v>67</v>
      </c>
      <c r="F558" s="78">
        <f>IF('Water Trading Repository Table'!$E558="Soft",'Water Trading Repository Table'!$B558, "")</f>
        <v>1989.07779166666</v>
      </c>
      <c r="G558" s="79">
        <f>IF('Water Trading Repository Table'!$E558="Soft",'Water Trading Repository Table'!$C558, "")</f>
        <v>43.967916666666603</v>
      </c>
      <c r="H558" s="78" t="str">
        <f>IF('Water Trading Repository Table'!$E558="Hard",'Water Trading Repository Table'!$B558, "")</f>
        <v/>
      </c>
      <c r="I558" s="78">
        <f t="shared" si="11"/>
        <v>4</v>
      </c>
      <c r="J558" s="90" t="str">
        <f>IF('Water Trading Repository Table'!$E558="Hard",'Water Trading Repository Table'!$C558,"")</f>
        <v/>
      </c>
    </row>
    <row r="559" spans="1:10" ht="14.25" customHeight="1" x14ac:dyDescent="0.2">
      <c r="A559" s="77">
        <v>41918</v>
      </c>
      <c r="B559" s="78">
        <v>1942.3025416666601</v>
      </c>
      <c r="C559" s="79">
        <v>51.145000000000003</v>
      </c>
      <c r="D559" s="80">
        <f t="shared" si="10"/>
        <v>10</v>
      </c>
      <c r="E559" s="80" t="s">
        <v>67</v>
      </c>
      <c r="F559" s="78">
        <f>IF('Water Trading Repository Table'!$E559="Soft",'Water Trading Repository Table'!$B559, "")</f>
        <v>1942.3025416666601</v>
      </c>
      <c r="G559" s="79">
        <f>IF('Water Trading Repository Table'!$E559="Soft",'Water Trading Repository Table'!$C559, "")</f>
        <v>51.145000000000003</v>
      </c>
      <c r="H559" s="78" t="str">
        <f>IF('Water Trading Repository Table'!$E559="Hard",'Water Trading Repository Table'!$B559, "")</f>
        <v/>
      </c>
      <c r="I559" s="78">
        <f t="shared" si="11"/>
        <v>4</v>
      </c>
      <c r="J559" s="90" t="str">
        <f>IF('Water Trading Repository Table'!$E559="Hard",'Water Trading Repository Table'!$C559,"")</f>
        <v/>
      </c>
    </row>
    <row r="560" spans="1:10" ht="14.25" customHeight="1" x14ac:dyDescent="0.2">
      <c r="A560" s="77">
        <v>41918.5</v>
      </c>
      <c r="B560" s="78">
        <v>2247.8567916666598</v>
      </c>
      <c r="C560" s="79">
        <v>44.225833333333298</v>
      </c>
      <c r="D560" s="80">
        <f t="shared" si="10"/>
        <v>10</v>
      </c>
      <c r="E560" s="80" t="s">
        <v>67</v>
      </c>
      <c r="F560" s="78">
        <f>IF('Water Trading Repository Table'!$E560="Soft",'Water Trading Repository Table'!$B560, "")</f>
        <v>2247.8567916666598</v>
      </c>
      <c r="G560" s="79">
        <f>IF('Water Trading Repository Table'!$E560="Soft",'Water Trading Repository Table'!$C560, "")</f>
        <v>44.225833333333298</v>
      </c>
      <c r="H560" s="78" t="str">
        <f>IF('Water Trading Repository Table'!$E560="Hard",'Water Trading Repository Table'!$B560, "")</f>
        <v/>
      </c>
      <c r="I560" s="78">
        <f t="shared" si="11"/>
        <v>4</v>
      </c>
      <c r="J560" s="90" t="str">
        <f>IF('Water Trading Repository Table'!$E560="Hard",'Water Trading Repository Table'!$C560,"")</f>
        <v/>
      </c>
    </row>
    <row r="561" spans="1:10" ht="14.25" customHeight="1" x14ac:dyDescent="0.2">
      <c r="A561" s="77">
        <v>41919</v>
      </c>
      <c r="B561" s="78">
        <v>2029.9478749999901</v>
      </c>
      <c r="C561" s="79">
        <v>62.532499999999999</v>
      </c>
      <c r="D561" s="80">
        <f t="shared" si="10"/>
        <v>10</v>
      </c>
      <c r="E561" s="80" t="s">
        <v>67</v>
      </c>
      <c r="F561" s="78">
        <f>IF('Water Trading Repository Table'!$E561="Soft",'Water Trading Repository Table'!$B561, "")</f>
        <v>2029.9478749999901</v>
      </c>
      <c r="G561" s="79">
        <f>IF('Water Trading Repository Table'!$E561="Soft",'Water Trading Repository Table'!$C561, "")</f>
        <v>62.532499999999999</v>
      </c>
      <c r="H561" s="78" t="str">
        <f>IF('Water Trading Repository Table'!$E561="Hard",'Water Trading Repository Table'!$B561, "")</f>
        <v/>
      </c>
      <c r="I561" s="78">
        <f t="shared" si="11"/>
        <v>4</v>
      </c>
      <c r="J561" s="90" t="str">
        <f>IF('Water Trading Repository Table'!$E561="Hard",'Water Trading Repository Table'!$C561,"")</f>
        <v/>
      </c>
    </row>
    <row r="562" spans="1:10" ht="14.25" customHeight="1" x14ac:dyDescent="0.2">
      <c r="A562" s="77">
        <v>41919.5</v>
      </c>
      <c r="B562" s="78">
        <v>2304.0392916666601</v>
      </c>
      <c r="C562" s="79">
        <v>83.460833333333298</v>
      </c>
      <c r="D562" s="80">
        <f t="shared" si="10"/>
        <v>10</v>
      </c>
      <c r="E562" s="80" t="s">
        <v>67</v>
      </c>
      <c r="F562" s="78">
        <f>IF('Water Trading Repository Table'!$E562="Soft",'Water Trading Repository Table'!$B562, "")</f>
        <v>2304.0392916666601</v>
      </c>
      <c r="G562" s="79">
        <f>IF('Water Trading Repository Table'!$E562="Soft",'Water Trading Repository Table'!$C562, "")</f>
        <v>83.460833333333298</v>
      </c>
      <c r="H562" s="78" t="str">
        <f>IF('Water Trading Repository Table'!$E562="Hard",'Water Trading Repository Table'!$B562, "")</f>
        <v/>
      </c>
      <c r="I562" s="78">
        <f t="shared" si="11"/>
        <v>4</v>
      </c>
      <c r="J562" s="90" t="str">
        <f>IF('Water Trading Repository Table'!$E562="Hard",'Water Trading Repository Table'!$C562,"")</f>
        <v/>
      </c>
    </row>
    <row r="563" spans="1:10" ht="14.25" customHeight="1" x14ac:dyDescent="0.2">
      <c r="A563" s="77">
        <v>41920</v>
      </c>
      <c r="B563" s="78">
        <v>1755.5350416666599</v>
      </c>
      <c r="C563" s="79">
        <v>58.622916666666598</v>
      </c>
      <c r="D563" s="80">
        <f t="shared" si="10"/>
        <v>10</v>
      </c>
      <c r="E563" s="80" t="s">
        <v>67</v>
      </c>
      <c r="F563" s="78">
        <f>IF('Water Trading Repository Table'!$E563="Soft",'Water Trading Repository Table'!$B563, "")</f>
        <v>1755.5350416666599</v>
      </c>
      <c r="G563" s="79">
        <f>IF('Water Trading Repository Table'!$E563="Soft",'Water Trading Repository Table'!$C563, "")</f>
        <v>58.622916666666598</v>
      </c>
      <c r="H563" s="78" t="str">
        <f>IF('Water Trading Repository Table'!$E563="Hard",'Water Trading Repository Table'!$B563, "")</f>
        <v/>
      </c>
      <c r="I563" s="78">
        <f t="shared" si="11"/>
        <v>4</v>
      </c>
      <c r="J563" s="90" t="str">
        <f>IF('Water Trading Repository Table'!$E563="Hard",'Water Trading Repository Table'!$C563,"")</f>
        <v/>
      </c>
    </row>
    <row r="564" spans="1:10" ht="14.25" customHeight="1" x14ac:dyDescent="0.2">
      <c r="A564" s="77">
        <v>41920.5</v>
      </c>
      <c r="B564" s="78">
        <v>2048.3871666666601</v>
      </c>
      <c r="C564" s="79">
        <v>66.830833333333302</v>
      </c>
      <c r="D564" s="80">
        <f t="shared" si="10"/>
        <v>10</v>
      </c>
      <c r="E564" s="80" t="s">
        <v>67</v>
      </c>
      <c r="F564" s="78">
        <f>IF('Water Trading Repository Table'!$E564="Soft",'Water Trading Repository Table'!$B564, "")</f>
        <v>2048.3871666666601</v>
      </c>
      <c r="G564" s="79">
        <f>IF('Water Trading Repository Table'!$E564="Soft",'Water Trading Repository Table'!$C564, "")</f>
        <v>66.830833333333302</v>
      </c>
      <c r="H564" s="78" t="str">
        <f>IF('Water Trading Repository Table'!$E564="Hard",'Water Trading Repository Table'!$B564, "")</f>
        <v/>
      </c>
      <c r="I564" s="78">
        <f t="shared" si="11"/>
        <v>4</v>
      </c>
      <c r="J564" s="90" t="str">
        <f>IF('Water Trading Repository Table'!$E564="Hard",'Water Trading Repository Table'!$C564,"")</f>
        <v/>
      </c>
    </row>
    <row r="565" spans="1:10" ht="14.25" customHeight="1" x14ac:dyDescent="0.2">
      <c r="A565" s="77">
        <v>41921</v>
      </c>
      <c r="B565" s="78">
        <v>1943.12725</v>
      </c>
      <c r="C565" s="79">
        <v>53.835833333333298</v>
      </c>
      <c r="D565" s="80">
        <f t="shared" si="10"/>
        <v>10</v>
      </c>
      <c r="E565" s="80" t="s">
        <v>67</v>
      </c>
      <c r="F565" s="78">
        <f>IF('Water Trading Repository Table'!$E565="Soft",'Water Trading Repository Table'!$B565, "")</f>
        <v>1943.12725</v>
      </c>
      <c r="G565" s="79">
        <f>IF('Water Trading Repository Table'!$E565="Soft",'Water Trading Repository Table'!$C565, "")</f>
        <v>53.835833333333298</v>
      </c>
      <c r="H565" s="78" t="str">
        <f>IF('Water Trading Repository Table'!$E565="Hard",'Water Trading Repository Table'!$B565, "")</f>
        <v/>
      </c>
      <c r="I565" s="78">
        <f t="shared" si="11"/>
        <v>4</v>
      </c>
      <c r="J565" s="90" t="str">
        <f>IF('Water Trading Repository Table'!$E565="Hard",'Water Trading Repository Table'!$C565,"")</f>
        <v/>
      </c>
    </row>
    <row r="566" spans="1:10" ht="14.25" customHeight="1" x14ac:dyDescent="0.2">
      <c r="A566" s="77">
        <v>41921.5</v>
      </c>
      <c r="B566" s="78">
        <v>2243.9492500000001</v>
      </c>
      <c r="C566" s="79">
        <v>68.947500000000005</v>
      </c>
      <c r="D566" s="80">
        <f t="shared" si="10"/>
        <v>10</v>
      </c>
      <c r="E566" s="80" t="s">
        <v>67</v>
      </c>
      <c r="F566" s="78">
        <f>IF('Water Trading Repository Table'!$E566="Soft",'Water Trading Repository Table'!$B566, "")</f>
        <v>2243.9492500000001</v>
      </c>
      <c r="G566" s="79">
        <f>IF('Water Trading Repository Table'!$E566="Soft",'Water Trading Repository Table'!$C566, "")</f>
        <v>68.947500000000005</v>
      </c>
      <c r="H566" s="78" t="str">
        <f>IF('Water Trading Repository Table'!$E566="Hard",'Water Trading Repository Table'!$B566, "")</f>
        <v/>
      </c>
      <c r="I566" s="78">
        <f t="shared" si="11"/>
        <v>4</v>
      </c>
      <c r="J566" s="90" t="str">
        <f>IF('Water Trading Repository Table'!$E566="Hard",'Water Trading Repository Table'!$C566,"")</f>
        <v/>
      </c>
    </row>
    <row r="567" spans="1:10" ht="14.25" customHeight="1" x14ac:dyDescent="0.2">
      <c r="A567" s="77">
        <v>41922</v>
      </c>
      <c r="B567" s="78">
        <v>1881.1257083333301</v>
      </c>
      <c r="C567" s="79">
        <v>60.918333333333301</v>
      </c>
      <c r="D567" s="80">
        <f t="shared" si="10"/>
        <v>10</v>
      </c>
      <c r="E567" s="80" t="s">
        <v>67</v>
      </c>
      <c r="F567" s="78">
        <f>IF('Water Trading Repository Table'!$E567="Soft",'Water Trading Repository Table'!$B567, "")</f>
        <v>1881.1257083333301</v>
      </c>
      <c r="G567" s="79">
        <f>IF('Water Trading Repository Table'!$E567="Soft",'Water Trading Repository Table'!$C567, "")</f>
        <v>60.918333333333301</v>
      </c>
      <c r="H567" s="78" t="str">
        <f>IF('Water Trading Repository Table'!$E567="Hard",'Water Trading Repository Table'!$B567, "")</f>
        <v/>
      </c>
      <c r="I567" s="78">
        <f t="shared" si="11"/>
        <v>4</v>
      </c>
      <c r="J567" s="90" t="str">
        <f>IF('Water Trading Repository Table'!$E567="Hard",'Water Trading Repository Table'!$C567,"")</f>
        <v/>
      </c>
    </row>
    <row r="568" spans="1:10" ht="14.25" customHeight="1" x14ac:dyDescent="0.2">
      <c r="A568" s="77">
        <v>41922.5</v>
      </c>
      <c r="B568" s="78">
        <v>2096.1401249999999</v>
      </c>
      <c r="C568" s="79">
        <v>65.825000000000003</v>
      </c>
      <c r="D568" s="80">
        <f t="shared" si="10"/>
        <v>10</v>
      </c>
      <c r="E568" s="80" t="s">
        <v>67</v>
      </c>
      <c r="F568" s="78">
        <f>IF('Water Trading Repository Table'!$E568="Soft",'Water Trading Repository Table'!$B568, "")</f>
        <v>2096.1401249999999</v>
      </c>
      <c r="G568" s="79">
        <f>IF('Water Trading Repository Table'!$E568="Soft",'Water Trading Repository Table'!$C568, "")</f>
        <v>65.825000000000003</v>
      </c>
      <c r="H568" s="78" t="str">
        <f>IF('Water Trading Repository Table'!$E568="Hard",'Water Trading Repository Table'!$B568, "")</f>
        <v/>
      </c>
      <c r="I568" s="78">
        <f t="shared" si="11"/>
        <v>4</v>
      </c>
      <c r="J568" s="90" t="str">
        <f>IF('Water Trading Repository Table'!$E568="Hard",'Water Trading Repository Table'!$C568,"")</f>
        <v/>
      </c>
    </row>
    <row r="569" spans="1:10" ht="14.25" customHeight="1" x14ac:dyDescent="0.2">
      <c r="A569" s="77">
        <v>41923</v>
      </c>
      <c r="B569" s="78">
        <v>1722.9338333333301</v>
      </c>
      <c r="C569" s="79">
        <v>45.246666666666599</v>
      </c>
      <c r="D569" s="80">
        <f t="shared" si="10"/>
        <v>10</v>
      </c>
      <c r="E569" s="80" t="s">
        <v>67</v>
      </c>
      <c r="F569" s="78">
        <f>IF('Water Trading Repository Table'!$E569="Soft",'Water Trading Repository Table'!$B569, "")</f>
        <v>1722.9338333333301</v>
      </c>
      <c r="G569" s="79">
        <f>IF('Water Trading Repository Table'!$E569="Soft",'Water Trading Repository Table'!$C569, "")</f>
        <v>45.246666666666599</v>
      </c>
      <c r="H569" s="78" t="str">
        <f>IF('Water Trading Repository Table'!$E569="Hard",'Water Trading Repository Table'!$B569, "")</f>
        <v/>
      </c>
      <c r="I569" s="78">
        <f t="shared" si="11"/>
        <v>4</v>
      </c>
      <c r="J569" s="90" t="str">
        <f>IF('Water Trading Repository Table'!$E569="Hard",'Water Trading Repository Table'!$C569,"")</f>
        <v/>
      </c>
    </row>
    <row r="570" spans="1:10" ht="14.25" customHeight="1" x14ac:dyDescent="0.2">
      <c r="A570" s="77">
        <v>41923.5</v>
      </c>
      <c r="B570" s="78">
        <v>2293.70854166666</v>
      </c>
      <c r="C570" s="79">
        <v>93.789166666666603</v>
      </c>
      <c r="D570" s="80">
        <f t="shared" si="10"/>
        <v>10</v>
      </c>
      <c r="E570" s="80" t="s">
        <v>67</v>
      </c>
      <c r="F570" s="78">
        <f>IF('Water Trading Repository Table'!$E570="Soft",'Water Trading Repository Table'!$B570, "")</f>
        <v>2293.70854166666</v>
      </c>
      <c r="G570" s="79">
        <f>IF('Water Trading Repository Table'!$E570="Soft",'Water Trading Repository Table'!$C570, "")</f>
        <v>93.789166666666603</v>
      </c>
      <c r="H570" s="78" t="str">
        <f>IF('Water Trading Repository Table'!$E570="Hard",'Water Trading Repository Table'!$B570, "")</f>
        <v/>
      </c>
      <c r="I570" s="78">
        <f t="shared" si="11"/>
        <v>4</v>
      </c>
      <c r="J570" s="90" t="str">
        <f>IF('Water Trading Repository Table'!$E570="Hard",'Water Trading Repository Table'!$C570,"")</f>
        <v/>
      </c>
    </row>
    <row r="571" spans="1:10" ht="14.25" customHeight="1" x14ac:dyDescent="0.2">
      <c r="A571" s="77">
        <v>41924</v>
      </c>
      <c r="B571" s="78">
        <v>1850.04408333333</v>
      </c>
      <c r="C571" s="79">
        <v>45.956666666666599</v>
      </c>
      <c r="D571" s="80">
        <f t="shared" si="10"/>
        <v>10</v>
      </c>
      <c r="E571" s="80" t="s">
        <v>67</v>
      </c>
      <c r="F571" s="78">
        <f>IF('Water Trading Repository Table'!$E571="Soft",'Water Trading Repository Table'!$B571, "")</f>
        <v>1850.04408333333</v>
      </c>
      <c r="G571" s="79">
        <f>IF('Water Trading Repository Table'!$E571="Soft",'Water Trading Repository Table'!$C571, "")</f>
        <v>45.956666666666599</v>
      </c>
      <c r="H571" s="78" t="str">
        <f>IF('Water Trading Repository Table'!$E571="Hard",'Water Trading Repository Table'!$B571, "")</f>
        <v/>
      </c>
      <c r="I571" s="78">
        <f t="shared" si="11"/>
        <v>4</v>
      </c>
      <c r="J571" s="90" t="str">
        <f>IF('Water Trading Repository Table'!$E571="Hard",'Water Trading Repository Table'!$C571,"")</f>
        <v/>
      </c>
    </row>
    <row r="572" spans="1:10" ht="14.25" customHeight="1" x14ac:dyDescent="0.2">
      <c r="A572" s="77">
        <v>41924.5</v>
      </c>
      <c r="B572" s="78">
        <v>2374.0641666666602</v>
      </c>
      <c r="C572" s="79">
        <v>71.999166666666596</v>
      </c>
      <c r="D572" s="80">
        <f t="shared" si="10"/>
        <v>10</v>
      </c>
      <c r="E572" s="80" t="s">
        <v>67</v>
      </c>
      <c r="F572" s="78">
        <f>IF('Water Trading Repository Table'!$E572="Soft",'Water Trading Repository Table'!$B572, "")</f>
        <v>2374.0641666666602</v>
      </c>
      <c r="G572" s="79">
        <f>IF('Water Trading Repository Table'!$E572="Soft",'Water Trading Repository Table'!$C572, "")</f>
        <v>71.999166666666596</v>
      </c>
      <c r="H572" s="78" t="str">
        <f>IF('Water Trading Repository Table'!$E572="Hard",'Water Trading Repository Table'!$B572, "")</f>
        <v/>
      </c>
      <c r="I572" s="78">
        <f t="shared" si="11"/>
        <v>4</v>
      </c>
      <c r="J572" s="90" t="str">
        <f>IF('Water Trading Repository Table'!$E572="Hard",'Water Trading Repository Table'!$C572,"")</f>
        <v/>
      </c>
    </row>
    <row r="573" spans="1:10" ht="14.25" customHeight="1" x14ac:dyDescent="0.2">
      <c r="A573" s="77">
        <v>41925</v>
      </c>
      <c r="B573" s="78">
        <v>1611.22</v>
      </c>
      <c r="C573" s="79">
        <v>37.198749999999997</v>
      </c>
      <c r="D573" s="80">
        <f t="shared" si="10"/>
        <v>10</v>
      </c>
      <c r="E573" s="80" t="s">
        <v>67</v>
      </c>
      <c r="F573" s="78">
        <f>IF('Water Trading Repository Table'!$E573="Soft",'Water Trading Repository Table'!$B573, "")</f>
        <v>1611.22</v>
      </c>
      <c r="G573" s="79">
        <f>IF('Water Trading Repository Table'!$E573="Soft",'Water Trading Repository Table'!$C573, "")</f>
        <v>37.198749999999997</v>
      </c>
      <c r="H573" s="78" t="str">
        <f>IF('Water Trading Repository Table'!$E573="Hard",'Water Trading Repository Table'!$B573, "")</f>
        <v/>
      </c>
      <c r="I573" s="78">
        <f t="shared" si="11"/>
        <v>4</v>
      </c>
      <c r="J573" s="90" t="str">
        <f>IF('Water Trading Repository Table'!$E573="Hard",'Water Trading Repository Table'!$C573,"")</f>
        <v/>
      </c>
    </row>
    <row r="574" spans="1:10" ht="14.25" customHeight="1" x14ac:dyDescent="0.2">
      <c r="A574" s="77">
        <v>41925.5</v>
      </c>
      <c r="B574" s="78">
        <v>1846.55791666666</v>
      </c>
      <c r="C574" s="79">
        <v>52.446666666666601</v>
      </c>
      <c r="D574" s="80">
        <f t="shared" si="10"/>
        <v>10</v>
      </c>
      <c r="E574" s="80" t="s">
        <v>67</v>
      </c>
      <c r="F574" s="78">
        <f>IF('Water Trading Repository Table'!$E574="Soft",'Water Trading Repository Table'!$B574, "")</f>
        <v>1846.55791666666</v>
      </c>
      <c r="G574" s="79">
        <f>IF('Water Trading Repository Table'!$E574="Soft",'Water Trading Repository Table'!$C574, "")</f>
        <v>52.446666666666601</v>
      </c>
      <c r="H574" s="78" t="str">
        <f>IF('Water Trading Repository Table'!$E574="Hard",'Water Trading Repository Table'!$B574, "")</f>
        <v/>
      </c>
      <c r="I574" s="78">
        <f t="shared" si="11"/>
        <v>4</v>
      </c>
      <c r="J574" s="90" t="str">
        <f>IF('Water Trading Repository Table'!$E574="Hard",'Water Trading Repository Table'!$C574,"")</f>
        <v/>
      </c>
    </row>
    <row r="575" spans="1:10" ht="14.25" customHeight="1" x14ac:dyDescent="0.2">
      <c r="A575" s="77">
        <v>41926</v>
      </c>
      <c r="B575" s="78">
        <v>1799.310375</v>
      </c>
      <c r="C575" s="79">
        <v>42.499166666666603</v>
      </c>
      <c r="D575" s="80">
        <f t="shared" si="10"/>
        <v>10</v>
      </c>
      <c r="E575" s="80" t="s">
        <v>67</v>
      </c>
      <c r="F575" s="78">
        <f>IF('Water Trading Repository Table'!$E575="Soft",'Water Trading Repository Table'!$B575, "")</f>
        <v>1799.310375</v>
      </c>
      <c r="G575" s="79">
        <f>IF('Water Trading Repository Table'!$E575="Soft",'Water Trading Repository Table'!$C575, "")</f>
        <v>42.499166666666603</v>
      </c>
      <c r="H575" s="78" t="str">
        <f>IF('Water Trading Repository Table'!$E575="Hard",'Water Trading Repository Table'!$B575, "")</f>
        <v/>
      </c>
      <c r="I575" s="78">
        <f t="shared" si="11"/>
        <v>4</v>
      </c>
      <c r="J575" s="90" t="str">
        <f>IF('Water Trading Repository Table'!$E575="Hard",'Water Trading Repository Table'!$C575,"")</f>
        <v/>
      </c>
    </row>
    <row r="576" spans="1:10" ht="14.25" customHeight="1" x14ac:dyDescent="0.2">
      <c r="A576" s="77">
        <v>41926.5</v>
      </c>
      <c r="B576" s="78">
        <v>2070.2994583333302</v>
      </c>
      <c r="C576" s="79">
        <v>63.807499999999997</v>
      </c>
      <c r="D576" s="80">
        <f t="shared" si="10"/>
        <v>10</v>
      </c>
      <c r="E576" s="80" t="s">
        <v>67</v>
      </c>
      <c r="F576" s="78">
        <f>IF('Water Trading Repository Table'!$E576="Soft",'Water Trading Repository Table'!$B576, "")</f>
        <v>2070.2994583333302</v>
      </c>
      <c r="G576" s="79">
        <f>IF('Water Trading Repository Table'!$E576="Soft",'Water Trading Repository Table'!$C576, "")</f>
        <v>63.807499999999997</v>
      </c>
      <c r="H576" s="78" t="str">
        <f>IF('Water Trading Repository Table'!$E576="Hard",'Water Trading Repository Table'!$B576, "")</f>
        <v/>
      </c>
      <c r="I576" s="78">
        <f t="shared" si="11"/>
        <v>4</v>
      </c>
      <c r="J576" s="90" t="str">
        <f>IF('Water Trading Repository Table'!$E576="Hard",'Water Trading Repository Table'!$C576,"")</f>
        <v/>
      </c>
    </row>
    <row r="577" spans="1:10" ht="14.25" customHeight="1" x14ac:dyDescent="0.2">
      <c r="A577" s="77">
        <v>41927</v>
      </c>
      <c r="B577" s="78">
        <v>1832.39116666666</v>
      </c>
      <c r="C577" s="79">
        <v>54.576666666666597</v>
      </c>
      <c r="D577" s="80">
        <f t="shared" si="10"/>
        <v>10</v>
      </c>
      <c r="E577" s="80" t="s">
        <v>67</v>
      </c>
      <c r="F577" s="78">
        <f>IF('Water Trading Repository Table'!$E577="Soft",'Water Trading Repository Table'!$B577, "")</f>
        <v>1832.39116666666</v>
      </c>
      <c r="G577" s="79">
        <f>IF('Water Trading Repository Table'!$E577="Soft",'Water Trading Repository Table'!$C577, "")</f>
        <v>54.576666666666597</v>
      </c>
      <c r="H577" s="78" t="str">
        <f>IF('Water Trading Repository Table'!$E577="Hard",'Water Trading Repository Table'!$B577, "")</f>
        <v/>
      </c>
      <c r="I577" s="78">
        <f t="shared" si="11"/>
        <v>4</v>
      </c>
      <c r="J577" s="90" t="str">
        <f>IF('Water Trading Repository Table'!$E577="Hard",'Water Trading Repository Table'!$C577,"")</f>
        <v/>
      </c>
    </row>
    <row r="578" spans="1:10" ht="14.25" customHeight="1" x14ac:dyDescent="0.2">
      <c r="A578" s="77">
        <v>41927.5</v>
      </c>
      <c r="B578" s="78">
        <v>2099.4979583333302</v>
      </c>
      <c r="C578" s="79">
        <v>55.982500000000002</v>
      </c>
      <c r="D578" s="80">
        <f t="shared" si="10"/>
        <v>10</v>
      </c>
      <c r="E578" s="80" t="s">
        <v>67</v>
      </c>
      <c r="F578" s="78">
        <f>IF('Water Trading Repository Table'!$E578="Soft",'Water Trading Repository Table'!$B578, "")</f>
        <v>2099.4979583333302</v>
      </c>
      <c r="G578" s="79">
        <f>IF('Water Trading Repository Table'!$E578="Soft",'Water Trading Repository Table'!$C578, "")</f>
        <v>55.982500000000002</v>
      </c>
      <c r="H578" s="78" t="str">
        <f>IF('Water Trading Repository Table'!$E578="Hard",'Water Trading Repository Table'!$B578, "")</f>
        <v/>
      </c>
      <c r="I578" s="78">
        <f t="shared" si="11"/>
        <v>4</v>
      </c>
      <c r="J578" s="90" t="str">
        <f>IF('Water Trading Repository Table'!$E578="Hard",'Water Trading Repository Table'!$C578,"")</f>
        <v/>
      </c>
    </row>
    <row r="579" spans="1:10" ht="14.25" customHeight="1" x14ac:dyDescent="0.2">
      <c r="A579" s="77">
        <v>41928</v>
      </c>
      <c r="B579" s="78">
        <v>1845.81924999999</v>
      </c>
      <c r="C579" s="79">
        <v>44.299166666666601</v>
      </c>
      <c r="D579" s="80">
        <f t="shared" si="10"/>
        <v>10</v>
      </c>
      <c r="E579" s="80" t="s">
        <v>67</v>
      </c>
      <c r="F579" s="78">
        <f>IF('Water Trading Repository Table'!$E579="Soft",'Water Trading Repository Table'!$B579, "")</f>
        <v>1845.81924999999</v>
      </c>
      <c r="G579" s="79">
        <f>IF('Water Trading Repository Table'!$E579="Soft",'Water Trading Repository Table'!$C579, "")</f>
        <v>44.299166666666601</v>
      </c>
      <c r="H579" s="78" t="str">
        <f>IF('Water Trading Repository Table'!$E579="Hard",'Water Trading Repository Table'!$B579, "")</f>
        <v/>
      </c>
      <c r="I579" s="78">
        <f t="shared" si="11"/>
        <v>4</v>
      </c>
      <c r="J579" s="90" t="str">
        <f>IF('Water Trading Repository Table'!$E579="Hard",'Water Trading Repository Table'!$C579,"")</f>
        <v/>
      </c>
    </row>
    <row r="580" spans="1:10" ht="14.25" customHeight="1" x14ac:dyDescent="0.2">
      <c r="A580" s="77">
        <v>41928.5</v>
      </c>
      <c r="B580" s="78">
        <v>2042.6991666666599</v>
      </c>
      <c r="C580" s="79">
        <v>59.989166666666598</v>
      </c>
      <c r="D580" s="80">
        <f t="shared" si="10"/>
        <v>10</v>
      </c>
      <c r="E580" s="80" t="s">
        <v>67</v>
      </c>
      <c r="F580" s="78">
        <f>IF('Water Trading Repository Table'!$E580="Soft",'Water Trading Repository Table'!$B580, "")</f>
        <v>2042.6991666666599</v>
      </c>
      <c r="G580" s="79">
        <f>IF('Water Trading Repository Table'!$E580="Soft",'Water Trading Repository Table'!$C580, "")</f>
        <v>59.989166666666598</v>
      </c>
      <c r="H580" s="78" t="str">
        <f>IF('Water Trading Repository Table'!$E580="Hard",'Water Trading Repository Table'!$B580, "")</f>
        <v/>
      </c>
      <c r="I580" s="78">
        <f t="shared" ref="I580:I643" si="12">ROUNDUP(D580/3,0)</f>
        <v>4</v>
      </c>
      <c r="J580" s="90" t="str">
        <f>IF('Water Trading Repository Table'!$E580="Hard",'Water Trading Repository Table'!$C580,"")</f>
        <v/>
      </c>
    </row>
    <row r="581" spans="1:10" ht="14.25" customHeight="1" x14ac:dyDescent="0.2">
      <c r="A581" s="77">
        <v>41929</v>
      </c>
      <c r="B581" s="78">
        <v>1838.79779166666</v>
      </c>
      <c r="C581" s="79">
        <v>51.032916666666601</v>
      </c>
      <c r="D581" s="80">
        <f t="shared" si="10"/>
        <v>10</v>
      </c>
      <c r="E581" s="80" t="s">
        <v>67</v>
      </c>
      <c r="F581" s="78">
        <f>IF('Water Trading Repository Table'!$E581="Soft",'Water Trading Repository Table'!$B581, "")</f>
        <v>1838.79779166666</v>
      </c>
      <c r="G581" s="79">
        <f>IF('Water Trading Repository Table'!$E581="Soft",'Water Trading Repository Table'!$C581, "")</f>
        <v>51.032916666666601</v>
      </c>
      <c r="H581" s="78" t="str">
        <f>IF('Water Trading Repository Table'!$E581="Hard",'Water Trading Repository Table'!$B581, "")</f>
        <v/>
      </c>
      <c r="I581" s="78">
        <f t="shared" si="12"/>
        <v>4</v>
      </c>
      <c r="J581" s="90" t="str">
        <f>IF('Water Trading Repository Table'!$E581="Hard",'Water Trading Repository Table'!$C581,"")</f>
        <v/>
      </c>
    </row>
    <row r="582" spans="1:10" ht="14.25" customHeight="1" x14ac:dyDescent="0.2">
      <c r="A582" s="77">
        <v>41929.5</v>
      </c>
      <c r="B582" s="78">
        <v>2088.8355833333299</v>
      </c>
      <c r="C582" s="79">
        <v>64.219166666666595</v>
      </c>
      <c r="D582" s="80">
        <f t="shared" si="10"/>
        <v>10</v>
      </c>
      <c r="E582" s="80" t="s">
        <v>67</v>
      </c>
      <c r="F582" s="78">
        <f>IF('Water Trading Repository Table'!$E582="Soft",'Water Trading Repository Table'!$B582, "")</f>
        <v>2088.8355833333299</v>
      </c>
      <c r="G582" s="79">
        <f>IF('Water Trading Repository Table'!$E582="Soft",'Water Trading Repository Table'!$C582, "")</f>
        <v>64.219166666666595</v>
      </c>
      <c r="H582" s="78" t="str">
        <f>IF('Water Trading Repository Table'!$E582="Hard",'Water Trading Repository Table'!$B582, "")</f>
        <v/>
      </c>
      <c r="I582" s="78">
        <f t="shared" si="12"/>
        <v>4</v>
      </c>
      <c r="J582" s="90" t="str">
        <f>IF('Water Trading Repository Table'!$E582="Hard",'Water Trading Repository Table'!$C582,"")</f>
        <v/>
      </c>
    </row>
    <row r="583" spans="1:10" ht="14.25" customHeight="1" x14ac:dyDescent="0.2">
      <c r="A583" s="77">
        <v>41930</v>
      </c>
      <c r="B583" s="78">
        <v>1883.367125</v>
      </c>
      <c r="C583" s="79">
        <v>71.835833333333298</v>
      </c>
      <c r="D583" s="80">
        <f t="shared" si="10"/>
        <v>10</v>
      </c>
      <c r="E583" s="80" t="s">
        <v>67</v>
      </c>
      <c r="F583" s="78">
        <f>IF('Water Trading Repository Table'!$E583="Soft",'Water Trading Repository Table'!$B583, "")</f>
        <v>1883.367125</v>
      </c>
      <c r="G583" s="79">
        <f>IF('Water Trading Repository Table'!$E583="Soft",'Water Trading Repository Table'!$C583, "")</f>
        <v>71.835833333333298</v>
      </c>
      <c r="H583" s="78" t="str">
        <f>IF('Water Trading Repository Table'!$E583="Hard",'Water Trading Repository Table'!$B583, "")</f>
        <v/>
      </c>
      <c r="I583" s="78">
        <f t="shared" si="12"/>
        <v>4</v>
      </c>
      <c r="J583" s="90" t="str">
        <f>IF('Water Trading Repository Table'!$E583="Hard",'Water Trading Repository Table'!$C583,"")</f>
        <v/>
      </c>
    </row>
    <row r="584" spans="1:10" ht="14.25" customHeight="1" x14ac:dyDescent="0.2">
      <c r="A584" s="77">
        <v>41930.5</v>
      </c>
      <c r="B584" s="78">
        <v>2092.3713333333299</v>
      </c>
      <c r="C584" s="79">
        <v>76.037499999999994</v>
      </c>
      <c r="D584" s="80">
        <f t="shared" si="10"/>
        <v>10</v>
      </c>
      <c r="E584" s="80" t="s">
        <v>67</v>
      </c>
      <c r="F584" s="78">
        <f>IF('Water Trading Repository Table'!$E584="Soft",'Water Trading Repository Table'!$B584, "")</f>
        <v>2092.3713333333299</v>
      </c>
      <c r="G584" s="79">
        <f>IF('Water Trading Repository Table'!$E584="Soft",'Water Trading Repository Table'!$C584, "")</f>
        <v>76.037499999999994</v>
      </c>
      <c r="H584" s="78" t="str">
        <f>IF('Water Trading Repository Table'!$E584="Hard",'Water Trading Repository Table'!$B584, "")</f>
        <v/>
      </c>
      <c r="I584" s="78">
        <f t="shared" si="12"/>
        <v>4</v>
      </c>
      <c r="J584" s="90" t="str">
        <f>IF('Water Trading Repository Table'!$E584="Hard",'Water Trading Repository Table'!$C584,"")</f>
        <v/>
      </c>
    </row>
    <row r="585" spans="1:10" ht="14.25" customHeight="1" x14ac:dyDescent="0.2">
      <c r="A585" s="77">
        <v>41931</v>
      </c>
      <c r="B585" s="78">
        <v>1741.1714999999999</v>
      </c>
      <c r="C585" s="79">
        <v>53.73</v>
      </c>
      <c r="D585" s="80">
        <f t="shared" si="10"/>
        <v>10</v>
      </c>
      <c r="E585" s="80" t="s">
        <v>67</v>
      </c>
      <c r="F585" s="78">
        <f>IF('Water Trading Repository Table'!$E585="Soft",'Water Trading Repository Table'!$B585, "")</f>
        <v>1741.1714999999999</v>
      </c>
      <c r="G585" s="79">
        <f>IF('Water Trading Repository Table'!$E585="Soft",'Water Trading Repository Table'!$C585, "")</f>
        <v>53.73</v>
      </c>
      <c r="H585" s="78" t="str">
        <f>IF('Water Trading Repository Table'!$E585="Hard",'Water Trading Repository Table'!$B585, "")</f>
        <v/>
      </c>
      <c r="I585" s="78">
        <f t="shared" si="12"/>
        <v>4</v>
      </c>
      <c r="J585" s="90" t="str">
        <f>IF('Water Trading Repository Table'!$E585="Hard",'Water Trading Repository Table'!$C585,"")</f>
        <v/>
      </c>
    </row>
    <row r="586" spans="1:10" ht="14.25" customHeight="1" x14ac:dyDescent="0.2">
      <c r="A586" s="77">
        <v>41931.5</v>
      </c>
      <c r="B586" s="78">
        <v>2051.60645833333</v>
      </c>
      <c r="C586" s="79">
        <v>76.707916666666605</v>
      </c>
      <c r="D586" s="80">
        <f t="shared" si="10"/>
        <v>10</v>
      </c>
      <c r="E586" s="80" t="s">
        <v>67</v>
      </c>
      <c r="F586" s="78">
        <f>IF('Water Trading Repository Table'!$E586="Soft",'Water Trading Repository Table'!$B586, "")</f>
        <v>2051.60645833333</v>
      </c>
      <c r="G586" s="79">
        <f>IF('Water Trading Repository Table'!$E586="Soft",'Water Trading Repository Table'!$C586, "")</f>
        <v>76.707916666666605</v>
      </c>
      <c r="H586" s="78" t="str">
        <f>IF('Water Trading Repository Table'!$E586="Hard",'Water Trading Repository Table'!$B586, "")</f>
        <v/>
      </c>
      <c r="I586" s="78">
        <f t="shared" si="12"/>
        <v>4</v>
      </c>
      <c r="J586" s="90" t="str">
        <f>IF('Water Trading Repository Table'!$E586="Hard",'Water Trading Repository Table'!$C586,"")</f>
        <v/>
      </c>
    </row>
    <row r="587" spans="1:10" ht="14.25" customHeight="1" x14ac:dyDescent="0.2">
      <c r="A587" s="77">
        <v>41932</v>
      </c>
      <c r="B587" s="78">
        <v>1642.1816249999999</v>
      </c>
      <c r="C587" s="79">
        <v>49.93</v>
      </c>
      <c r="D587" s="80">
        <f t="shared" si="10"/>
        <v>10</v>
      </c>
      <c r="E587" s="80" t="s">
        <v>67</v>
      </c>
      <c r="F587" s="78">
        <f>IF('Water Trading Repository Table'!$E587="Soft",'Water Trading Repository Table'!$B587, "")</f>
        <v>1642.1816249999999</v>
      </c>
      <c r="G587" s="79">
        <f>IF('Water Trading Repository Table'!$E587="Soft",'Water Trading Repository Table'!$C587, "")</f>
        <v>49.93</v>
      </c>
      <c r="H587" s="78" t="str">
        <f>IF('Water Trading Repository Table'!$E587="Hard",'Water Trading Repository Table'!$B587, "")</f>
        <v/>
      </c>
      <c r="I587" s="78">
        <f t="shared" si="12"/>
        <v>4</v>
      </c>
      <c r="J587" s="90" t="str">
        <f>IF('Water Trading Repository Table'!$E587="Hard",'Water Trading Repository Table'!$C587,"")</f>
        <v/>
      </c>
    </row>
    <row r="588" spans="1:10" ht="14.25" customHeight="1" x14ac:dyDescent="0.2">
      <c r="A588" s="77">
        <v>41932.5</v>
      </c>
      <c r="B588" s="78">
        <v>1924.9824166666599</v>
      </c>
      <c r="C588" s="79">
        <v>56.155833333333298</v>
      </c>
      <c r="D588" s="80">
        <f t="shared" si="10"/>
        <v>10</v>
      </c>
      <c r="E588" s="80" t="s">
        <v>67</v>
      </c>
      <c r="F588" s="78">
        <f>IF('Water Trading Repository Table'!$E588="Soft",'Water Trading Repository Table'!$B588, "")</f>
        <v>1924.9824166666599</v>
      </c>
      <c r="G588" s="79">
        <f>IF('Water Trading Repository Table'!$E588="Soft",'Water Trading Repository Table'!$C588, "")</f>
        <v>56.155833333333298</v>
      </c>
      <c r="H588" s="78" t="str">
        <f>IF('Water Trading Repository Table'!$E588="Hard",'Water Trading Repository Table'!$B588, "")</f>
        <v/>
      </c>
      <c r="I588" s="78">
        <f t="shared" si="12"/>
        <v>4</v>
      </c>
      <c r="J588" s="90" t="str">
        <f>IF('Water Trading Repository Table'!$E588="Hard",'Water Trading Repository Table'!$C588,"")</f>
        <v/>
      </c>
    </row>
    <row r="589" spans="1:10" ht="14.25" customHeight="1" x14ac:dyDescent="0.2">
      <c r="A589" s="77">
        <v>41933</v>
      </c>
      <c r="B589" s="78">
        <v>1831.9275833333299</v>
      </c>
      <c r="C589" s="79">
        <v>49.869166666666601</v>
      </c>
      <c r="D589" s="80">
        <f t="shared" si="10"/>
        <v>10</v>
      </c>
      <c r="E589" s="80" t="s">
        <v>67</v>
      </c>
      <c r="F589" s="78">
        <f>IF('Water Trading Repository Table'!$E589="Soft",'Water Trading Repository Table'!$B589, "")</f>
        <v>1831.9275833333299</v>
      </c>
      <c r="G589" s="79">
        <f>IF('Water Trading Repository Table'!$E589="Soft",'Water Trading Repository Table'!$C589, "")</f>
        <v>49.869166666666601</v>
      </c>
      <c r="H589" s="78" t="str">
        <f>IF('Water Trading Repository Table'!$E589="Hard",'Water Trading Repository Table'!$B589, "")</f>
        <v/>
      </c>
      <c r="I589" s="78">
        <f t="shared" si="12"/>
        <v>4</v>
      </c>
      <c r="J589" s="90" t="str">
        <f>IF('Water Trading Repository Table'!$E589="Hard",'Water Trading Repository Table'!$C589,"")</f>
        <v/>
      </c>
    </row>
    <row r="590" spans="1:10" ht="14.25" customHeight="1" x14ac:dyDescent="0.2">
      <c r="A590" s="77">
        <v>41933.5</v>
      </c>
      <c r="B590" s="78">
        <v>2062.1536249999999</v>
      </c>
      <c r="C590" s="79">
        <v>57.069166666666597</v>
      </c>
      <c r="D590" s="80">
        <f t="shared" si="10"/>
        <v>10</v>
      </c>
      <c r="E590" s="80" t="s">
        <v>67</v>
      </c>
      <c r="F590" s="78">
        <f>IF('Water Trading Repository Table'!$E590="Soft",'Water Trading Repository Table'!$B590, "")</f>
        <v>2062.1536249999999</v>
      </c>
      <c r="G590" s="79">
        <f>IF('Water Trading Repository Table'!$E590="Soft",'Water Trading Repository Table'!$C590, "")</f>
        <v>57.069166666666597</v>
      </c>
      <c r="H590" s="78" t="str">
        <f>IF('Water Trading Repository Table'!$E590="Hard",'Water Trading Repository Table'!$B590, "")</f>
        <v/>
      </c>
      <c r="I590" s="78">
        <f t="shared" si="12"/>
        <v>4</v>
      </c>
      <c r="J590" s="90" t="str">
        <f>IF('Water Trading Repository Table'!$E590="Hard",'Water Trading Repository Table'!$C590,"")</f>
        <v/>
      </c>
    </row>
    <row r="591" spans="1:10" ht="14.25" customHeight="1" x14ac:dyDescent="0.2">
      <c r="A591" s="77">
        <v>41934</v>
      </c>
      <c r="B591" s="78">
        <v>1844.1833750000001</v>
      </c>
      <c r="C591" s="79">
        <v>42.998750000000001</v>
      </c>
      <c r="D591" s="80">
        <f t="shared" si="10"/>
        <v>10</v>
      </c>
      <c r="E591" s="80" t="s">
        <v>67</v>
      </c>
      <c r="F591" s="78">
        <f>IF('Water Trading Repository Table'!$E591="Soft",'Water Trading Repository Table'!$B591, "")</f>
        <v>1844.1833750000001</v>
      </c>
      <c r="G591" s="79">
        <f>IF('Water Trading Repository Table'!$E591="Soft",'Water Trading Repository Table'!$C591, "")</f>
        <v>42.998750000000001</v>
      </c>
      <c r="H591" s="78" t="str">
        <f>IF('Water Trading Repository Table'!$E591="Hard",'Water Trading Repository Table'!$B591, "")</f>
        <v/>
      </c>
      <c r="I591" s="78">
        <f t="shared" si="12"/>
        <v>4</v>
      </c>
      <c r="J591" s="90" t="str">
        <f>IF('Water Trading Repository Table'!$E591="Hard",'Water Trading Repository Table'!$C591,"")</f>
        <v/>
      </c>
    </row>
    <row r="592" spans="1:10" ht="14.25" customHeight="1" x14ac:dyDescent="0.2">
      <c r="A592" s="77">
        <v>41934.5</v>
      </c>
      <c r="B592" s="78">
        <v>2069.80945833333</v>
      </c>
      <c r="C592" s="79">
        <v>50.1279166666666</v>
      </c>
      <c r="D592" s="80">
        <f t="shared" si="10"/>
        <v>10</v>
      </c>
      <c r="E592" s="80" t="s">
        <v>67</v>
      </c>
      <c r="F592" s="78">
        <f>IF('Water Trading Repository Table'!$E592="Soft",'Water Trading Repository Table'!$B592, "")</f>
        <v>2069.80945833333</v>
      </c>
      <c r="G592" s="79">
        <f>IF('Water Trading Repository Table'!$E592="Soft",'Water Trading Repository Table'!$C592, "")</f>
        <v>50.1279166666666</v>
      </c>
      <c r="H592" s="78" t="str">
        <f>IF('Water Trading Repository Table'!$E592="Hard",'Water Trading Repository Table'!$B592, "")</f>
        <v/>
      </c>
      <c r="I592" s="78">
        <f t="shared" si="12"/>
        <v>4</v>
      </c>
      <c r="J592" s="90" t="str">
        <f>IF('Water Trading Repository Table'!$E592="Hard",'Water Trading Repository Table'!$C592,"")</f>
        <v/>
      </c>
    </row>
    <row r="593" spans="1:10" ht="14.25" customHeight="1" x14ac:dyDescent="0.2">
      <c r="A593" s="77">
        <v>41935</v>
      </c>
      <c r="B593" s="78">
        <v>1826.20020833333</v>
      </c>
      <c r="C593" s="79">
        <v>37.558749999999897</v>
      </c>
      <c r="D593" s="80">
        <f t="shared" si="10"/>
        <v>10</v>
      </c>
      <c r="E593" s="80" t="s">
        <v>67</v>
      </c>
      <c r="F593" s="78">
        <f>IF('Water Trading Repository Table'!$E593="Soft",'Water Trading Repository Table'!$B593, "")</f>
        <v>1826.20020833333</v>
      </c>
      <c r="G593" s="79">
        <f>IF('Water Trading Repository Table'!$E593="Soft",'Water Trading Repository Table'!$C593, "")</f>
        <v>37.558749999999897</v>
      </c>
      <c r="H593" s="78" t="str">
        <f>IF('Water Trading Repository Table'!$E593="Hard",'Water Trading Repository Table'!$B593, "")</f>
        <v/>
      </c>
      <c r="I593" s="78">
        <f t="shared" si="12"/>
        <v>4</v>
      </c>
      <c r="J593" s="90" t="str">
        <f>IF('Water Trading Repository Table'!$E593="Hard",'Water Trading Repository Table'!$C593,"")</f>
        <v/>
      </c>
    </row>
    <row r="594" spans="1:10" ht="14.25" customHeight="1" x14ac:dyDescent="0.2">
      <c r="A594" s="77">
        <v>41935.5</v>
      </c>
      <c r="B594" s="78">
        <v>2041.8861666666601</v>
      </c>
      <c r="C594" s="79">
        <v>42.296249999999901</v>
      </c>
      <c r="D594" s="80">
        <f t="shared" si="10"/>
        <v>10</v>
      </c>
      <c r="E594" s="80" t="s">
        <v>67</v>
      </c>
      <c r="F594" s="78">
        <f>IF('Water Trading Repository Table'!$E594="Soft",'Water Trading Repository Table'!$B594, "")</f>
        <v>2041.8861666666601</v>
      </c>
      <c r="G594" s="79">
        <f>IF('Water Trading Repository Table'!$E594="Soft",'Water Trading Repository Table'!$C594, "")</f>
        <v>42.296249999999901</v>
      </c>
      <c r="H594" s="78" t="str">
        <f>IF('Water Trading Repository Table'!$E594="Hard",'Water Trading Repository Table'!$B594, "")</f>
        <v/>
      </c>
      <c r="I594" s="78">
        <f t="shared" si="12"/>
        <v>4</v>
      </c>
      <c r="J594" s="90" t="str">
        <f>IF('Water Trading Repository Table'!$E594="Hard",'Water Trading Repository Table'!$C594,"")</f>
        <v/>
      </c>
    </row>
    <row r="595" spans="1:10" ht="14.25" customHeight="1" x14ac:dyDescent="0.2">
      <c r="A595" s="77">
        <v>41936</v>
      </c>
      <c r="B595" s="78">
        <v>1819.0770833333299</v>
      </c>
      <c r="C595" s="79">
        <v>47.533333333333303</v>
      </c>
      <c r="D595" s="80">
        <f t="shared" si="10"/>
        <v>10</v>
      </c>
      <c r="E595" s="80" t="s">
        <v>67</v>
      </c>
      <c r="F595" s="78">
        <f>IF('Water Trading Repository Table'!$E595="Soft",'Water Trading Repository Table'!$B595, "")</f>
        <v>1819.0770833333299</v>
      </c>
      <c r="G595" s="79">
        <f>IF('Water Trading Repository Table'!$E595="Soft",'Water Trading Repository Table'!$C595, "")</f>
        <v>47.533333333333303</v>
      </c>
      <c r="H595" s="78" t="str">
        <f>IF('Water Trading Repository Table'!$E595="Hard",'Water Trading Repository Table'!$B595, "")</f>
        <v/>
      </c>
      <c r="I595" s="78">
        <f t="shared" si="12"/>
        <v>4</v>
      </c>
      <c r="J595" s="90" t="str">
        <f>IF('Water Trading Repository Table'!$E595="Hard",'Water Trading Repository Table'!$C595,"")</f>
        <v/>
      </c>
    </row>
    <row r="596" spans="1:10" ht="14.25" customHeight="1" x14ac:dyDescent="0.2">
      <c r="A596" s="77">
        <v>41936.5</v>
      </c>
      <c r="B596" s="78">
        <v>2089.3340416666601</v>
      </c>
      <c r="C596" s="79">
        <v>58.02375</v>
      </c>
      <c r="D596" s="80">
        <f t="shared" si="10"/>
        <v>10</v>
      </c>
      <c r="E596" s="80" t="s">
        <v>67</v>
      </c>
      <c r="F596" s="78">
        <f>IF('Water Trading Repository Table'!$E596="Soft",'Water Trading Repository Table'!$B596, "")</f>
        <v>2089.3340416666601</v>
      </c>
      <c r="G596" s="79">
        <f>IF('Water Trading Repository Table'!$E596="Soft",'Water Trading Repository Table'!$C596, "")</f>
        <v>58.02375</v>
      </c>
      <c r="H596" s="78" t="str">
        <f>IF('Water Trading Repository Table'!$E596="Hard",'Water Trading Repository Table'!$B596, "")</f>
        <v/>
      </c>
      <c r="I596" s="78">
        <f t="shared" si="12"/>
        <v>4</v>
      </c>
      <c r="J596" s="90" t="str">
        <f>IF('Water Trading Repository Table'!$E596="Hard",'Water Trading Repository Table'!$C596,"")</f>
        <v/>
      </c>
    </row>
    <row r="597" spans="1:10" ht="14.25" customHeight="1" x14ac:dyDescent="0.2">
      <c r="A597" s="77">
        <v>41937</v>
      </c>
      <c r="B597" s="78">
        <v>1807.22899999999</v>
      </c>
      <c r="C597" s="79">
        <v>57.103749999999998</v>
      </c>
      <c r="D597" s="80">
        <f t="shared" si="10"/>
        <v>10</v>
      </c>
      <c r="E597" s="80" t="s">
        <v>67</v>
      </c>
      <c r="F597" s="78">
        <f>IF('Water Trading Repository Table'!$E597="Soft",'Water Trading Repository Table'!$B597, "")</f>
        <v>1807.22899999999</v>
      </c>
      <c r="G597" s="79">
        <f>IF('Water Trading Repository Table'!$E597="Soft",'Water Trading Repository Table'!$C597, "")</f>
        <v>57.103749999999998</v>
      </c>
      <c r="H597" s="78" t="str">
        <f>IF('Water Trading Repository Table'!$E597="Hard",'Water Trading Repository Table'!$B597, "")</f>
        <v/>
      </c>
      <c r="I597" s="78">
        <f t="shared" si="12"/>
        <v>4</v>
      </c>
      <c r="J597" s="90" t="str">
        <f>IF('Water Trading Repository Table'!$E597="Hard",'Water Trading Repository Table'!$C597,"")</f>
        <v/>
      </c>
    </row>
    <row r="598" spans="1:10" ht="14.25" customHeight="1" x14ac:dyDescent="0.2">
      <c r="A598" s="77">
        <v>41937.5</v>
      </c>
      <c r="B598" s="78">
        <v>2062.937625</v>
      </c>
      <c r="C598" s="79">
        <v>68.652083333333294</v>
      </c>
      <c r="D598" s="80">
        <f t="shared" si="10"/>
        <v>10</v>
      </c>
      <c r="E598" s="80" t="s">
        <v>67</v>
      </c>
      <c r="F598" s="78">
        <f>IF('Water Trading Repository Table'!$E598="Soft",'Water Trading Repository Table'!$B598, "")</f>
        <v>2062.937625</v>
      </c>
      <c r="G598" s="79">
        <f>IF('Water Trading Repository Table'!$E598="Soft",'Water Trading Repository Table'!$C598, "")</f>
        <v>68.652083333333294</v>
      </c>
      <c r="H598" s="78" t="str">
        <f>IF('Water Trading Repository Table'!$E598="Hard",'Water Trading Repository Table'!$B598, "")</f>
        <v/>
      </c>
      <c r="I598" s="78">
        <f t="shared" si="12"/>
        <v>4</v>
      </c>
      <c r="J598" s="90" t="str">
        <f>IF('Water Trading Repository Table'!$E598="Hard",'Water Trading Repository Table'!$C598,"")</f>
        <v/>
      </c>
    </row>
    <row r="599" spans="1:10" ht="14.25" customHeight="1" x14ac:dyDescent="0.2">
      <c r="A599" s="77">
        <v>41938</v>
      </c>
      <c r="B599" s="78">
        <v>1688.17129166666</v>
      </c>
      <c r="C599" s="79">
        <v>60.049166666666601</v>
      </c>
      <c r="D599" s="80">
        <f t="shared" si="10"/>
        <v>10</v>
      </c>
      <c r="E599" s="80" t="s">
        <v>67</v>
      </c>
      <c r="F599" s="78">
        <f>IF('Water Trading Repository Table'!$E599="Soft",'Water Trading Repository Table'!$B599, "")</f>
        <v>1688.17129166666</v>
      </c>
      <c r="G599" s="79">
        <f>IF('Water Trading Repository Table'!$E599="Soft",'Water Trading Repository Table'!$C599, "")</f>
        <v>60.049166666666601</v>
      </c>
      <c r="H599" s="78" t="str">
        <f>IF('Water Trading Repository Table'!$E599="Hard",'Water Trading Repository Table'!$B599, "")</f>
        <v/>
      </c>
      <c r="I599" s="78">
        <f t="shared" si="12"/>
        <v>4</v>
      </c>
      <c r="J599" s="90" t="str">
        <f>IF('Water Trading Repository Table'!$E599="Hard",'Water Trading Repository Table'!$C599,"")</f>
        <v/>
      </c>
    </row>
    <row r="600" spans="1:10" ht="14.25" customHeight="1" x14ac:dyDescent="0.2">
      <c r="A600" s="77">
        <v>41938.5</v>
      </c>
      <c r="B600" s="78">
        <v>1882.3611249999999</v>
      </c>
      <c r="C600" s="79">
        <v>60.7708333333333</v>
      </c>
      <c r="D600" s="80">
        <f t="shared" si="10"/>
        <v>10</v>
      </c>
      <c r="E600" s="80" t="s">
        <v>67</v>
      </c>
      <c r="F600" s="78">
        <f>IF('Water Trading Repository Table'!$E600="Soft",'Water Trading Repository Table'!$B600, "")</f>
        <v>1882.3611249999999</v>
      </c>
      <c r="G600" s="79">
        <f>IF('Water Trading Repository Table'!$E600="Soft",'Water Trading Repository Table'!$C600, "")</f>
        <v>60.7708333333333</v>
      </c>
      <c r="H600" s="78" t="str">
        <f>IF('Water Trading Repository Table'!$E600="Hard",'Water Trading Repository Table'!$B600, "")</f>
        <v/>
      </c>
      <c r="I600" s="78">
        <f t="shared" si="12"/>
        <v>4</v>
      </c>
      <c r="J600" s="90" t="str">
        <f>IF('Water Trading Repository Table'!$E600="Hard",'Water Trading Repository Table'!$C600,"")</f>
        <v/>
      </c>
    </row>
    <row r="601" spans="1:10" ht="14.25" customHeight="1" x14ac:dyDescent="0.2">
      <c r="A601" s="77">
        <v>41939</v>
      </c>
      <c r="B601" s="78">
        <v>1591.99795833333</v>
      </c>
      <c r="C601" s="79">
        <v>52.8570833333333</v>
      </c>
      <c r="D601" s="80">
        <f t="shared" si="10"/>
        <v>10</v>
      </c>
      <c r="E601" s="80" t="s">
        <v>67</v>
      </c>
      <c r="F601" s="78">
        <f>IF('Water Trading Repository Table'!$E601="Soft",'Water Trading Repository Table'!$B601, "")</f>
        <v>1591.99795833333</v>
      </c>
      <c r="G601" s="79">
        <f>IF('Water Trading Repository Table'!$E601="Soft",'Water Trading Repository Table'!$C601, "")</f>
        <v>52.8570833333333</v>
      </c>
      <c r="H601" s="78" t="str">
        <f>IF('Water Trading Repository Table'!$E601="Hard",'Water Trading Repository Table'!$B601, "")</f>
        <v/>
      </c>
      <c r="I601" s="78">
        <f t="shared" si="12"/>
        <v>4</v>
      </c>
      <c r="J601" s="90" t="str">
        <f>IF('Water Trading Repository Table'!$E601="Hard",'Water Trading Repository Table'!$C601,"")</f>
        <v/>
      </c>
    </row>
    <row r="602" spans="1:10" ht="14.25" customHeight="1" x14ac:dyDescent="0.2">
      <c r="A602" s="77">
        <v>41939.5</v>
      </c>
      <c r="B602" s="78">
        <v>1926.1012499999999</v>
      </c>
      <c r="C602" s="79">
        <v>55.778750000000002</v>
      </c>
      <c r="D602" s="80">
        <f t="shared" si="10"/>
        <v>10</v>
      </c>
      <c r="E602" s="80" t="s">
        <v>67</v>
      </c>
      <c r="F602" s="78">
        <f>IF('Water Trading Repository Table'!$E602="Soft",'Water Trading Repository Table'!$B602, "")</f>
        <v>1926.1012499999999</v>
      </c>
      <c r="G602" s="79">
        <f>IF('Water Trading Repository Table'!$E602="Soft",'Water Trading Repository Table'!$C602, "")</f>
        <v>55.778750000000002</v>
      </c>
      <c r="H602" s="78" t="str">
        <f>IF('Water Trading Repository Table'!$E602="Hard",'Water Trading Repository Table'!$B602, "")</f>
        <v/>
      </c>
      <c r="I602" s="78">
        <f t="shared" si="12"/>
        <v>4</v>
      </c>
      <c r="J602" s="90" t="str">
        <f>IF('Water Trading Repository Table'!$E602="Hard",'Water Trading Repository Table'!$C602,"")</f>
        <v/>
      </c>
    </row>
    <row r="603" spans="1:10" ht="14.25" customHeight="1" x14ac:dyDescent="0.2">
      <c r="A603" s="77">
        <v>41940</v>
      </c>
      <c r="B603" s="78">
        <v>1874.9264166666601</v>
      </c>
      <c r="C603" s="79">
        <v>45.507916666666603</v>
      </c>
      <c r="D603" s="80">
        <f t="shared" si="10"/>
        <v>10</v>
      </c>
      <c r="E603" s="80" t="s">
        <v>67</v>
      </c>
      <c r="F603" s="78">
        <f>IF('Water Trading Repository Table'!$E603="Soft",'Water Trading Repository Table'!$B603, "")</f>
        <v>1874.9264166666601</v>
      </c>
      <c r="G603" s="79">
        <f>IF('Water Trading Repository Table'!$E603="Soft",'Water Trading Repository Table'!$C603, "")</f>
        <v>45.507916666666603</v>
      </c>
      <c r="H603" s="78" t="str">
        <f>IF('Water Trading Repository Table'!$E603="Hard",'Water Trading Repository Table'!$B603, "")</f>
        <v/>
      </c>
      <c r="I603" s="78">
        <f t="shared" si="12"/>
        <v>4</v>
      </c>
      <c r="J603" s="90" t="str">
        <f>IF('Water Trading Repository Table'!$E603="Hard",'Water Trading Repository Table'!$C603,"")</f>
        <v/>
      </c>
    </row>
    <row r="604" spans="1:10" ht="14.25" customHeight="1" x14ac:dyDescent="0.2">
      <c r="A604" s="77">
        <v>41940.5</v>
      </c>
      <c r="B604" s="78">
        <v>2207.3483333333302</v>
      </c>
      <c r="C604" s="79">
        <v>57.362083333333302</v>
      </c>
      <c r="D604" s="80">
        <f t="shared" si="10"/>
        <v>10</v>
      </c>
      <c r="E604" s="80" t="s">
        <v>67</v>
      </c>
      <c r="F604" s="78">
        <f>IF('Water Trading Repository Table'!$E604="Soft",'Water Trading Repository Table'!$B604, "")</f>
        <v>2207.3483333333302</v>
      </c>
      <c r="G604" s="79">
        <f>IF('Water Trading Repository Table'!$E604="Soft",'Water Trading Repository Table'!$C604, "")</f>
        <v>57.362083333333302</v>
      </c>
      <c r="H604" s="78" t="str">
        <f>IF('Water Trading Repository Table'!$E604="Hard",'Water Trading Repository Table'!$B604, "")</f>
        <v/>
      </c>
      <c r="I604" s="78">
        <f t="shared" si="12"/>
        <v>4</v>
      </c>
      <c r="J604" s="90" t="str">
        <f>IF('Water Trading Repository Table'!$E604="Hard",'Water Trading Repository Table'!$C604,"")</f>
        <v/>
      </c>
    </row>
    <row r="605" spans="1:10" ht="14.25" customHeight="1" x14ac:dyDescent="0.2">
      <c r="A605" s="77">
        <v>41941</v>
      </c>
      <c r="B605" s="78">
        <v>1911.4361249999999</v>
      </c>
      <c r="C605" s="79">
        <v>65.629166666666606</v>
      </c>
      <c r="D605" s="80">
        <f t="shared" si="10"/>
        <v>10</v>
      </c>
      <c r="E605" s="80" t="s">
        <v>67</v>
      </c>
      <c r="F605" s="78">
        <f>IF('Water Trading Repository Table'!$E605="Soft",'Water Trading Repository Table'!$B605, "")</f>
        <v>1911.4361249999999</v>
      </c>
      <c r="G605" s="79">
        <f>IF('Water Trading Repository Table'!$E605="Soft",'Water Trading Repository Table'!$C605, "")</f>
        <v>65.629166666666606</v>
      </c>
      <c r="H605" s="78" t="str">
        <f>IF('Water Trading Repository Table'!$E605="Hard",'Water Trading Repository Table'!$B605, "")</f>
        <v/>
      </c>
      <c r="I605" s="78">
        <f t="shared" si="12"/>
        <v>4</v>
      </c>
      <c r="J605" s="90" t="str">
        <f>IF('Water Trading Repository Table'!$E605="Hard",'Water Trading Repository Table'!$C605,"")</f>
        <v/>
      </c>
    </row>
    <row r="606" spans="1:10" ht="14.25" customHeight="1" x14ac:dyDescent="0.2">
      <c r="A606" s="77">
        <v>41941.5</v>
      </c>
      <c r="B606" s="78">
        <v>2309.9924166666601</v>
      </c>
      <c r="C606" s="79">
        <v>67.625833333333304</v>
      </c>
      <c r="D606" s="80">
        <f t="shared" si="10"/>
        <v>10</v>
      </c>
      <c r="E606" s="80" t="s">
        <v>67</v>
      </c>
      <c r="F606" s="78">
        <f>IF('Water Trading Repository Table'!$E606="Soft",'Water Trading Repository Table'!$B606, "")</f>
        <v>2309.9924166666601</v>
      </c>
      <c r="G606" s="79">
        <f>IF('Water Trading Repository Table'!$E606="Soft",'Water Trading Repository Table'!$C606, "")</f>
        <v>67.625833333333304</v>
      </c>
      <c r="H606" s="78" t="str">
        <f>IF('Water Trading Repository Table'!$E606="Hard",'Water Trading Repository Table'!$B606, "")</f>
        <v/>
      </c>
      <c r="I606" s="78">
        <f t="shared" si="12"/>
        <v>4</v>
      </c>
      <c r="J606" s="90" t="str">
        <f>IF('Water Trading Repository Table'!$E606="Hard",'Water Trading Repository Table'!$C606,"")</f>
        <v/>
      </c>
    </row>
    <row r="607" spans="1:10" ht="14.25" customHeight="1" x14ac:dyDescent="0.2">
      <c r="A607" s="77">
        <v>41942</v>
      </c>
      <c r="B607" s="78">
        <v>1934.6754166666601</v>
      </c>
      <c r="C607" s="79">
        <v>51.223750000000003</v>
      </c>
      <c r="D607" s="80">
        <f t="shared" si="10"/>
        <v>10</v>
      </c>
      <c r="E607" s="80" t="s">
        <v>67</v>
      </c>
      <c r="F607" s="78">
        <f>IF('Water Trading Repository Table'!$E607="Soft",'Water Trading Repository Table'!$B607, "")</f>
        <v>1934.6754166666601</v>
      </c>
      <c r="G607" s="79">
        <f>IF('Water Trading Repository Table'!$E607="Soft",'Water Trading Repository Table'!$C607, "")</f>
        <v>51.223750000000003</v>
      </c>
      <c r="H607" s="78" t="str">
        <f>IF('Water Trading Repository Table'!$E607="Hard",'Water Trading Repository Table'!$B607, "")</f>
        <v/>
      </c>
      <c r="I607" s="78">
        <f t="shared" si="12"/>
        <v>4</v>
      </c>
      <c r="J607" s="90" t="str">
        <f>IF('Water Trading Repository Table'!$E607="Hard",'Water Trading Repository Table'!$C607,"")</f>
        <v/>
      </c>
    </row>
    <row r="608" spans="1:10" ht="14.25" customHeight="1" x14ac:dyDescent="0.2">
      <c r="A608" s="77">
        <v>41942.5</v>
      </c>
      <c r="B608" s="78">
        <v>2446.9752916666598</v>
      </c>
      <c r="C608" s="79">
        <v>69.586666666666602</v>
      </c>
      <c r="D608" s="80">
        <f t="shared" si="10"/>
        <v>10</v>
      </c>
      <c r="E608" s="80" t="s">
        <v>67</v>
      </c>
      <c r="F608" s="78">
        <f>IF('Water Trading Repository Table'!$E608="Soft",'Water Trading Repository Table'!$B608, "")</f>
        <v>2446.9752916666598</v>
      </c>
      <c r="G608" s="79">
        <f>IF('Water Trading Repository Table'!$E608="Soft",'Water Trading Repository Table'!$C608, "")</f>
        <v>69.586666666666602</v>
      </c>
      <c r="H608" s="78" t="str">
        <f>IF('Water Trading Repository Table'!$E608="Hard",'Water Trading Repository Table'!$B608, "")</f>
        <v/>
      </c>
      <c r="I608" s="78">
        <f t="shared" si="12"/>
        <v>4</v>
      </c>
      <c r="J608" s="90" t="str">
        <f>IF('Water Trading Repository Table'!$E608="Hard",'Water Trading Repository Table'!$C608,"")</f>
        <v/>
      </c>
    </row>
    <row r="609" spans="1:10" ht="14.25" customHeight="1" x14ac:dyDescent="0.2">
      <c r="A609" s="77">
        <v>41943</v>
      </c>
      <c r="B609" s="78">
        <v>1950.0437916666599</v>
      </c>
      <c r="C609" s="79">
        <v>61.611666666666601</v>
      </c>
      <c r="D609" s="80">
        <f t="shared" si="10"/>
        <v>10</v>
      </c>
      <c r="E609" s="80" t="s">
        <v>67</v>
      </c>
      <c r="F609" s="78">
        <f>IF('Water Trading Repository Table'!$E609="Soft",'Water Trading Repository Table'!$B609, "")</f>
        <v>1950.0437916666599</v>
      </c>
      <c r="G609" s="79">
        <f>IF('Water Trading Repository Table'!$E609="Soft",'Water Trading Repository Table'!$C609, "")</f>
        <v>61.611666666666601</v>
      </c>
      <c r="H609" s="78" t="str">
        <f>IF('Water Trading Repository Table'!$E609="Hard",'Water Trading Repository Table'!$B609, "")</f>
        <v/>
      </c>
      <c r="I609" s="78">
        <f t="shared" si="12"/>
        <v>4</v>
      </c>
      <c r="J609" s="90" t="str">
        <f>IF('Water Trading Repository Table'!$E609="Hard",'Water Trading Repository Table'!$C609,"")</f>
        <v/>
      </c>
    </row>
    <row r="610" spans="1:10" ht="14.25" customHeight="1" x14ac:dyDescent="0.2">
      <c r="A610" s="77">
        <v>41943.5</v>
      </c>
      <c r="B610" s="78">
        <v>2245.5435833333299</v>
      </c>
      <c r="C610" s="79">
        <v>54.928333333333299</v>
      </c>
      <c r="D610" s="80">
        <f t="shared" si="10"/>
        <v>10</v>
      </c>
      <c r="E610" s="80" t="s">
        <v>67</v>
      </c>
      <c r="F610" s="78">
        <f>IF('Water Trading Repository Table'!$E610="Soft",'Water Trading Repository Table'!$B610, "")</f>
        <v>2245.5435833333299</v>
      </c>
      <c r="G610" s="79">
        <f>IF('Water Trading Repository Table'!$E610="Soft",'Water Trading Repository Table'!$C610, "")</f>
        <v>54.928333333333299</v>
      </c>
      <c r="H610" s="78" t="str">
        <f>IF('Water Trading Repository Table'!$E610="Hard",'Water Trading Repository Table'!$B610, "")</f>
        <v/>
      </c>
      <c r="I610" s="78">
        <f t="shared" si="12"/>
        <v>4</v>
      </c>
      <c r="J610" s="90" t="str">
        <f>IF('Water Trading Repository Table'!$E610="Hard",'Water Trading Repository Table'!$C610,"")</f>
        <v/>
      </c>
    </row>
    <row r="611" spans="1:10" ht="14.25" customHeight="1" x14ac:dyDescent="0.2">
      <c r="A611" s="77">
        <v>41944</v>
      </c>
      <c r="B611" s="78">
        <v>2055.8892500000002</v>
      </c>
      <c r="C611" s="79">
        <v>54.774374999999999</v>
      </c>
      <c r="D611" s="80">
        <f t="shared" si="10"/>
        <v>11</v>
      </c>
      <c r="E611" s="80" t="s">
        <v>67</v>
      </c>
      <c r="F611" s="78">
        <f>IF('Water Trading Repository Table'!$E611="Soft",'Water Trading Repository Table'!$B611, "")</f>
        <v>2055.8892500000002</v>
      </c>
      <c r="G611" s="79">
        <f>IF('Water Trading Repository Table'!$E611="Soft",'Water Trading Repository Table'!$C611, "")</f>
        <v>54.774374999999999</v>
      </c>
      <c r="H611" s="78" t="str">
        <f>IF('Water Trading Repository Table'!$E611="Hard",'Water Trading Repository Table'!$B611, "")</f>
        <v/>
      </c>
      <c r="I611" s="78">
        <f t="shared" si="12"/>
        <v>4</v>
      </c>
      <c r="J611" s="90" t="str">
        <f>IF('Water Trading Repository Table'!$E611="Hard",'Water Trading Repository Table'!$C611,"")</f>
        <v/>
      </c>
    </row>
    <row r="612" spans="1:10" ht="14.25" customHeight="1" x14ac:dyDescent="0.2">
      <c r="A612" s="77">
        <v>41944.5</v>
      </c>
      <c r="B612" s="78">
        <v>2244.6372500000002</v>
      </c>
      <c r="C612" s="79">
        <v>57.5251666666666</v>
      </c>
      <c r="D612" s="80">
        <f t="shared" si="10"/>
        <v>11</v>
      </c>
      <c r="E612" s="80" t="s">
        <v>67</v>
      </c>
      <c r="F612" s="78">
        <f>IF('Water Trading Repository Table'!$E612="Soft",'Water Trading Repository Table'!$B612, "")</f>
        <v>2244.6372500000002</v>
      </c>
      <c r="G612" s="79">
        <f>IF('Water Trading Repository Table'!$E612="Soft",'Water Trading Repository Table'!$C612, "")</f>
        <v>57.5251666666666</v>
      </c>
      <c r="H612" s="78" t="str">
        <f>IF('Water Trading Repository Table'!$E612="Hard",'Water Trading Repository Table'!$B612, "")</f>
        <v/>
      </c>
      <c r="I612" s="78">
        <f t="shared" si="12"/>
        <v>4</v>
      </c>
      <c r="J612" s="90" t="str">
        <f>IF('Water Trading Repository Table'!$E612="Hard",'Water Trading Repository Table'!$C612,"")</f>
        <v/>
      </c>
    </row>
    <row r="613" spans="1:10" ht="14.25" customHeight="1" x14ac:dyDescent="0.2">
      <c r="A613" s="77">
        <v>41945</v>
      </c>
      <c r="B613" s="78">
        <v>2363.6295416666599</v>
      </c>
      <c r="C613" s="79">
        <v>55.525916666666603</v>
      </c>
      <c r="D613" s="80">
        <f t="shared" si="10"/>
        <v>11</v>
      </c>
      <c r="E613" s="80" t="s">
        <v>67</v>
      </c>
      <c r="F613" s="78">
        <f>IF('Water Trading Repository Table'!$E613="Soft",'Water Trading Repository Table'!$B613, "")</f>
        <v>2363.6295416666599</v>
      </c>
      <c r="G613" s="79">
        <f>IF('Water Trading Repository Table'!$E613="Soft",'Water Trading Repository Table'!$C613, "")</f>
        <v>55.525916666666603</v>
      </c>
      <c r="H613" s="78" t="str">
        <f>IF('Water Trading Repository Table'!$E613="Hard",'Water Trading Repository Table'!$B613, "")</f>
        <v/>
      </c>
      <c r="I613" s="78">
        <f t="shared" si="12"/>
        <v>4</v>
      </c>
      <c r="J613" s="90" t="str">
        <f>IF('Water Trading Repository Table'!$E613="Hard",'Water Trading Repository Table'!$C613,"")</f>
        <v/>
      </c>
    </row>
    <row r="614" spans="1:10" ht="14.25" customHeight="1" x14ac:dyDescent="0.2">
      <c r="A614" s="77">
        <v>41945.5</v>
      </c>
      <c r="B614" s="78">
        <v>3211.5232499999902</v>
      </c>
      <c r="C614" s="79">
        <v>93.176249999999996</v>
      </c>
      <c r="D614" s="80">
        <f t="shared" si="10"/>
        <v>11</v>
      </c>
      <c r="E614" s="80" t="s">
        <v>67</v>
      </c>
      <c r="F614" s="78">
        <f>IF('Water Trading Repository Table'!$E614="Soft",'Water Trading Repository Table'!$B614, "")</f>
        <v>3211.5232499999902</v>
      </c>
      <c r="G614" s="79">
        <f>IF('Water Trading Repository Table'!$E614="Soft",'Water Trading Repository Table'!$C614, "")</f>
        <v>93.176249999999996</v>
      </c>
      <c r="H614" s="78" t="str">
        <f>IF('Water Trading Repository Table'!$E614="Hard",'Water Trading Repository Table'!$B614, "")</f>
        <v/>
      </c>
      <c r="I614" s="78">
        <f t="shared" si="12"/>
        <v>4</v>
      </c>
      <c r="J614" s="90" t="str">
        <f>IF('Water Trading Repository Table'!$E614="Hard",'Water Trading Repository Table'!$C614,"")</f>
        <v/>
      </c>
    </row>
    <row r="615" spans="1:10" ht="14.25" customHeight="1" x14ac:dyDescent="0.2">
      <c r="A615" s="77">
        <v>41946</v>
      </c>
      <c r="B615" s="78">
        <v>2147.2688333333299</v>
      </c>
      <c r="C615" s="79">
        <v>73.739249999999998</v>
      </c>
      <c r="D615" s="80">
        <f t="shared" si="10"/>
        <v>11</v>
      </c>
      <c r="E615" s="80" t="s">
        <v>67</v>
      </c>
      <c r="F615" s="78">
        <f>IF('Water Trading Repository Table'!$E615="Soft",'Water Trading Repository Table'!$B615, "")</f>
        <v>2147.2688333333299</v>
      </c>
      <c r="G615" s="79">
        <f>IF('Water Trading Repository Table'!$E615="Soft",'Water Trading Repository Table'!$C615, "")</f>
        <v>73.739249999999998</v>
      </c>
      <c r="H615" s="78" t="str">
        <f>IF('Water Trading Repository Table'!$E615="Hard",'Water Trading Repository Table'!$B615, "")</f>
        <v/>
      </c>
      <c r="I615" s="78">
        <f t="shared" si="12"/>
        <v>4</v>
      </c>
      <c r="J615" s="90" t="str">
        <f>IF('Water Trading Repository Table'!$E615="Hard",'Water Trading Repository Table'!$C615,"")</f>
        <v/>
      </c>
    </row>
    <row r="616" spans="1:10" ht="14.25" customHeight="1" x14ac:dyDescent="0.2">
      <c r="A616" s="77">
        <v>41946.5</v>
      </c>
      <c r="B616" s="78">
        <v>2340.14141666666</v>
      </c>
      <c r="C616" s="79">
        <v>67.371416666666605</v>
      </c>
      <c r="D616" s="80">
        <f t="shared" si="10"/>
        <v>11</v>
      </c>
      <c r="E616" s="80" t="s">
        <v>67</v>
      </c>
      <c r="F616" s="78">
        <f>IF('Water Trading Repository Table'!$E616="Soft",'Water Trading Repository Table'!$B616, "")</f>
        <v>2340.14141666666</v>
      </c>
      <c r="G616" s="79">
        <f>IF('Water Trading Repository Table'!$E616="Soft",'Water Trading Repository Table'!$C616, "")</f>
        <v>67.371416666666605</v>
      </c>
      <c r="H616" s="78" t="str">
        <f>IF('Water Trading Repository Table'!$E616="Hard",'Water Trading Repository Table'!$B616, "")</f>
        <v/>
      </c>
      <c r="I616" s="78">
        <f t="shared" si="12"/>
        <v>4</v>
      </c>
      <c r="J616" s="90" t="str">
        <f>IF('Water Trading Repository Table'!$E616="Hard",'Water Trading Repository Table'!$C616,"")</f>
        <v/>
      </c>
    </row>
    <row r="617" spans="1:10" ht="14.25" customHeight="1" x14ac:dyDescent="0.2">
      <c r="A617" s="77">
        <v>41947</v>
      </c>
      <c r="B617" s="78">
        <v>2180.6801249999999</v>
      </c>
      <c r="C617" s="79">
        <v>54.024583333333297</v>
      </c>
      <c r="D617" s="80">
        <f t="shared" si="10"/>
        <v>11</v>
      </c>
      <c r="E617" s="80" t="s">
        <v>67</v>
      </c>
      <c r="F617" s="78">
        <f>IF('Water Trading Repository Table'!$E617="Soft",'Water Trading Repository Table'!$B617, "")</f>
        <v>2180.6801249999999</v>
      </c>
      <c r="G617" s="79">
        <f>IF('Water Trading Repository Table'!$E617="Soft",'Water Trading Repository Table'!$C617, "")</f>
        <v>54.024583333333297</v>
      </c>
      <c r="H617" s="78" t="str">
        <f>IF('Water Trading Repository Table'!$E617="Hard",'Water Trading Repository Table'!$B617, "")</f>
        <v/>
      </c>
      <c r="I617" s="78">
        <f t="shared" si="12"/>
        <v>4</v>
      </c>
      <c r="J617" s="90" t="str">
        <f>IF('Water Trading Repository Table'!$E617="Hard",'Water Trading Repository Table'!$C617,"")</f>
        <v/>
      </c>
    </row>
    <row r="618" spans="1:10" ht="14.25" customHeight="1" x14ac:dyDescent="0.2">
      <c r="A618" s="77">
        <v>41947.5</v>
      </c>
      <c r="B618" s="78">
        <v>2606.2606666666602</v>
      </c>
      <c r="C618" s="79">
        <v>56.475000000000001</v>
      </c>
      <c r="D618" s="80">
        <f t="shared" si="10"/>
        <v>11</v>
      </c>
      <c r="E618" s="80" t="s">
        <v>67</v>
      </c>
      <c r="F618" s="78">
        <f>IF('Water Trading Repository Table'!$E618="Soft",'Water Trading Repository Table'!$B618, "")</f>
        <v>2606.2606666666602</v>
      </c>
      <c r="G618" s="79">
        <f>IF('Water Trading Repository Table'!$E618="Soft",'Water Trading Repository Table'!$C618, "")</f>
        <v>56.475000000000001</v>
      </c>
      <c r="H618" s="78" t="str">
        <f>IF('Water Trading Repository Table'!$E618="Hard",'Water Trading Repository Table'!$B618, "")</f>
        <v/>
      </c>
      <c r="I618" s="78">
        <f t="shared" si="12"/>
        <v>4</v>
      </c>
      <c r="J618" s="90" t="str">
        <f>IF('Water Trading Repository Table'!$E618="Hard",'Water Trading Repository Table'!$C618,"")</f>
        <v/>
      </c>
    </row>
    <row r="619" spans="1:10" ht="14.25" customHeight="1" x14ac:dyDescent="0.2">
      <c r="A619" s="77">
        <v>41948</v>
      </c>
      <c r="B619" s="78">
        <v>1593.28204166666</v>
      </c>
      <c r="C619" s="79">
        <v>50.376666666666601</v>
      </c>
      <c r="D619" s="80">
        <f t="shared" si="10"/>
        <v>11</v>
      </c>
      <c r="E619" s="80" t="s">
        <v>67</v>
      </c>
      <c r="F619" s="78">
        <f>IF('Water Trading Repository Table'!$E619="Soft",'Water Trading Repository Table'!$B619, "")</f>
        <v>1593.28204166666</v>
      </c>
      <c r="G619" s="79">
        <f>IF('Water Trading Repository Table'!$E619="Soft",'Water Trading Repository Table'!$C619, "")</f>
        <v>50.376666666666601</v>
      </c>
      <c r="H619" s="78" t="str">
        <f>IF('Water Trading Repository Table'!$E619="Hard",'Water Trading Repository Table'!$B619, "")</f>
        <v/>
      </c>
      <c r="I619" s="78">
        <f t="shared" si="12"/>
        <v>4</v>
      </c>
      <c r="J619" s="90" t="str">
        <f>IF('Water Trading Repository Table'!$E619="Hard",'Water Trading Repository Table'!$C619,"")</f>
        <v/>
      </c>
    </row>
    <row r="620" spans="1:10" ht="14.25" customHeight="1" x14ac:dyDescent="0.2">
      <c r="A620" s="77">
        <v>41948.5</v>
      </c>
      <c r="B620" s="78">
        <v>1816.4230833333299</v>
      </c>
      <c r="C620" s="79">
        <v>41.915833333333303</v>
      </c>
      <c r="D620" s="80">
        <f t="shared" si="10"/>
        <v>11</v>
      </c>
      <c r="E620" s="80" t="s">
        <v>67</v>
      </c>
      <c r="F620" s="78">
        <f>IF('Water Trading Repository Table'!$E620="Soft",'Water Trading Repository Table'!$B620, "")</f>
        <v>1816.4230833333299</v>
      </c>
      <c r="G620" s="79">
        <f>IF('Water Trading Repository Table'!$E620="Soft",'Water Trading Repository Table'!$C620, "")</f>
        <v>41.915833333333303</v>
      </c>
      <c r="H620" s="78" t="str">
        <f>IF('Water Trading Repository Table'!$E620="Hard",'Water Trading Repository Table'!$B620, "")</f>
        <v/>
      </c>
      <c r="I620" s="78">
        <f t="shared" si="12"/>
        <v>4</v>
      </c>
      <c r="J620" s="90" t="str">
        <f>IF('Water Trading Repository Table'!$E620="Hard",'Water Trading Repository Table'!$C620,"")</f>
        <v/>
      </c>
    </row>
    <row r="621" spans="1:10" ht="14.25" customHeight="1" x14ac:dyDescent="0.2">
      <c r="A621" s="77">
        <v>41949</v>
      </c>
      <c r="B621" s="78">
        <v>2012.89008333333</v>
      </c>
      <c r="C621" s="79">
        <v>42.007083333333298</v>
      </c>
      <c r="D621" s="80">
        <f t="shared" si="10"/>
        <v>11</v>
      </c>
      <c r="E621" s="80" t="s">
        <v>67</v>
      </c>
      <c r="F621" s="78">
        <f>IF('Water Trading Repository Table'!$E621="Soft",'Water Trading Repository Table'!$B621, "")</f>
        <v>2012.89008333333</v>
      </c>
      <c r="G621" s="79">
        <f>IF('Water Trading Repository Table'!$E621="Soft",'Water Trading Repository Table'!$C621, "")</f>
        <v>42.007083333333298</v>
      </c>
      <c r="H621" s="78" t="str">
        <f>IF('Water Trading Repository Table'!$E621="Hard",'Water Trading Repository Table'!$B621, "")</f>
        <v/>
      </c>
      <c r="I621" s="78">
        <f t="shared" si="12"/>
        <v>4</v>
      </c>
      <c r="J621" s="90" t="str">
        <f>IF('Water Trading Repository Table'!$E621="Hard",'Water Trading Repository Table'!$C621,"")</f>
        <v/>
      </c>
    </row>
    <row r="622" spans="1:10" ht="14.25" customHeight="1" x14ac:dyDescent="0.2">
      <c r="A622" s="77">
        <v>41949.5</v>
      </c>
      <c r="B622" s="78">
        <v>2323.33687499999</v>
      </c>
      <c r="C622" s="79">
        <v>48.264583333333299</v>
      </c>
      <c r="D622" s="80">
        <f t="shared" si="10"/>
        <v>11</v>
      </c>
      <c r="E622" s="80" t="s">
        <v>67</v>
      </c>
      <c r="F622" s="78">
        <f>IF('Water Trading Repository Table'!$E622="Soft",'Water Trading Repository Table'!$B622, "")</f>
        <v>2323.33687499999</v>
      </c>
      <c r="G622" s="79">
        <f>IF('Water Trading Repository Table'!$E622="Soft",'Water Trading Repository Table'!$C622, "")</f>
        <v>48.264583333333299</v>
      </c>
      <c r="H622" s="78" t="str">
        <f>IF('Water Trading Repository Table'!$E622="Hard",'Water Trading Repository Table'!$B622, "")</f>
        <v/>
      </c>
      <c r="I622" s="78">
        <f t="shared" si="12"/>
        <v>4</v>
      </c>
      <c r="J622" s="90" t="str">
        <f>IF('Water Trading Repository Table'!$E622="Hard",'Water Trading Repository Table'!$C622,"")</f>
        <v/>
      </c>
    </row>
    <row r="623" spans="1:10" ht="14.25" customHeight="1" x14ac:dyDescent="0.2">
      <c r="A623" s="77">
        <v>41950</v>
      </c>
      <c r="B623" s="78">
        <v>2038.519125</v>
      </c>
      <c r="C623" s="79">
        <v>57.581666666666599</v>
      </c>
      <c r="D623" s="80">
        <f t="shared" si="10"/>
        <v>11</v>
      </c>
      <c r="E623" s="80" t="s">
        <v>67</v>
      </c>
      <c r="F623" s="78">
        <f>IF('Water Trading Repository Table'!$E623="Soft",'Water Trading Repository Table'!$B623, "")</f>
        <v>2038.519125</v>
      </c>
      <c r="G623" s="79">
        <f>IF('Water Trading Repository Table'!$E623="Soft",'Water Trading Repository Table'!$C623, "")</f>
        <v>57.581666666666599</v>
      </c>
      <c r="H623" s="78" t="str">
        <f>IF('Water Trading Repository Table'!$E623="Hard",'Water Trading Repository Table'!$B623, "")</f>
        <v/>
      </c>
      <c r="I623" s="78">
        <f t="shared" si="12"/>
        <v>4</v>
      </c>
      <c r="J623" s="90" t="str">
        <f>IF('Water Trading Repository Table'!$E623="Hard",'Water Trading Repository Table'!$C623,"")</f>
        <v/>
      </c>
    </row>
    <row r="624" spans="1:10" ht="14.25" customHeight="1" x14ac:dyDescent="0.2">
      <c r="A624" s="77">
        <v>41950.5</v>
      </c>
      <c r="B624" s="78">
        <v>2540.8084583333298</v>
      </c>
      <c r="C624" s="79">
        <v>81.2558333333333</v>
      </c>
      <c r="D624" s="80">
        <f t="shared" si="10"/>
        <v>11</v>
      </c>
      <c r="E624" s="80" t="s">
        <v>67</v>
      </c>
      <c r="F624" s="78">
        <f>IF('Water Trading Repository Table'!$E624="Soft",'Water Trading Repository Table'!$B624, "")</f>
        <v>2540.8084583333298</v>
      </c>
      <c r="G624" s="79">
        <f>IF('Water Trading Repository Table'!$E624="Soft",'Water Trading Repository Table'!$C624, "")</f>
        <v>81.2558333333333</v>
      </c>
      <c r="H624" s="78" t="str">
        <f>IF('Water Trading Repository Table'!$E624="Hard",'Water Trading Repository Table'!$B624, "")</f>
        <v/>
      </c>
      <c r="I624" s="78">
        <f t="shared" si="12"/>
        <v>4</v>
      </c>
      <c r="J624" s="90" t="str">
        <f>IF('Water Trading Repository Table'!$E624="Hard",'Water Trading Repository Table'!$C624,"")</f>
        <v/>
      </c>
    </row>
    <row r="625" spans="1:10" ht="14.25" customHeight="1" x14ac:dyDescent="0.2">
      <c r="A625" s="77">
        <v>41951</v>
      </c>
      <c r="B625" s="78">
        <v>1708.6217083333299</v>
      </c>
      <c r="C625" s="79">
        <v>50.509583333333303</v>
      </c>
      <c r="D625" s="80">
        <f t="shared" si="10"/>
        <v>11</v>
      </c>
      <c r="E625" s="80" t="s">
        <v>67</v>
      </c>
      <c r="F625" s="78">
        <f>IF('Water Trading Repository Table'!$E625="Soft",'Water Trading Repository Table'!$B625, "")</f>
        <v>1708.6217083333299</v>
      </c>
      <c r="G625" s="79">
        <f>IF('Water Trading Repository Table'!$E625="Soft",'Water Trading Repository Table'!$C625, "")</f>
        <v>50.509583333333303</v>
      </c>
      <c r="H625" s="78" t="str">
        <f>IF('Water Trading Repository Table'!$E625="Hard",'Water Trading Repository Table'!$B625, "")</f>
        <v/>
      </c>
      <c r="I625" s="78">
        <f t="shared" si="12"/>
        <v>4</v>
      </c>
      <c r="J625" s="90" t="str">
        <f>IF('Water Trading Repository Table'!$E625="Hard",'Water Trading Repository Table'!$C625,"")</f>
        <v/>
      </c>
    </row>
    <row r="626" spans="1:10" ht="14.25" customHeight="1" x14ac:dyDescent="0.2">
      <c r="A626" s="77">
        <v>41951.5</v>
      </c>
      <c r="B626" s="78">
        <v>2016.7689583333299</v>
      </c>
      <c r="C626" s="79">
        <v>61.915833333333303</v>
      </c>
      <c r="D626" s="80">
        <f t="shared" si="10"/>
        <v>11</v>
      </c>
      <c r="E626" s="80" t="s">
        <v>67</v>
      </c>
      <c r="F626" s="78">
        <f>IF('Water Trading Repository Table'!$E626="Soft",'Water Trading Repository Table'!$B626, "")</f>
        <v>2016.7689583333299</v>
      </c>
      <c r="G626" s="79">
        <f>IF('Water Trading Repository Table'!$E626="Soft",'Water Trading Repository Table'!$C626, "")</f>
        <v>61.915833333333303</v>
      </c>
      <c r="H626" s="78" t="str">
        <f>IF('Water Trading Repository Table'!$E626="Hard",'Water Trading Repository Table'!$B626, "")</f>
        <v/>
      </c>
      <c r="I626" s="78">
        <f t="shared" si="12"/>
        <v>4</v>
      </c>
      <c r="J626" s="90" t="str">
        <f>IF('Water Trading Repository Table'!$E626="Hard",'Water Trading Repository Table'!$C626,"")</f>
        <v/>
      </c>
    </row>
    <row r="627" spans="1:10" ht="14.25" customHeight="1" x14ac:dyDescent="0.2">
      <c r="A627" s="77">
        <v>41952</v>
      </c>
      <c r="B627" s="78">
        <v>1949.9066250000001</v>
      </c>
      <c r="C627" s="79">
        <v>44.452083333333299</v>
      </c>
      <c r="D627" s="80">
        <f t="shared" si="10"/>
        <v>11</v>
      </c>
      <c r="E627" s="80" t="s">
        <v>67</v>
      </c>
      <c r="F627" s="78">
        <f>IF('Water Trading Repository Table'!$E627="Soft",'Water Trading Repository Table'!$B627, "")</f>
        <v>1949.9066250000001</v>
      </c>
      <c r="G627" s="79">
        <f>IF('Water Trading Repository Table'!$E627="Soft",'Water Trading Repository Table'!$C627, "")</f>
        <v>44.452083333333299</v>
      </c>
      <c r="H627" s="78" t="str">
        <f>IF('Water Trading Repository Table'!$E627="Hard",'Water Trading Repository Table'!$B627, "")</f>
        <v/>
      </c>
      <c r="I627" s="78">
        <f t="shared" si="12"/>
        <v>4</v>
      </c>
      <c r="J627" s="90" t="str">
        <f>IF('Water Trading Repository Table'!$E627="Hard",'Water Trading Repository Table'!$C627,"")</f>
        <v/>
      </c>
    </row>
    <row r="628" spans="1:10" ht="14.25" customHeight="1" x14ac:dyDescent="0.2">
      <c r="A628" s="77">
        <v>41952.5</v>
      </c>
      <c r="B628" s="78">
        <v>2290.6012500000002</v>
      </c>
      <c r="C628" s="79">
        <v>66.273333333333298</v>
      </c>
      <c r="D628" s="80">
        <f t="shared" si="10"/>
        <v>11</v>
      </c>
      <c r="E628" s="80" t="s">
        <v>67</v>
      </c>
      <c r="F628" s="78">
        <f>IF('Water Trading Repository Table'!$E628="Soft",'Water Trading Repository Table'!$B628, "")</f>
        <v>2290.6012500000002</v>
      </c>
      <c r="G628" s="79">
        <f>IF('Water Trading Repository Table'!$E628="Soft",'Water Trading Repository Table'!$C628, "")</f>
        <v>66.273333333333298</v>
      </c>
      <c r="H628" s="78" t="str">
        <f>IF('Water Trading Repository Table'!$E628="Hard",'Water Trading Repository Table'!$B628, "")</f>
        <v/>
      </c>
      <c r="I628" s="78">
        <f t="shared" si="12"/>
        <v>4</v>
      </c>
      <c r="J628" s="90" t="str">
        <f>IF('Water Trading Repository Table'!$E628="Hard",'Water Trading Repository Table'!$C628,"")</f>
        <v/>
      </c>
    </row>
    <row r="629" spans="1:10" ht="14.25" customHeight="1" x14ac:dyDescent="0.2">
      <c r="A629" s="77">
        <v>41953</v>
      </c>
      <c r="B629" s="78">
        <v>1880.72729166666</v>
      </c>
      <c r="C629" s="79">
        <v>56.90625</v>
      </c>
      <c r="D629" s="80">
        <f t="shared" si="10"/>
        <v>11</v>
      </c>
      <c r="E629" s="80" t="s">
        <v>67</v>
      </c>
      <c r="F629" s="78">
        <f>IF('Water Trading Repository Table'!$E629="Soft",'Water Trading Repository Table'!$B629, "")</f>
        <v>1880.72729166666</v>
      </c>
      <c r="G629" s="79">
        <f>IF('Water Trading Repository Table'!$E629="Soft",'Water Trading Repository Table'!$C629, "")</f>
        <v>56.90625</v>
      </c>
      <c r="H629" s="78" t="str">
        <f>IF('Water Trading Repository Table'!$E629="Hard",'Water Trading Repository Table'!$B629, "")</f>
        <v/>
      </c>
      <c r="I629" s="78">
        <f t="shared" si="12"/>
        <v>4</v>
      </c>
      <c r="J629" s="90" t="str">
        <f>IF('Water Trading Repository Table'!$E629="Hard",'Water Trading Repository Table'!$C629,"")</f>
        <v/>
      </c>
    </row>
    <row r="630" spans="1:10" ht="14.25" customHeight="1" x14ac:dyDescent="0.2">
      <c r="A630" s="77">
        <v>41953.5</v>
      </c>
      <c r="B630" s="78">
        <v>2154.9060416666598</v>
      </c>
      <c r="C630" s="79">
        <v>65.317499999999995</v>
      </c>
      <c r="D630" s="80">
        <f t="shared" si="10"/>
        <v>11</v>
      </c>
      <c r="E630" s="80" t="s">
        <v>67</v>
      </c>
      <c r="F630" s="78">
        <f>IF('Water Trading Repository Table'!$E630="Soft",'Water Trading Repository Table'!$B630, "")</f>
        <v>2154.9060416666598</v>
      </c>
      <c r="G630" s="79">
        <f>IF('Water Trading Repository Table'!$E630="Soft",'Water Trading Repository Table'!$C630, "")</f>
        <v>65.317499999999995</v>
      </c>
      <c r="H630" s="78" t="str">
        <f>IF('Water Trading Repository Table'!$E630="Hard",'Water Trading Repository Table'!$B630, "")</f>
        <v/>
      </c>
      <c r="I630" s="78">
        <f t="shared" si="12"/>
        <v>4</v>
      </c>
      <c r="J630" s="90" t="str">
        <f>IF('Water Trading Repository Table'!$E630="Hard",'Water Trading Repository Table'!$C630,"")</f>
        <v/>
      </c>
    </row>
    <row r="631" spans="1:10" ht="14.25" customHeight="1" x14ac:dyDescent="0.2">
      <c r="A631" s="77">
        <v>41954</v>
      </c>
      <c r="B631" s="78">
        <v>1956.88375</v>
      </c>
      <c r="C631" s="79">
        <v>63.1516666666666</v>
      </c>
      <c r="D631" s="80">
        <f t="shared" si="10"/>
        <v>11</v>
      </c>
      <c r="E631" s="80" t="s">
        <v>67</v>
      </c>
      <c r="F631" s="78">
        <f>IF('Water Trading Repository Table'!$E631="Soft",'Water Trading Repository Table'!$B631, "")</f>
        <v>1956.88375</v>
      </c>
      <c r="G631" s="79">
        <f>IF('Water Trading Repository Table'!$E631="Soft",'Water Trading Repository Table'!$C631, "")</f>
        <v>63.1516666666666</v>
      </c>
      <c r="H631" s="78" t="str">
        <f>IF('Water Trading Repository Table'!$E631="Hard",'Water Trading Repository Table'!$B631, "")</f>
        <v/>
      </c>
      <c r="I631" s="78">
        <f t="shared" si="12"/>
        <v>4</v>
      </c>
      <c r="J631" s="90" t="str">
        <f>IF('Water Trading Repository Table'!$E631="Hard",'Water Trading Repository Table'!$C631,"")</f>
        <v/>
      </c>
    </row>
    <row r="632" spans="1:10" ht="14.25" customHeight="1" x14ac:dyDescent="0.2">
      <c r="A632" s="77">
        <v>41954.5</v>
      </c>
      <c r="B632" s="78">
        <v>2342.821625</v>
      </c>
      <c r="C632" s="79">
        <v>78.025416666666601</v>
      </c>
      <c r="D632" s="80">
        <f t="shared" si="10"/>
        <v>11</v>
      </c>
      <c r="E632" s="80" t="s">
        <v>67</v>
      </c>
      <c r="F632" s="78">
        <f>IF('Water Trading Repository Table'!$E632="Soft",'Water Trading Repository Table'!$B632, "")</f>
        <v>2342.821625</v>
      </c>
      <c r="G632" s="79">
        <f>IF('Water Trading Repository Table'!$E632="Soft",'Water Trading Repository Table'!$C632, "")</f>
        <v>78.025416666666601</v>
      </c>
      <c r="H632" s="78" t="str">
        <f>IF('Water Trading Repository Table'!$E632="Hard",'Water Trading Repository Table'!$B632, "")</f>
        <v/>
      </c>
      <c r="I632" s="78">
        <f t="shared" si="12"/>
        <v>4</v>
      </c>
      <c r="J632" s="90" t="str">
        <f>IF('Water Trading Repository Table'!$E632="Hard",'Water Trading Repository Table'!$C632,"")</f>
        <v/>
      </c>
    </row>
    <row r="633" spans="1:10" ht="14.25" customHeight="1" x14ac:dyDescent="0.2">
      <c r="A633" s="77">
        <v>41955</v>
      </c>
      <c r="B633" s="78">
        <v>2046.5167083333299</v>
      </c>
      <c r="C633" s="79">
        <v>50.135833333333302</v>
      </c>
      <c r="D633" s="80">
        <f t="shared" si="10"/>
        <v>11</v>
      </c>
      <c r="E633" s="80" t="s">
        <v>67</v>
      </c>
      <c r="F633" s="78">
        <f>IF('Water Trading Repository Table'!$E633="Soft",'Water Trading Repository Table'!$B633, "")</f>
        <v>2046.5167083333299</v>
      </c>
      <c r="G633" s="79">
        <f>IF('Water Trading Repository Table'!$E633="Soft",'Water Trading Repository Table'!$C633, "")</f>
        <v>50.135833333333302</v>
      </c>
      <c r="H633" s="78" t="str">
        <f>IF('Water Trading Repository Table'!$E633="Hard",'Water Trading Repository Table'!$B633, "")</f>
        <v/>
      </c>
      <c r="I633" s="78">
        <f t="shared" si="12"/>
        <v>4</v>
      </c>
      <c r="J633" s="90" t="str">
        <f>IF('Water Trading Repository Table'!$E633="Hard",'Water Trading Repository Table'!$C633,"")</f>
        <v/>
      </c>
    </row>
    <row r="634" spans="1:10" ht="14.25" customHeight="1" x14ac:dyDescent="0.2">
      <c r="A634" s="77">
        <v>41955.5</v>
      </c>
      <c r="B634" s="78">
        <v>2574.9333750000001</v>
      </c>
      <c r="C634" s="79">
        <v>74.454583333333304</v>
      </c>
      <c r="D634" s="80">
        <f t="shared" si="10"/>
        <v>11</v>
      </c>
      <c r="E634" s="80" t="s">
        <v>67</v>
      </c>
      <c r="F634" s="78">
        <f>IF('Water Trading Repository Table'!$E634="Soft",'Water Trading Repository Table'!$B634, "")</f>
        <v>2574.9333750000001</v>
      </c>
      <c r="G634" s="79">
        <f>IF('Water Trading Repository Table'!$E634="Soft",'Water Trading Repository Table'!$C634, "")</f>
        <v>74.454583333333304</v>
      </c>
      <c r="H634" s="78" t="str">
        <f>IF('Water Trading Repository Table'!$E634="Hard",'Water Trading Repository Table'!$B634, "")</f>
        <v/>
      </c>
      <c r="I634" s="78">
        <f t="shared" si="12"/>
        <v>4</v>
      </c>
      <c r="J634" s="90" t="str">
        <f>IF('Water Trading Repository Table'!$E634="Hard",'Water Trading Repository Table'!$C634,"")</f>
        <v/>
      </c>
    </row>
    <row r="635" spans="1:10" ht="14.25" customHeight="1" x14ac:dyDescent="0.2">
      <c r="A635" s="77">
        <v>41956</v>
      </c>
      <c r="B635" s="78">
        <v>1838.4179166666599</v>
      </c>
      <c r="C635" s="79">
        <v>47.600416666666597</v>
      </c>
      <c r="D635" s="80">
        <f t="shared" si="10"/>
        <v>11</v>
      </c>
      <c r="E635" s="80" t="s">
        <v>67</v>
      </c>
      <c r="F635" s="78">
        <f>IF('Water Trading Repository Table'!$E635="Soft",'Water Trading Repository Table'!$B635, "")</f>
        <v>1838.4179166666599</v>
      </c>
      <c r="G635" s="79">
        <f>IF('Water Trading Repository Table'!$E635="Soft",'Water Trading Repository Table'!$C635, "")</f>
        <v>47.600416666666597</v>
      </c>
      <c r="H635" s="78" t="str">
        <f>IF('Water Trading Repository Table'!$E635="Hard",'Water Trading Repository Table'!$B635, "")</f>
        <v/>
      </c>
      <c r="I635" s="78">
        <f t="shared" si="12"/>
        <v>4</v>
      </c>
      <c r="J635" s="90" t="str">
        <f>IF('Water Trading Repository Table'!$E635="Hard",'Water Trading Repository Table'!$C635,"")</f>
        <v/>
      </c>
    </row>
    <row r="636" spans="1:10" ht="14.25" customHeight="1" x14ac:dyDescent="0.2">
      <c r="A636" s="77">
        <v>41956.5</v>
      </c>
      <c r="B636" s="78">
        <v>2156.3199583333299</v>
      </c>
      <c r="C636" s="79">
        <v>54.03875</v>
      </c>
      <c r="D636" s="80">
        <f t="shared" si="10"/>
        <v>11</v>
      </c>
      <c r="E636" s="80" t="s">
        <v>67</v>
      </c>
      <c r="F636" s="78">
        <f>IF('Water Trading Repository Table'!$E636="Soft",'Water Trading Repository Table'!$B636, "")</f>
        <v>2156.3199583333299</v>
      </c>
      <c r="G636" s="79">
        <f>IF('Water Trading Repository Table'!$E636="Soft",'Water Trading Repository Table'!$C636, "")</f>
        <v>54.03875</v>
      </c>
      <c r="H636" s="78" t="str">
        <f>IF('Water Trading Repository Table'!$E636="Hard",'Water Trading Repository Table'!$B636, "")</f>
        <v/>
      </c>
      <c r="I636" s="78">
        <f t="shared" si="12"/>
        <v>4</v>
      </c>
      <c r="J636" s="90" t="str">
        <f>IF('Water Trading Repository Table'!$E636="Hard",'Water Trading Repository Table'!$C636,"")</f>
        <v/>
      </c>
    </row>
    <row r="637" spans="1:10" ht="14.25" customHeight="1" x14ac:dyDescent="0.2">
      <c r="A637" s="77">
        <v>41957</v>
      </c>
      <c r="B637" s="78">
        <v>1879.3218749999901</v>
      </c>
      <c r="C637" s="79">
        <v>53.240416666666597</v>
      </c>
      <c r="D637" s="80">
        <f t="shared" si="10"/>
        <v>11</v>
      </c>
      <c r="E637" s="80" t="s">
        <v>67</v>
      </c>
      <c r="F637" s="78">
        <f>IF('Water Trading Repository Table'!$E637="Soft",'Water Trading Repository Table'!$B637, "")</f>
        <v>1879.3218749999901</v>
      </c>
      <c r="G637" s="79">
        <f>IF('Water Trading Repository Table'!$E637="Soft",'Water Trading Repository Table'!$C637, "")</f>
        <v>53.240416666666597</v>
      </c>
      <c r="H637" s="78" t="str">
        <f>IF('Water Trading Repository Table'!$E637="Hard",'Water Trading Repository Table'!$B637, "")</f>
        <v/>
      </c>
      <c r="I637" s="78">
        <f t="shared" si="12"/>
        <v>4</v>
      </c>
      <c r="J637" s="90" t="str">
        <f>IF('Water Trading Repository Table'!$E637="Hard",'Water Trading Repository Table'!$C637,"")</f>
        <v/>
      </c>
    </row>
    <row r="638" spans="1:10" ht="14.25" customHeight="1" x14ac:dyDescent="0.2">
      <c r="A638" s="77">
        <v>41957.5</v>
      </c>
      <c r="B638" s="78">
        <v>2407.2310416666601</v>
      </c>
      <c r="C638" s="79">
        <v>79.754583333333301</v>
      </c>
      <c r="D638" s="80">
        <f t="shared" si="10"/>
        <v>11</v>
      </c>
      <c r="E638" s="80" t="s">
        <v>67</v>
      </c>
      <c r="F638" s="78">
        <f>IF('Water Trading Repository Table'!$E638="Soft",'Water Trading Repository Table'!$B638, "")</f>
        <v>2407.2310416666601</v>
      </c>
      <c r="G638" s="79">
        <f>IF('Water Trading Repository Table'!$E638="Soft",'Water Trading Repository Table'!$C638, "")</f>
        <v>79.754583333333301</v>
      </c>
      <c r="H638" s="78" t="str">
        <f>IF('Water Trading Repository Table'!$E638="Hard",'Water Trading Repository Table'!$B638, "")</f>
        <v/>
      </c>
      <c r="I638" s="78">
        <f t="shared" si="12"/>
        <v>4</v>
      </c>
      <c r="J638" s="90" t="str">
        <f>IF('Water Trading Repository Table'!$E638="Hard",'Water Trading Repository Table'!$C638,"")</f>
        <v/>
      </c>
    </row>
    <row r="639" spans="1:10" ht="14.25" customHeight="1" x14ac:dyDescent="0.2">
      <c r="A639" s="77">
        <v>41958</v>
      </c>
      <c r="B639" s="78">
        <v>1984.76958333333</v>
      </c>
      <c r="C639" s="79">
        <v>46.871249999999897</v>
      </c>
      <c r="D639" s="80">
        <f t="shared" si="10"/>
        <v>11</v>
      </c>
      <c r="E639" s="80" t="s">
        <v>67</v>
      </c>
      <c r="F639" s="78">
        <f>IF('Water Trading Repository Table'!$E639="Soft",'Water Trading Repository Table'!$B639, "")</f>
        <v>1984.76958333333</v>
      </c>
      <c r="G639" s="79">
        <f>IF('Water Trading Repository Table'!$E639="Soft",'Water Trading Repository Table'!$C639, "")</f>
        <v>46.871249999999897</v>
      </c>
      <c r="H639" s="78" t="str">
        <f>IF('Water Trading Repository Table'!$E639="Hard",'Water Trading Repository Table'!$B639, "")</f>
        <v/>
      </c>
      <c r="I639" s="78">
        <f t="shared" si="12"/>
        <v>4</v>
      </c>
      <c r="J639" s="90" t="str">
        <f>IF('Water Trading Repository Table'!$E639="Hard",'Water Trading Repository Table'!$C639,"")</f>
        <v/>
      </c>
    </row>
    <row r="640" spans="1:10" ht="14.25" customHeight="1" x14ac:dyDescent="0.2">
      <c r="A640" s="77">
        <v>41958.5</v>
      </c>
      <c r="B640" s="78">
        <v>2474.5342083333298</v>
      </c>
      <c r="C640" s="79">
        <v>73.267499999999998</v>
      </c>
      <c r="D640" s="80">
        <f t="shared" si="10"/>
        <v>11</v>
      </c>
      <c r="E640" s="80" t="s">
        <v>67</v>
      </c>
      <c r="F640" s="78">
        <f>IF('Water Trading Repository Table'!$E640="Soft",'Water Trading Repository Table'!$B640, "")</f>
        <v>2474.5342083333298</v>
      </c>
      <c r="G640" s="79">
        <f>IF('Water Trading Repository Table'!$E640="Soft",'Water Trading Repository Table'!$C640, "")</f>
        <v>73.267499999999998</v>
      </c>
      <c r="H640" s="78" t="str">
        <f>IF('Water Trading Repository Table'!$E640="Hard",'Water Trading Repository Table'!$B640, "")</f>
        <v/>
      </c>
      <c r="I640" s="78">
        <f t="shared" si="12"/>
        <v>4</v>
      </c>
      <c r="J640" s="90" t="str">
        <f>IF('Water Trading Repository Table'!$E640="Hard",'Water Trading Repository Table'!$C640,"")</f>
        <v/>
      </c>
    </row>
    <row r="641" spans="1:10" ht="14.25" customHeight="1" x14ac:dyDescent="0.2">
      <c r="A641" s="77">
        <v>41959</v>
      </c>
      <c r="B641" s="78">
        <v>1896.93095833333</v>
      </c>
      <c r="C641" s="79">
        <v>49.975000000000001</v>
      </c>
      <c r="D641" s="80">
        <f t="shared" si="10"/>
        <v>11</v>
      </c>
      <c r="E641" s="80" t="s">
        <v>67</v>
      </c>
      <c r="F641" s="78">
        <f>IF('Water Trading Repository Table'!$E641="Soft",'Water Trading Repository Table'!$B641, "")</f>
        <v>1896.93095833333</v>
      </c>
      <c r="G641" s="79">
        <f>IF('Water Trading Repository Table'!$E641="Soft",'Water Trading Repository Table'!$C641, "")</f>
        <v>49.975000000000001</v>
      </c>
      <c r="H641" s="78" t="str">
        <f>IF('Water Trading Repository Table'!$E641="Hard",'Water Trading Repository Table'!$B641, "")</f>
        <v/>
      </c>
      <c r="I641" s="78">
        <f t="shared" si="12"/>
        <v>4</v>
      </c>
      <c r="J641" s="90" t="str">
        <f>IF('Water Trading Repository Table'!$E641="Hard",'Water Trading Repository Table'!$C641,"")</f>
        <v/>
      </c>
    </row>
    <row r="642" spans="1:10" ht="14.25" customHeight="1" x14ac:dyDescent="0.2">
      <c r="A642" s="77">
        <v>41959.5</v>
      </c>
      <c r="B642" s="78">
        <v>2473.4072916666601</v>
      </c>
      <c r="C642" s="79">
        <v>77.7662499999999</v>
      </c>
      <c r="D642" s="80">
        <f t="shared" si="10"/>
        <v>11</v>
      </c>
      <c r="E642" s="80" t="s">
        <v>67</v>
      </c>
      <c r="F642" s="78">
        <f>IF('Water Trading Repository Table'!$E642="Soft",'Water Trading Repository Table'!$B642, "")</f>
        <v>2473.4072916666601</v>
      </c>
      <c r="G642" s="79">
        <f>IF('Water Trading Repository Table'!$E642="Soft",'Water Trading Repository Table'!$C642, "")</f>
        <v>77.7662499999999</v>
      </c>
      <c r="H642" s="78" t="str">
        <f>IF('Water Trading Repository Table'!$E642="Hard",'Water Trading Repository Table'!$B642, "")</f>
        <v/>
      </c>
      <c r="I642" s="78">
        <f t="shared" si="12"/>
        <v>4</v>
      </c>
      <c r="J642" s="90" t="str">
        <f>IF('Water Trading Repository Table'!$E642="Hard",'Water Trading Repository Table'!$C642,"")</f>
        <v/>
      </c>
    </row>
    <row r="643" spans="1:10" ht="14.25" customHeight="1" x14ac:dyDescent="0.2">
      <c r="A643" s="77">
        <v>41960</v>
      </c>
      <c r="B643" s="78">
        <v>1830.4516249999999</v>
      </c>
      <c r="C643" s="79">
        <v>56.203749999999999</v>
      </c>
      <c r="D643" s="80">
        <f t="shared" si="10"/>
        <v>11</v>
      </c>
      <c r="E643" s="80" t="s">
        <v>67</v>
      </c>
      <c r="F643" s="78">
        <f>IF('Water Trading Repository Table'!$E643="Soft",'Water Trading Repository Table'!$B643, "")</f>
        <v>1830.4516249999999</v>
      </c>
      <c r="G643" s="79">
        <f>IF('Water Trading Repository Table'!$E643="Soft",'Water Trading Repository Table'!$C643, "")</f>
        <v>56.203749999999999</v>
      </c>
      <c r="H643" s="78" t="str">
        <f>IF('Water Trading Repository Table'!$E643="Hard",'Water Trading Repository Table'!$B643, "")</f>
        <v/>
      </c>
      <c r="I643" s="78">
        <f t="shared" si="12"/>
        <v>4</v>
      </c>
      <c r="J643" s="90" t="str">
        <f>IF('Water Trading Repository Table'!$E643="Hard",'Water Trading Repository Table'!$C643,"")</f>
        <v/>
      </c>
    </row>
    <row r="644" spans="1:10" ht="14.25" customHeight="1" x14ac:dyDescent="0.2">
      <c r="A644" s="77">
        <v>41960.5</v>
      </c>
      <c r="B644" s="78">
        <v>2146.0133333333301</v>
      </c>
      <c r="C644" s="79">
        <v>74.744583333333296</v>
      </c>
      <c r="D644" s="80">
        <f t="shared" si="10"/>
        <v>11</v>
      </c>
      <c r="E644" s="80" t="s">
        <v>67</v>
      </c>
      <c r="F644" s="78">
        <f>IF('Water Trading Repository Table'!$E644="Soft",'Water Trading Repository Table'!$B644, "")</f>
        <v>2146.0133333333301</v>
      </c>
      <c r="G644" s="79">
        <f>IF('Water Trading Repository Table'!$E644="Soft",'Water Trading Repository Table'!$C644, "")</f>
        <v>74.744583333333296</v>
      </c>
      <c r="H644" s="78" t="str">
        <f>IF('Water Trading Repository Table'!$E644="Hard",'Water Trading Repository Table'!$B644, "")</f>
        <v/>
      </c>
      <c r="I644" s="78">
        <f t="shared" ref="I644:I707" si="13">ROUNDUP(D644/3,0)</f>
        <v>4</v>
      </c>
      <c r="J644" s="90" t="str">
        <f>IF('Water Trading Repository Table'!$E644="Hard",'Water Trading Repository Table'!$C644,"")</f>
        <v/>
      </c>
    </row>
    <row r="645" spans="1:10" ht="14.25" customHeight="1" x14ac:dyDescent="0.2">
      <c r="A645" s="77">
        <v>41961</v>
      </c>
      <c r="B645" s="78">
        <v>1967.22974999999</v>
      </c>
      <c r="C645" s="79">
        <v>55.783749999999998</v>
      </c>
      <c r="D645" s="80">
        <f t="shared" si="10"/>
        <v>11</v>
      </c>
      <c r="E645" s="80" t="s">
        <v>67</v>
      </c>
      <c r="F645" s="78">
        <f>IF('Water Trading Repository Table'!$E645="Soft",'Water Trading Repository Table'!$B645, "")</f>
        <v>1967.22974999999</v>
      </c>
      <c r="G645" s="79">
        <f>IF('Water Trading Repository Table'!$E645="Soft",'Water Trading Repository Table'!$C645, "")</f>
        <v>55.783749999999998</v>
      </c>
      <c r="H645" s="78" t="str">
        <f>IF('Water Trading Repository Table'!$E645="Hard",'Water Trading Repository Table'!$B645, "")</f>
        <v/>
      </c>
      <c r="I645" s="78">
        <f t="shared" si="13"/>
        <v>4</v>
      </c>
      <c r="J645" s="90" t="str">
        <f>IF('Water Trading Repository Table'!$E645="Hard",'Water Trading Repository Table'!$C645,"")</f>
        <v/>
      </c>
    </row>
    <row r="646" spans="1:10" ht="14.25" customHeight="1" x14ac:dyDescent="0.2">
      <c r="A646" s="77">
        <v>41961.5</v>
      </c>
      <c r="B646" s="78">
        <v>2182.4940000000001</v>
      </c>
      <c r="C646" s="79">
        <v>48.494583333333303</v>
      </c>
      <c r="D646" s="80">
        <f t="shared" si="10"/>
        <v>11</v>
      </c>
      <c r="E646" s="80" t="s">
        <v>67</v>
      </c>
      <c r="F646" s="78">
        <f>IF('Water Trading Repository Table'!$E646="Soft",'Water Trading Repository Table'!$B646, "")</f>
        <v>2182.4940000000001</v>
      </c>
      <c r="G646" s="79">
        <f>IF('Water Trading Repository Table'!$E646="Soft",'Water Trading Repository Table'!$C646, "")</f>
        <v>48.494583333333303</v>
      </c>
      <c r="H646" s="78" t="str">
        <f>IF('Water Trading Repository Table'!$E646="Hard",'Water Trading Repository Table'!$B646, "")</f>
        <v/>
      </c>
      <c r="I646" s="78">
        <f t="shared" si="13"/>
        <v>4</v>
      </c>
      <c r="J646" s="90" t="str">
        <f>IF('Water Trading Repository Table'!$E646="Hard",'Water Trading Repository Table'!$C646,"")</f>
        <v/>
      </c>
    </row>
    <row r="647" spans="1:10" ht="14.25" customHeight="1" x14ac:dyDescent="0.2">
      <c r="A647" s="77">
        <v>41962</v>
      </c>
      <c r="B647" s="78">
        <v>1929.8937777777701</v>
      </c>
      <c r="C647" s="79">
        <v>33.299444444444397</v>
      </c>
      <c r="D647" s="80">
        <f t="shared" si="10"/>
        <v>11</v>
      </c>
      <c r="E647" s="80" t="s">
        <v>67</v>
      </c>
      <c r="F647" s="78">
        <f>IF('Water Trading Repository Table'!$E647="Soft",'Water Trading Repository Table'!$B647, "")</f>
        <v>1929.8937777777701</v>
      </c>
      <c r="G647" s="79">
        <f>IF('Water Trading Repository Table'!$E647="Soft",'Water Trading Repository Table'!$C647, "")</f>
        <v>33.299444444444397</v>
      </c>
      <c r="H647" s="78" t="str">
        <f>IF('Water Trading Repository Table'!$E647="Hard",'Water Trading Repository Table'!$B647, "")</f>
        <v/>
      </c>
      <c r="I647" s="78">
        <f t="shared" si="13"/>
        <v>4</v>
      </c>
      <c r="J647" s="90" t="str">
        <f>IF('Water Trading Repository Table'!$E647="Hard",'Water Trading Repository Table'!$C647,"")</f>
        <v/>
      </c>
    </row>
    <row r="648" spans="1:10" ht="14.25" customHeight="1" x14ac:dyDescent="0.2">
      <c r="A648" s="77">
        <v>41962.5</v>
      </c>
      <c r="B648" s="78">
        <v>2045.6363636363601</v>
      </c>
      <c r="C648" s="79">
        <v>40.534999999999997</v>
      </c>
      <c r="D648" s="80">
        <f t="shared" si="10"/>
        <v>11</v>
      </c>
      <c r="E648" s="80" t="s">
        <v>67</v>
      </c>
      <c r="F648" s="78">
        <f>IF('Water Trading Repository Table'!$E648="Soft",'Water Trading Repository Table'!$B648, "")</f>
        <v>2045.6363636363601</v>
      </c>
      <c r="G648" s="79">
        <f>IF('Water Trading Repository Table'!$E648="Soft",'Water Trading Repository Table'!$C648, "")</f>
        <v>40.534999999999997</v>
      </c>
      <c r="H648" s="78" t="str">
        <f>IF('Water Trading Repository Table'!$E648="Hard",'Water Trading Repository Table'!$B648, "")</f>
        <v/>
      </c>
      <c r="I648" s="78">
        <f t="shared" si="13"/>
        <v>4</v>
      </c>
      <c r="J648" s="90" t="str">
        <f>IF('Water Trading Repository Table'!$E648="Hard",'Water Trading Repository Table'!$C648,"")</f>
        <v/>
      </c>
    </row>
    <row r="649" spans="1:10" ht="14.25" customHeight="1" x14ac:dyDescent="0.2">
      <c r="A649" s="77">
        <v>41963</v>
      </c>
      <c r="B649" s="78">
        <v>1880.0908571428499</v>
      </c>
      <c r="C649" s="79">
        <v>33.344999999999999</v>
      </c>
      <c r="D649" s="80">
        <f t="shared" si="10"/>
        <v>11</v>
      </c>
      <c r="E649" s="80" t="s">
        <v>67</v>
      </c>
      <c r="F649" s="78">
        <f>IF('Water Trading Repository Table'!$E649="Soft",'Water Trading Repository Table'!$B649, "")</f>
        <v>1880.0908571428499</v>
      </c>
      <c r="G649" s="79">
        <f>IF('Water Trading Repository Table'!$E649="Soft",'Water Trading Repository Table'!$C649, "")</f>
        <v>33.344999999999999</v>
      </c>
      <c r="H649" s="78" t="str">
        <f>IF('Water Trading Repository Table'!$E649="Hard",'Water Trading Repository Table'!$B649, "")</f>
        <v/>
      </c>
      <c r="I649" s="78">
        <f t="shared" si="13"/>
        <v>4</v>
      </c>
      <c r="J649" s="90" t="str">
        <f>IF('Water Trading Repository Table'!$E649="Hard",'Water Trading Repository Table'!$C649,"")</f>
        <v/>
      </c>
    </row>
    <row r="650" spans="1:10" ht="14.25" customHeight="1" x14ac:dyDescent="0.2">
      <c r="A650" s="77">
        <v>41963.5</v>
      </c>
      <c r="B650" s="78">
        <v>2085.9897500000002</v>
      </c>
      <c r="C650" s="79">
        <v>44.9583333333333</v>
      </c>
      <c r="D650" s="80">
        <f t="shared" si="10"/>
        <v>11</v>
      </c>
      <c r="E650" s="80" t="s">
        <v>67</v>
      </c>
      <c r="F650" s="78">
        <f>IF('Water Trading Repository Table'!$E650="Soft",'Water Trading Repository Table'!$B650, "")</f>
        <v>2085.9897500000002</v>
      </c>
      <c r="G650" s="79">
        <f>IF('Water Trading Repository Table'!$E650="Soft",'Water Trading Repository Table'!$C650, "")</f>
        <v>44.9583333333333</v>
      </c>
      <c r="H650" s="78" t="str">
        <f>IF('Water Trading Repository Table'!$E650="Hard",'Water Trading Repository Table'!$B650, "")</f>
        <v/>
      </c>
      <c r="I650" s="78">
        <f t="shared" si="13"/>
        <v>4</v>
      </c>
      <c r="J650" s="90" t="str">
        <f>IF('Water Trading Repository Table'!$E650="Hard",'Water Trading Repository Table'!$C650,"")</f>
        <v/>
      </c>
    </row>
    <row r="651" spans="1:10" ht="14.25" customHeight="1" x14ac:dyDescent="0.2">
      <c r="A651" s="77">
        <v>41964</v>
      </c>
      <c r="B651" s="78">
        <v>2014.6393125</v>
      </c>
      <c r="C651" s="79">
        <v>38.847499999999997</v>
      </c>
      <c r="D651" s="80">
        <f t="shared" si="10"/>
        <v>11</v>
      </c>
      <c r="E651" s="80" t="s">
        <v>67</v>
      </c>
      <c r="F651" s="78">
        <f>IF('Water Trading Repository Table'!$E651="Soft",'Water Trading Repository Table'!$B651, "")</f>
        <v>2014.6393125</v>
      </c>
      <c r="G651" s="79">
        <f>IF('Water Trading Repository Table'!$E651="Soft",'Water Trading Repository Table'!$C651, "")</f>
        <v>38.847499999999997</v>
      </c>
      <c r="H651" s="78" t="str">
        <f>IF('Water Trading Repository Table'!$E651="Hard",'Water Trading Repository Table'!$B651, "")</f>
        <v/>
      </c>
      <c r="I651" s="78">
        <f t="shared" si="13"/>
        <v>4</v>
      </c>
      <c r="J651" s="90" t="str">
        <f>IF('Water Trading Repository Table'!$E651="Hard",'Water Trading Repository Table'!$C651,"")</f>
        <v/>
      </c>
    </row>
    <row r="652" spans="1:10" ht="14.25" customHeight="1" x14ac:dyDescent="0.2">
      <c r="A652" s="77">
        <v>41964.5</v>
      </c>
      <c r="B652" s="78">
        <v>2325.59958333333</v>
      </c>
      <c r="C652" s="79">
        <v>56.487916666666599</v>
      </c>
      <c r="D652" s="80">
        <f t="shared" si="10"/>
        <v>11</v>
      </c>
      <c r="E652" s="80" t="s">
        <v>67</v>
      </c>
      <c r="F652" s="78">
        <f>IF('Water Trading Repository Table'!$E652="Soft",'Water Trading Repository Table'!$B652, "")</f>
        <v>2325.59958333333</v>
      </c>
      <c r="G652" s="79">
        <f>IF('Water Trading Repository Table'!$E652="Soft",'Water Trading Repository Table'!$C652, "")</f>
        <v>56.487916666666599</v>
      </c>
      <c r="H652" s="78" t="str">
        <f>IF('Water Trading Repository Table'!$E652="Hard",'Water Trading Repository Table'!$B652, "")</f>
        <v/>
      </c>
      <c r="I652" s="78">
        <f t="shared" si="13"/>
        <v>4</v>
      </c>
      <c r="J652" s="90" t="str">
        <f>IF('Water Trading Repository Table'!$E652="Hard",'Water Trading Repository Table'!$C652,"")</f>
        <v/>
      </c>
    </row>
    <row r="653" spans="1:10" ht="14.25" customHeight="1" x14ac:dyDescent="0.2">
      <c r="A653" s="77">
        <v>41965</v>
      </c>
      <c r="B653" s="78">
        <v>1960.05679166666</v>
      </c>
      <c r="C653" s="79">
        <v>44.548749999999998</v>
      </c>
      <c r="D653" s="80">
        <f t="shared" si="10"/>
        <v>11</v>
      </c>
      <c r="E653" s="80" t="s">
        <v>67</v>
      </c>
      <c r="F653" s="78">
        <f>IF('Water Trading Repository Table'!$E653="Soft",'Water Trading Repository Table'!$B653, "")</f>
        <v>1960.05679166666</v>
      </c>
      <c r="G653" s="79">
        <f>IF('Water Trading Repository Table'!$E653="Soft",'Water Trading Repository Table'!$C653, "")</f>
        <v>44.548749999999998</v>
      </c>
      <c r="H653" s="78" t="str">
        <f>IF('Water Trading Repository Table'!$E653="Hard",'Water Trading Repository Table'!$B653, "")</f>
        <v/>
      </c>
      <c r="I653" s="78">
        <f t="shared" si="13"/>
        <v>4</v>
      </c>
      <c r="J653" s="90" t="str">
        <f>IF('Water Trading Repository Table'!$E653="Hard",'Water Trading Repository Table'!$C653,"")</f>
        <v/>
      </c>
    </row>
    <row r="654" spans="1:10" ht="14.25" customHeight="1" x14ac:dyDescent="0.2">
      <c r="A654" s="77">
        <v>41965.5</v>
      </c>
      <c r="B654" s="78">
        <v>2341.8746666666598</v>
      </c>
      <c r="C654" s="79">
        <v>54.977916666666601</v>
      </c>
      <c r="D654" s="80">
        <f t="shared" si="10"/>
        <v>11</v>
      </c>
      <c r="E654" s="80" t="s">
        <v>67</v>
      </c>
      <c r="F654" s="78">
        <f>IF('Water Trading Repository Table'!$E654="Soft",'Water Trading Repository Table'!$B654, "")</f>
        <v>2341.8746666666598</v>
      </c>
      <c r="G654" s="79">
        <f>IF('Water Trading Repository Table'!$E654="Soft",'Water Trading Repository Table'!$C654, "")</f>
        <v>54.977916666666601</v>
      </c>
      <c r="H654" s="78" t="str">
        <f>IF('Water Trading Repository Table'!$E654="Hard",'Water Trading Repository Table'!$B654, "")</f>
        <v/>
      </c>
      <c r="I654" s="78">
        <f t="shared" si="13"/>
        <v>4</v>
      </c>
      <c r="J654" s="90" t="str">
        <f>IF('Water Trading Repository Table'!$E654="Hard",'Water Trading Repository Table'!$C654,"")</f>
        <v/>
      </c>
    </row>
    <row r="655" spans="1:10" ht="14.25" customHeight="1" x14ac:dyDescent="0.2">
      <c r="A655" s="77">
        <v>41966</v>
      </c>
      <c r="B655" s="78">
        <v>1722.6105</v>
      </c>
      <c r="C655" s="79">
        <v>36.4375</v>
      </c>
      <c r="D655" s="80">
        <f t="shared" si="10"/>
        <v>11</v>
      </c>
      <c r="E655" s="80" t="s">
        <v>67</v>
      </c>
      <c r="F655" s="78">
        <f>IF('Water Trading Repository Table'!$E655="Soft",'Water Trading Repository Table'!$B655, "")</f>
        <v>1722.6105</v>
      </c>
      <c r="G655" s="79">
        <f>IF('Water Trading Repository Table'!$E655="Soft",'Water Trading Repository Table'!$C655, "")</f>
        <v>36.4375</v>
      </c>
      <c r="H655" s="78" t="str">
        <f>IF('Water Trading Repository Table'!$E655="Hard",'Water Trading Repository Table'!$B655, "")</f>
        <v/>
      </c>
      <c r="I655" s="78">
        <f t="shared" si="13"/>
        <v>4</v>
      </c>
      <c r="J655" s="90" t="str">
        <f>IF('Water Trading Repository Table'!$E655="Hard",'Water Trading Repository Table'!$C655,"")</f>
        <v/>
      </c>
    </row>
    <row r="656" spans="1:10" ht="14.25" customHeight="1" x14ac:dyDescent="0.2">
      <c r="A656" s="77">
        <v>41966.5</v>
      </c>
      <c r="B656" s="78">
        <v>2026.1913750000001</v>
      </c>
      <c r="C656" s="79">
        <v>56.418749999999903</v>
      </c>
      <c r="D656" s="80">
        <f t="shared" si="10"/>
        <v>11</v>
      </c>
      <c r="E656" s="80" t="s">
        <v>67</v>
      </c>
      <c r="F656" s="78">
        <f>IF('Water Trading Repository Table'!$E656="Soft",'Water Trading Repository Table'!$B656, "")</f>
        <v>2026.1913750000001</v>
      </c>
      <c r="G656" s="79">
        <f>IF('Water Trading Repository Table'!$E656="Soft",'Water Trading Repository Table'!$C656, "")</f>
        <v>56.418749999999903</v>
      </c>
      <c r="H656" s="78" t="str">
        <f>IF('Water Trading Repository Table'!$E656="Hard",'Water Trading Repository Table'!$B656, "")</f>
        <v/>
      </c>
      <c r="I656" s="78">
        <f t="shared" si="13"/>
        <v>4</v>
      </c>
      <c r="J656" s="90" t="str">
        <f>IF('Water Trading Repository Table'!$E656="Hard",'Water Trading Repository Table'!$C656,"")</f>
        <v/>
      </c>
    </row>
    <row r="657" spans="1:10" ht="14.25" customHeight="1" x14ac:dyDescent="0.2">
      <c r="A657" s="77">
        <v>41967</v>
      </c>
      <c r="B657" s="78">
        <v>1621.5212916666601</v>
      </c>
      <c r="C657" s="79">
        <v>54.088333333333303</v>
      </c>
      <c r="D657" s="80">
        <f t="shared" si="10"/>
        <v>11</v>
      </c>
      <c r="E657" s="80" t="s">
        <v>67</v>
      </c>
      <c r="F657" s="78">
        <f>IF('Water Trading Repository Table'!$E657="Soft",'Water Trading Repository Table'!$B657, "")</f>
        <v>1621.5212916666601</v>
      </c>
      <c r="G657" s="79">
        <f>IF('Water Trading Repository Table'!$E657="Soft",'Water Trading Repository Table'!$C657, "")</f>
        <v>54.088333333333303</v>
      </c>
      <c r="H657" s="78" t="str">
        <f>IF('Water Trading Repository Table'!$E657="Hard",'Water Trading Repository Table'!$B657, "")</f>
        <v/>
      </c>
      <c r="I657" s="78">
        <f t="shared" si="13"/>
        <v>4</v>
      </c>
      <c r="J657" s="90" t="str">
        <f>IF('Water Trading Repository Table'!$E657="Hard",'Water Trading Repository Table'!$C657,"")</f>
        <v/>
      </c>
    </row>
    <row r="658" spans="1:10" ht="14.25" customHeight="1" x14ac:dyDescent="0.2">
      <c r="A658" s="77">
        <v>41967.5</v>
      </c>
      <c r="B658" s="78">
        <v>1833.5901249999999</v>
      </c>
      <c r="C658" s="79">
        <v>46.512499999999903</v>
      </c>
      <c r="D658" s="80">
        <f t="shared" si="10"/>
        <v>11</v>
      </c>
      <c r="E658" s="80" t="s">
        <v>67</v>
      </c>
      <c r="F658" s="78">
        <f>IF('Water Trading Repository Table'!$E658="Soft",'Water Trading Repository Table'!$B658, "")</f>
        <v>1833.5901249999999</v>
      </c>
      <c r="G658" s="79">
        <f>IF('Water Trading Repository Table'!$E658="Soft",'Water Trading Repository Table'!$C658, "")</f>
        <v>46.512499999999903</v>
      </c>
      <c r="H658" s="78" t="str">
        <f>IF('Water Trading Repository Table'!$E658="Hard",'Water Trading Repository Table'!$B658, "")</f>
        <v/>
      </c>
      <c r="I658" s="78">
        <f t="shared" si="13"/>
        <v>4</v>
      </c>
      <c r="J658" s="90" t="str">
        <f>IF('Water Trading Repository Table'!$E658="Hard",'Water Trading Repository Table'!$C658,"")</f>
        <v/>
      </c>
    </row>
    <row r="659" spans="1:10" ht="14.25" customHeight="1" x14ac:dyDescent="0.2">
      <c r="A659" s="77">
        <v>41968</v>
      </c>
      <c r="B659" s="78">
        <v>1763.4928749999999</v>
      </c>
      <c r="C659" s="79">
        <v>45.996666666666599</v>
      </c>
      <c r="D659" s="80">
        <f t="shared" si="10"/>
        <v>11</v>
      </c>
      <c r="E659" s="80" t="s">
        <v>67</v>
      </c>
      <c r="F659" s="78">
        <f>IF('Water Trading Repository Table'!$E659="Soft",'Water Trading Repository Table'!$B659, "")</f>
        <v>1763.4928749999999</v>
      </c>
      <c r="G659" s="79">
        <f>IF('Water Trading Repository Table'!$E659="Soft",'Water Trading Repository Table'!$C659, "")</f>
        <v>45.996666666666599</v>
      </c>
      <c r="H659" s="78" t="str">
        <f>IF('Water Trading Repository Table'!$E659="Hard",'Water Trading Repository Table'!$B659, "")</f>
        <v/>
      </c>
      <c r="I659" s="78">
        <f t="shared" si="13"/>
        <v>4</v>
      </c>
      <c r="J659" s="90" t="str">
        <f>IF('Water Trading Repository Table'!$E659="Hard",'Water Trading Repository Table'!$C659,"")</f>
        <v/>
      </c>
    </row>
    <row r="660" spans="1:10" ht="14.25" customHeight="1" x14ac:dyDescent="0.2">
      <c r="A660" s="77">
        <v>41968.5</v>
      </c>
      <c r="B660" s="78">
        <v>2059.60249999999</v>
      </c>
      <c r="C660" s="79">
        <v>48.314090909090901</v>
      </c>
      <c r="D660" s="80">
        <f t="shared" si="10"/>
        <v>11</v>
      </c>
      <c r="E660" s="80" t="s">
        <v>67</v>
      </c>
      <c r="F660" s="78">
        <f>IF('Water Trading Repository Table'!$E660="Soft",'Water Trading Repository Table'!$B660, "")</f>
        <v>2059.60249999999</v>
      </c>
      <c r="G660" s="79">
        <f>IF('Water Trading Repository Table'!$E660="Soft",'Water Trading Repository Table'!$C660, "")</f>
        <v>48.314090909090901</v>
      </c>
      <c r="H660" s="78" t="str">
        <f>IF('Water Trading Repository Table'!$E660="Hard",'Water Trading Repository Table'!$B660, "")</f>
        <v/>
      </c>
      <c r="I660" s="78">
        <f t="shared" si="13"/>
        <v>4</v>
      </c>
      <c r="J660" s="90" t="str">
        <f>IF('Water Trading Repository Table'!$E660="Hard",'Water Trading Repository Table'!$C660,"")</f>
        <v/>
      </c>
    </row>
    <row r="661" spans="1:10" ht="14.25" customHeight="1" x14ac:dyDescent="0.2">
      <c r="A661" s="77">
        <v>41969</v>
      </c>
      <c r="B661" s="78">
        <v>1995.29342857142</v>
      </c>
      <c r="C661" s="79">
        <v>44.322857142857103</v>
      </c>
      <c r="D661" s="80">
        <f t="shared" si="10"/>
        <v>11</v>
      </c>
      <c r="E661" s="80" t="s">
        <v>67</v>
      </c>
      <c r="F661" s="78">
        <f>IF('Water Trading Repository Table'!$E661="Soft",'Water Trading Repository Table'!$B661, "")</f>
        <v>1995.29342857142</v>
      </c>
      <c r="G661" s="79">
        <f>IF('Water Trading Repository Table'!$E661="Soft",'Water Trading Repository Table'!$C661, "")</f>
        <v>44.322857142857103</v>
      </c>
      <c r="H661" s="78" t="str">
        <f>IF('Water Trading Repository Table'!$E661="Hard",'Water Trading Repository Table'!$B661, "")</f>
        <v/>
      </c>
      <c r="I661" s="78">
        <f t="shared" si="13"/>
        <v>4</v>
      </c>
      <c r="J661" s="90" t="str">
        <f>IF('Water Trading Repository Table'!$E661="Hard",'Water Trading Repository Table'!$C661,"")</f>
        <v/>
      </c>
    </row>
    <row r="662" spans="1:10" ht="14.25" customHeight="1" x14ac:dyDescent="0.2">
      <c r="A662" s="77">
        <v>41969.5</v>
      </c>
      <c r="B662" s="78">
        <v>2089.6785416666598</v>
      </c>
      <c r="C662" s="79">
        <v>39.004999999999903</v>
      </c>
      <c r="D662" s="80">
        <f t="shared" si="10"/>
        <v>11</v>
      </c>
      <c r="E662" s="80" t="s">
        <v>67</v>
      </c>
      <c r="F662" s="78">
        <f>IF('Water Trading Repository Table'!$E662="Soft",'Water Trading Repository Table'!$B662, "")</f>
        <v>2089.6785416666598</v>
      </c>
      <c r="G662" s="79">
        <f>IF('Water Trading Repository Table'!$E662="Soft",'Water Trading Repository Table'!$C662, "")</f>
        <v>39.004999999999903</v>
      </c>
      <c r="H662" s="78" t="str">
        <f>IF('Water Trading Repository Table'!$E662="Hard",'Water Trading Repository Table'!$B662, "")</f>
        <v/>
      </c>
      <c r="I662" s="78">
        <f t="shared" si="13"/>
        <v>4</v>
      </c>
      <c r="J662" s="90" t="str">
        <f>IF('Water Trading Repository Table'!$E662="Hard",'Water Trading Repository Table'!$C662,"")</f>
        <v/>
      </c>
    </row>
    <row r="663" spans="1:10" ht="14.25" customHeight="1" x14ac:dyDescent="0.2">
      <c r="A663" s="77">
        <v>41970</v>
      </c>
      <c r="B663" s="78">
        <v>1968.56105555555</v>
      </c>
      <c r="C663" s="79">
        <v>32.433888888888802</v>
      </c>
      <c r="D663" s="80">
        <f t="shared" si="10"/>
        <v>11</v>
      </c>
      <c r="E663" s="80" t="s">
        <v>67</v>
      </c>
      <c r="F663" s="78">
        <f>IF('Water Trading Repository Table'!$E663="Soft",'Water Trading Repository Table'!$B663, "")</f>
        <v>1968.56105555555</v>
      </c>
      <c r="G663" s="79">
        <f>IF('Water Trading Repository Table'!$E663="Soft",'Water Trading Repository Table'!$C663, "")</f>
        <v>32.433888888888802</v>
      </c>
      <c r="H663" s="78" t="str">
        <f>IF('Water Trading Repository Table'!$E663="Hard",'Water Trading Repository Table'!$B663, "")</f>
        <v/>
      </c>
      <c r="I663" s="78">
        <f t="shared" si="13"/>
        <v>4</v>
      </c>
      <c r="J663" s="90" t="str">
        <f>IF('Water Trading Repository Table'!$E663="Hard",'Water Trading Repository Table'!$C663,"")</f>
        <v/>
      </c>
    </row>
    <row r="664" spans="1:10" ht="14.25" customHeight="1" x14ac:dyDescent="0.2">
      <c r="A664" s="77">
        <v>41970.5</v>
      </c>
      <c r="B664" s="78">
        <v>2332.91908333333</v>
      </c>
      <c r="C664" s="79">
        <v>54.317083333333301</v>
      </c>
      <c r="D664" s="80">
        <f t="shared" si="10"/>
        <v>11</v>
      </c>
      <c r="E664" s="80" t="s">
        <v>67</v>
      </c>
      <c r="F664" s="78">
        <f>IF('Water Trading Repository Table'!$E664="Soft",'Water Trading Repository Table'!$B664, "")</f>
        <v>2332.91908333333</v>
      </c>
      <c r="G664" s="79">
        <f>IF('Water Trading Repository Table'!$E664="Soft",'Water Trading Repository Table'!$C664, "")</f>
        <v>54.317083333333301</v>
      </c>
      <c r="H664" s="78" t="str">
        <f>IF('Water Trading Repository Table'!$E664="Hard",'Water Trading Repository Table'!$B664, "")</f>
        <v/>
      </c>
      <c r="I664" s="78">
        <f t="shared" si="13"/>
        <v>4</v>
      </c>
      <c r="J664" s="90" t="str">
        <f>IF('Water Trading Repository Table'!$E664="Hard",'Water Trading Repository Table'!$C664,"")</f>
        <v/>
      </c>
    </row>
    <row r="665" spans="1:10" ht="14.25" customHeight="1" x14ac:dyDescent="0.2">
      <c r="A665" s="77">
        <v>41971</v>
      </c>
      <c r="B665" s="78">
        <v>2027.29349999999</v>
      </c>
      <c r="C665" s="79">
        <v>54.115416666666597</v>
      </c>
      <c r="D665" s="80">
        <f t="shared" si="10"/>
        <v>11</v>
      </c>
      <c r="E665" s="80" t="s">
        <v>67</v>
      </c>
      <c r="F665" s="78">
        <f>IF('Water Trading Repository Table'!$E665="Soft",'Water Trading Repository Table'!$B665, "")</f>
        <v>2027.29349999999</v>
      </c>
      <c r="G665" s="79">
        <f>IF('Water Trading Repository Table'!$E665="Soft",'Water Trading Repository Table'!$C665, "")</f>
        <v>54.115416666666597</v>
      </c>
      <c r="H665" s="78" t="str">
        <f>IF('Water Trading Repository Table'!$E665="Hard",'Water Trading Repository Table'!$B665, "")</f>
        <v/>
      </c>
      <c r="I665" s="78">
        <f t="shared" si="13"/>
        <v>4</v>
      </c>
      <c r="J665" s="90" t="str">
        <f>IF('Water Trading Repository Table'!$E665="Hard",'Water Trading Repository Table'!$C665,"")</f>
        <v/>
      </c>
    </row>
    <row r="666" spans="1:10" ht="14.25" customHeight="1" x14ac:dyDescent="0.2">
      <c r="A666" s="77">
        <v>41971.5</v>
      </c>
      <c r="B666" s="78">
        <v>2408.9666666666599</v>
      </c>
      <c r="C666" s="79">
        <v>55.441666666666599</v>
      </c>
      <c r="D666" s="80">
        <f t="shared" si="10"/>
        <v>11</v>
      </c>
      <c r="E666" s="80" t="s">
        <v>67</v>
      </c>
      <c r="F666" s="78">
        <f>IF('Water Trading Repository Table'!$E666="Soft",'Water Trading Repository Table'!$B666, "")</f>
        <v>2408.9666666666599</v>
      </c>
      <c r="G666" s="79">
        <f>IF('Water Trading Repository Table'!$E666="Soft",'Water Trading Repository Table'!$C666, "")</f>
        <v>55.441666666666599</v>
      </c>
      <c r="H666" s="78" t="str">
        <f>IF('Water Trading Repository Table'!$E666="Hard",'Water Trading Repository Table'!$B666, "")</f>
        <v/>
      </c>
      <c r="I666" s="78">
        <f t="shared" si="13"/>
        <v>4</v>
      </c>
      <c r="J666" s="90" t="str">
        <f>IF('Water Trading Repository Table'!$E666="Hard",'Water Trading Repository Table'!$C666,"")</f>
        <v/>
      </c>
    </row>
    <row r="667" spans="1:10" ht="14.25" customHeight="1" x14ac:dyDescent="0.2">
      <c r="A667" s="77">
        <v>41972</v>
      </c>
      <c r="B667" s="78">
        <v>2020.8008749999999</v>
      </c>
      <c r="C667" s="79">
        <v>55.433749999999897</v>
      </c>
      <c r="D667" s="80">
        <f t="shared" si="10"/>
        <v>11</v>
      </c>
      <c r="E667" s="80" t="s">
        <v>67</v>
      </c>
      <c r="F667" s="78">
        <f>IF('Water Trading Repository Table'!$E667="Soft",'Water Trading Repository Table'!$B667, "")</f>
        <v>2020.8008749999999</v>
      </c>
      <c r="G667" s="79">
        <f>IF('Water Trading Repository Table'!$E667="Soft",'Water Trading Repository Table'!$C667, "")</f>
        <v>55.433749999999897</v>
      </c>
      <c r="H667" s="78" t="str">
        <f>IF('Water Trading Repository Table'!$E667="Hard",'Water Trading Repository Table'!$B667, "")</f>
        <v/>
      </c>
      <c r="I667" s="78">
        <f t="shared" si="13"/>
        <v>4</v>
      </c>
      <c r="J667" s="90" t="str">
        <f>IF('Water Trading Repository Table'!$E667="Hard",'Water Trading Repository Table'!$C667,"")</f>
        <v/>
      </c>
    </row>
    <row r="668" spans="1:10" ht="14.25" customHeight="1" x14ac:dyDescent="0.2">
      <c r="A668" s="77">
        <v>41972.5</v>
      </c>
      <c r="B668" s="78">
        <v>2143.7741666666602</v>
      </c>
      <c r="C668" s="79">
        <v>42.220833333333303</v>
      </c>
      <c r="D668" s="80">
        <f t="shared" si="10"/>
        <v>11</v>
      </c>
      <c r="E668" s="80" t="s">
        <v>67</v>
      </c>
      <c r="F668" s="78">
        <f>IF('Water Trading Repository Table'!$E668="Soft",'Water Trading Repository Table'!$B668, "")</f>
        <v>2143.7741666666602</v>
      </c>
      <c r="G668" s="79">
        <f>IF('Water Trading Repository Table'!$E668="Soft",'Water Trading Repository Table'!$C668, "")</f>
        <v>42.220833333333303</v>
      </c>
      <c r="H668" s="78" t="str">
        <f>IF('Water Trading Repository Table'!$E668="Hard",'Water Trading Repository Table'!$B668, "")</f>
        <v/>
      </c>
      <c r="I668" s="78">
        <f t="shared" si="13"/>
        <v>4</v>
      </c>
      <c r="J668" s="90" t="str">
        <f>IF('Water Trading Repository Table'!$E668="Hard",'Water Trading Repository Table'!$C668,"")</f>
        <v/>
      </c>
    </row>
    <row r="669" spans="1:10" ht="14.25" customHeight="1" x14ac:dyDescent="0.2">
      <c r="A669" s="77">
        <v>41973</v>
      </c>
      <c r="B669" s="78">
        <v>1733.66625</v>
      </c>
      <c r="C669" s="79">
        <v>39.741249999999901</v>
      </c>
      <c r="D669" s="80">
        <f t="shared" si="10"/>
        <v>11</v>
      </c>
      <c r="E669" s="80" t="s">
        <v>67</v>
      </c>
      <c r="F669" s="78">
        <f>IF('Water Trading Repository Table'!$E669="Soft",'Water Trading Repository Table'!$B669, "")</f>
        <v>1733.66625</v>
      </c>
      <c r="G669" s="79">
        <f>IF('Water Trading Repository Table'!$E669="Soft",'Water Trading Repository Table'!$C669, "")</f>
        <v>39.741249999999901</v>
      </c>
      <c r="H669" s="78" t="str">
        <f>IF('Water Trading Repository Table'!$E669="Hard",'Water Trading Repository Table'!$B669, "")</f>
        <v/>
      </c>
      <c r="I669" s="78">
        <f t="shared" si="13"/>
        <v>4</v>
      </c>
      <c r="J669" s="90" t="str">
        <f>IF('Water Trading Repository Table'!$E669="Hard",'Water Trading Repository Table'!$C669,"")</f>
        <v/>
      </c>
    </row>
    <row r="670" spans="1:10" ht="14.25" customHeight="1" x14ac:dyDescent="0.2">
      <c r="A670" s="77">
        <v>41973.5</v>
      </c>
      <c r="B670" s="78">
        <v>1938.42895833333</v>
      </c>
      <c r="C670" s="79">
        <v>47.627499999999998</v>
      </c>
      <c r="D670" s="80">
        <f t="shared" si="10"/>
        <v>11</v>
      </c>
      <c r="E670" s="80" t="s">
        <v>67</v>
      </c>
      <c r="F670" s="78">
        <f>IF('Water Trading Repository Table'!$E670="Soft",'Water Trading Repository Table'!$B670, "")</f>
        <v>1938.42895833333</v>
      </c>
      <c r="G670" s="79">
        <f>IF('Water Trading Repository Table'!$E670="Soft",'Water Trading Repository Table'!$C670, "")</f>
        <v>47.627499999999998</v>
      </c>
      <c r="H670" s="78" t="str">
        <f>IF('Water Trading Repository Table'!$E670="Hard",'Water Trading Repository Table'!$B670, "")</f>
        <v/>
      </c>
      <c r="I670" s="78">
        <f t="shared" si="13"/>
        <v>4</v>
      </c>
      <c r="J670" s="90" t="str">
        <f>IF('Water Trading Repository Table'!$E670="Hard",'Water Trading Repository Table'!$C670,"")</f>
        <v/>
      </c>
    </row>
    <row r="671" spans="1:10" ht="14.25" customHeight="1" x14ac:dyDescent="0.2">
      <c r="A671" s="77">
        <v>41974</v>
      </c>
      <c r="B671" s="78">
        <v>1811.3492083333299</v>
      </c>
      <c r="C671" s="79">
        <v>51.697249999999997</v>
      </c>
      <c r="D671" s="80">
        <f t="shared" si="10"/>
        <v>12</v>
      </c>
      <c r="E671" s="80" t="s">
        <v>67</v>
      </c>
      <c r="F671" s="78">
        <f>IF('Water Trading Repository Table'!$E671="Soft",'Water Trading Repository Table'!$B671, "")</f>
        <v>1811.3492083333299</v>
      </c>
      <c r="G671" s="79">
        <f>IF('Water Trading Repository Table'!$E671="Soft",'Water Trading Repository Table'!$C671, "")</f>
        <v>51.697249999999997</v>
      </c>
      <c r="H671" s="78" t="str">
        <f>IF('Water Trading Repository Table'!$E671="Hard",'Water Trading Repository Table'!$B671, "")</f>
        <v/>
      </c>
      <c r="I671" s="78">
        <f t="shared" si="13"/>
        <v>4</v>
      </c>
      <c r="J671" s="90" t="str">
        <f>IF('Water Trading Repository Table'!$E671="Hard",'Water Trading Repository Table'!$C671,"")</f>
        <v/>
      </c>
    </row>
    <row r="672" spans="1:10" ht="14.25" customHeight="1" x14ac:dyDescent="0.2">
      <c r="A672" s="77">
        <v>41974.5</v>
      </c>
      <c r="B672" s="78">
        <v>2407.5522083333299</v>
      </c>
      <c r="C672" s="79">
        <v>91.086749999999995</v>
      </c>
      <c r="D672" s="80">
        <f t="shared" si="10"/>
        <v>12</v>
      </c>
      <c r="E672" s="80" t="s">
        <v>67</v>
      </c>
      <c r="F672" s="78">
        <f>IF('Water Trading Repository Table'!$E672="Soft",'Water Trading Repository Table'!$B672, "")</f>
        <v>2407.5522083333299</v>
      </c>
      <c r="G672" s="79">
        <f>IF('Water Trading Repository Table'!$E672="Soft",'Water Trading Repository Table'!$C672, "")</f>
        <v>91.086749999999995</v>
      </c>
      <c r="H672" s="78" t="str">
        <f>IF('Water Trading Repository Table'!$E672="Hard",'Water Trading Repository Table'!$B672, "")</f>
        <v/>
      </c>
      <c r="I672" s="78">
        <f t="shared" si="13"/>
        <v>4</v>
      </c>
      <c r="J672" s="90" t="str">
        <f>IF('Water Trading Repository Table'!$E672="Hard",'Water Trading Repository Table'!$C672,"")</f>
        <v/>
      </c>
    </row>
    <row r="673" spans="1:10" ht="14.25" customHeight="1" x14ac:dyDescent="0.2">
      <c r="A673" s="77">
        <v>41975</v>
      </c>
      <c r="B673" s="78">
        <v>2557.52991666666</v>
      </c>
      <c r="C673" s="79">
        <v>108.491333333333</v>
      </c>
      <c r="D673" s="80">
        <f t="shared" si="10"/>
        <v>12</v>
      </c>
      <c r="E673" s="80" t="s">
        <v>67</v>
      </c>
      <c r="F673" s="78">
        <f>IF('Water Trading Repository Table'!$E673="Soft",'Water Trading Repository Table'!$B673, "")</f>
        <v>2557.52991666666</v>
      </c>
      <c r="G673" s="79">
        <f>IF('Water Trading Repository Table'!$E673="Soft",'Water Trading Repository Table'!$C673, "")</f>
        <v>108.491333333333</v>
      </c>
      <c r="H673" s="78" t="str">
        <f>IF('Water Trading Repository Table'!$E673="Hard",'Water Trading Repository Table'!$B673, "")</f>
        <v/>
      </c>
      <c r="I673" s="78">
        <f t="shared" si="13"/>
        <v>4</v>
      </c>
      <c r="J673" s="90" t="str">
        <f>IF('Water Trading Repository Table'!$E673="Hard",'Water Trading Repository Table'!$C673,"")</f>
        <v/>
      </c>
    </row>
    <row r="674" spans="1:10" ht="14.25" customHeight="1" x14ac:dyDescent="0.2">
      <c r="A674" s="77">
        <v>41975.5</v>
      </c>
      <c r="B674" s="78">
        <v>3343.2067916666601</v>
      </c>
      <c r="C674" s="79">
        <v>103.15049999999999</v>
      </c>
      <c r="D674" s="80">
        <f t="shared" si="10"/>
        <v>12</v>
      </c>
      <c r="E674" s="80" t="s">
        <v>67</v>
      </c>
      <c r="F674" s="78">
        <f>IF('Water Trading Repository Table'!$E674="Soft",'Water Trading Repository Table'!$B674, "")</f>
        <v>3343.2067916666601</v>
      </c>
      <c r="G674" s="79">
        <f>IF('Water Trading Repository Table'!$E674="Soft",'Water Trading Repository Table'!$C674, "")</f>
        <v>103.15049999999999</v>
      </c>
      <c r="H674" s="78" t="str">
        <f>IF('Water Trading Repository Table'!$E674="Hard",'Water Trading Repository Table'!$B674, "")</f>
        <v/>
      </c>
      <c r="I674" s="78">
        <f t="shared" si="13"/>
        <v>4</v>
      </c>
      <c r="J674" s="90" t="str">
        <f>IF('Water Trading Repository Table'!$E674="Hard",'Water Trading Repository Table'!$C674,"")</f>
        <v/>
      </c>
    </row>
    <row r="675" spans="1:10" ht="14.25" customHeight="1" x14ac:dyDescent="0.2">
      <c r="A675" s="77">
        <v>41976</v>
      </c>
      <c r="B675" s="78">
        <v>1855.5550416666599</v>
      </c>
      <c r="C675" s="79">
        <v>44.554499999999997</v>
      </c>
      <c r="D675" s="80">
        <f t="shared" si="10"/>
        <v>12</v>
      </c>
      <c r="E675" s="80" t="s">
        <v>67</v>
      </c>
      <c r="F675" s="78">
        <f>IF('Water Trading Repository Table'!$E675="Soft",'Water Trading Repository Table'!$B675, "")</f>
        <v>1855.5550416666599</v>
      </c>
      <c r="G675" s="79">
        <f>IF('Water Trading Repository Table'!$E675="Soft",'Water Trading Repository Table'!$C675, "")</f>
        <v>44.554499999999997</v>
      </c>
      <c r="H675" s="78" t="str">
        <f>IF('Water Trading Repository Table'!$E675="Hard",'Water Trading Repository Table'!$B675, "")</f>
        <v/>
      </c>
      <c r="I675" s="78">
        <f t="shared" si="13"/>
        <v>4</v>
      </c>
      <c r="J675" s="90" t="str">
        <f>IF('Water Trading Repository Table'!$E675="Hard",'Water Trading Repository Table'!$C675,"")</f>
        <v/>
      </c>
    </row>
    <row r="676" spans="1:10" ht="14.25" customHeight="1" x14ac:dyDescent="0.2">
      <c r="A676" s="77">
        <v>41976.5</v>
      </c>
      <c r="B676" s="78">
        <v>2107.1355416666602</v>
      </c>
      <c r="C676" s="79">
        <v>56.459166666666597</v>
      </c>
      <c r="D676" s="80">
        <f t="shared" si="10"/>
        <v>12</v>
      </c>
      <c r="E676" s="80" t="s">
        <v>67</v>
      </c>
      <c r="F676" s="78">
        <f>IF('Water Trading Repository Table'!$E676="Soft",'Water Trading Repository Table'!$B676, "")</f>
        <v>2107.1355416666602</v>
      </c>
      <c r="G676" s="79">
        <f>IF('Water Trading Repository Table'!$E676="Soft",'Water Trading Repository Table'!$C676, "")</f>
        <v>56.459166666666597</v>
      </c>
      <c r="H676" s="78" t="str">
        <f>IF('Water Trading Repository Table'!$E676="Hard",'Water Trading Repository Table'!$B676, "")</f>
        <v/>
      </c>
      <c r="I676" s="78">
        <f t="shared" si="13"/>
        <v>4</v>
      </c>
      <c r="J676" s="90" t="str">
        <f>IF('Water Trading Repository Table'!$E676="Hard",'Water Trading Repository Table'!$C676,"")</f>
        <v/>
      </c>
    </row>
    <row r="677" spans="1:10" ht="14.25" customHeight="1" x14ac:dyDescent="0.2">
      <c r="A677" s="77">
        <v>41977</v>
      </c>
      <c r="B677" s="78">
        <v>2148.7616249999901</v>
      </c>
      <c r="C677" s="79">
        <v>45.986249999999998</v>
      </c>
      <c r="D677" s="80">
        <f t="shared" si="10"/>
        <v>12</v>
      </c>
      <c r="E677" s="80" t="s">
        <v>67</v>
      </c>
      <c r="F677" s="78">
        <f>IF('Water Trading Repository Table'!$E677="Soft",'Water Trading Repository Table'!$B677, "")</f>
        <v>2148.7616249999901</v>
      </c>
      <c r="G677" s="79">
        <f>IF('Water Trading Repository Table'!$E677="Soft",'Water Trading Repository Table'!$C677, "")</f>
        <v>45.986249999999998</v>
      </c>
      <c r="H677" s="78" t="str">
        <f>IF('Water Trading Repository Table'!$E677="Hard",'Water Trading Repository Table'!$B677, "")</f>
        <v/>
      </c>
      <c r="I677" s="78">
        <f t="shared" si="13"/>
        <v>4</v>
      </c>
      <c r="J677" s="90" t="str">
        <f>IF('Water Trading Repository Table'!$E677="Hard",'Water Trading Repository Table'!$C677,"")</f>
        <v/>
      </c>
    </row>
    <row r="678" spans="1:10" ht="14.25" customHeight="1" x14ac:dyDescent="0.2">
      <c r="A678" s="77">
        <v>41977.5</v>
      </c>
      <c r="B678" s="78">
        <v>2362.4044583333298</v>
      </c>
      <c r="C678" s="79">
        <v>45.425833333333301</v>
      </c>
      <c r="D678" s="80">
        <f t="shared" si="10"/>
        <v>12</v>
      </c>
      <c r="E678" s="80" t="s">
        <v>67</v>
      </c>
      <c r="F678" s="78">
        <f>IF('Water Trading Repository Table'!$E678="Soft",'Water Trading Repository Table'!$B678, "")</f>
        <v>2362.4044583333298</v>
      </c>
      <c r="G678" s="79">
        <f>IF('Water Trading Repository Table'!$E678="Soft",'Water Trading Repository Table'!$C678, "")</f>
        <v>45.425833333333301</v>
      </c>
      <c r="H678" s="78" t="str">
        <f>IF('Water Trading Repository Table'!$E678="Hard",'Water Trading Repository Table'!$B678, "")</f>
        <v/>
      </c>
      <c r="I678" s="78">
        <f t="shared" si="13"/>
        <v>4</v>
      </c>
      <c r="J678" s="90" t="str">
        <f>IF('Water Trading Repository Table'!$E678="Hard",'Water Trading Repository Table'!$C678,"")</f>
        <v/>
      </c>
    </row>
    <row r="679" spans="1:10" ht="14.25" customHeight="1" x14ac:dyDescent="0.2">
      <c r="A679" s="77">
        <v>41978</v>
      </c>
      <c r="B679" s="78">
        <v>1645.9032999999999</v>
      </c>
      <c r="C679" s="79">
        <v>39.856999999999999</v>
      </c>
      <c r="D679" s="80">
        <f t="shared" si="10"/>
        <v>12</v>
      </c>
      <c r="E679" s="80" t="s">
        <v>67</v>
      </c>
      <c r="F679" s="78">
        <f>IF('Water Trading Repository Table'!$E679="Soft",'Water Trading Repository Table'!$B679, "")</f>
        <v>1645.9032999999999</v>
      </c>
      <c r="G679" s="79">
        <f>IF('Water Trading Repository Table'!$E679="Soft",'Water Trading Repository Table'!$C679, "")</f>
        <v>39.856999999999999</v>
      </c>
      <c r="H679" s="78" t="str">
        <f>IF('Water Trading Repository Table'!$E679="Hard",'Water Trading Repository Table'!$B679, "")</f>
        <v/>
      </c>
      <c r="I679" s="78">
        <f t="shared" si="13"/>
        <v>4</v>
      </c>
      <c r="J679" s="90" t="str">
        <f>IF('Water Trading Repository Table'!$E679="Hard",'Water Trading Repository Table'!$C679,"")</f>
        <v/>
      </c>
    </row>
    <row r="680" spans="1:10" ht="14.25" customHeight="1" x14ac:dyDescent="0.2">
      <c r="A680" s="77">
        <v>41978.5</v>
      </c>
      <c r="B680" s="78">
        <v>1852.95022727272</v>
      </c>
      <c r="C680" s="79">
        <v>42.868636363636298</v>
      </c>
      <c r="D680" s="80">
        <f t="shared" si="10"/>
        <v>12</v>
      </c>
      <c r="E680" s="80" t="s">
        <v>67</v>
      </c>
      <c r="F680" s="78">
        <f>IF('Water Trading Repository Table'!$E680="Soft",'Water Trading Repository Table'!$B680, "")</f>
        <v>1852.95022727272</v>
      </c>
      <c r="G680" s="79">
        <f>IF('Water Trading Repository Table'!$E680="Soft",'Water Trading Repository Table'!$C680, "")</f>
        <v>42.868636363636298</v>
      </c>
      <c r="H680" s="78" t="str">
        <f>IF('Water Trading Repository Table'!$E680="Hard",'Water Trading Repository Table'!$B680, "")</f>
        <v/>
      </c>
      <c r="I680" s="78">
        <f t="shared" si="13"/>
        <v>4</v>
      </c>
      <c r="J680" s="90" t="str">
        <f>IF('Water Trading Repository Table'!$E680="Hard",'Water Trading Repository Table'!$C680,"")</f>
        <v/>
      </c>
    </row>
    <row r="681" spans="1:10" ht="14.25" customHeight="1" x14ac:dyDescent="0.2">
      <c r="A681" s="77">
        <v>41979</v>
      </c>
      <c r="B681" s="78">
        <v>2100.8144499999999</v>
      </c>
      <c r="C681" s="79">
        <v>37.848499999999902</v>
      </c>
      <c r="D681" s="80">
        <f t="shared" si="10"/>
        <v>12</v>
      </c>
      <c r="E681" s="80" t="s">
        <v>67</v>
      </c>
      <c r="F681" s="78">
        <f>IF('Water Trading Repository Table'!$E681="Soft",'Water Trading Repository Table'!$B681, "")</f>
        <v>2100.8144499999999</v>
      </c>
      <c r="G681" s="79">
        <f>IF('Water Trading Repository Table'!$E681="Soft",'Water Trading Repository Table'!$C681, "")</f>
        <v>37.848499999999902</v>
      </c>
      <c r="H681" s="78" t="str">
        <f>IF('Water Trading Repository Table'!$E681="Hard",'Water Trading Repository Table'!$B681, "")</f>
        <v/>
      </c>
      <c r="I681" s="78">
        <f t="shared" si="13"/>
        <v>4</v>
      </c>
      <c r="J681" s="90" t="str">
        <f>IF('Water Trading Repository Table'!$E681="Hard",'Water Trading Repository Table'!$C681,"")</f>
        <v/>
      </c>
    </row>
    <row r="682" spans="1:10" ht="14.25" customHeight="1" x14ac:dyDescent="0.2">
      <c r="A682" s="77">
        <v>41979.5</v>
      </c>
      <c r="B682" s="78">
        <v>2257.8534999999902</v>
      </c>
      <c r="C682" s="79">
        <v>47.806249999999999</v>
      </c>
      <c r="D682" s="80">
        <f t="shared" si="10"/>
        <v>12</v>
      </c>
      <c r="E682" s="80" t="s">
        <v>67</v>
      </c>
      <c r="F682" s="78">
        <f>IF('Water Trading Repository Table'!$E682="Soft",'Water Trading Repository Table'!$B682, "")</f>
        <v>2257.8534999999902</v>
      </c>
      <c r="G682" s="79">
        <f>IF('Water Trading Repository Table'!$E682="Soft",'Water Trading Repository Table'!$C682, "")</f>
        <v>47.806249999999999</v>
      </c>
      <c r="H682" s="78" t="str">
        <f>IF('Water Trading Repository Table'!$E682="Hard",'Water Trading Repository Table'!$B682, "")</f>
        <v/>
      </c>
      <c r="I682" s="78">
        <f t="shared" si="13"/>
        <v>4</v>
      </c>
      <c r="J682" s="90" t="str">
        <f>IF('Water Trading Repository Table'!$E682="Hard",'Water Trading Repository Table'!$C682,"")</f>
        <v/>
      </c>
    </row>
    <row r="683" spans="1:10" ht="14.25" customHeight="1" x14ac:dyDescent="0.2">
      <c r="A683" s="77">
        <v>41980</v>
      </c>
      <c r="B683" s="78">
        <v>2056.5866249999999</v>
      </c>
      <c r="C683" s="79">
        <v>60.922083333333298</v>
      </c>
      <c r="D683" s="80">
        <f t="shared" si="10"/>
        <v>12</v>
      </c>
      <c r="E683" s="80" t="s">
        <v>67</v>
      </c>
      <c r="F683" s="78">
        <f>IF('Water Trading Repository Table'!$E683="Soft",'Water Trading Repository Table'!$B683, "")</f>
        <v>2056.5866249999999</v>
      </c>
      <c r="G683" s="79">
        <f>IF('Water Trading Repository Table'!$E683="Soft",'Water Trading Repository Table'!$C683, "")</f>
        <v>60.922083333333298</v>
      </c>
      <c r="H683" s="78" t="str">
        <f>IF('Water Trading Repository Table'!$E683="Hard",'Water Trading Repository Table'!$B683, "")</f>
        <v/>
      </c>
      <c r="I683" s="78">
        <f t="shared" si="13"/>
        <v>4</v>
      </c>
      <c r="J683" s="90" t="str">
        <f>IF('Water Trading Repository Table'!$E683="Hard",'Water Trading Repository Table'!$C683,"")</f>
        <v/>
      </c>
    </row>
    <row r="684" spans="1:10" ht="14.25" customHeight="1" x14ac:dyDescent="0.2">
      <c r="A684" s="77">
        <v>41980.5</v>
      </c>
      <c r="B684" s="78">
        <v>2275.6061666666601</v>
      </c>
      <c r="C684" s="79">
        <v>62.5266666666666</v>
      </c>
      <c r="D684" s="80">
        <f t="shared" si="10"/>
        <v>12</v>
      </c>
      <c r="E684" s="80" t="s">
        <v>67</v>
      </c>
      <c r="F684" s="78">
        <f>IF('Water Trading Repository Table'!$E684="Soft",'Water Trading Repository Table'!$B684, "")</f>
        <v>2275.6061666666601</v>
      </c>
      <c r="G684" s="79">
        <f>IF('Water Trading Repository Table'!$E684="Soft",'Water Trading Repository Table'!$C684, "")</f>
        <v>62.5266666666666</v>
      </c>
      <c r="H684" s="78" t="str">
        <f>IF('Water Trading Repository Table'!$E684="Hard",'Water Trading Repository Table'!$B684, "")</f>
        <v/>
      </c>
      <c r="I684" s="78">
        <f t="shared" si="13"/>
        <v>4</v>
      </c>
      <c r="J684" s="90" t="str">
        <f>IF('Water Trading Repository Table'!$E684="Hard",'Water Trading Repository Table'!$C684,"")</f>
        <v/>
      </c>
    </row>
    <row r="685" spans="1:10" ht="14.25" customHeight="1" x14ac:dyDescent="0.2">
      <c r="A685" s="77">
        <v>41981</v>
      </c>
      <c r="B685" s="78">
        <v>1961.3328750000001</v>
      </c>
      <c r="C685" s="79">
        <v>80.026249999999905</v>
      </c>
      <c r="D685" s="80">
        <f t="shared" si="10"/>
        <v>12</v>
      </c>
      <c r="E685" s="80" t="s">
        <v>67</v>
      </c>
      <c r="F685" s="78">
        <f>IF('Water Trading Repository Table'!$E685="Soft",'Water Trading Repository Table'!$B685, "")</f>
        <v>1961.3328750000001</v>
      </c>
      <c r="G685" s="79">
        <f>IF('Water Trading Repository Table'!$E685="Soft",'Water Trading Repository Table'!$C685, "")</f>
        <v>80.026249999999905</v>
      </c>
      <c r="H685" s="78" t="str">
        <f>IF('Water Trading Repository Table'!$E685="Hard",'Water Trading Repository Table'!$B685, "")</f>
        <v/>
      </c>
      <c r="I685" s="78">
        <f t="shared" si="13"/>
        <v>4</v>
      </c>
      <c r="J685" s="90" t="str">
        <f>IF('Water Trading Repository Table'!$E685="Hard",'Water Trading Repository Table'!$C685,"")</f>
        <v/>
      </c>
    </row>
    <row r="686" spans="1:10" ht="14.25" customHeight="1" x14ac:dyDescent="0.2">
      <c r="A686" s="77">
        <v>41981.5</v>
      </c>
      <c r="B686" s="78">
        <v>2277.7167083333302</v>
      </c>
      <c r="C686" s="79">
        <v>93.381249999999994</v>
      </c>
      <c r="D686" s="80">
        <f t="shared" si="10"/>
        <v>12</v>
      </c>
      <c r="E686" s="80" t="s">
        <v>67</v>
      </c>
      <c r="F686" s="78">
        <f>IF('Water Trading Repository Table'!$E686="Soft",'Water Trading Repository Table'!$B686, "")</f>
        <v>2277.7167083333302</v>
      </c>
      <c r="G686" s="79">
        <f>IF('Water Trading Repository Table'!$E686="Soft",'Water Trading Repository Table'!$C686, "")</f>
        <v>93.381249999999994</v>
      </c>
      <c r="H686" s="78" t="str">
        <f>IF('Water Trading Repository Table'!$E686="Hard",'Water Trading Repository Table'!$B686, "")</f>
        <v/>
      </c>
      <c r="I686" s="78">
        <f t="shared" si="13"/>
        <v>4</v>
      </c>
      <c r="J686" s="90" t="str">
        <f>IF('Water Trading Repository Table'!$E686="Hard",'Water Trading Repository Table'!$C686,"")</f>
        <v/>
      </c>
    </row>
    <row r="687" spans="1:10" ht="14.25" customHeight="1" x14ac:dyDescent="0.2">
      <c r="A687" s="77">
        <v>41982</v>
      </c>
      <c r="B687" s="78">
        <v>1943.82499999999</v>
      </c>
      <c r="C687" s="79">
        <v>52.632916666666603</v>
      </c>
      <c r="D687" s="80">
        <f t="shared" si="10"/>
        <v>12</v>
      </c>
      <c r="E687" s="80" t="s">
        <v>67</v>
      </c>
      <c r="F687" s="78">
        <f>IF('Water Trading Repository Table'!$E687="Soft",'Water Trading Repository Table'!$B687, "")</f>
        <v>1943.82499999999</v>
      </c>
      <c r="G687" s="79">
        <f>IF('Water Trading Repository Table'!$E687="Soft",'Water Trading Repository Table'!$C687, "")</f>
        <v>52.632916666666603</v>
      </c>
      <c r="H687" s="78" t="str">
        <f>IF('Water Trading Repository Table'!$E687="Hard",'Water Trading Repository Table'!$B687, "")</f>
        <v/>
      </c>
      <c r="I687" s="78">
        <f t="shared" si="13"/>
        <v>4</v>
      </c>
      <c r="J687" s="90" t="str">
        <f>IF('Water Trading Repository Table'!$E687="Hard",'Water Trading Repository Table'!$C687,"")</f>
        <v/>
      </c>
    </row>
    <row r="688" spans="1:10" ht="14.25" customHeight="1" x14ac:dyDescent="0.2">
      <c r="A688" s="77">
        <v>41982.5</v>
      </c>
      <c r="B688" s="78">
        <v>2235.0515416666599</v>
      </c>
      <c r="C688" s="79">
        <v>66.297916666666595</v>
      </c>
      <c r="D688" s="80">
        <f t="shared" si="10"/>
        <v>12</v>
      </c>
      <c r="E688" s="80" t="s">
        <v>67</v>
      </c>
      <c r="F688" s="78">
        <f>IF('Water Trading Repository Table'!$E688="Soft",'Water Trading Repository Table'!$B688, "")</f>
        <v>2235.0515416666599</v>
      </c>
      <c r="G688" s="79">
        <f>IF('Water Trading Repository Table'!$E688="Soft",'Water Trading Repository Table'!$C688, "")</f>
        <v>66.297916666666595</v>
      </c>
      <c r="H688" s="78" t="str">
        <f>IF('Water Trading Repository Table'!$E688="Hard",'Water Trading Repository Table'!$B688, "")</f>
        <v/>
      </c>
      <c r="I688" s="78">
        <f t="shared" si="13"/>
        <v>4</v>
      </c>
      <c r="J688" s="90" t="str">
        <f>IF('Water Trading Repository Table'!$E688="Hard",'Water Trading Repository Table'!$C688,"")</f>
        <v/>
      </c>
    </row>
    <row r="689" spans="1:10" ht="14.25" customHeight="1" x14ac:dyDescent="0.2">
      <c r="A689" s="77">
        <v>41983</v>
      </c>
      <c r="B689" s="78">
        <v>1723.949625</v>
      </c>
      <c r="C689" s="79">
        <v>41.935833333333299</v>
      </c>
      <c r="D689" s="80">
        <f t="shared" si="10"/>
        <v>12</v>
      </c>
      <c r="E689" s="80" t="s">
        <v>67</v>
      </c>
      <c r="F689" s="78">
        <f>IF('Water Trading Repository Table'!$E689="Soft",'Water Trading Repository Table'!$B689, "")</f>
        <v>1723.949625</v>
      </c>
      <c r="G689" s="79">
        <f>IF('Water Trading Repository Table'!$E689="Soft",'Water Trading Repository Table'!$C689, "")</f>
        <v>41.935833333333299</v>
      </c>
      <c r="H689" s="78" t="str">
        <f>IF('Water Trading Repository Table'!$E689="Hard",'Water Trading Repository Table'!$B689, "")</f>
        <v/>
      </c>
      <c r="I689" s="78">
        <f t="shared" si="13"/>
        <v>4</v>
      </c>
      <c r="J689" s="90" t="str">
        <f>IF('Water Trading Repository Table'!$E689="Hard",'Water Trading Repository Table'!$C689,"")</f>
        <v/>
      </c>
    </row>
    <row r="690" spans="1:10" ht="14.25" customHeight="1" x14ac:dyDescent="0.2">
      <c r="A690" s="77">
        <v>41983.5</v>
      </c>
      <c r="B690" s="78">
        <v>1901.2469166666599</v>
      </c>
      <c r="C690" s="79">
        <v>47.556666666666601</v>
      </c>
      <c r="D690" s="80">
        <f t="shared" si="10"/>
        <v>12</v>
      </c>
      <c r="E690" s="80" t="s">
        <v>67</v>
      </c>
      <c r="F690" s="78">
        <f>IF('Water Trading Repository Table'!$E690="Soft",'Water Trading Repository Table'!$B690, "")</f>
        <v>1901.2469166666599</v>
      </c>
      <c r="G690" s="79">
        <f>IF('Water Trading Repository Table'!$E690="Soft",'Water Trading Repository Table'!$C690, "")</f>
        <v>47.556666666666601</v>
      </c>
      <c r="H690" s="78" t="str">
        <f>IF('Water Trading Repository Table'!$E690="Hard",'Water Trading Repository Table'!$B690, "")</f>
        <v/>
      </c>
      <c r="I690" s="78">
        <f t="shared" si="13"/>
        <v>4</v>
      </c>
      <c r="J690" s="90" t="str">
        <f>IF('Water Trading Repository Table'!$E690="Hard",'Water Trading Repository Table'!$C690,"")</f>
        <v/>
      </c>
    </row>
    <row r="691" spans="1:10" ht="14.25" customHeight="1" x14ac:dyDescent="0.2">
      <c r="A691" s="77">
        <v>41984</v>
      </c>
      <c r="B691" s="78">
        <v>1893.2130833333299</v>
      </c>
      <c r="C691" s="79">
        <v>51.536249999999903</v>
      </c>
      <c r="D691" s="80">
        <f t="shared" si="10"/>
        <v>12</v>
      </c>
      <c r="E691" s="80" t="s">
        <v>67</v>
      </c>
      <c r="F691" s="78">
        <f>IF('Water Trading Repository Table'!$E691="Soft",'Water Trading Repository Table'!$B691, "")</f>
        <v>1893.2130833333299</v>
      </c>
      <c r="G691" s="79">
        <f>IF('Water Trading Repository Table'!$E691="Soft",'Water Trading Repository Table'!$C691, "")</f>
        <v>51.536249999999903</v>
      </c>
      <c r="H691" s="78" t="str">
        <f>IF('Water Trading Repository Table'!$E691="Hard",'Water Trading Repository Table'!$B691, "")</f>
        <v/>
      </c>
      <c r="I691" s="78">
        <f t="shared" si="13"/>
        <v>4</v>
      </c>
      <c r="J691" s="90" t="str">
        <f>IF('Water Trading Repository Table'!$E691="Hard",'Water Trading Repository Table'!$C691,"")</f>
        <v/>
      </c>
    </row>
    <row r="692" spans="1:10" ht="14.25" customHeight="1" x14ac:dyDescent="0.2">
      <c r="A692" s="77">
        <v>41984.5</v>
      </c>
      <c r="B692" s="78">
        <v>2235.2352083333299</v>
      </c>
      <c r="C692" s="79">
        <v>58.006666666666597</v>
      </c>
      <c r="D692" s="80">
        <f t="shared" si="10"/>
        <v>12</v>
      </c>
      <c r="E692" s="80" t="s">
        <v>67</v>
      </c>
      <c r="F692" s="78">
        <f>IF('Water Trading Repository Table'!$E692="Soft",'Water Trading Repository Table'!$B692, "")</f>
        <v>2235.2352083333299</v>
      </c>
      <c r="G692" s="79">
        <f>IF('Water Trading Repository Table'!$E692="Soft",'Water Trading Repository Table'!$C692, "")</f>
        <v>58.006666666666597</v>
      </c>
      <c r="H692" s="78" t="str">
        <f>IF('Water Trading Repository Table'!$E692="Hard",'Water Trading Repository Table'!$B692, "")</f>
        <v/>
      </c>
      <c r="I692" s="78">
        <f t="shared" si="13"/>
        <v>4</v>
      </c>
      <c r="J692" s="90" t="str">
        <f>IF('Water Trading Repository Table'!$E692="Hard",'Water Trading Repository Table'!$C692,"")</f>
        <v/>
      </c>
    </row>
    <row r="693" spans="1:10" ht="14.25" customHeight="1" x14ac:dyDescent="0.2">
      <c r="A693" s="77">
        <v>41985</v>
      </c>
      <c r="B693" s="78">
        <v>2172.7842083333298</v>
      </c>
      <c r="C693" s="79">
        <v>55.424583333333302</v>
      </c>
      <c r="D693" s="80">
        <f t="shared" si="10"/>
        <v>12</v>
      </c>
      <c r="E693" s="80" t="s">
        <v>67</v>
      </c>
      <c r="F693" s="78">
        <f>IF('Water Trading Repository Table'!$E693="Soft",'Water Trading Repository Table'!$B693, "")</f>
        <v>2172.7842083333298</v>
      </c>
      <c r="G693" s="79">
        <f>IF('Water Trading Repository Table'!$E693="Soft",'Water Trading Repository Table'!$C693, "")</f>
        <v>55.424583333333302</v>
      </c>
      <c r="H693" s="78" t="str">
        <f>IF('Water Trading Repository Table'!$E693="Hard",'Water Trading Repository Table'!$B693, "")</f>
        <v/>
      </c>
      <c r="I693" s="78">
        <f t="shared" si="13"/>
        <v>4</v>
      </c>
      <c r="J693" s="90" t="str">
        <f>IF('Water Trading Repository Table'!$E693="Hard",'Water Trading Repository Table'!$C693,"")</f>
        <v/>
      </c>
    </row>
    <row r="694" spans="1:10" ht="14.25" customHeight="1" x14ac:dyDescent="0.2">
      <c r="A694" s="77">
        <v>41985.5</v>
      </c>
      <c r="B694" s="78">
        <v>2876.3842499999901</v>
      </c>
      <c r="C694" s="79">
        <v>69.689583333333303</v>
      </c>
      <c r="D694" s="80">
        <f t="shared" si="10"/>
        <v>12</v>
      </c>
      <c r="E694" s="80" t="s">
        <v>67</v>
      </c>
      <c r="F694" s="78">
        <f>IF('Water Trading Repository Table'!$E694="Soft",'Water Trading Repository Table'!$B694, "")</f>
        <v>2876.3842499999901</v>
      </c>
      <c r="G694" s="79">
        <f>IF('Water Trading Repository Table'!$E694="Soft",'Water Trading Repository Table'!$C694, "")</f>
        <v>69.689583333333303</v>
      </c>
      <c r="H694" s="78" t="str">
        <f>IF('Water Trading Repository Table'!$E694="Hard",'Water Trading Repository Table'!$B694, "")</f>
        <v/>
      </c>
      <c r="I694" s="78">
        <f t="shared" si="13"/>
        <v>4</v>
      </c>
      <c r="J694" s="90" t="str">
        <f>IF('Water Trading Repository Table'!$E694="Hard",'Water Trading Repository Table'!$C694,"")</f>
        <v/>
      </c>
    </row>
    <row r="695" spans="1:10" ht="14.25" customHeight="1" x14ac:dyDescent="0.2">
      <c r="A695" s="77">
        <v>41986</v>
      </c>
      <c r="B695" s="78">
        <v>2270.6802499999999</v>
      </c>
      <c r="C695" s="79">
        <v>56.573333333333302</v>
      </c>
      <c r="D695" s="80">
        <f t="shared" si="10"/>
        <v>12</v>
      </c>
      <c r="E695" s="80" t="s">
        <v>67</v>
      </c>
      <c r="F695" s="78">
        <f>IF('Water Trading Repository Table'!$E695="Soft",'Water Trading Repository Table'!$B695, "")</f>
        <v>2270.6802499999999</v>
      </c>
      <c r="G695" s="79">
        <f>IF('Water Trading Repository Table'!$E695="Soft",'Water Trading Repository Table'!$C695, "")</f>
        <v>56.573333333333302</v>
      </c>
      <c r="H695" s="78" t="str">
        <f>IF('Water Trading Repository Table'!$E695="Hard",'Water Trading Repository Table'!$B695, "")</f>
        <v/>
      </c>
      <c r="I695" s="78">
        <f t="shared" si="13"/>
        <v>4</v>
      </c>
      <c r="J695" s="90" t="str">
        <f>IF('Water Trading Repository Table'!$E695="Hard",'Water Trading Repository Table'!$C695,"")</f>
        <v/>
      </c>
    </row>
    <row r="696" spans="1:10" ht="14.25" customHeight="1" x14ac:dyDescent="0.2">
      <c r="A696" s="77">
        <v>41986.5</v>
      </c>
      <c r="B696" s="78">
        <v>3024.1334583333301</v>
      </c>
      <c r="C696" s="79">
        <v>89.414583333333297</v>
      </c>
      <c r="D696" s="80">
        <f t="shared" si="10"/>
        <v>12</v>
      </c>
      <c r="E696" s="80" t="s">
        <v>67</v>
      </c>
      <c r="F696" s="78">
        <f>IF('Water Trading Repository Table'!$E696="Soft",'Water Trading Repository Table'!$B696, "")</f>
        <v>3024.1334583333301</v>
      </c>
      <c r="G696" s="79">
        <f>IF('Water Trading Repository Table'!$E696="Soft",'Water Trading Repository Table'!$C696, "")</f>
        <v>89.414583333333297</v>
      </c>
      <c r="H696" s="78" t="str">
        <f>IF('Water Trading Repository Table'!$E696="Hard",'Water Trading Repository Table'!$B696, "")</f>
        <v/>
      </c>
      <c r="I696" s="78">
        <f t="shared" si="13"/>
        <v>4</v>
      </c>
      <c r="J696" s="90" t="str">
        <f>IF('Water Trading Repository Table'!$E696="Hard",'Water Trading Repository Table'!$C696,"")</f>
        <v/>
      </c>
    </row>
    <row r="697" spans="1:10" ht="14.25" customHeight="1" x14ac:dyDescent="0.2">
      <c r="A697" s="77">
        <v>41987</v>
      </c>
      <c r="B697" s="78">
        <v>2140.97379166666</v>
      </c>
      <c r="C697" s="79">
        <v>65.425416666666607</v>
      </c>
      <c r="D697" s="80">
        <f t="shared" si="10"/>
        <v>12</v>
      </c>
      <c r="E697" s="80" t="s">
        <v>67</v>
      </c>
      <c r="F697" s="78">
        <f>IF('Water Trading Repository Table'!$E697="Soft",'Water Trading Repository Table'!$B697, "")</f>
        <v>2140.97379166666</v>
      </c>
      <c r="G697" s="79">
        <f>IF('Water Trading Repository Table'!$E697="Soft",'Water Trading Repository Table'!$C697, "")</f>
        <v>65.425416666666607</v>
      </c>
      <c r="H697" s="78" t="str">
        <f>IF('Water Trading Repository Table'!$E697="Hard",'Water Trading Repository Table'!$B697, "")</f>
        <v/>
      </c>
      <c r="I697" s="78">
        <f t="shared" si="13"/>
        <v>4</v>
      </c>
      <c r="J697" s="90" t="str">
        <f>IF('Water Trading Repository Table'!$E697="Hard",'Water Trading Repository Table'!$C697,"")</f>
        <v/>
      </c>
    </row>
    <row r="698" spans="1:10" ht="14.25" customHeight="1" x14ac:dyDescent="0.2">
      <c r="A698" s="77">
        <v>41987.5</v>
      </c>
      <c r="B698" s="78">
        <v>2883.3863333333302</v>
      </c>
      <c r="C698" s="79">
        <v>79.218333333333305</v>
      </c>
      <c r="D698" s="80">
        <f t="shared" si="10"/>
        <v>12</v>
      </c>
      <c r="E698" s="80" t="s">
        <v>67</v>
      </c>
      <c r="F698" s="78">
        <f>IF('Water Trading Repository Table'!$E698="Soft",'Water Trading Repository Table'!$B698, "")</f>
        <v>2883.3863333333302</v>
      </c>
      <c r="G698" s="79">
        <f>IF('Water Trading Repository Table'!$E698="Soft",'Water Trading Repository Table'!$C698, "")</f>
        <v>79.218333333333305</v>
      </c>
      <c r="H698" s="78" t="str">
        <f>IF('Water Trading Repository Table'!$E698="Hard",'Water Trading Repository Table'!$B698, "")</f>
        <v/>
      </c>
      <c r="I698" s="78">
        <f t="shared" si="13"/>
        <v>4</v>
      </c>
      <c r="J698" s="90" t="str">
        <f>IF('Water Trading Repository Table'!$E698="Hard",'Water Trading Repository Table'!$C698,"")</f>
        <v/>
      </c>
    </row>
    <row r="699" spans="1:10" ht="14.25" customHeight="1" x14ac:dyDescent="0.2">
      <c r="A699" s="77">
        <v>41988</v>
      </c>
      <c r="B699" s="78">
        <v>2117.8012916666598</v>
      </c>
      <c r="C699" s="79">
        <v>61.090416666666599</v>
      </c>
      <c r="D699" s="80">
        <f t="shared" si="10"/>
        <v>12</v>
      </c>
      <c r="E699" s="80" t="s">
        <v>67</v>
      </c>
      <c r="F699" s="78">
        <f>IF('Water Trading Repository Table'!$E699="Soft",'Water Trading Repository Table'!$B699, "")</f>
        <v>2117.8012916666598</v>
      </c>
      <c r="G699" s="79">
        <f>IF('Water Trading Repository Table'!$E699="Soft",'Water Trading Repository Table'!$C699, "")</f>
        <v>61.090416666666599</v>
      </c>
      <c r="H699" s="78" t="str">
        <f>IF('Water Trading Repository Table'!$E699="Hard",'Water Trading Repository Table'!$B699, "")</f>
        <v/>
      </c>
      <c r="I699" s="78">
        <f t="shared" si="13"/>
        <v>4</v>
      </c>
      <c r="J699" s="90" t="str">
        <f>IF('Water Trading Repository Table'!$E699="Hard",'Water Trading Repository Table'!$C699,"")</f>
        <v/>
      </c>
    </row>
    <row r="700" spans="1:10" ht="14.25" customHeight="1" x14ac:dyDescent="0.2">
      <c r="A700" s="77">
        <v>41988.5</v>
      </c>
      <c r="B700" s="78">
        <v>2926.3967916666602</v>
      </c>
      <c r="C700" s="79">
        <v>82.684583333333293</v>
      </c>
      <c r="D700" s="80">
        <f t="shared" si="10"/>
        <v>12</v>
      </c>
      <c r="E700" s="80" t="s">
        <v>67</v>
      </c>
      <c r="F700" s="78">
        <f>IF('Water Trading Repository Table'!$E700="Soft",'Water Trading Repository Table'!$B700, "")</f>
        <v>2926.3967916666602</v>
      </c>
      <c r="G700" s="79">
        <f>IF('Water Trading Repository Table'!$E700="Soft",'Water Trading Repository Table'!$C700, "")</f>
        <v>82.684583333333293</v>
      </c>
      <c r="H700" s="78" t="str">
        <f>IF('Water Trading Repository Table'!$E700="Hard",'Water Trading Repository Table'!$B700, "")</f>
        <v/>
      </c>
      <c r="I700" s="78">
        <f t="shared" si="13"/>
        <v>4</v>
      </c>
      <c r="J700" s="90" t="str">
        <f>IF('Water Trading Repository Table'!$E700="Hard",'Water Trading Repository Table'!$C700,"")</f>
        <v/>
      </c>
    </row>
    <row r="701" spans="1:10" ht="14.25" customHeight="1" x14ac:dyDescent="0.2">
      <c r="A701" s="77">
        <v>41989</v>
      </c>
      <c r="B701" s="78">
        <v>2367.2226249999999</v>
      </c>
      <c r="C701" s="79">
        <v>58.484583333333298</v>
      </c>
      <c r="D701" s="80">
        <f t="shared" si="10"/>
        <v>12</v>
      </c>
      <c r="E701" s="80" t="s">
        <v>67</v>
      </c>
      <c r="F701" s="78">
        <f>IF('Water Trading Repository Table'!$E701="Soft",'Water Trading Repository Table'!$B701, "")</f>
        <v>2367.2226249999999</v>
      </c>
      <c r="G701" s="79">
        <f>IF('Water Trading Repository Table'!$E701="Soft",'Water Trading Repository Table'!$C701, "")</f>
        <v>58.484583333333298</v>
      </c>
      <c r="H701" s="78" t="str">
        <f>IF('Water Trading Repository Table'!$E701="Hard",'Water Trading Repository Table'!$B701, "")</f>
        <v/>
      </c>
      <c r="I701" s="78">
        <f t="shared" si="13"/>
        <v>4</v>
      </c>
      <c r="J701" s="90" t="str">
        <f>IF('Water Trading Repository Table'!$E701="Hard",'Water Trading Repository Table'!$C701,"")</f>
        <v/>
      </c>
    </row>
    <row r="702" spans="1:10" ht="14.25" customHeight="1" x14ac:dyDescent="0.2">
      <c r="A702" s="77">
        <v>41989.5</v>
      </c>
      <c r="B702" s="78">
        <v>3195.3001250000002</v>
      </c>
      <c r="C702" s="79">
        <v>88.352916666666601</v>
      </c>
      <c r="D702" s="80">
        <f t="shared" si="10"/>
        <v>12</v>
      </c>
      <c r="E702" s="80" t="s">
        <v>67</v>
      </c>
      <c r="F702" s="78">
        <f>IF('Water Trading Repository Table'!$E702="Soft",'Water Trading Repository Table'!$B702, "")</f>
        <v>3195.3001250000002</v>
      </c>
      <c r="G702" s="79">
        <f>IF('Water Trading Repository Table'!$E702="Soft",'Water Trading Repository Table'!$C702, "")</f>
        <v>88.352916666666601</v>
      </c>
      <c r="H702" s="78" t="str">
        <f>IF('Water Trading Repository Table'!$E702="Hard",'Water Trading Repository Table'!$B702, "")</f>
        <v/>
      </c>
      <c r="I702" s="78">
        <f t="shared" si="13"/>
        <v>4</v>
      </c>
      <c r="J702" s="90" t="str">
        <f>IF('Water Trading Repository Table'!$E702="Hard",'Water Trading Repository Table'!$C702,"")</f>
        <v/>
      </c>
    </row>
    <row r="703" spans="1:10" ht="14.25" customHeight="1" x14ac:dyDescent="0.2">
      <c r="A703" s="77">
        <v>41990</v>
      </c>
      <c r="B703" s="78">
        <v>2338.9344166666601</v>
      </c>
      <c r="C703" s="79">
        <v>68.344166666666595</v>
      </c>
      <c r="D703" s="80">
        <f t="shared" si="10"/>
        <v>12</v>
      </c>
      <c r="E703" s="80" t="s">
        <v>67</v>
      </c>
      <c r="F703" s="78">
        <f>IF('Water Trading Repository Table'!$E703="Soft",'Water Trading Repository Table'!$B703, "")</f>
        <v>2338.9344166666601</v>
      </c>
      <c r="G703" s="79">
        <f>IF('Water Trading Repository Table'!$E703="Soft",'Water Trading Repository Table'!$C703, "")</f>
        <v>68.344166666666595</v>
      </c>
      <c r="H703" s="78" t="str">
        <f>IF('Water Trading Repository Table'!$E703="Hard",'Water Trading Repository Table'!$B703, "")</f>
        <v/>
      </c>
      <c r="I703" s="78">
        <f t="shared" si="13"/>
        <v>4</v>
      </c>
      <c r="J703" s="90" t="str">
        <f>IF('Water Trading Repository Table'!$E703="Hard",'Water Trading Repository Table'!$C703,"")</f>
        <v/>
      </c>
    </row>
    <row r="704" spans="1:10" ht="14.25" customHeight="1" x14ac:dyDescent="0.2">
      <c r="A704" s="77">
        <v>41990.5</v>
      </c>
      <c r="B704" s="78">
        <v>2643.5017916666602</v>
      </c>
      <c r="C704" s="79">
        <v>54.754999999999903</v>
      </c>
      <c r="D704" s="80">
        <f t="shared" si="10"/>
        <v>12</v>
      </c>
      <c r="E704" s="80" t="s">
        <v>67</v>
      </c>
      <c r="F704" s="78">
        <f>IF('Water Trading Repository Table'!$E704="Soft",'Water Trading Repository Table'!$B704, "")</f>
        <v>2643.5017916666602</v>
      </c>
      <c r="G704" s="79">
        <f>IF('Water Trading Repository Table'!$E704="Soft",'Water Trading Repository Table'!$C704, "")</f>
        <v>54.754999999999903</v>
      </c>
      <c r="H704" s="78" t="str">
        <f>IF('Water Trading Repository Table'!$E704="Hard",'Water Trading Repository Table'!$B704, "")</f>
        <v/>
      </c>
      <c r="I704" s="78">
        <f t="shared" si="13"/>
        <v>4</v>
      </c>
      <c r="J704" s="90" t="str">
        <f>IF('Water Trading Repository Table'!$E704="Hard",'Water Trading Repository Table'!$C704,"")</f>
        <v/>
      </c>
    </row>
    <row r="705" spans="1:10" ht="14.25" customHeight="1" x14ac:dyDescent="0.2">
      <c r="A705" s="77">
        <v>41991</v>
      </c>
      <c r="B705" s="78">
        <v>2096.2074166666598</v>
      </c>
      <c r="C705" s="79">
        <v>57.566249999999897</v>
      </c>
      <c r="D705" s="80">
        <f t="shared" si="10"/>
        <v>12</v>
      </c>
      <c r="E705" s="80" t="s">
        <v>67</v>
      </c>
      <c r="F705" s="78">
        <f>IF('Water Trading Repository Table'!$E705="Soft",'Water Trading Repository Table'!$B705, "")</f>
        <v>2096.2074166666598</v>
      </c>
      <c r="G705" s="79">
        <f>IF('Water Trading Repository Table'!$E705="Soft",'Water Trading Repository Table'!$C705, "")</f>
        <v>57.566249999999897</v>
      </c>
      <c r="H705" s="78" t="str">
        <f>IF('Water Trading Repository Table'!$E705="Hard",'Water Trading Repository Table'!$B705, "")</f>
        <v/>
      </c>
      <c r="I705" s="78">
        <f t="shared" si="13"/>
        <v>4</v>
      </c>
      <c r="J705" s="90" t="str">
        <f>IF('Water Trading Repository Table'!$E705="Hard",'Water Trading Repository Table'!$C705,"")</f>
        <v/>
      </c>
    </row>
    <row r="706" spans="1:10" ht="14.25" customHeight="1" x14ac:dyDescent="0.2">
      <c r="A706" s="77">
        <v>41991.5</v>
      </c>
      <c r="B706" s="78">
        <v>2410.1449583333301</v>
      </c>
      <c r="C706" s="79">
        <v>53.733750000000001</v>
      </c>
      <c r="D706" s="80">
        <f t="shared" si="10"/>
        <v>12</v>
      </c>
      <c r="E706" s="80" t="s">
        <v>67</v>
      </c>
      <c r="F706" s="78">
        <f>IF('Water Trading Repository Table'!$E706="Soft",'Water Trading Repository Table'!$B706, "")</f>
        <v>2410.1449583333301</v>
      </c>
      <c r="G706" s="79">
        <f>IF('Water Trading Repository Table'!$E706="Soft",'Water Trading Repository Table'!$C706, "")</f>
        <v>53.733750000000001</v>
      </c>
      <c r="H706" s="78" t="str">
        <f>IF('Water Trading Repository Table'!$E706="Hard",'Water Trading Repository Table'!$B706, "")</f>
        <v/>
      </c>
      <c r="I706" s="78">
        <f t="shared" si="13"/>
        <v>4</v>
      </c>
      <c r="J706" s="90" t="str">
        <f>IF('Water Trading Repository Table'!$E706="Hard",'Water Trading Repository Table'!$C706,"")</f>
        <v/>
      </c>
    </row>
    <row r="707" spans="1:10" ht="14.25" customHeight="1" x14ac:dyDescent="0.2">
      <c r="A707" s="77">
        <v>41992</v>
      </c>
      <c r="B707" s="78">
        <v>2059.38004166666</v>
      </c>
      <c r="C707" s="79">
        <v>59.697083333333303</v>
      </c>
      <c r="D707" s="80">
        <f t="shared" si="10"/>
        <v>12</v>
      </c>
      <c r="E707" s="80" t="s">
        <v>67</v>
      </c>
      <c r="F707" s="78">
        <f>IF('Water Trading Repository Table'!$E707="Soft",'Water Trading Repository Table'!$B707, "")</f>
        <v>2059.38004166666</v>
      </c>
      <c r="G707" s="79">
        <f>IF('Water Trading Repository Table'!$E707="Soft",'Water Trading Repository Table'!$C707, "")</f>
        <v>59.697083333333303</v>
      </c>
      <c r="H707" s="78" t="str">
        <f>IF('Water Trading Repository Table'!$E707="Hard",'Water Trading Repository Table'!$B707, "")</f>
        <v/>
      </c>
      <c r="I707" s="78">
        <f t="shared" si="13"/>
        <v>4</v>
      </c>
      <c r="J707" s="90" t="str">
        <f>IF('Water Trading Repository Table'!$E707="Hard",'Water Trading Repository Table'!$C707,"")</f>
        <v/>
      </c>
    </row>
    <row r="708" spans="1:10" ht="14.25" customHeight="1" x14ac:dyDescent="0.2">
      <c r="A708" s="77">
        <v>41992.5</v>
      </c>
      <c r="B708" s="78">
        <v>2394.1077500000001</v>
      </c>
      <c r="C708" s="79">
        <v>51.734583333333298</v>
      </c>
      <c r="D708" s="80">
        <f t="shared" si="10"/>
        <v>12</v>
      </c>
      <c r="E708" s="80" t="s">
        <v>67</v>
      </c>
      <c r="F708" s="78">
        <f>IF('Water Trading Repository Table'!$E708="Soft",'Water Trading Repository Table'!$B708, "")</f>
        <v>2394.1077500000001</v>
      </c>
      <c r="G708" s="79">
        <f>IF('Water Trading Repository Table'!$E708="Soft",'Water Trading Repository Table'!$C708, "")</f>
        <v>51.734583333333298</v>
      </c>
      <c r="H708" s="78" t="str">
        <f>IF('Water Trading Repository Table'!$E708="Hard",'Water Trading Repository Table'!$B708, "")</f>
        <v/>
      </c>
      <c r="I708" s="78">
        <f t="shared" ref="I708:I771" si="14">ROUNDUP(D708/3,0)</f>
        <v>4</v>
      </c>
      <c r="J708" s="90" t="str">
        <f>IF('Water Trading Repository Table'!$E708="Hard",'Water Trading Repository Table'!$C708,"")</f>
        <v/>
      </c>
    </row>
    <row r="709" spans="1:10" ht="14.25" customHeight="1" x14ac:dyDescent="0.2">
      <c r="A709" s="77">
        <v>41993</v>
      </c>
      <c r="B709" s="78">
        <v>1972.1649583333301</v>
      </c>
      <c r="C709" s="79">
        <v>38.423333333333296</v>
      </c>
      <c r="D709" s="80">
        <f t="shared" si="10"/>
        <v>12</v>
      </c>
      <c r="E709" s="80" t="s">
        <v>67</v>
      </c>
      <c r="F709" s="78">
        <f>IF('Water Trading Repository Table'!$E709="Soft",'Water Trading Repository Table'!$B709, "")</f>
        <v>1972.1649583333301</v>
      </c>
      <c r="G709" s="79">
        <f>IF('Water Trading Repository Table'!$E709="Soft",'Water Trading Repository Table'!$C709, "")</f>
        <v>38.423333333333296</v>
      </c>
      <c r="H709" s="78" t="str">
        <f>IF('Water Trading Repository Table'!$E709="Hard",'Water Trading Repository Table'!$B709, "")</f>
        <v/>
      </c>
      <c r="I709" s="78">
        <f t="shared" si="14"/>
        <v>4</v>
      </c>
      <c r="J709" s="90" t="str">
        <f>IF('Water Trading Repository Table'!$E709="Hard",'Water Trading Repository Table'!$C709,"")</f>
        <v/>
      </c>
    </row>
    <row r="710" spans="1:10" ht="14.25" customHeight="1" x14ac:dyDescent="0.2">
      <c r="A710" s="77">
        <v>41993.5</v>
      </c>
      <c r="B710" s="78">
        <v>2230.0864999999999</v>
      </c>
      <c r="C710" s="79">
        <v>44.949583333333301</v>
      </c>
      <c r="D710" s="80">
        <f t="shared" si="10"/>
        <v>12</v>
      </c>
      <c r="E710" s="80" t="s">
        <v>67</v>
      </c>
      <c r="F710" s="78">
        <f>IF('Water Trading Repository Table'!$E710="Soft",'Water Trading Repository Table'!$B710, "")</f>
        <v>2230.0864999999999</v>
      </c>
      <c r="G710" s="79">
        <f>IF('Water Trading Repository Table'!$E710="Soft",'Water Trading Repository Table'!$C710, "")</f>
        <v>44.949583333333301</v>
      </c>
      <c r="H710" s="78" t="str">
        <f>IF('Water Trading Repository Table'!$E710="Hard",'Water Trading Repository Table'!$B710, "")</f>
        <v/>
      </c>
      <c r="I710" s="78">
        <f t="shared" si="14"/>
        <v>4</v>
      </c>
      <c r="J710" s="90" t="str">
        <f>IF('Water Trading Repository Table'!$E710="Hard",'Water Trading Repository Table'!$C710,"")</f>
        <v/>
      </c>
    </row>
    <row r="711" spans="1:10" ht="14.25" customHeight="1" x14ac:dyDescent="0.2">
      <c r="A711" s="77">
        <v>41994</v>
      </c>
      <c r="B711" s="78">
        <v>1787.87870833333</v>
      </c>
      <c r="C711" s="79">
        <v>44.59</v>
      </c>
      <c r="D711" s="80">
        <f t="shared" si="10"/>
        <v>12</v>
      </c>
      <c r="E711" s="80" t="s">
        <v>67</v>
      </c>
      <c r="F711" s="78">
        <f>IF('Water Trading Repository Table'!$E711="Soft",'Water Trading Repository Table'!$B711, "")</f>
        <v>1787.87870833333</v>
      </c>
      <c r="G711" s="79">
        <f>IF('Water Trading Repository Table'!$E711="Soft",'Water Trading Repository Table'!$C711, "")</f>
        <v>44.59</v>
      </c>
      <c r="H711" s="78" t="str">
        <f>IF('Water Trading Repository Table'!$E711="Hard",'Water Trading Repository Table'!$B711, "")</f>
        <v/>
      </c>
      <c r="I711" s="78">
        <f t="shared" si="14"/>
        <v>4</v>
      </c>
      <c r="J711" s="90" t="str">
        <f>IF('Water Trading Repository Table'!$E711="Hard",'Water Trading Repository Table'!$C711,"")</f>
        <v/>
      </c>
    </row>
    <row r="712" spans="1:10" ht="14.25" customHeight="1" x14ac:dyDescent="0.2">
      <c r="A712" s="77">
        <v>41994.5</v>
      </c>
      <c r="B712" s="78">
        <v>1997.3041250000001</v>
      </c>
      <c r="C712" s="79">
        <v>48.774999999999999</v>
      </c>
      <c r="D712" s="80">
        <f t="shared" si="10"/>
        <v>12</v>
      </c>
      <c r="E712" s="80" t="s">
        <v>67</v>
      </c>
      <c r="F712" s="78">
        <f>IF('Water Trading Repository Table'!$E712="Soft",'Water Trading Repository Table'!$B712, "")</f>
        <v>1997.3041250000001</v>
      </c>
      <c r="G712" s="79">
        <f>IF('Water Trading Repository Table'!$E712="Soft",'Water Trading Repository Table'!$C712, "")</f>
        <v>48.774999999999999</v>
      </c>
      <c r="H712" s="78" t="str">
        <f>IF('Water Trading Repository Table'!$E712="Hard",'Water Trading Repository Table'!$B712, "")</f>
        <v/>
      </c>
      <c r="I712" s="78">
        <f t="shared" si="14"/>
        <v>4</v>
      </c>
      <c r="J712" s="90" t="str">
        <f>IF('Water Trading Repository Table'!$E712="Hard",'Water Trading Repository Table'!$C712,"")</f>
        <v/>
      </c>
    </row>
    <row r="713" spans="1:10" ht="14.25" customHeight="1" x14ac:dyDescent="0.2">
      <c r="A713" s="77">
        <v>41995</v>
      </c>
      <c r="B713" s="78">
        <v>1729.9509166666601</v>
      </c>
      <c r="C713" s="79">
        <v>46.790833333333303</v>
      </c>
      <c r="D713" s="80">
        <f t="shared" si="10"/>
        <v>12</v>
      </c>
      <c r="E713" s="80" t="s">
        <v>67</v>
      </c>
      <c r="F713" s="78">
        <f>IF('Water Trading Repository Table'!$E713="Soft",'Water Trading Repository Table'!$B713, "")</f>
        <v>1729.9509166666601</v>
      </c>
      <c r="G713" s="79">
        <f>IF('Water Trading Repository Table'!$E713="Soft",'Water Trading Repository Table'!$C713, "")</f>
        <v>46.790833333333303</v>
      </c>
      <c r="H713" s="78" t="str">
        <f>IF('Water Trading Repository Table'!$E713="Hard",'Water Trading Repository Table'!$B713, "")</f>
        <v/>
      </c>
      <c r="I713" s="78">
        <f t="shared" si="14"/>
        <v>4</v>
      </c>
      <c r="J713" s="90" t="str">
        <f>IF('Water Trading Repository Table'!$E713="Hard",'Water Trading Repository Table'!$C713,"")</f>
        <v/>
      </c>
    </row>
    <row r="714" spans="1:10" ht="14.25" customHeight="1" x14ac:dyDescent="0.2">
      <c r="A714" s="77">
        <v>41995.5</v>
      </c>
      <c r="B714" s="78">
        <v>2047.0395000000001</v>
      </c>
      <c r="C714" s="79">
        <v>56.972916666666599</v>
      </c>
      <c r="D714" s="80">
        <f t="shared" si="10"/>
        <v>12</v>
      </c>
      <c r="E714" s="80" t="s">
        <v>67</v>
      </c>
      <c r="F714" s="78">
        <f>IF('Water Trading Repository Table'!$E714="Soft",'Water Trading Repository Table'!$B714, "")</f>
        <v>2047.0395000000001</v>
      </c>
      <c r="G714" s="79">
        <f>IF('Water Trading Repository Table'!$E714="Soft",'Water Trading Repository Table'!$C714, "")</f>
        <v>56.972916666666599</v>
      </c>
      <c r="H714" s="78" t="str">
        <f>IF('Water Trading Repository Table'!$E714="Hard",'Water Trading Repository Table'!$B714, "")</f>
        <v/>
      </c>
      <c r="I714" s="78">
        <f t="shared" si="14"/>
        <v>4</v>
      </c>
      <c r="J714" s="90" t="str">
        <f>IF('Water Trading Repository Table'!$E714="Hard",'Water Trading Repository Table'!$C714,"")</f>
        <v/>
      </c>
    </row>
    <row r="715" spans="1:10" ht="14.25" customHeight="1" x14ac:dyDescent="0.2">
      <c r="A715" s="77">
        <v>41996</v>
      </c>
      <c r="B715" s="78">
        <v>1953.6437083333301</v>
      </c>
      <c r="C715" s="79">
        <v>46.969583333333297</v>
      </c>
      <c r="D715" s="80">
        <f t="shared" si="10"/>
        <v>12</v>
      </c>
      <c r="E715" s="80" t="s">
        <v>67</v>
      </c>
      <c r="F715" s="78">
        <f>IF('Water Trading Repository Table'!$E715="Soft",'Water Trading Repository Table'!$B715, "")</f>
        <v>1953.6437083333301</v>
      </c>
      <c r="G715" s="79">
        <f>IF('Water Trading Repository Table'!$E715="Soft",'Water Trading Repository Table'!$C715, "")</f>
        <v>46.969583333333297</v>
      </c>
      <c r="H715" s="78" t="str">
        <f>IF('Water Trading Repository Table'!$E715="Hard",'Water Trading Repository Table'!$B715, "")</f>
        <v/>
      </c>
      <c r="I715" s="78">
        <f t="shared" si="14"/>
        <v>4</v>
      </c>
      <c r="J715" s="90" t="str">
        <f>IF('Water Trading Repository Table'!$E715="Hard",'Water Trading Repository Table'!$C715,"")</f>
        <v/>
      </c>
    </row>
    <row r="716" spans="1:10" ht="14.25" customHeight="1" x14ac:dyDescent="0.2">
      <c r="A716" s="77">
        <v>41996.5</v>
      </c>
      <c r="B716" s="78">
        <v>2451.7428749999999</v>
      </c>
      <c r="C716" s="79">
        <v>48.4270833333333</v>
      </c>
      <c r="D716" s="80">
        <f t="shared" si="10"/>
        <v>12</v>
      </c>
      <c r="E716" s="80" t="s">
        <v>67</v>
      </c>
      <c r="F716" s="78">
        <f>IF('Water Trading Repository Table'!$E716="Soft",'Water Trading Repository Table'!$B716, "")</f>
        <v>2451.7428749999999</v>
      </c>
      <c r="G716" s="79">
        <f>IF('Water Trading Repository Table'!$E716="Soft",'Water Trading Repository Table'!$C716, "")</f>
        <v>48.4270833333333</v>
      </c>
      <c r="H716" s="78" t="str">
        <f>IF('Water Trading Repository Table'!$E716="Hard",'Water Trading Repository Table'!$B716, "")</f>
        <v/>
      </c>
      <c r="I716" s="78">
        <f t="shared" si="14"/>
        <v>4</v>
      </c>
      <c r="J716" s="90" t="str">
        <f>IF('Water Trading Repository Table'!$E716="Hard",'Water Trading Repository Table'!$C716,"")</f>
        <v/>
      </c>
    </row>
    <row r="717" spans="1:10" ht="14.25" customHeight="1" x14ac:dyDescent="0.2">
      <c r="A717" s="77">
        <v>41997</v>
      </c>
      <c r="B717" s="78">
        <v>1992.5728749999901</v>
      </c>
      <c r="C717" s="79">
        <v>42.350833333333298</v>
      </c>
      <c r="D717" s="80">
        <f t="shared" si="10"/>
        <v>12</v>
      </c>
      <c r="E717" s="80" t="s">
        <v>67</v>
      </c>
      <c r="F717" s="78">
        <f>IF('Water Trading Repository Table'!$E717="Soft",'Water Trading Repository Table'!$B717, "")</f>
        <v>1992.5728749999901</v>
      </c>
      <c r="G717" s="79">
        <f>IF('Water Trading Repository Table'!$E717="Soft",'Water Trading Repository Table'!$C717, "")</f>
        <v>42.350833333333298</v>
      </c>
      <c r="H717" s="78" t="str">
        <f>IF('Water Trading Repository Table'!$E717="Hard",'Water Trading Repository Table'!$B717, "")</f>
        <v/>
      </c>
      <c r="I717" s="78">
        <f t="shared" si="14"/>
        <v>4</v>
      </c>
      <c r="J717" s="90" t="str">
        <f>IF('Water Trading Repository Table'!$E717="Hard",'Water Trading Repository Table'!$C717,"")</f>
        <v/>
      </c>
    </row>
    <row r="718" spans="1:10" ht="14.25" customHeight="1" x14ac:dyDescent="0.2">
      <c r="A718" s="77">
        <v>41997.5</v>
      </c>
      <c r="B718" s="78">
        <v>2288.7292499999999</v>
      </c>
      <c r="C718" s="79">
        <v>40.680833333333297</v>
      </c>
      <c r="D718" s="80">
        <f t="shared" si="10"/>
        <v>12</v>
      </c>
      <c r="E718" s="80" t="s">
        <v>67</v>
      </c>
      <c r="F718" s="78">
        <f>IF('Water Trading Repository Table'!$E718="Soft",'Water Trading Repository Table'!$B718, "")</f>
        <v>2288.7292499999999</v>
      </c>
      <c r="G718" s="79">
        <f>IF('Water Trading Repository Table'!$E718="Soft",'Water Trading Repository Table'!$C718, "")</f>
        <v>40.680833333333297</v>
      </c>
      <c r="H718" s="78" t="str">
        <f>IF('Water Trading Repository Table'!$E718="Hard",'Water Trading Repository Table'!$B718, "")</f>
        <v/>
      </c>
      <c r="I718" s="78">
        <f t="shared" si="14"/>
        <v>4</v>
      </c>
      <c r="J718" s="90" t="str">
        <f>IF('Water Trading Repository Table'!$E718="Hard",'Water Trading Repository Table'!$C718,"")</f>
        <v/>
      </c>
    </row>
    <row r="719" spans="1:10" ht="14.25" customHeight="1" x14ac:dyDescent="0.2">
      <c r="A719" s="77">
        <v>41998</v>
      </c>
      <c r="B719" s="78">
        <v>1741.06274999999</v>
      </c>
      <c r="C719" s="79">
        <v>37.1666666666666</v>
      </c>
      <c r="D719" s="80">
        <f t="shared" si="10"/>
        <v>12</v>
      </c>
      <c r="E719" s="80" t="s">
        <v>67</v>
      </c>
      <c r="F719" s="78">
        <f>IF('Water Trading Repository Table'!$E719="Soft",'Water Trading Repository Table'!$B719, "")</f>
        <v>1741.06274999999</v>
      </c>
      <c r="G719" s="79">
        <f>IF('Water Trading Repository Table'!$E719="Soft",'Water Trading Repository Table'!$C719, "")</f>
        <v>37.1666666666666</v>
      </c>
      <c r="H719" s="78" t="str">
        <f>IF('Water Trading Repository Table'!$E719="Hard",'Water Trading Repository Table'!$B719, "")</f>
        <v/>
      </c>
      <c r="I719" s="78">
        <f t="shared" si="14"/>
        <v>4</v>
      </c>
      <c r="J719" s="90" t="str">
        <f>IF('Water Trading Repository Table'!$E719="Hard",'Water Trading Repository Table'!$C719,"")</f>
        <v/>
      </c>
    </row>
    <row r="720" spans="1:10" ht="14.25" customHeight="1" x14ac:dyDescent="0.2">
      <c r="A720" s="77">
        <v>41998.5</v>
      </c>
      <c r="B720" s="78">
        <v>1948.48549999999</v>
      </c>
      <c r="C720" s="79">
        <v>38.960833333333298</v>
      </c>
      <c r="D720" s="80">
        <f t="shared" si="10"/>
        <v>12</v>
      </c>
      <c r="E720" s="80" t="s">
        <v>67</v>
      </c>
      <c r="F720" s="78">
        <f>IF('Water Trading Repository Table'!$E720="Soft",'Water Trading Repository Table'!$B720, "")</f>
        <v>1948.48549999999</v>
      </c>
      <c r="G720" s="79">
        <f>IF('Water Trading Repository Table'!$E720="Soft",'Water Trading Repository Table'!$C720, "")</f>
        <v>38.960833333333298</v>
      </c>
      <c r="H720" s="78" t="str">
        <f>IF('Water Trading Repository Table'!$E720="Hard",'Water Trading Repository Table'!$B720, "")</f>
        <v/>
      </c>
      <c r="I720" s="78">
        <f t="shared" si="14"/>
        <v>4</v>
      </c>
      <c r="J720" s="90" t="str">
        <f>IF('Water Trading Repository Table'!$E720="Hard",'Water Trading Repository Table'!$C720,"")</f>
        <v/>
      </c>
    </row>
    <row r="721" spans="1:10" ht="14.25" customHeight="1" x14ac:dyDescent="0.2">
      <c r="A721" s="77">
        <v>41999</v>
      </c>
      <c r="B721" s="78">
        <v>1686.002375</v>
      </c>
      <c r="C721" s="79">
        <v>40.265416666666603</v>
      </c>
      <c r="D721" s="80">
        <f t="shared" si="10"/>
        <v>12</v>
      </c>
      <c r="E721" s="80" t="s">
        <v>67</v>
      </c>
      <c r="F721" s="78">
        <f>IF('Water Trading Repository Table'!$E721="Soft",'Water Trading Repository Table'!$B721, "")</f>
        <v>1686.002375</v>
      </c>
      <c r="G721" s="79">
        <f>IF('Water Trading Repository Table'!$E721="Soft",'Water Trading Repository Table'!$C721, "")</f>
        <v>40.265416666666603</v>
      </c>
      <c r="H721" s="78" t="str">
        <f>IF('Water Trading Repository Table'!$E721="Hard",'Water Trading Repository Table'!$B721, "")</f>
        <v/>
      </c>
      <c r="I721" s="78">
        <f t="shared" si="14"/>
        <v>4</v>
      </c>
      <c r="J721" s="90" t="str">
        <f>IF('Water Trading Repository Table'!$E721="Hard",'Water Trading Repository Table'!$C721,"")</f>
        <v/>
      </c>
    </row>
    <row r="722" spans="1:10" ht="14.25" customHeight="1" x14ac:dyDescent="0.2">
      <c r="A722" s="77">
        <v>41999.5</v>
      </c>
      <c r="B722" s="78">
        <v>2049.07045833333</v>
      </c>
      <c r="C722" s="79">
        <v>42.8674999999999</v>
      </c>
      <c r="D722" s="80">
        <f t="shared" si="10"/>
        <v>12</v>
      </c>
      <c r="E722" s="80" t="s">
        <v>67</v>
      </c>
      <c r="F722" s="78">
        <f>IF('Water Trading Repository Table'!$E722="Soft",'Water Trading Repository Table'!$B722, "")</f>
        <v>2049.07045833333</v>
      </c>
      <c r="G722" s="79">
        <f>IF('Water Trading Repository Table'!$E722="Soft",'Water Trading Repository Table'!$C722, "")</f>
        <v>42.8674999999999</v>
      </c>
      <c r="H722" s="78" t="str">
        <f>IF('Water Trading Repository Table'!$E722="Hard",'Water Trading Repository Table'!$B722, "")</f>
        <v/>
      </c>
      <c r="I722" s="78">
        <f t="shared" si="14"/>
        <v>4</v>
      </c>
      <c r="J722" s="90" t="str">
        <f>IF('Water Trading Repository Table'!$E722="Hard",'Water Trading Repository Table'!$C722,"")</f>
        <v/>
      </c>
    </row>
    <row r="723" spans="1:10" ht="14.25" customHeight="1" x14ac:dyDescent="0.2">
      <c r="A723" s="77">
        <v>42000</v>
      </c>
      <c r="B723" s="78">
        <v>1898.9733333333299</v>
      </c>
      <c r="C723" s="79">
        <v>49.396249999999903</v>
      </c>
      <c r="D723" s="80">
        <f t="shared" si="10"/>
        <v>12</v>
      </c>
      <c r="E723" s="80" t="s">
        <v>67</v>
      </c>
      <c r="F723" s="78">
        <f>IF('Water Trading Repository Table'!$E723="Soft",'Water Trading Repository Table'!$B723, "")</f>
        <v>1898.9733333333299</v>
      </c>
      <c r="G723" s="79">
        <f>IF('Water Trading Repository Table'!$E723="Soft",'Water Trading Repository Table'!$C723, "")</f>
        <v>49.396249999999903</v>
      </c>
      <c r="H723" s="78" t="str">
        <f>IF('Water Trading Repository Table'!$E723="Hard",'Water Trading Repository Table'!$B723, "")</f>
        <v/>
      </c>
      <c r="I723" s="78">
        <f t="shared" si="14"/>
        <v>4</v>
      </c>
      <c r="J723" s="90" t="str">
        <f>IF('Water Trading Repository Table'!$E723="Hard",'Water Trading Repository Table'!$C723,"")</f>
        <v/>
      </c>
    </row>
    <row r="724" spans="1:10" ht="14.25" customHeight="1" x14ac:dyDescent="0.2">
      <c r="A724" s="77">
        <v>42000.5</v>
      </c>
      <c r="B724" s="78">
        <v>2160.0101249999998</v>
      </c>
      <c r="C724" s="79">
        <v>41.455833333333302</v>
      </c>
      <c r="D724" s="80">
        <f t="shared" si="10"/>
        <v>12</v>
      </c>
      <c r="E724" s="80" t="s">
        <v>67</v>
      </c>
      <c r="F724" s="78">
        <f>IF('Water Trading Repository Table'!$E724="Soft",'Water Trading Repository Table'!$B724, "")</f>
        <v>2160.0101249999998</v>
      </c>
      <c r="G724" s="79">
        <f>IF('Water Trading Repository Table'!$E724="Soft",'Water Trading Repository Table'!$C724, "")</f>
        <v>41.455833333333302</v>
      </c>
      <c r="H724" s="78" t="str">
        <f>IF('Water Trading Repository Table'!$E724="Hard",'Water Trading Repository Table'!$B724, "")</f>
        <v/>
      </c>
      <c r="I724" s="78">
        <f t="shared" si="14"/>
        <v>4</v>
      </c>
      <c r="J724" s="90" t="str">
        <f>IF('Water Trading Repository Table'!$E724="Hard",'Water Trading Repository Table'!$C724,"")</f>
        <v/>
      </c>
    </row>
    <row r="725" spans="1:10" ht="14.25" customHeight="1" x14ac:dyDescent="0.2">
      <c r="A725" s="77">
        <v>42001</v>
      </c>
      <c r="B725" s="78">
        <v>1749.8718636363601</v>
      </c>
      <c r="C725" s="79">
        <v>33.367727272727201</v>
      </c>
      <c r="D725" s="80">
        <f t="shared" si="10"/>
        <v>12</v>
      </c>
      <c r="E725" s="80" t="s">
        <v>67</v>
      </c>
      <c r="F725" s="78">
        <f>IF('Water Trading Repository Table'!$E725="Soft",'Water Trading Repository Table'!$B725, "")</f>
        <v>1749.8718636363601</v>
      </c>
      <c r="G725" s="79">
        <f>IF('Water Trading Repository Table'!$E725="Soft",'Water Trading Repository Table'!$C725, "")</f>
        <v>33.367727272727201</v>
      </c>
      <c r="H725" s="78" t="str">
        <f>IF('Water Trading Repository Table'!$E725="Hard",'Water Trading Repository Table'!$B725, "")</f>
        <v/>
      </c>
      <c r="I725" s="78">
        <f t="shared" si="14"/>
        <v>4</v>
      </c>
      <c r="J725" s="90" t="str">
        <f>IF('Water Trading Repository Table'!$E725="Hard",'Water Trading Repository Table'!$C725,"")</f>
        <v/>
      </c>
    </row>
    <row r="726" spans="1:10" ht="14.25" customHeight="1" x14ac:dyDescent="0.2">
      <c r="A726" s="77">
        <v>42001.5</v>
      </c>
      <c r="B726" s="78">
        <v>2125.4543749999998</v>
      </c>
      <c r="C726" s="79">
        <v>43.60125</v>
      </c>
      <c r="D726" s="80">
        <f t="shared" si="10"/>
        <v>12</v>
      </c>
      <c r="E726" s="80" t="s">
        <v>67</v>
      </c>
      <c r="F726" s="78">
        <f>IF('Water Trading Repository Table'!$E726="Soft",'Water Trading Repository Table'!$B726, "")</f>
        <v>2125.4543749999998</v>
      </c>
      <c r="G726" s="79">
        <f>IF('Water Trading Repository Table'!$E726="Soft",'Water Trading Repository Table'!$C726, "")</f>
        <v>43.60125</v>
      </c>
      <c r="H726" s="78" t="str">
        <f>IF('Water Trading Repository Table'!$E726="Hard",'Water Trading Repository Table'!$B726, "")</f>
        <v/>
      </c>
      <c r="I726" s="78">
        <f t="shared" si="14"/>
        <v>4</v>
      </c>
      <c r="J726" s="90" t="str">
        <f>IF('Water Trading Repository Table'!$E726="Hard",'Water Trading Repository Table'!$C726,"")</f>
        <v/>
      </c>
    </row>
    <row r="727" spans="1:10" ht="14.25" customHeight="1" x14ac:dyDescent="0.2">
      <c r="A727" s="77">
        <v>42002</v>
      </c>
      <c r="B727" s="78">
        <v>1779.80779166666</v>
      </c>
      <c r="C727" s="79">
        <v>45.102083333333297</v>
      </c>
      <c r="D727" s="80">
        <f t="shared" si="10"/>
        <v>12</v>
      </c>
      <c r="E727" s="80" t="s">
        <v>67</v>
      </c>
      <c r="F727" s="78">
        <f>IF('Water Trading Repository Table'!$E727="Soft",'Water Trading Repository Table'!$B727, "")</f>
        <v>1779.80779166666</v>
      </c>
      <c r="G727" s="79">
        <f>IF('Water Trading Repository Table'!$E727="Soft",'Water Trading Repository Table'!$C727, "")</f>
        <v>45.102083333333297</v>
      </c>
      <c r="H727" s="78" t="str">
        <f>IF('Water Trading Repository Table'!$E727="Hard",'Water Trading Repository Table'!$B727, "")</f>
        <v/>
      </c>
      <c r="I727" s="78">
        <f t="shared" si="14"/>
        <v>4</v>
      </c>
      <c r="J727" s="90" t="str">
        <f>IF('Water Trading Repository Table'!$E727="Hard",'Water Trading Repository Table'!$C727,"")</f>
        <v/>
      </c>
    </row>
    <row r="728" spans="1:10" ht="14.25" customHeight="1" x14ac:dyDescent="0.2">
      <c r="A728" s="77">
        <v>42002.5</v>
      </c>
      <c r="B728" s="78">
        <v>2286.2164166666598</v>
      </c>
      <c r="C728" s="79">
        <v>48.505416666666598</v>
      </c>
      <c r="D728" s="80">
        <f t="shared" si="10"/>
        <v>12</v>
      </c>
      <c r="E728" s="80" t="s">
        <v>67</v>
      </c>
      <c r="F728" s="78">
        <f>IF('Water Trading Repository Table'!$E728="Soft",'Water Trading Repository Table'!$B728, "")</f>
        <v>2286.2164166666598</v>
      </c>
      <c r="G728" s="79">
        <f>IF('Water Trading Repository Table'!$E728="Soft",'Water Trading Repository Table'!$C728, "")</f>
        <v>48.505416666666598</v>
      </c>
      <c r="H728" s="78" t="str">
        <f>IF('Water Trading Repository Table'!$E728="Hard",'Water Trading Repository Table'!$B728, "")</f>
        <v/>
      </c>
      <c r="I728" s="78">
        <f t="shared" si="14"/>
        <v>4</v>
      </c>
      <c r="J728" s="90" t="str">
        <f>IF('Water Trading Repository Table'!$E728="Hard",'Water Trading Repository Table'!$C728,"")</f>
        <v/>
      </c>
    </row>
    <row r="729" spans="1:10" ht="14.25" customHeight="1" x14ac:dyDescent="0.2">
      <c r="A729" s="77">
        <v>42003</v>
      </c>
      <c r="B729" s="78">
        <v>1982.47729166666</v>
      </c>
      <c r="C729" s="79">
        <v>40.7454166666666</v>
      </c>
      <c r="D729" s="80">
        <f t="shared" si="10"/>
        <v>12</v>
      </c>
      <c r="E729" s="80" t="s">
        <v>67</v>
      </c>
      <c r="F729" s="78">
        <f>IF('Water Trading Repository Table'!$E729="Soft",'Water Trading Repository Table'!$B729, "")</f>
        <v>1982.47729166666</v>
      </c>
      <c r="G729" s="79">
        <f>IF('Water Trading Repository Table'!$E729="Soft",'Water Trading Repository Table'!$C729, "")</f>
        <v>40.7454166666666</v>
      </c>
      <c r="H729" s="78" t="str">
        <f>IF('Water Trading Repository Table'!$E729="Hard",'Water Trading Repository Table'!$B729, "")</f>
        <v/>
      </c>
      <c r="I729" s="78">
        <f t="shared" si="14"/>
        <v>4</v>
      </c>
      <c r="J729" s="90" t="str">
        <f>IF('Water Trading Repository Table'!$E729="Hard",'Water Trading Repository Table'!$C729,"")</f>
        <v/>
      </c>
    </row>
    <row r="730" spans="1:10" ht="14.25" customHeight="1" x14ac:dyDescent="0.2">
      <c r="A730" s="77">
        <v>42003.5</v>
      </c>
      <c r="B730" s="78">
        <v>2385.11704166666</v>
      </c>
      <c r="C730" s="79">
        <v>52.2662499999999</v>
      </c>
      <c r="D730" s="80">
        <f t="shared" si="10"/>
        <v>12</v>
      </c>
      <c r="E730" s="80" t="s">
        <v>67</v>
      </c>
      <c r="F730" s="78">
        <f>IF('Water Trading Repository Table'!$E730="Soft",'Water Trading Repository Table'!$B730, "")</f>
        <v>2385.11704166666</v>
      </c>
      <c r="G730" s="79">
        <f>IF('Water Trading Repository Table'!$E730="Soft",'Water Trading Repository Table'!$C730, "")</f>
        <v>52.2662499999999</v>
      </c>
      <c r="H730" s="78" t="str">
        <f>IF('Water Trading Repository Table'!$E730="Hard",'Water Trading Repository Table'!$B730, "")</f>
        <v/>
      </c>
      <c r="I730" s="78">
        <f t="shared" si="14"/>
        <v>4</v>
      </c>
      <c r="J730" s="90" t="str">
        <f>IF('Water Trading Repository Table'!$E730="Hard",'Water Trading Repository Table'!$C730,"")</f>
        <v/>
      </c>
    </row>
    <row r="731" spans="1:10" ht="14.25" customHeight="1" x14ac:dyDescent="0.2">
      <c r="A731" s="77">
        <v>42004</v>
      </c>
      <c r="B731" s="78">
        <v>1959.6472916666601</v>
      </c>
      <c r="C731" s="79">
        <v>44.889583333333299</v>
      </c>
      <c r="D731" s="80">
        <f t="shared" si="10"/>
        <v>12</v>
      </c>
      <c r="E731" s="80" t="s">
        <v>67</v>
      </c>
      <c r="F731" s="78">
        <f>IF('Water Trading Repository Table'!$E731="Soft",'Water Trading Repository Table'!$B731, "")</f>
        <v>1959.6472916666601</v>
      </c>
      <c r="G731" s="79">
        <f>IF('Water Trading Repository Table'!$E731="Soft",'Water Trading Repository Table'!$C731, "")</f>
        <v>44.889583333333299</v>
      </c>
      <c r="H731" s="78" t="str">
        <f>IF('Water Trading Repository Table'!$E731="Hard",'Water Trading Repository Table'!$B731, "")</f>
        <v/>
      </c>
      <c r="I731" s="78">
        <f t="shared" si="14"/>
        <v>4</v>
      </c>
      <c r="J731" s="90" t="str">
        <f>IF('Water Trading Repository Table'!$E731="Hard",'Water Trading Repository Table'!$C731,"")</f>
        <v/>
      </c>
    </row>
    <row r="732" spans="1:10" ht="14.25" customHeight="1" x14ac:dyDescent="0.2">
      <c r="A732" s="77">
        <v>42004.5</v>
      </c>
      <c r="B732" s="78">
        <v>2134.0819999999999</v>
      </c>
      <c r="C732" s="79">
        <v>42.499583333333298</v>
      </c>
      <c r="D732" s="80">
        <f t="shared" si="10"/>
        <v>12</v>
      </c>
      <c r="E732" s="80" t="s">
        <v>67</v>
      </c>
      <c r="F732" s="78">
        <f>IF('Water Trading Repository Table'!$E732="Soft",'Water Trading Repository Table'!$B732, "")</f>
        <v>2134.0819999999999</v>
      </c>
      <c r="G732" s="79">
        <f>IF('Water Trading Repository Table'!$E732="Soft",'Water Trading Repository Table'!$C732, "")</f>
        <v>42.499583333333298</v>
      </c>
      <c r="H732" s="78" t="str">
        <f>IF('Water Trading Repository Table'!$E732="Hard",'Water Trading Repository Table'!$B732, "")</f>
        <v/>
      </c>
      <c r="I732" s="78">
        <f t="shared" si="14"/>
        <v>4</v>
      </c>
      <c r="J732" s="90" t="str">
        <f>IF('Water Trading Repository Table'!$E732="Hard",'Water Trading Repository Table'!$C732,"")</f>
        <v/>
      </c>
    </row>
    <row r="733" spans="1:10" ht="14.25" customHeight="1" x14ac:dyDescent="0.2">
      <c r="A733" s="77">
        <v>41640</v>
      </c>
      <c r="B733" s="78">
        <v>2814.7105606124901</v>
      </c>
      <c r="C733" s="79">
        <v>108.18749999999901</v>
      </c>
      <c r="D733" s="80">
        <v>1</v>
      </c>
      <c r="E733" s="80" t="s">
        <v>68</v>
      </c>
      <c r="F733" s="78" t="str">
        <f>IF('Water Trading Repository Table'!$E733="Soft",'Water Trading Repository Table'!$B733, "")</f>
        <v/>
      </c>
      <c r="G733" s="79" t="str">
        <f>IF('Water Trading Repository Table'!$E733="Soft",'Water Trading Repository Table'!$C733, "")</f>
        <v/>
      </c>
      <c r="H733" s="78">
        <f>IF('Water Trading Repository Table'!$E733="Hard",'Water Trading Repository Table'!$B733, "")</f>
        <v>2814.7105606124901</v>
      </c>
      <c r="I733" s="78">
        <f t="shared" si="14"/>
        <v>1</v>
      </c>
      <c r="J733" s="90">
        <f>IF('Water Trading Repository Table'!$E733="Hard",'Water Trading Repository Table'!$C733,"")</f>
        <v>108.18749999999901</v>
      </c>
    </row>
    <row r="734" spans="1:10" ht="14.25" customHeight="1" x14ac:dyDescent="0.2">
      <c r="A734" s="77">
        <v>41640.5</v>
      </c>
      <c r="B734" s="78">
        <v>2820.15931286666</v>
      </c>
      <c r="C734" s="79">
        <v>111.245</v>
      </c>
      <c r="D734" s="80">
        <v>1</v>
      </c>
      <c r="E734" s="80" t="s">
        <v>68</v>
      </c>
      <c r="F734" s="78" t="str">
        <f>IF('Water Trading Repository Table'!$E734="Soft",'Water Trading Repository Table'!$B734, "")</f>
        <v/>
      </c>
      <c r="G734" s="79" t="str">
        <f>IF('Water Trading Repository Table'!$E734="Soft",'Water Trading Repository Table'!$C734, "")</f>
        <v/>
      </c>
      <c r="H734" s="78">
        <f>IF('Water Trading Repository Table'!$E734="Hard",'Water Trading Repository Table'!$B734, "")</f>
        <v>2820.15931286666</v>
      </c>
      <c r="I734" s="78">
        <f t="shared" si="14"/>
        <v>1</v>
      </c>
      <c r="J734" s="90">
        <f>IF('Water Trading Repository Table'!$E734="Hard",'Water Trading Repository Table'!$C734,"")</f>
        <v>111.245</v>
      </c>
    </row>
    <row r="735" spans="1:10" ht="14.25" customHeight="1" x14ac:dyDescent="0.2">
      <c r="A735" s="77">
        <v>41641</v>
      </c>
      <c r="B735" s="78">
        <v>2147.3532233291598</v>
      </c>
      <c r="C735" s="79">
        <v>110.51333333333299</v>
      </c>
      <c r="D735" s="80">
        <v>1</v>
      </c>
      <c r="E735" s="80" t="s">
        <v>68</v>
      </c>
      <c r="F735" s="78" t="str">
        <f>IF('Water Trading Repository Table'!$E735="Soft",'Water Trading Repository Table'!$B735, "")</f>
        <v/>
      </c>
      <c r="G735" s="79" t="str">
        <f>IF('Water Trading Repository Table'!$E735="Soft",'Water Trading Repository Table'!$C735, "")</f>
        <v/>
      </c>
      <c r="H735" s="78">
        <f>IF('Water Trading Repository Table'!$E735="Hard",'Water Trading Repository Table'!$B735, "")</f>
        <v>2147.3532233291598</v>
      </c>
      <c r="I735" s="78">
        <f t="shared" si="14"/>
        <v>1</v>
      </c>
      <c r="J735" s="90">
        <f>IF('Water Trading Repository Table'!$E735="Hard",'Water Trading Repository Table'!$C735,"")</f>
        <v>110.51333333333299</v>
      </c>
    </row>
    <row r="736" spans="1:10" ht="14.25" customHeight="1" x14ac:dyDescent="0.2">
      <c r="A736" s="77">
        <v>41641.5</v>
      </c>
      <c r="B736" s="78">
        <v>2545.3108069374898</v>
      </c>
      <c r="C736" s="79">
        <v>109.41500000000001</v>
      </c>
      <c r="D736" s="80">
        <v>1</v>
      </c>
      <c r="E736" s="80" t="s">
        <v>68</v>
      </c>
      <c r="F736" s="78" t="str">
        <f>IF('Water Trading Repository Table'!$E736="Soft",'Water Trading Repository Table'!$B736, "")</f>
        <v/>
      </c>
      <c r="G736" s="79" t="str">
        <f>IF('Water Trading Repository Table'!$E736="Soft",'Water Trading Repository Table'!$C736, "")</f>
        <v/>
      </c>
      <c r="H736" s="78">
        <f>IF('Water Trading Repository Table'!$E736="Hard",'Water Trading Repository Table'!$B736, "")</f>
        <v>2545.3108069374898</v>
      </c>
      <c r="I736" s="78">
        <f t="shared" si="14"/>
        <v>1</v>
      </c>
      <c r="J736" s="90">
        <f>IF('Water Trading Repository Table'!$E736="Hard",'Water Trading Repository Table'!$C736,"")</f>
        <v>109.41500000000001</v>
      </c>
    </row>
    <row r="737" spans="1:10" ht="14.25" customHeight="1" x14ac:dyDescent="0.2">
      <c r="A737" s="77">
        <v>41642</v>
      </c>
      <c r="B737" s="78">
        <v>2222.4136193208301</v>
      </c>
      <c r="C737" s="79">
        <v>109.898333333333</v>
      </c>
      <c r="D737" s="80">
        <v>1</v>
      </c>
      <c r="E737" s="80" t="s">
        <v>68</v>
      </c>
      <c r="F737" s="78" t="str">
        <f>IF('Water Trading Repository Table'!$E737="Soft",'Water Trading Repository Table'!$B737, "")</f>
        <v/>
      </c>
      <c r="G737" s="79" t="str">
        <f>IF('Water Trading Repository Table'!$E737="Soft",'Water Trading Repository Table'!$C737, "")</f>
        <v/>
      </c>
      <c r="H737" s="78">
        <f>IF('Water Trading Repository Table'!$E737="Hard",'Water Trading Repository Table'!$B737, "")</f>
        <v>2222.4136193208301</v>
      </c>
      <c r="I737" s="78">
        <f t="shared" si="14"/>
        <v>1</v>
      </c>
      <c r="J737" s="90">
        <f>IF('Water Trading Repository Table'!$E737="Hard",'Water Trading Repository Table'!$C737,"")</f>
        <v>109.898333333333</v>
      </c>
    </row>
    <row r="738" spans="1:10" ht="14.25" customHeight="1" x14ac:dyDescent="0.2">
      <c r="A738" s="77">
        <v>41642.5</v>
      </c>
      <c r="B738" s="78">
        <v>2257.3158007708298</v>
      </c>
      <c r="C738" s="79">
        <v>111.870833333333</v>
      </c>
      <c r="D738" s="80">
        <v>1</v>
      </c>
      <c r="E738" s="80" t="s">
        <v>68</v>
      </c>
      <c r="F738" s="78" t="str">
        <f>IF('Water Trading Repository Table'!$E738="Soft",'Water Trading Repository Table'!$B738, "")</f>
        <v/>
      </c>
      <c r="G738" s="79" t="str">
        <f>IF('Water Trading Repository Table'!$E738="Soft",'Water Trading Repository Table'!$C738, "")</f>
        <v/>
      </c>
      <c r="H738" s="78">
        <f>IF('Water Trading Repository Table'!$E738="Hard",'Water Trading Repository Table'!$B738, "")</f>
        <v>2257.3158007708298</v>
      </c>
      <c r="I738" s="78">
        <f t="shared" si="14"/>
        <v>1</v>
      </c>
      <c r="J738" s="90">
        <f>IF('Water Trading Repository Table'!$E738="Hard",'Water Trading Repository Table'!$C738,"")</f>
        <v>111.870833333333</v>
      </c>
    </row>
    <row r="739" spans="1:10" ht="14.25" customHeight="1" x14ac:dyDescent="0.2">
      <c r="A739" s="77">
        <v>41643</v>
      </c>
      <c r="B739" s="78">
        <v>2032.198344465</v>
      </c>
      <c r="C739" s="79">
        <v>108.64100000000001</v>
      </c>
      <c r="D739" s="80">
        <v>1</v>
      </c>
      <c r="E739" s="80" t="s">
        <v>68</v>
      </c>
      <c r="F739" s="78" t="str">
        <f>IF('Water Trading Repository Table'!$E739="Soft",'Water Trading Repository Table'!$B739, "")</f>
        <v/>
      </c>
      <c r="G739" s="79" t="str">
        <f>IF('Water Trading Repository Table'!$E739="Soft",'Water Trading Repository Table'!$C739, "")</f>
        <v/>
      </c>
      <c r="H739" s="78">
        <f>IF('Water Trading Repository Table'!$E739="Hard",'Water Trading Repository Table'!$B739, "")</f>
        <v>2032.198344465</v>
      </c>
      <c r="I739" s="78">
        <f t="shared" si="14"/>
        <v>1</v>
      </c>
      <c r="J739" s="90">
        <f>IF('Water Trading Repository Table'!$E739="Hard",'Water Trading Repository Table'!$C739,"")</f>
        <v>108.64100000000001</v>
      </c>
    </row>
    <row r="740" spans="1:10" ht="14.25" customHeight="1" x14ac:dyDescent="0.2">
      <c r="A740" s="77">
        <v>41643.5</v>
      </c>
      <c r="B740" s="78">
        <v>2117.8163037374902</v>
      </c>
      <c r="C740" s="79">
        <v>112.47499999999999</v>
      </c>
      <c r="D740" s="80">
        <v>1</v>
      </c>
      <c r="E740" s="80" t="s">
        <v>68</v>
      </c>
      <c r="F740" s="78" t="str">
        <f>IF('Water Trading Repository Table'!$E740="Soft",'Water Trading Repository Table'!$B740, "")</f>
        <v/>
      </c>
      <c r="G740" s="79" t="str">
        <f>IF('Water Trading Repository Table'!$E740="Soft",'Water Trading Repository Table'!$C740, "")</f>
        <v/>
      </c>
      <c r="H740" s="78">
        <f>IF('Water Trading Repository Table'!$E740="Hard",'Water Trading Repository Table'!$B740, "")</f>
        <v>2117.8163037374902</v>
      </c>
      <c r="I740" s="78">
        <f t="shared" si="14"/>
        <v>1</v>
      </c>
      <c r="J740" s="90">
        <f>IF('Water Trading Repository Table'!$E740="Hard",'Water Trading Repository Table'!$C740,"")</f>
        <v>112.47499999999999</v>
      </c>
    </row>
    <row r="741" spans="1:10" ht="14.25" customHeight="1" x14ac:dyDescent="0.2">
      <c r="A741" s="77">
        <v>41644</v>
      </c>
      <c r="B741" s="78">
        <v>1881.9500175666601</v>
      </c>
      <c r="C741" s="79">
        <v>111.09333333333301</v>
      </c>
      <c r="D741" s="80">
        <v>1</v>
      </c>
      <c r="E741" s="80" t="s">
        <v>68</v>
      </c>
      <c r="F741" s="78" t="str">
        <f>IF('Water Trading Repository Table'!$E741="Soft",'Water Trading Repository Table'!$B741, "")</f>
        <v/>
      </c>
      <c r="G741" s="79" t="str">
        <f>IF('Water Trading Repository Table'!$E741="Soft",'Water Trading Repository Table'!$C741, "")</f>
        <v/>
      </c>
      <c r="H741" s="78">
        <f>IF('Water Trading Repository Table'!$E741="Hard",'Water Trading Repository Table'!$B741, "")</f>
        <v>1881.9500175666601</v>
      </c>
      <c r="I741" s="78">
        <f t="shared" si="14"/>
        <v>1</v>
      </c>
      <c r="J741" s="90">
        <f>IF('Water Trading Repository Table'!$E741="Hard",'Water Trading Repository Table'!$C741,"")</f>
        <v>111.09333333333301</v>
      </c>
    </row>
    <row r="742" spans="1:10" ht="14.25" customHeight="1" x14ac:dyDescent="0.2">
      <c r="A742" s="77">
        <v>41644.5</v>
      </c>
      <c r="B742" s="78">
        <v>2576.3438875909001</v>
      </c>
      <c r="C742" s="79">
        <v>111.433636363636</v>
      </c>
      <c r="D742" s="80">
        <v>1</v>
      </c>
      <c r="E742" s="80" t="s">
        <v>68</v>
      </c>
      <c r="F742" s="78" t="str">
        <f>IF('Water Trading Repository Table'!$E742="Soft",'Water Trading Repository Table'!$B742, "")</f>
        <v/>
      </c>
      <c r="G742" s="79" t="str">
        <f>IF('Water Trading Repository Table'!$E742="Soft",'Water Trading Repository Table'!$C742, "")</f>
        <v/>
      </c>
      <c r="H742" s="78">
        <f>IF('Water Trading Repository Table'!$E742="Hard",'Water Trading Repository Table'!$B742, "")</f>
        <v>2576.3438875909001</v>
      </c>
      <c r="I742" s="78">
        <f t="shared" si="14"/>
        <v>1</v>
      </c>
      <c r="J742" s="90">
        <f>IF('Water Trading Repository Table'!$E742="Hard",'Water Trading Repository Table'!$C742,"")</f>
        <v>111.433636363636</v>
      </c>
    </row>
    <row r="743" spans="1:10" ht="14.25" customHeight="1" x14ac:dyDescent="0.2">
      <c r="A743" s="77">
        <v>41645</v>
      </c>
      <c r="B743" s="78">
        <v>2044.66478628499</v>
      </c>
      <c r="C743" s="79">
        <v>110.70699999999999</v>
      </c>
      <c r="D743" s="80">
        <v>1</v>
      </c>
      <c r="E743" s="80" t="s">
        <v>68</v>
      </c>
      <c r="F743" s="78" t="str">
        <f>IF('Water Trading Repository Table'!$E743="Soft",'Water Trading Repository Table'!$B743, "")</f>
        <v/>
      </c>
      <c r="G743" s="79" t="str">
        <f>IF('Water Trading Repository Table'!$E743="Soft",'Water Trading Repository Table'!$C743, "")</f>
        <v/>
      </c>
      <c r="H743" s="78">
        <f>IF('Water Trading Repository Table'!$E743="Hard",'Water Trading Repository Table'!$B743, "")</f>
        <v>2044.66478628499</v>
      </c>
      <c r="I743" s="78">
        <f t="shared" si="14"/>
        <v>1</v>
      </c>
      <c r="J743" s="90">
        <f>IF('Water Trading Repository Table'!$E743="Hard",'Water Trading Repository Table'!$C743,"")</f>
        <v>110.70699999999999</v>
      </c>
    </row>
    <row r="744" spans="1:10" ht="14.25" customHeight="1" x14ac:dyDescent="0.2">
      <c r="A744" s="77">
        <v>41645.5</v>
      </c>
      <c r="B744" s="78">
        <v>2868.9563182708298</v>
      </c>
      <c r="C744" s="79">
        <v>108.410833333333</v>
      </c>
      <c r="D744" s="80">
        <v>1</v>
      </c>
      <c r="E744" s="80" t="s">
        <v>68</v>
      </c>
      <c r="F744" s="78" t="str">
        <f>IF('Water Trading Repository Table'!$E744="Soft",'Water Trading Repository Table'!$B744, "")</f>
        <v/>
      </c>
      <c r="G744" s="79" t="str">
        <f>IF('Water Trading Repository Table'!$E744="Soft",'Water Trading Repository Table'!$C744, "")</f>
        <v/>
      </c>
      <c r="H744" s="78">
        <f>IF('Water Trading Repository Table'!$E744="Hard",'Water Trading Repository Table'!$B744, "")</f>
        <v>2868.9563182708298</v>
      </c>
      <c r="I744" s="78">
        <f t="shared" si="14"/>
        <v>1</v>
      </c>
      <c r="J744" s="90">
        <f>IF('Water Trading Repository Table'!$E744="Hard",'Water Trading Repository Table'!$C744,"")</f>
        <v>108.410833333333</v>
      </c>
    </row>
    <row r="745" spans="1:10" ht="14.25" customHeight="1" x14ac:dyDescent="0.2">
      <c r="A745" s="77">
        <v>41646</v>
      </c>
      <c r="B745" s="78">
        <v>2472.6334011958302</v>
      </c>
      <c r="C745" s="79">
        <v>110.37583333333301</v>
      </c>
      <c r="D745" s="80">
        <v>1</v>
      </c>
      <c r="E745" s="80" t="s">
        <v>68</v>
      </c>
      <c r="F745" s="78" t="str">
        <f>IF('Water Trading Repository Table'!$E745="Soft",'Water Trading Repository Table'!$B745, "")</f>
        <v/>
      </c>
      <c r="G745" s="79" t="str">
        <f>IF('Water Trading Repository Table'!$E745="Soft",'Water Trading Repository Table'!$C745, "")</f>
        <v/>
      </c>
      <c r="H745" s="78">
        <f>IF('Water Trading Repository Table'!$E745="Hard",'Water Trading Repository Table'!$B745, "")</f>
        <v>2472.6334011958302</v>
      </c>
      <c r="I745" s="78">
        <f t="shared" si="14"/>
        <v>1</v>
      </c>
      <c r="J745" s="90">
        <f>IF('Water Trading Repository Table'!$E745="Hard",'Water Trading Repository Table'!$C745,"")</f>
        <v>110.37583333333301</v>
      </c>
    </row>
    <row r="746" spans="1:10" ht="14.25" customHeight="1" x14ac:dyDescent="0.2">
      <c r="A746" s="77">
        <v>41646.5</v>
      </c>
      <c r="B746" s="78">
        <v>3299.9393580708202</v>
      </c>
      <c r="C746" s="79">
        <v>110.207499999999</v>
      </c>
      <c r="D746" s="80">
        <v>1</v>
      </c>
      <c r="E746" s="80" t="s">
        <v>68</v>
      </c>
      <c r="F746" s="78" t="str">
        <f>IF('Water Trading Repository Table'!$E746="Soft",'Water Trading Repository Table'!$B746, "")</f>
        <v/>
      </c>
      <c r="G746" s="79" t="str">
        <f>IF('Water Trading Repository Table'!$E746="Soft",'Water Trading Repository Table'!$C746, "")</f>
        <v/>
      </c>
      <c r="H746" s="78">
        <f>IF('Water Trading Repository Table'!$E746="Hard",'Water Trading Repository Table'!$B746, "")</f>
        <v>3299.9393580708202</v>
      </c>
      <c r="I746" s="78">
        <f t="shared" si="14"/>
        <v>1</v>
      </c>
      <c r="J746" s="90">
        <f>IF('Water Trading Repository Table'!$E746="Hard",'Water Trading Repository Table'!$C746,"")</f>
        <v>110.207499999999</v>
      </c>
    </row>
    <row r="747" spans="1:10" ht="14.25" customHeight="1" x14ac:dyDescent="0.2">
      <c r="A747" s="77">
        <v>41647</v>
      </c>
      <c r="B747" s="78">
        <v>2786.5475998083298</v>
      </c>
      <c r="C747" s="79">
        <v>111.74</v>
      </c>
      <c r="D747" s="80">
        <v>1</v>
      </c>
      <c r="E747" s="80" t="s">
        <v>68</v>
      </c>
      <c r="F747" s="78" t="str">
        <f>IF('Water Trading Repository Table'!$E747="Soft",'Water Trading Repository Table'!$B747, "")</f>
        <v/>
      </c>
      <c r="G747" s="79" t="str">
        <f>IF('Water Trading Repository Table'!$E747="Soft",'Water Trading Repository Table'!$C747, "")</f>
        <v/>
      </c>
      <c r="H747" s="78">
        <f>IF('Water Trading Repository Table'!$E747="Hard",'Water Trading Repository Table'!$B747, "")</f>
        <v>2786.5475998083298</v>
      </c>
      <c r="I747" s="78">
        <f t="shared" si="14"/>
        <v>1</v>
      </c>
      <c r="J747" s="90">
        <f>IF('Water Trading Repository Table'!$E747="Hard",'Water Trading Repository Table'!$C747,"")</f>
        <v>111.74</v>
      </c>
    </row>
    <row r="748" spans="1:10" ht="14.25" customHeight="1" x14ac:dyDescent="0.2">
      <c r="A748" s="77">
        <v>41647.5</v>
      </c>
      <c r="B748" s="78">
        <v>3225.7517746541598</v>
      </c>
      <c r="C748" s="79">
        <v>111.213333333333</v>
      </c>
      <c r="D748" s="80">
        <v>1</v>
      </c>
      <c r="E748" s="80" t="s">
        <v>68</v>
      </c>
      <c r="F748" s="78" t="str">
        <f>IF('Water Trading Repository Table'!$E748="Soft",'Water Trading Repository Table'!$B748, "")</f>
        <v/>
      </c>
      <c r="G748" s="79" t="str">
        <f>IF('Water Trading Repository Table'!$E748="Soft",'Water Trading Repository Table'!$C748, "")</f>
        <v/>
      </c>
      <c r="H748" s="78">
        <f>IF('Water Trading Repository Table'!$E748="Hard",'Water Trading Repository Table'!$B748, "")</f>
        <v>3225.7517746541598</v>
      </c>
      <c r="I748" s="78">
        <f t="shared" si="14"/>
        <v>1</v>
      </c>
      <c r="J748" s="90">
        <f>IF('Water Trading Repository Table'!$E748="Hard",'Water Trading Repository Table'!$C748,"")</f>
        <v>111.213333333333</v>
      </c>
    </row>
    <row r="749" spans="1:10" ht="14.25" customHeight="1" x14ac:dyDescent="0.2">
      <c r="A749" s="77">
        <v>41648</v>
      </c>
      <c r="B749" s="78">
        <v>2425.1360756541599</v>
      </c>
      <c r="C749" s="79">
        <v>108.96833333333301</v>
      </c>
      <c r="D749" s="80">
        <v>1</v>
      </c>
      <c r="E749" s="80" t="s">
        <v>68</v>
      </c>
      <c r="F749" s="78" t="str">
        <f>IF('Water Trading Repository Table'!$E749="Soft",'Water Trading Repository Table'!$B749, "")</f>
        <v/>
      </c>
      <c r="G749" s="79" t="str">
        <f>IF('Water Trading Repository Table'!$E749="Soft",'Water Trading Repository Table'!$C749, "")</f>
        <v/>
      </c>
      <c r="H749" s="78">
        <f>IF('Water Trading Repository Table'!$E749="Hard",'Water Trading Repository Table'!$B749, "")</f>
        <v>2425.1360756541599</v>
      </c>
      <c r="I749" s="78">
        <f t="shared" si="14"/>
        <v>1</v>
      </c>
      <c r="J749" s="90">
        <f>IF('Water Trading Repository Table'!$E749="Hard",'Water Trading Repository Table'!$C749,"")</f>
        <v>108.96833333333301</v>
      </c>
    </row>
    <row r="750" spans="1:10" ht="14.25" customHeight="1" x14ac:dyDescent="0.2">
      <c r="A750" s="77">
        <v>41648.5</v>
      </c>
      <c r="B750" s="78">
        <v>2401.8058121333302</v>
      </c>
      <c r="C750" s="79">
        <v>109.2625</v>
      </c>
      <c r="D750" s="80">
        <v>1</v>
      </c>
      <c r="E750" s="80" t="s">
        <v>68</v>
      </c>
      <c r="F750" s="78" t="str">
        <f>IF('Water Trading Repository Table'!$E750="Soft",'Water Trading Repository Table'!$B750, "")</f>
        <v/>
      </c>
      <c r="G750" s="79" t="str">
        <f>IF('Water Trading Repository Table'!$E750="Soft",'Water Trading Repository Table'!$C750, "")</f>
        <v/>
      </c>
      <c r="H750" s="78">
        <f>IF('Water Trading Repository Table'!$E750="Hard",'Water Trading Repository Table'!$B750, "")</f>
        <v>2401.8058121333302</v>
      </c>
      <c r="I750" s="78">
        <f t="shared" si="14"/>
        <v>1</v>
      </c>
      <c r="J750" s="90">
        <f>IF('Water Trading Repository Table'!$E750="Hard",'Water Trading Repository Table'!$C750,"")</f>
        <v>109.2625</v>
      </c>
    </row>
    <row r="751" spans="1:10" ht="14.25" customHeight="1" x14ac:dyDescent="0.2">
      <c r="A751" s="77">
        <v>41649</v>
      </c>
      <c r="B751" s="78">
        <v>2113.5125400799898</v>
      </c>
      <c r="C751" s="79">
        <v>110.199</v>
      </c>
      <c r="D751" s="80">
        <v>1</v>
      </c>
      <c r="E751" s="80" t="s">
        <v>68</v>
      </c>
      <c r="F751" s="78" t="str">
        <f>IF('Water Trading Repository Table'!$E751="Soft",'Water Trading Repository Table'!$B751, "")</f>
        <v/>
      </c>
      <c r="G751" s="79" t="str">
        <f>IF('Water Trading Repository Table'!$E751="Soft",'Water Trading Repository Table'!$C751, "")</f>
        <v/>
      </c>
      <c r="H751" s="78">
        <f>IF('Water Trading Repository Table'!$E751="Hard",'Water Trading Repository Table'!$B751, "")</f>
        <v>2113.5125400799898</v>
      </c>
      <c r="I751" s="78">
        <f t="shared" si="14"/>
        <v>1</v>
      </c>
      <c r="J751" s="90">
        <f>IF('Water Trading Repository Table'!$E751="Hard",'Water Trading Repository Table'!$C751,"")</f>
        <v>110.199</v>
      </c>
    </row>
    <row r="752" spans="1:10" ht="14.25" customHeight="1" x14ac:dyDescent="0.2">
      <c r="A752" s="77">
        <v>41649.5</v>
      </c>
      <c r="B752" s="78">
        <v>2433.3480168166602</v>
      </c>
      <c r="C752" s="79">
        <v>111.273333333333</v>
      </c>
      <c r="D752" s="80">
        <v>1</v>
      </c>
      <c r="E752" s="80" t="s">
        <v>68</v>
      </c>
      <c r="F752" s="78" t="str">
        <f>IF('Water Trading Repository Table'!$E752="Soft",'Water Trading Repository Table'!$B752, "")</f>
        <v/>
      </c>
      <c r="G752" s="79" t="str">
        <f>IF('Water Trading Repository Table'!$E752="Soft",'Water Trading Repository Table'!$C752, "")</f>
        <v/>
      </c>
      <c r="H752" s="78">
        <f>IF('Water Trading Repository Table'!$E752="Hard",'Water Trading Repository Table'!$B752, "")</f>
        <v>2433.3480168166602</v>
      </c>
      <c r="I752" s="78">
        <f t="shared" si="14"/>
        <v>1</v>
      </c>
      <c r="J752" s="90">
        <f>IF('Water Trading Repository Table'!$E752="Hard",'Water Trading Repository Table'!$C752,"")</f>
        <v>111.273333333333</v>
      </c>
    </row>
    <row r="753" spans="1:10" ht="14.25" customHeight="1" x14ac:dyDescent="0.2">
      <c r="A753" s="77">
        <v>41650</v>
      </c>
      <c r="B753" s="78">
        <v>2189.0438997312399</v>
      </c>
      <c r="C753" s="79">
        <v>109.4875</v>
      </c>
      <c r="D753" s="80">
        <v>1</v>
      </c>
      <c r="E753" s="80" t="s">
        <v>68</v>
      </c>
      <c r="F753" s="78" t="str">
        <f>IF('Water Trading Repository Table'!$E753="Soft",'Water Trading Repository Table'!$B753, "")</f>
        <v/>
      </c>
      <c r="G753" s="79" t="str">
        <f>IF('Water Trading Repository Table'!$E753="Soft",'Water Trading Repository Table'!$C753, "")</f>
        <v/>
      </c>
      <c r="H753" s="78">
        <f>IF('Water Trading Repository Table'!$E753="Hard",'Water Trading Repository Table'!$B753, "")</f>
        <v>2189.0438997312399</v>
      </c>
      <c r="I753" s="78">
        <f t="shared" si="14"/>
        <v>1</v>
      </c>
      <c r="J753" s="90">
        <f>IF('Water Trading Repository Table'!$E753="Hard",'Water Trading Repository Table'!$C753,"")</f>
        <v>109.4875</v>
      </c>
    </row>
    <row r="754" spans="1:10" ht="14.25" customHeight="1" x14ac:dyDescent="0.2">
      <c r="A754" s="77">
        <v>41650.5</v>
      </c>
      <c r="B754" s="78">
        <v>2483.5657340083299</v>
      </c>
      <c r="C754" s="79">
        <v>110.505</v>
      </c>
      <c r="D754" s="80">
        <v>1</v>
      </c>
      <c r="E754" s="80" t="s">
        <v>68</v>
      </c>
      <c r="F754" s="78" t="str">
        <f>IF('Water Trading Repository Table'!$E754="Soft",'Water Trading Repository Table'!$B754, "")</f>
        <v/>
      </c>
      <c r="G754" s="79" t="str">
        <f>IF('Water Trading Repository Table'!$E754="Soft",'Water Trading Repository Table'!$C754, "")</f>
        <v/>
      </c>
      <c r="H754" s="78">
        <f>IF('Water Trading Repository Table'!$E754="Hard",'Water Trading Repository Table'!$B754, "")</f>
        <v>2483.5657340083299</v>
      </c>
      <c r="I754" s="78">
        <f t="shared" si="14"/>
        <v>1</v>
      </c>
      <c r="J754" s="90">
        <f>IF('Water Trading Repository Table'!$E754="Hard",'Water Trading Repository Table'!$C754,"")</f>
        <v>110.505</v>
      </c>
    </row>
    <row r="755" spans="1:10" ht="14.25" customHeight="1" x14ac:dyDescent="0.2">
      <c r="A755" s="77">
        <v>41651</v>
      </c>
      <c r="B755" s="78">
        <v>1896.0243473666601</v>
      </c>
      <c r="C755" s="79">
        <v>109.098333333333</v>
      </c>
      <c r="D755" s="80">
        <v>1</v>
      </c>
      <c r="E755" s="80" t="s">
        <v>68</v>
      </c>
      <c r="F755" s="78" t="str">
        <f>IF('Water Trading Repository Table'!$E755="Soft",'Water Trading Repository Table'!$B755, "")</f>
        <v/>
      </c>
      <c r="G755" s="79" t="str">
        <f>IF('Water Trading Repository Table'!$E755="Soft",'Water Trading Repository Table'!$C755, "")</f>
        <v/>
      </c>
      <c r="H755" s="78">
        <f>IF('Water Trading Repository Table'!$E755="Hard",'Water Trading Repository Table'!$B755, "")</f>
        <v>1896.0243473666601</v>
      </c>
      <c r="I755" s="78">
        <f t="shared" si="14"/>
        <v>1</v>
      </c>
      <c r="J755" s="90">
        <f>IF('Water Trading Repository Table'!$E755="Hard",'Water Trading Repository Table'!$C755,"")</f>
        <v>109.098333333333</v>
      </c>
    </row>
    <row r="756" spans="1:10" ht="14.25" customHeight="1" x14ac:dyDescent="0.2">
      <c r="A756" s="77">
        <v>41651.5</v>
      </c>
      <c r="B756" s="78">
        <v>2615.8735382874902</v>
      </c>
      <c r="C756" s="79">
        <v>110.826666666666</v>
      </c>
      <c r="D756" s="80">
        <v>1</v>
      </c>
      <c r="E756" s="80" t="s">
        <v>68</v>
      </c>
      <c r="F756" s="78" t="str">
        <f>IF('Water Trading Repository Table'!$E756="Soft",'Water Trading Repository Table'!$B756, "")</f>
        <v/>
      </c>
      <c r="G756" s="79" t="str">
        <f>IF('Water Trading Repository Table'!$E756="Soft",'Water Trading Repository Table'!$C756, "")</f>
        <v/>
      </c>
      <c r="H756" s="78">
        <f>IF('Water Trading Repository Table'!$E756="Hard",'Water Trading Repository Table'!$B756, "")</f>
        <v>2615.8735382874902</v>
      </c>
      <c r="I756" s="78">
        <f t="shared" si="14"/>
        <v>1</v>
      </c>
      <c r="J756" s="90">
        <f>IF('Water Trading Repository Table'!$E756="Hard",'Water Trading Repository Table'!$C756,"")</f>
        <v>110.826666666666</v>
      </c>
    </row>
    <row r="757" spans="1:10" ht="14.25" customHeight="1" x14ac:dyDescent="0.2">
      <c r="A757" s="77">
        <v>41652</v>
      </c>
      <c r="B757" s="78">
        <v>1992.70477325416</v>
      </c>
      <c r="C757" s="79">
        <v>111.049166666666</v>
      </c>
      <c r="D757" s="80">
        <v>1</v>
      </c>
      <c r="E757" s="80" t="s">
        <v>68</v>
      </c>
      <c r="F757" s="78" t="str">
        <f>IF('Water Trading Repository Table'!$E757="Soft",'Water Trading Repository Table'!$B757, "")</f>
        <v/>
      </c>
      <c r="G757" s="79" t="str">
        <f>IF('Water Trading Repository Table'!$E757="Soft",'Water Trading Repository Table'!$C757, "")</f>
        <v/>
      </c>
      <c r="H757" s="78">
        <f>IF('Water Trading Repository Table'!$E757="Hard",'Water Trading Repository Table'!$B757, "")</f>
        <v>1992.70477325416</v>
      </c>
      <c r="I757" s="78">
        <f t="shared" si="14"/>
        <v>1</v>
      </c>
      <c r="J757" s="90">
        <f>IF('Water Trading Repository Table'!$E757="Hard",'Water Trading Repository Table'!$C757,"")</f>
        <v>111.049166666666</v>
      </c>
    </row>
    <row r="758" spans="1:10" ht="14.25" customHeight="1" x14ac:dyDescent="0.2">
      <c r="A758" s="77">
        <v>41652.5</v>
      </c>
      <c r="B758" s="78">
        <v>2387.7880464916602</v>
      </c>
      <c r="C758" s="79">
        <v>109.829166666666</v>
      </c>
      <c r="D758" s="80">
        <v>1</v>
      </c>
      <c r="E758" s="80" t="s">
        <v>68</v>
      </c>
      <c r="F758" s="78" t="str">
        <f>IF('Water Trading Repository Table'!$E758="Soft",'Water Trading Repository Table'!$B758, "")</f>
        <v/>
      </c>
      <c r="G758" s="79" t="str">
        <f>IF('Water Trading Repository Table'!$E758="Soft",'Water Trading Repository Table'!$C758, "")</f>
        <v/>
      </c>
      <c r="H758" s="78">
        <f>IF('Water Trading Repository Table'!$E758="Hard",'Water Trading Repository Table'!$B758, "")</f>
        <v>2387.7880464916602</v>
      </c>
      <c r="I758" s="78">
        <f t="shared" si="14"/>
        <v>1</v>
      </c>
      <c r="J758" s="90">
        <f>IF('Water Trading Repository Table'!$E758="Hard",'Water Trading Repository Table'!$C758,"")</f>
        <v>109.829166666666</v>
      </c>
    </row>
    <row r="759" spans="1:10" ht="14.25" customHeight="1" x14ac:dyDescent="0.2">
      <c r="A759" s="77">
        <v>41653</v>
      </c>
      <c r="B759" s="78">
        <v>2358.34048073333</v>
      </c>
      <c r="C759" s="79">
        <v>110.7</v>
      </c>
      <c r="D759" s="80">
        <v>1</v>
      </c>
      <c r="E759" s="80" t="s">
        <v>68</v>
      </c>
      <c r="F759" s="78" t="str">
        <f>IF('Water Trading Repository Table'!$E759="Soft",'Water Trading Repository Table'!$B759, "")</f>
        <v/>
      </c>
      <c r="G759" s="79" t="str">
        <f>IF('Water Trading Repository Table'!$E759="Soft",'Water Trading Repository Table'!$C759, "")</f>
        <v/>
      </c>
      <c r="H759" s="78">
        <f>IF('Water Trading Repository Table'!$E759="Hard",'Water Trading Repository Table'!$B759, "")</f>
        <v>2358.34048073333</v>
      </c>
      <c r="I759" s="78">
        <f t="shared" si="14"/>
        <v>1</v>
      </c>
      <c r="J759" s="90">
        <f>IF('Water Trading Repository Table'!$E759="Hard",'Water Trading Repository Table'!$C759,"")</f>
        <v>110.7</v>
      </c>
    </row>
    <row r="760" spans="1:10" ht="14.25" customHeight="1" x14ac:dyDescent="0.2">
      <c r="A760" s="77">
        <v>41653.5</v>
      </c>
      <c r="B760" s="78">
        <v>3340.70503213333</v>
      </c>
      <c r="C760" s="79">
        <v>109.087499999999</v>
      </c>
      <c r="D760" s="80">
        <v>1</v>
      </c>
      <c r="E760" s="80" t="s">
        <v>68</v>
      </c>
      <c r="F760" s="78" t="str">
        <f>IF('Water Trading Repository Table'!$E760="Soft",'Water Trading Repository Table'!$B760, "")</f>
        <v/>
      </c>
      <c r="G760" s="79" t="str">
        <f>IF('Water Trading Repository Table'!$E760="Soft",'Water Trading Repository Table'!$C760, "")</f>
        <v/>
      </c>
      <c r="H760" s="78">
        <f>IF('Water Trading Repository Table'!$E760="Hard",'Water Trading Repository Table'!$B760, "")</f>
        <v>3340.70503213333</v>
      </c>
      <c r="I760" s="78">
        <f t="shared" si="14"/>
        <v>1</v>
      </c>
      <c r="J760" s="90">
        <f>IF('Water Trading Repository Table'!$E760="Hard",'Water Trading Repository Table'!$C760,"")</f>
        <v>109.087499999999</v>
      </c>
    </row>
    <row r="761" spans="1:10" ht="14.25" customHeight="1" x14ac:dyDescent="0.2">
      <c r="A761" s="77">
        <v>41654</v>
      </c>
      <c r="B761" s="78">
        <v>2842.3093060374899</v>
      </c>
      <c r="C761" s="79">
        <v>109.721666666666</v>
      </c>
      <c r="D761" s="80">
        <v>1</v>
      </c>
      <c r="E761" s="80" t="s">
        <v>68</v>
      </c>
      <c r="F761" s="78" t="str">
        <f>IF('Water Trading Repository Table'!$E761="Soft",'Water Trading Repository Table'!$B761, "")</f>
        <v/>
      </c>
      <c r="G761" s="79" t="str">
        <f>IF('Water Trading Repository Table'!$E761="Soft",'Water Trading Repository Table'!$C761, "")</f>
        <v/>
      </c>
      <c r="H761" s="78">
        <f>IF('Water Trading Repository Table'!$E761="Hard",'Water Trading Repository Table'!$B761, "")</f>
        <v>2842.3093060374899</v>
      </c>
      <c r="I761" s="78">
        <f t="shared" si="14"/>
        <v>1</v>
      </c>
      <c r="J761" s="90">
        <f>IF('Water Trading Repository Table'!$E761="Hard",'Water Trading Repository Table'!$C761,"")</f>
        <v>109.721666666666</v>
      </c>
    </row>
    <row r="762" spans="1:10" ht="14.25" customHeight="1" x14ac:dyDescent="0.2">
      <c r="A762" s="77">
        <v>41654.5</v>
      </c>
      <c r="B762" s="78">
        <v>3250.4874035166599</v>
      </c>
      <c r="C762" s="79">
        <v>111.22666666666601</v>
      </c>
      <c r="D762" s="80">
        <v>1</v>
      </c>
      <c r="E762" s="80" t="s">
        <v>68</v>
      </c>
      <c r="F762" s="78" t="str">
        <f>IF('Water Trading Repository Table'!$E762="Soft",'Water Trading Repository Table'!$B762, "")</f>
        <v/>
      </c>
      <c r="G762" s="79" t="str">
        <f>IF('Water Trading Repository Table'!$E762="Soft",'Water Trading Repository Table'!$C762, "")</f>
        <v/>
      </c>
      <c r="H762" s="78">
        <f>IF('Water Trading Repository Table'!$E762="Hard",'Water Trading Repository Table'!$B762, "")</f>
        <v>3250.4874035166599</v>
      </c>
      <c r="I762" s="78">
        <f t="shared" si="14"/>
        <v>1</v>
      </c>
      <c r="J762" s="90">
        <f>IF('Water Trading Repository Table'!$E762="Hard",'Water Trading Repository Table'!$C762,"")</f>
        <v>111.22666666666601</v>
      </c>
    </row>
    <row r="763" spans="1:10" ht="14.25" customHeight="1" x14ac:dyDescent="0.2">
      <c r="A763" s="77">
        <v>41655</v>
      </c>
      <c r="B763" s="78">
        <v>2453.1961141708298</v>
      </c>
      <c r="C763" s="79">
        <v>112.73</v>
      </c>
      <c r="D763" s="80">
        <v>1</v>
      </c>
      <c r="E763" s="80" t="s">
        <v>68</v>
      </c>
      <c r="F763" s="78" t="str">
        <f>IF('Water Trading Repository Table'!$E763="Soft",'Water Trading Repository Table'!$B763, "")</f>
        <v/>
      </c>
      <c r="G763" s="79" t="str">
        <f>IF('Water Trading Repository Table'!$E763="Soft",'Water Trading Repository Table'!$C763, "")</f>
        <v/>
      </c>
      <c r="H763" s="78">
        <f>IF('Water Trading Repository Table'!$E763="Hard",'Water Trading Repository Table'!$B763, "")</f>
        <v>2453.1961141708298</v>
      </c>
      <c r="I763" s="78">
        <f t="shared" si="14"/>
        <v>1</v>
      </c>
      <c r="J763" s="90">
        <f>IF('Water Trading Repository Table'!$E763="Hard",'Water Trading Repository Table'!$C763,"")</f>
        <v>112.73</v>
      </c>
    </row>
    <row r="764" spans="1:10" ht="14.25" customHeight="1" x14ac:dyDescent="0.2">
      <c r="A764" s="77">
        <v>41655.5</v>
      </c>
      <c r="B764" s="78">
        <v>2536.4750736916599</v>
      </c>
      <c r="C764" s="79">
        <v>111.52500000000001</v>
      </c>
      <c r="D764" s="80">
        <v>1</v>
      </c>
      <c r="E764" s="80" t="s">
        <v>68</v>
      </c>
      <c r="F764" s="78" t="str">
        <f>IF('Water Trading Repository Table'!$E764="Soft",'Water Trading Repository Table'!$B764, "")</f>
        <v/>
      </c>
      <c r="G764" s="79" t="str">
        <f>IF('Water Trading Repository Table'!$E764="Soft",'Water Trading Repository Table'!$C764, "")</f>
        <v/>
      </c>
      <c r="H764" s="78">
        <f>IF('Water Trading Repository Table'!$E764="Hard",'Water Trading Repository Table'!$B764, "")</f>
        <v>2536.4750736916599</v>
      </c>
      <c r="I764" s="78">
        <f t="shared" si="14"/>
        <v>1</v>
      </c>
      <c r="J764" s="90">
        <f>IF('Water Trading Repository Table'!$E764="Hard",'Water Trading Repository Table'!$C764,"")</f>
        <v>111.52500000000001</v>
      </c>
    </row>
    <row r="765" spans="1:10" ht="14.25" customHeight="1" x14ac:dyDescent="0.2">
      <c r="A765" s="77">
        <v>41656</v>
      </c>
      <c r="B765" s="78">
        <v>1958.7403593583299</v>
      </c>
      <c r="C765" s="79">
        <v>110.448333333333</v>
      </c>
      <c r="D765" s="80">
        <v>1</v>
      </c>
      <c r="E765" s="80" t="s">
        <v>68</v>
      </c>
      <c r="F765" s="78" t="str">
        <f>IF('Water Trading Repository Table'!$E765="Soft",'Water Trading Repository Table'!$B765, "")</f>
        <v/>
      </c>
      <c r="G765" s="79" t="str">
        <f>IF('Water Trading Repository Table'!$E765="Soft",'Water Trading Repository Table'!$C765, "")</f>
        <v/>
      </c>
      <c r="H765" s="78">
        <f>IF('Water Trading Repository Table'!$E765="Hard",'Water Trading Repository Table'!$B765, "")</f>
        <v>1958.7403593583299</v>
      </c>
      <c r="I765" s="78">
        <f t="shared" si="14"/>
        <v>1</v>
      </c>
      <c r="J765" s="90">
        <f>IF('Water Trading Repository Table'!$E765="Hard",'Water Trading Repository Table'!$C765,"")</f>
        <v>110.448333333333</v>
      </c>
    </row>
    <row r="766" spans="1:10" ht="14.25" customHeight="1" x14ac:dyDescent="0.2">
      <c r="A766" s="77">
        <v>41656.5</v>
      </c>
      <c r="B766" s="78">
        <v>2217.7377323208302</v>
      </c>
      <c r="C766" s="79">
        <v>109.19416666666601</v>
      </c>
      <c r="D766" s="80">
        <v>1</v>
      </c>
      <c r="E766" s="80" t="s">
        <v>68</v>
      </c>
      <c r="F766" s="78" t="str">
        <f>IF('Water Trading Repository Table'!$E766="Soft",'Water Trading Repository Table'!$B766, "")</f>
        <v/>
      </c>
      <c r="G766" s="79" t="str">
        <f>IF('Water Trading Repository Table'!$E766="Soft",'Water Trading Repository Table'!$C766, "")</f>
        <v/>
      </c>
      <c r="H766" s="78">
        <f>IF('Water Trading Repository Table'!$E766="Hard",'Water Trading Repository Table'!$B766, "")</f>
        <v>2217.7377323208302</v>
      </c>
      <c r="I766" s="78">
        <f t="shared" si="14"/>
        <v>1</v>
      </c>
      <c r="J766" s="90">
        <f>IF('Water Trading Repository Table'!$E766="Hard",'Water Trading Repository Table'!$C766,"")</f>
        <v>109.19416666666601</v>
      </c>
    </row>
    <row r="767" spans="1:10" ht="14.25" customHeight="1" x14ac:dyDescent="0.2">
      <c r="A767" s="77">
        <v>41657</v>
      </c>
      <c r="B767" s="78">
        <v>2035.5217133875001</v>
      </c>
      <c r="C767" s="79">
        <v>112.33750000000001</v>
      </c>
      <c r="D767" s="80">
        <v>1</v>
      </c>
      <c r="E767" s="80" t="s">
        <v>68</v>
      </c>
      <c r="F767" s="78" t="str">
        <f>IF('Water Trading Repository Table'!$E767="Soft",'Water Trading Repository Table'!$B767, "")</f>
        <v/>
      </c>
      <c r="G767" s="79" t="str">
        <f>IF('Water Trading Repository Table'!$E767="Soft",'Water Trading Repository Table'!$C767, "")</f>
        <v/>
      </c>
      <c r="H767" s="78">
        <f>IF('Water Trading Repository Table'!$E767="Hard",'Water Trading Repository Table'!$B767, "")</f>
        <v>2035.5217133875001</v>
      </c>
      <c r="I767" s="78">
        <f t="shared" si="14"/>
        <v>1</v>
      </c>
      <c r="J767" s="90">
        <f>IF('Water Trading Repository Table'!$E767="Hard",'Water Trading Repository Table'!$C767,"")</f>
        <v>112.33750000000001</v>
      </c>
    </row>
    <row r="768" spans="1:10" ht="14.25" customHeight="1" x14ac:dyDescent="0.2">
      <c r="A768" s="77">
        <v>41657.5</v>
      </c>
      <c r="B768" s="78">
        <v>2450.3480851874901</v>
      </c>
      <c r="C768" s="79">
        <v>109.47499999999999</v>
      </c>
      <c r="D768" s="80">
        <v>1</v>
      </c>
      <c r="E768" s="80" t="s">
        <v>68</v>
      </c>
      <c r="F768" s="78" t="str">
        <f>IF('Water Trading Repository Table'!$E768="Soft",'Water Trading Repository Table'!$B768, "")</f>
        <v/>
      </c>
      <c r="G768" s="79" t="str">
        <f>IF('Water Trading Repository Table'!$E768="Soft",'Water Trading Repository Table'!$C768, "")</f>
        <v/>
      </c>
      <c r="H768" s="78">
        <f>IF('Water Trading Repository Table'!$E768="Hard",'Water Trading Repository Table'!$B768, "")</f>
        <v>2450.3480851874901</v>
      </c>
      <c r="I768" s="78">
        <f t="shared" si="14"/>
        <v>1</v>
      </c>
      <c r="J768" s="90">
        <f>IF('Water Trading Repository Table'!$E768="Hard",'Water Trading Repository Table'!$C768,"")</f>
        <v>109.47499999999999</v>
      </c>
    </row>
    <row r="769" spans="1:10" ht="14.25" customHeight="1" x14ac:dyDescent="0.2">
      <c r="A769" s="77">
        <v>41658</v>
      </c>
      <c r="B769" s="78">
        <v>1864.6022638714201</v>
      </c>
      <c r="C769" s="79">
        <v>109.98857142857101</v>
      </c>
      <c r="D769" s="80">
        <v>1</v>
      </c>
      <c r="E769" s="80" t="s">
        <v>68</v>
      </c>
      <c r="F769" s="78" t="str">
        <f>IF('Water Trading Repository Table'!$E769="Soft",'Water Trading Repository Table'!$B769, "")</f>
        <v/>
      </c>
      <c r="G769" s="79" t="str">
        <f>IF('Water Trading Repository Table'!$E769="Soft",'Water Trading Repository Table'!$C769, "")</f>
        <v/>
      </c>
      <c r="H769" s="78">
        <f>IF('Water Trading Repository Table'!$E769="Hard",'Water Trading Repository Table'!$B769, "")</f>
        <v>1864.6022638714201</v>
      </c>
      <c r="I769" s="78">
        <f t="shared" si="14"/>
        <v>1</v>
      </c>
      <c r="J769" s="90">
        <f>IF('Water Trading Repository Table'!$E769="Hard",'Water Trading Repository Table'!$C769,"")</f>
        <v>109.98857142857101</v>
      </c>
    </row>
    <row r="770" spans="1:10" ht="14.25" customHeight="1" x14ac:dyDescent="0.2">
      <c r="A770" s="77">
        <v>41658.5</v>
      </c>
      <c r="B770" s="78">
        <v>2278.1295495916602</v>
      </c>
      <c r="C770" s="79">
        <v>110.447499999999</v>
      </c>
      <c r="D770" s="80">
        <v>1</v>
      </c>
      <c r="E770" s="80" t="s">
        <v>68</v>
      </c>
      <c r="F770" s="78" t="str">
        <f>IF('Water Trading Repository Table'!$E770="Soft",'Water Trading Repository Table'!$B770, "")</f>
        <v/>
      </c>
      <c r="G770" s="79" t="str">
        <f>IF('Water Trading Repository Table'!$E770="Soft",'Water Trading Repository Table'!$C770, "")</f>
        <v/>
      </c>
      <c r="H770" s="78">
        <f>IF('Water Trading Repository Table'!$E770="Hard",'Water Trading Repository Table'!$B770, "")</f>
        <v>2278.1295495916602</v>
      </c>
      <c r="I770" s="78">
        <f t="shared" si="14"/>
        <v>1</v>
      </c>
      <c r="J770" s="90">
        <f>IF('Water Trading Repository Table'!$E770="Hard",'Water Trading Repository Table'!$C770,"")</f>
        <v>110.447499999999</v>
      </c>
    </row>
    <row r="771" spans="1:10" ht="14.25" customHeight="1" x14ac:dyDescent="0.2">
      <c r="A771" s="77">
        <v>41659</v>
      </c>
      <c r="B771" s="78">
        <v>1924.9605551166601</v>
      </c>
      <c r="C771" s="79">
        <v>109.126666666666</v>
      </c>
      <c r="D771" s="80">
        <v>1</v>
      </c>
      <c r="E771" s="80" t="s">
        <v>68</v>
      </c>
      <c r="F771" s="78" t="str">
        <f>IF('Water Trading Repository Table'!$E771="Soft",'Water Trading Repository Table'!$B771, "")</f>
        <v/>
      </c>
      <c r="G771" s="79" t="str">
        <f>IF('Water Trading Repository Table'!$E771="Soft",'Water Trading Repository Table'!$C771, "")</f>
        <v/>
      </c>
      <c r="H771" s="78">
        <f>IF('Water Trading Repository Table'!$E771="Hard",'Water Trading Repository Table'!$B771, "")</f>
        <v>1924.9605551166601</v>
      </c>
      <c r="I771" s="78">
        <f t="shared" si="14"/>
        <v>1</v>
      </c>
      <c r="J771" s="90">
        <f>IF('Water Trading Repository Table'!$E771="Hard",'Water Trading Repository Table'!$C771,"")</f>
        <v>109.126666666666</v>
      </c>
    </row>
    <row r="772" spans="1:10" ht="14.25" customHeight="1" x14ac:dyDescent="0.2">
      <c r="A772" s="77">
        <v>41659.5</v>
      </c>
      <c r="B772" s="78">
        <v>2560.8750446249901</v>
      </c>
      <c r="C772" s="79">
        <v>111.745833333333</v>
      </c>
      <c r="D772" s="80">
        <v>1</v>
      </c>
      <c r="E772" s="80" t="s">
        <v>68</v>
      </c>
      <c r="F772" s="78" t="str">
        <f>IF('Water Trading Repository Table'!$E772="Soft",'Water Trading Repository Table'!$B772, "")</f>
        <v/>
      </c>
      <c r="G772" s="79" t="str">
        <f>IF('Water Trading Repository Table'!$E772="Soft",'Water Trading Repository Table'!$C772, "")</f>
        <v/>
      </c>
      <c r="H772" s="78">
        <f>IF('Water Trading Repository Table'!$E772="Hard",'Water Trading Repository Table'!$B772, "")</f>
        <v>2560.8750446249901</v>
      </c>
      <c r="I772" s="78">
        <f t="shared" ref="I772:I835" si="15">ROUNDUP(D772/3,0)</f>
        <v>1</v>
      </c>
      <c r="J772" s="90">
        <f>IF('Water Trading Repository Table'!$E772="Hard",'Water Trading Repository Table'!$C772,"")</f>
        <v>111.745833333333</v>
      </c>
    </row>
    <row r="773" spans="1:10" ht="14.25" customHeight="1" x14ac:dyDescent="0.2">
      <c r="A773" s="77">
        <v>41660</v>
      </c>
      <c r="B773" s="78">
        <v>2127.80860193749</v>
      </c>
      <c r="C773" s="79">
        <v>110.930833333333</v>
      </c>
      <c r="D773" s="80">
        <v>1</v>
      </c>
      <c r="E773" s="80" t="s">
        <v>68</v>
      </c>
      <c r="F773" s="78" t="str">
        <f>IF('Water Trading Repository Table'!$E773="Soft",'Water Trading Repository Table'!$B773, "")</f>
        <v/>
      </c>
      <c r="G773" s="79" t="str">
        <f>IF('Water Trading Repository Table'!$E773="Soft",'Water Trading Repository Table'!$C773, "")</f>
        <v/>
      </c>
      <c r="H773" s="78">
        <f>IF('Water Trading Repository Table'!$E773="Hard",'Water Trading Repository Table'!$B773, "")</f>
        <v>2127.80860193749</v>
      </c>
      <c r="I773" s="78">
        <f t="shared" si="15"/>
        <v>1</v>
      </c>
      <c r="J773" s="90">
        <f>IF('Water Trading Repository Table'!$E773="Hard",'Water Trading Repository Table'!$C773,"")</f>
        <v>110.930833333333</v>
      </c>
    </row>
    <row r="774" spans="1:10" ht="14.25" customHeight="1" x14ac:dyDescent="0.2">
      <c r="A774" s="77">
        <v>41660.5</v>
      </c>
      <c r="B774" s="78">
        <v>2746.1296072416599</v>
      </c>
      <c r="C774" s="79">
        <v>110.345833333333</v>
      </c>
      <c r="D774" s="80">
        <v>1</v>
      </c>
      <c r="E774" s="80" t="s">
        <v>68</v>
      </c>
      <c r="F774" s="78" t="str">
        <f>IF('Water Trading Repository Table'!$E774="Soft",'Water Trading Repository Table'!$B774, "")</f>
        <v/>
      </c>
      <c r="G774" s="79" t="str">
        <f>IF('Water Trading Repository Table'!$E774="Soft",'Water Trading Repository Table'!$C774, "")</f>
        <v/>
      </c>
      <c r="H774" s="78">
        <f>IF('Water Trading Repository Table'!$E774="Hard",'Water Trading Repository Table'!$B774, "")</f>
        <v>2746.1296072416599</v>
      </c>
      <c r="I774" s="78">
        <f t="shared" si="15"/>
        <v>1</v>
      </c>
      <c r="J774" s="90">
        <f>IF('Water Trading Repository Table'!$E774="Hard",'Water Trading Repository Table'!$C774,"")</f>
        <v>110.345833333333</v>
      </c>
    </row>
    <row r="775" spans="1:10" ht="14.25" customHeight="1" x14ac:dyDescent="0.2">
      <c r="A775" s="77">
        <v>41661</v>
      </c>
      <c r="B775" s="78">
        <v>2140.0864342166601</v>
      </c>
      <c r="C775" s="79">
        <v>110.689999999999</v>
      </c>
      <c r="D775" s="80">
        <v>1</v>
      </c>
      <c r="E775" s="80" t="s">
        <v>68</v>
      </c>
      <c r="F775" s="78" t="str">
        <f>IF('Water Trading Repository Table'!$E775="Soft",'Water Trading Repository Table'!$B775, "")</f>
        <v/>
      </c>
      <c r="G775" s="79" t="str">
        <f>IF('Water Trading Repository Table'!$E775="Soft",'Water Trading Repository Table'!$C775, "")</f>
        <v/>
      </c>
      <c r="H775" s="78">
        <f>IF('Water Trading Repository Table'!$E775="Hard",'Water Trading Repository Table'!$B775, "")</f>
        <v>2140.0864342166601</v>
      </c>
      <c r="I775" s="78">
        <f t="shared" si="15"/>
        <v>1</v>
      </c>
      <c r="J775" s="90">
        <f>IF('Water Trading Repository Table'!$E775="Hard",'Water Trading Repository Table'!$C775,"")</f>
        <v>110.689999999999</v>
      </c>
    </row>
    <row r="776" spans="1:10" ht="14.25" customHeight="1" x14ac:dyDescent="0.2">
      <c r="A776" s="77">
        <v>41661.5</v>
      </c>
      <c r="B776" s="78">
        <v>2651.1279091166598</v>
      </c>
      <c r="C776" s="79">
        <v>111.839166666666</v>
      </c>
      <c r="D776" s="80">
        <v>1</v>
      </c>
      <c r="E776" s="80" t="s">
        <v>68</v>
      </c>
      <c r="F776" s="78" t="str">
        <f>IF('Water Trading Repository Table'!$E776="Soft",'Water Trading Repository Table'!$B776, "")</f>
        <v/>
      </c>
      <c r="G776" s="79" t="str">
        <f>IF('Water Trading Repository Table'!$E776="Soft",'Water Trading Repository Table'!$C776, "")</f>
        <v/>
      </c>
      <c r="H776" s="78">
        <f>IF('Water Trading Repository Table'!$E776="Hard",'Water Trading Repository Table'!$B776, "")</f>
        <v>2651.1279091166598</v>
      </c>
      <c r="I776" s="78">
        <f t="shared" si="15"/>
        <v>1</v>
      </c>
      <c r="J776" s="90">
        <f>IF('Water Trading Repository Table'!$E776="Hard",'Water Trading Repository Table'!$C776,"")</f>
        <v>111.839166666666</v>
      </c>
    </row>
    <row r="777" spans="1:10" ht="14.25" customHeight="1" x14ac:dyDescent="0.2">
      <c r="A777" s="77">
        <v>41662</v>
      </c>
      <c r="B777" s="78">
        <v>2198.8909038583301</v>
      </c>
      <c r="C777" s="79">
        <v>111.34083333333299</v>
      </c>
      <c r="D777" s="80">
        <v>1</v>
      </c>
      <c r="E777" s="80" t="s">
        <v>68</v>
      </c>
      <c r="F777" s="78" t="str">
        <f>IF('Water Trading Repository Table'!$E777="Soft",'Water Trading Repository Table'!$B777, "")</f>
        <v/>
      </c>
      <c r="G777" s="79" t="str">
        <f>IF('Water Trading Repository Table'!$E777="Soft",'Water Trading Repository Table'!$C777, "")</f>
        <v/>
      </c>
      <c r="H777" s="78">
        <f>IF('Water Trading Repository Table'!$E777="Hard",'Water Trading Repository Table'!$B777, "")</f>
        <v>2198.8909038583301</v>
      </c>
      <c r="I777" s="78">
        <f t="shared" si="15"/>
        <v>1</v>
      </c>
      <c r="J777" s="90">
        <f>IF('Water Trading Repository Table'!$E777="Hard",'Water Trading Repository Table'!$C777,"")</f>
        <v>111.34083333333299</v>
      </c>
    </row>
    <row r="778" spans="1:10" ht="14.25" customHeight="1" x14ac:dyDescent="0.2">
      <c r="A778" s="77">
        <v>41662.5</v>
      </c>
      <c r="B778" s="78">
        <v>2598.18044052499</v>
      </c>
      <c r="C778" s="79">
        <v>111.143333333333</v>
      </c>
      <c r="D778" s="80">
        <v>1</v>
      </c>
      <c r="E778" s="80" t="s">
        <v>68</v>
      </c>
      <c r="F778" s="78" t="str">
        <f>IF('Water Trading Repository Table'!$E778="Soft",'Water Trading Repository Table'!$B778, "")</f>
        <v/>
      </c>
      <c r="G778" s="79" t="str">
        <f>IF('Water Trading Repository Table'!$E778="Soft",'Water Trading Repository Table'!$C778, "")</f>
        <v/>
      </c>
      <c r="H778" s="78">
        <f>IF('Water Trading Repository Table'!$E778="Hard",'Water Trading Repository Table'!$B778, "")</f>
        <v>2598.18044052499</v>
      </c>
      <c r="I778" s="78">
        <f t="shared" si="15"/>
        <v>1</v>
      </c>
      <c r="J778" s="90">
        <f>IF('Water Trading Repository Table'!$E778="Hard",'Water Trading Repository Table'!$C778,"")</f>
        <v>111.143333333333</v>
      </c>
    </row>
    <row r="779" spans="1:10" ht="14.25" customHeight="1" x14ac:dyDescent="0.2">
      <c r="A779" s="77">
        <v>41663</v>
      </c>
      <c r="B779" s="78">
        <v>2166.8205700090898</v>
      </c>
      <c r="C779" s="79">
        <v>110.728181818181</v>
      </c>
      <c r="D779" s="80">
        <v>1</v>
      </c>
      <c r="E779" s="80" t="s">
        <v>68</v>
      </c>
      <c r="F779" s="78" t="str">
        <f>IF('Water Trading Repository Table'!$E779="Soft",'Water Trading Repository Table'!$B779, "")</f>
        <v/>
      </c>
      <c r="G779" s="79" t="str">
        <f>IF('Water Trading Repository Table'!$E779="Soft",'Water Trading Repository Table'!$C779, "")</f>
        <v/>
      </c>
      <c r="H779" s="78">
        <f>IF('Water Trading Repository Table'!$E779="Hard",'Water Trading Repository Table'!$B779, "")</f>
        <v>2166.8205700090898</v>
      </c>
      <c r="I779" s="78">
        <f t="shared" si="15"/>
        <v>1</v>
      </c>
      <c r="J779" s="90">
        <f>IF('Water Trading Repository Table'!$E779="Hard",'Water Trading Repository Table'!$C779,"")</f>
        <v>110.728181818181</v>
      </c>
    </row>
    <row r="780" spans="1:10" ht="14.25" customHeight="1" x14ac:dyDescent="0.2">
      <c r="A780" s="77">
        <v>41663.5</v>
      </c>
      <c r="B780" s="78">
        <v>2420.47367987499</v>
      </c>
      <c r="C780" s="79">
        <v>110.1</v>
      </c>
      <c r="D780" s="80">
        <v>1</v>
      </c>
      <c r="E780" s="80" t="s">
        <v>68</v>
      </c>
      <c r="F780" s="78" t="str">
        <f>IF('Water Trading Repository Table'!$E780="Soft",'Water Trading Repository Table'!$B780, "")</f>
        <v/>
      </c>
      <c r="G780" s="79" t="str">
        <f>IF('Water Trading Repository Table'!$E780="Soft",'Water Trading Repository Table'!$C780, "")</f>
        <v/>
      </c>
      <c r="H780" s="78">
        <f>IF('Water Trading Repository Table'!$E780="Hard",'Water Trading Repository Table'!$B780, "")</f>
        <v>2420.47367987499</v>
      </c>
      <c r="I780" s="78">
        <f t="shared" si="15"/>
        <v>1</v>
      </c>
      <c r="J780" s="90">
        <f>IF('Water Trading Repository Table'!$E780="Hard",'Water Trading Repository Table'!$C780,"")</f>
        <v>110.1</v>
      </c>
    </row>
    <row r="781" spans="1:10" ht="14.25" customHeight="1" x14ac:dyDescent="0.2">
      <c r="A781" s="77">
        <v>41664</v>
      </c>
      <c r="B781" s="78">
        <v>2104.8423878291601</v>
      </c>
      <c r="C781" s="79">
        <v>111.549166666666</v>
      </c>
      <c r="D781" s="80">
        <v>1</v>
      </c>
      <c r="E781" s="80" t="s">
        <v>68</v>
      </c>
      <c r="F781" s="78" t="str">
        <f>IF('Water Trading Repository Table'!$E781="Soft",'Water Trading Repository Table'!$B781, "")</f>
        <v/>
      </c>
      <c r="G781" s="79" t="str">
        <f>IF('Water Trading Repository Table'!$E781="Soft",'Water Trading Repository Table'!$C781, "")</f>
        <v/>
      </c>
      <c r="H781" s="78">
        <f>IF('Water Trading Repository Table'!$E781="Hard",'Water Trading Repository Table'!$B781, "")</f>
        <v>2104.8423878291601</v>
      </c>
      <c r="I781" s="78">
        <f t="shared" si="15"/>
        <v>1</v>
      </c>
      <c r="J781" s="90">
        <f>IF('Water Trading Repository Table'!$E781="Hard",'Water Trading Repository Table'!$C781,"")</f>
        <v>111.549166666666</v>
      </c>
    </row>
    <row r="782" spans="1:10" ht="14.25" customHeight="1" x14ac:dyDescent="0.2">
      <c r="A782" s="77">
        <v>41664.5</v>
      </c>
      <c r="B782" s="78">
        <v>2301.0493781833302</v>
      </c>
      <c r="C782" s="79">
        <v>110.77</v>
      </c>
      <c r="D782" s="80">
        <v>1</v>
      </c>
      <c r="E782" s="80" t="s">
        <v>68</v>
      </c>
      <c r="F782" s="78" t="str">
        <f>IF('Water Trading Repository Table'!$E782="Soft",'Water Trading Repository Table'!$B782, "")</f>
        <v/>
      </c>
      <c r="G782" s="79" t="str">
        <f>IF('Water Trading Repository Table'!$E782="Soft",'Water Trading Repository Table'!$C782, "")</f>
        <v/>
      </c>
      <c r="H782" s="78">
        <f>IF('Water Trading Repository Table'!$E782="Hard",'Water Trading Repository Table'!$B782, "")</f>
        <v>2301.0493781833302</v>
      </c>
      <c r="I782" s="78">
        <f t="shared" si="15"/>
        <v>1</v>
      </c>
      <c r="J782" s="90">
        <f>IF('Water Trading Repository Table'!$E782="Hard",'Water Trading Repository Table'!$C782,"")</f>
        <v>110.77</v>
      </c>
    </row>
    <row r="783" spans="1:10" ht="14.25" customHeight="1" x14ac:dyDescent="0.2">
      <c r="A783" s="77">
        <v>41665</v>
      </c>
      <c r="B783" s="78">
        <v>2010.89693983749</v>
      </c>
      <c r="C783" s="79">
        <v>109.4325</v>
      </c>
      <c r="D783" s="80">
        <v>1</v>
      </c>
      <c r="E783" s="80" t="s">
        <v>68</v>
      </c>
      <c r="F783" s="78" t="str">
        <f>IF('Water Trading Repository Table'!$E783="Soft",'Water Trading Repository Table'!$B783, "")</f>
        <v/>
      </c>
      <c r="G783" s="79" t="str">
        <f>IF('Water Trading Repository Table'!$E783="Soft",'Water Trading Repository Table'!$C783, "")</f>
        <v/>
      </c>
      <c r="H783" s="78">
        <f>IF('Water Trading Repository Table'!$E783="Hard",'Water Trading Repository Table'!$B783, "")</f>
        <v>2010.89693983749</v>
      </c>
      <c r="I783" s="78">
        <f t="shared" si="15"/>
        <v>1</v>
      </c>
      <c r="J783" s="90">
        <f>IF('Water Trading Repository Table'!$E783="Hard",'Water Trading Repository Table'!$C783,"")</f>
        <v>109.4325</v>
      </c>
    </row>
    <row r="784" spans="1:10" ht="14.25" customHeight="1" x14ac:dyDescent="0.2">
      <c r="A784" s="77">
        <v>41665.5</v>
      </c>
      <c r="B784" s="78">
        <v>2440.1286881583301</v>
      </c>
      <c r="C784" s="79">
        <v>110.096666666666</v>
      </c>
      <c r="D784" s="80">
        <v>1</v>
      </c>
      <c r="E784" s="80" t="s">
        <v>68</v>
      </c>
      <c r="F784" s="78" t="str">
        <f>IF('Water Trading Repository Table'!$E784="Soft",'Water Trading Repository Table'!$B784, "")</f>
        <v/>
      </c>
      <c r="G784" s="79" t="str">
        <f>IF('Water Trading Repository Table'!$E784="Soft",'Water Trading Repository Table'!$C784, "")</f>
        <v/>
      </c>
      <c r="H784" s="78">
        <f>IF('Water Trading Repository Table'!$E784="Hard",'Water Trading Repository Table'!$B784, "")</f>
        <v>2440.1286881583301</v>
      </c>
      <c r="I784" s="78">
        <f t="shared" si="15"/>
        <v>1</v>
      </c>
      <c r="J784" s="90">
        <f>IF('Water Trading Repository Table'!$E784="Hard",'Water Trading Repository Table'!$C784,"")</f>
        <v>110.096666666666</v>
      </c>
    </row>
    <row r="785" spans="1:10" ht="14.25" customHeight="1" x14ac:dyDescent="0.2">
      <c r="A785" s="77">
        <v>41666</v>
      </c>
      <c r="B785" s="78">
        <v>1872.7888722083301</v>
      </c>
      <c r="C785" s="79">
        <v>110.041666666666</v>
      </c>
      <c r="D785" s="80">
        <v>1</v>
      </c>
      <c r="E785" s="80" t="s">
        <v>68</v>
      </c>
      <c r="F785" s="78" t="str">
        <f>IF('Water Trading Repository Table'!$E785="Soft",'Water Trading Repository Table'!$B785, "")</f>
        <v/>
      </c>
      <c r="G785" s="79" t="str">
        <f>IF('Water Trading Repository Table'!$E785="Soft",'Water Trading Repository Table'!$C785, "")</f>
        <v/>
      </c>
      <c r="H785" s="78">
        <f>IF('Water Trading Repository Table'!$E785="Hard",'Water Trading Repository Table'!$B785, "")</f>
        <v>1872.7888722083301</v>
      </c>
      <c r="I785" s="78">
        <f t="shared" si="15"/>
        <v>1</v>
      </c>
      <c r="J785" s="90">
        <f>IF('Water Trading Repository Table'!$E785="Hard",'Water Trading Repository Table'!$C785,"")</f>
        <v>110.041666666666</v>
      </c>
    </row>
    <row r="786" spans="1:10" ht="14.25" customHeight="1" x14ac:dyDescent="0.2">
      <c r="A786" s="77">
        <v>41666.5</v>
      </c>
      <c r="B786" s="78">
        <v>2702.8843677749901</v>
      </c>
      <c r="C786" s="79">
        <v>111.23916666666599</v>
      </c>
      <c r="D786" s="80">
        <v>1</v>
      </c>
      <c r="E786" s="80" t="s">
        <v>68</v>
      </c>
      <c r="F786" s="78" t="str">
        <f>IF('Water Trading Repository Table'!$E786="Soft",'Water Trading Repository Table'!$B786, "")</f>
        <v/>
      </c>
      <c r="G786" s="79" t="str">
        <f>IF('Water Trading Repository Table'!$E786="Soft",'Water Trading Repository Table'!$C786, "")</f>
        <v/>
      </c>
      <c r="H786" s="78">
        <f>IF('Water Trading Repository Table'!$E786="Hard",'Water Trading Repository Table'!$B786, "")</f>
        <v>2702.8843677749901</v>
      </c>
      <c r="I786" s="78">
        <f t="shared" si="15"/>
        <v>1</v>
      </c>
      <c r="J786" s="90">
        <f>IF('Water Trading Repository Table'!$E786="Hard",'Water Trading Repository Table'!$C786,"")</f>
        <v>111.23916666666599</v>
      </c>
    </row>
    <row r="787" spans="1:10" ht="14.25" customHeight="1" x14ac:dyDescent="0.2">
      <c r="A787" s="77">
        <v>41667</v>
      </c>
      <c r="B787" s="78">
        <v>1862.09098722916</v>
      </c>
      <c r="C787" s="79">
        <v>110.66</v>
      </c>
      <c r="D787" s="80">
        <v>1</v>
      </c>
      <c r="E787" s="80" t="s">
        <v>68</v>
      </c>
      <c r="F787" s="78" t="str">
        <f>IF('Water Trading Repository Table'!$E787="Soft",'Water Trading Repository Table'!$B787, "")</f>
        <v/>
      </c>
      <c r="G787" s="79" t="str">
        <f>IF('Water Trading Repository Table'!$E787="Soft",'Water Trading Repository Table'!$C787, "")</f>
        <v/>
      </c>
      <c r="H787" s="78">
        <f>IF('Water Trading Repository Table'!$E787="Hard",'Water Trading Repository Table'!$B787, "")</f>
        <v>1862.09098722916</v>
      </c>
      <c r="I787" s="78">
        <f t="shared" si="15"/>
        <v>1</v>
      </c>
      <c r="J787" s="90">
        <f>IF('Water Trading Repository Table'!$E787="Hard",'Water Trading Repository Table'!$C787,"")</f>
        <v>110.66</v>
      </c>
    </row>
    <row r="788" spans="1:10" ht="14.25" customHeight="1" x14ac:dyDescent="0.2">
      <c r="A788" s="77">
        <v>41667.5</v>
      </c>
      <c r="B788" s="78">
        <v>2301.8307151874901</v>
      </c>
      <c r="C788" s="79">
        <v>110.686666666666</v>
      </c>
      <c r="D788" s="80">
        <v>1</v>
      </c>
      <c r="E788" s="80" t="s">
        <v>68</v>
      </c>
      <c r="F788" s="78" t="str">
        <f>IF('Water Trading Repository Table'!$E788="Soft",'Water Trading Repository Table'!$B788, "")</f>
        <v/>
      </c>
      <c r="G788" s="79" t="str">
        <f>IF('Water Trading Repository Table'!$E788="Soft",'Water Trading Repository Table'!$C788, "")</f>
        <v/>
      </c>
      <c r="H788" s="78">
        <f>IF('Water Trading Repository Table'!$E788="Hard",'Water Trading Repository Table'!$B788, "")</f>
        <v>2301.8307151874901</v>
      </c>
      <c r="I788" s="78">
        <f t="shared" si="15"/>
        <v>1</v>
      </c>
      <c r="J788" s="90">
        <f>IF('Water Trading Repository Table'!$E788="Hard",'Water Trading Repository Table'!$C788,"")</f>
        <v>110.686666666666</v>
      </c>
    </row>
    <row r="789" spans="1:10" ht="14.25" customHeight="1" x14ac:dyDescent="0.2">
      <c r="A789" s="77">
        <v>41668</v>
      </c>
      <c r="B789" s="78">
        <v>2141.2100704499899</v>
      </c>
      <c r="C789" s="79">
        <v>110.626666666666</v>
      </c>
      <c r="D789" s="80">
        <v>1</v>
      </c>
      <c r="E789" s="80" t="s">
        <v>68</v>
      </c>
      <c r="F789" s="78" t="str">
        <f>IF('Water Trading Repository Table'!$E789="Soft",'Water Trading Repository Table'!$B789, "")</f>
        <v/>
      </c>
      <c r="G789" s="79" t="str">
        <f>IF('Water Trading Repository Table'!$E789="Soft",'Water Trading Repository Table'!$C789, "")</f>
        <v/>
      </c>
      <c r="H789" s="78">
        <f>IF('Water Trading Repository Table'!$E789="Hard",'Water Trading Repository Table'!$B789, "")</f>
        <v>2141.2100704499899</v>
      </c>
      <c r="I789" s="78">
        <f t="shared" si="15"/>
        <v>1</v>
      </c>
      <c r="J789" s="90">
        <f>IF('Water Trading Repository Table'!$E789="Hard",'Water Trading Repository Table'!$C789,"")</f>
        <v>110.626666666666</v>
      </c>
    </row>
    <row r="790" spans="1:10" ht="14.25" customHeight="1" x14ac:dyDescent="0.2">
      <c r="A790" s="77">
        <v>41668.5</v>
      </c>
      <c r="B790" s="78">
        <v>2542.9754542625001</v>
      </c>
      <c r="C790" s="79">
        <v>111.21833333333301</v>
      </c>
      <c r="D790" s="80">
        <v>1</v>
      </c>
      <c r="E790" s="80" t="s">
        <v>68</v>
      </c>
      <c r="F790" s="78" t="str">
        <f>IF('Water Trading Repository Table'!$E790="Soft",'Water Trading Repository Table'!$B790, "")</f>
        <v/>
      </c>
      <c r="G790" s="79" t="str">
        <f>IF('Water Trading Repository Table'!$E790="Soft",'Water Trading Repository Table'!$C790, "")</f>
        <v/>
      </c>
      <c r="H790" s="78">
        <f>IF('Water Trading Repository Table'!$E790="Hard",'Water Trading Repository Table'!$B790, "")</f>
        <v>2542.9754542625001</v>
      </c>
      <c r="I790" s="78">
        <f t="shared" si="15"/>
        <v>1</v>
      </c>
      <c r="J790" s="90">
        <f>IF('Water Trading Repository Table'!$E790="Hard",'Water Trading Repository Table'!$C790,"")</f>
        <v>111.21833333333301</v>
      </c>
    </row>
    <row r="791" spans="1:10" ht="14.25" customHeight="1" x14ac:dyDescent="0.2">
      <c r="A791" s="77">
        <v>41669</v>
      </c>
      <c r="B791" s="78">
        <v>2141.6758152541602</v>
      </c>
      <c r="C791" s="79">
        <v>110.458333333333</v>
      </c>
      <c r="D791" s="80">
        <v>1</v>
      </c>
      <c r="E791" s="80" t="s">
        <v>68</v>
      </c>
      <c r="F791" s="78" t="str">
        <f>IF('Water Trading Repository Table'!$E791="Soft",'Water Trading Repository Table'!$B791, "")</f>
        <v/>
      </c>
      <c r="G791" s="79" t="str">
        <f>IF('Water Trading Repository Table'!$E791="Soft",'Water Trading Repository Table'!$C791, "")</f>
        <v/>
      </c>
      <c r="H791" s="78">
        <f>IF('Water Trading Repository Table'!$E791="Hard",'Water Trading Repository Table'!$B791, "")</f>
        <v>2141.6758152541602</v>
      </c>
      <c r="I791" s="78">
        <f t="shared" si="15"/>
        <v>1</v>
      </c>
      <c r="J791" s="90">
        <f>IF('Water Trading Repository Table'!$E791="Hard",'Water Trading Repository Table'!$C791,"")</f>
        <v>110.458333333333</v>
      </c>
    </row>
    <row r="792" spans="1:10" ht="14.25" customHeight="1" x14ac:dyDescent="0.2">
      <c r="A792" s="77">
        <v>41669.5</v>
      </c>
      <c r="B792" s="78">
        <v>2821.5852816249899</v>
      </c>
      <c r="C792" s="79">
        <v>109.5825</v>
      </c>
      <c r="D792" s="80">
        <v>1</v>
      </c>
      <c r="E792" s="80" t="s">
        <v>68</v>
      </c>
      <c r="F792" s="78" t="str">
        <f>IF('Water Trading Repository Table'!$E792="Soft",'Water Trading Repository Table'!$B792, "")</f>
        <v/>
      </c>
      <c r="G792" s="79" t="str">
        <f>IF('Water Trading Repository Table'!$E792="Soft",'Water Trading Repository Table'!$C792, "")</f>
        <v/>
      </c>
      <c r="H792" s="78">
        <f>IF('Water Trading Repository Table'!$E792="Hard",'Water Trading Repository Table'!$B792, "")</f>
        <v>2821.5852816249899</v>
      </c>
      <c r="I792" s="78">
        <f t="shared" si="15"/>
        <v>1</v>
      </c>
      <c r="J792" s="90">
        <f>IF('Water Trading Repository Table'!$E792="Hard",'Water Trading Repository Table'!$C792,"")</f>
        <v>109.5825</v>
      </c>
    </row>
    <row r="793" spans="1:10" ht="14.25" customHeight="1" x14ac:dyDescent="0.2">
      <c r="A793" s="77">
        <v>41670</v>
      </c>
      <c r="B793" s="78">
        <v>2121.2677979249902</v>
      </c>
      <c r="C793" s="79">
        <v>110.05416666666601</v>
      </c>
      <c r="D793" s="80">
        <v>1</v>
      </c>
      <c r="E793" s="80" t="s">
        <v>68</v>
      </c>
      <c r="F793" s="78" t="str">
        <f>IF('Water Trading Repository Table'!$E793="Soft",'Water Trading Repository Table'!$B793, "")</f>
        <v/>
      </c>
      <c r="G793" s="79" t="str">
        <f>IF('Water Trading Repository Table'!$E793="Soft",'Water Trading Repository Table'!$C793, "")</f>
        <v/>
      </c>
      <c r="H793" s="78">
        <f>IF('Water Trading Repository Table'!$E793="Hard",'Water Trading Repository Table'!$B793, "")</f>
        <v>2121.2677979249902</v>
      </c>
      <c r="I793" s="78">
        <f t="shared" si="15"/>
        <v>1</v>
      </c>
      <c r="J793" s="90">
        <f>IF('Water Trading Repository Table'!$E793="Hard",'Water Trading Repository Table'!$C793,"")</f>
        <v>110.05416666666601</v>
      </c>
    </row>
    <row r="794" spans="1:10" ht="14.25" customHeight="1" x14ac:dyDescent="0.2">
      <c r="A794" s="77">
        <v>41670.5</v>
      </c>
      <c r="B794" s="78">
        <v>2725.2631981750001</v>
      </c>
      <c r="C794" s="79">
        <v>110.781666666666</v>
      </c>
      <c r="D794" s="80">
        <v>1</v>
      </c>
      <c r="E794" s="80" t="s">
        <v>68</v>
      </c>
      <c r="F794" s="78" t="str">
        <f>IF('Water Trading Repository Table'!$E794="Soft",'Water Trading Repository Table'!$B794, "")</f>
        <v/>
      </c>
      <c r="G794" s="79" t="str">
        <f>IF('Water Trading Repository Table'!$E794="Soft",'Water Trading Repository Table'!$C794, "")</f>
        <v/>
      </c>
      <c r="H794" s="78">
        <f>IF('Water Trading Repository Table'!$E794="Hard",'Water Trading Repository Table'!$B794, "")</f>
        <v>2725.2631981750001</v>
      </c>
      <c r="I794" s="78">
        <f t="shared" si="15"/>
        <v>1</v>
      </c>
      <c r="J794" s="90">
        <f>IF('Water Trading Repository Table'!$E794="Hard",'Water Trading Repository Table'!$C794,"")</f>
        <v>110.781666666666</v>
      </c>
    </row>
    <row r="795" spans="1:10" ht="14.25" customHeight="1" x14ac:dyDescent="0.2">
      <c r="A795" s="77">
        <v>41671</v>
      </c>
      <c r="B795" s="78">
        <v>2168.7831825916601</v>
      </c>
      <c r="C795" s="79">
        <v>112.41</v>
      </c>
      <c r="D795" s="80">
        <v>2</v>
      </c>
      <c r="E795" s="80" t="s">
        <v>68</v>
      </c>
      <c r="F795" s="78" t="str">
        <f>IF('Water Trading Repository Table'!$E795="Soft",'Water Trading Repository Table'!$B795, "")</f>
        <v/>
      </c>
      <c r="G795" s="79" t="str">
        <f>IF('Water Trading Repository Table'!$E795="Soft",'Water Trading Repository Table'!$C795, "")</f>
        <v/>
      </c>
      <c r="H795" s="78">
        <f>IF('Water Trading Repository Table'!$E795="Hard",'Water Trading Repository Table'!$B795, "")</f>
        <v>2168.7831825916601</v>
      </c>
      <c r="I795" s="78">
        <f t="shared" si="15"/>
        <v>1</v>
      </c>
      <c r="J795" s="90">
        <f>IF('Water Trading Repository Table'!$E795="Hard",'Water Trading Repository Table'!$C795,"")</f>
        <v>112.41</v>
      </c>
    </row>
    <row r="796" spans="1:10" ht="14.25" customHeight="1" x14ac:dyDescent="0.2">
      <c r="A796" s="77">
        <v>41671.5</v>
      </c>
      <c r="B796" s="78">
        <v>2961.5898729458299</v>
      </c>
      <c r="C796" s="79">
        <v>110.198333333333</v>
      </c>
      <c r="D796" s="80">
        <v>2</v>
      </c>
      <c r="E796" s="80" t="s">
        <v>68</v>
      </c>
      <c r="F796" s="78" t="str">
        <f>IF('Water Trading Repository Table'!$E796="Soft",'Water Trading Repository Table'!$B796, "")</f>
        <v/>
      </c>
      <c r="G796" s="79" t="str">
        <f>IF('Water Trading Repository Table'!$E796="Soft",'Water Trading Repository Table'!$C796, "")</f>
        <v/>
      </c>
      <c r="H796" s="78">
        <f>IF('Water Trading Repository Table'!$E796="Hard",'Water Trading Repository Table'!$B796, "")</f>
        <v>2961.5898729458299</v>
      </c>
      <c r="I796" s="78">
        <f t="shared" si="15"/>
        <v>1</v>
      </c>
      <c r="J796" s="90">
        <f>IF('Water Trading Repository Table'!$E796="Hard",'Water Trading Repository Table'!$C796,"")</f>
        <v>110.198333333333</v>
      </c>
    </row>
    <row r="797" spans="1:10" ht="14.25" customHeight="1" x14ac:dyDescent="0.2">
      <c r="A797" s="77">
        <v>41672</v>
      </c>
      <c r="B797" s="78">
        <v>2059.6434400374901</v>
      </c>
      <c r="C797" s="79">
        <v>110.21749999999901</v>
      </c>
      <c r="D797" s="80">
        <v>2</v>
      </c>
      <c r="E797" s="80" t="s">
        <v>68</v>
      </c>
      <c r="F797" s="78" t="str">
        <f>IF('Water Trading Repository Table'!$E797="Soft",'Water Trading Repository Table'!$B797, "")</f>
        <v/>
      </c>
      <c r="G797" s="79" t="str">
        <f>IF('Water Trading Repository Table'!$E797="Soft",'Water Trading Repository Table'!$C797, "")</f>
        <v/>
      </c>
      <c r="H797" s="78">
        <f>IF('Water Trading Repository Table'!$E797="Hard",'Water Trading Repository Table'!$B797, "")</f>
        <v>2059.6434400374901</v>
      </c>
      <c r="I797" s="78">
        <f t="shared" si="15"/>
        <v>1</v>
      </c>
      <c r="J797" s="90">
        <f>IF('Water Trading Repository Table'!$E797="Hard",'Water Trading Repository Table'!$C797,"")</f>
        <v>110.21749999999901</v>
      </c>
    </row>
    <row r="798" spans="1:10" ht="14.25" customHeight="1" x14ac:dyDescent="0.2">
      <c r="A798" s="77">
        <v>41672.5</v>
      </c>
      <c r="B798" s="78">
        <v>2915.94190402499</v>
      </c>
      <c r="C798" s="79">
        <v>110.13</v>
      </c>
      <c r="D798" s="80">
        <v>2</v>
      </c>
      <c r="E798" s="80" t="s">
        <v>68</v>
      </c>
      <c r="F798" s="78" t="str">
        <f>IF('Water Trading Repository Table'!$E798="Soft",'Water Trading Repository Table'!$B798, "")</f>
        <v/>
      </c>
      <c r="G798" s="79" t="str">
        <f>IF('Water Trading Repository Table'!$E798="Soft",'Water Trading Repository Table'!$C798, "")</f>
        <v/>
      </c>
      <c r="H798" s="78">
        <f>IF('Water Trading Repository Table'!$E798="Hard",'Water Trading Repository Table'!$B798, "")</f>
        <v>2915.94190402499</v>
      </c>
      <c r="I798" s="78">
        <f t="shared" si="15"/>
        <v>1</v>
      </c>
      <c r="J798" s="90">
        <f>IF('Water Trading Repository Table'!$E798="Hard",'Water Trading Repository Table'!$C798,"")</f>
        <v>110.13</v>
      </c>
    </row>
    <row r="799" spans="1:10" ht="14.25" customHeight="1" x14ac:dyDescent="0.2">
      <c r="A799" s="77">
        <v>41673</v>
      </c>
      <c r="B799" s="78">
        <v>2074.9507374291602</v>
      </c>
      <c r="C799" s="79">
        <v>109.869999999999</v>
      </c>
      <c r="D799" s="80">
        <v>2</v>
      </c>
      <c r="E799" s="80" t="s">
        <v>68</v>
      </c>
      <c r="F799" s="78" t="str">
        <f>IF('Water Trading Repository Table'!$E799="Soft",'Water Trading Repository Table'!$B799, "")</f>
        <v/>
      </c>
      <c r="G799" s="79" t="str">
        <f>IF('Water Trading Repository Table'!$E799="Soft",'Water Trading Repository Table'!$C799, "")</f>
        <v/>
      </c>
      <c r="H799" s="78">
        <f>IF('Water Trading Repository Table'!$E799="Hard",'Water Trading Repository Table'!$B799, "")</f>
        <v>2074.9507374291602</v>
      </c>
      <c r="I799" s="78">
        <f t="shared" si="15"/>
        <v>1</v>
      </c>
      <c r="J799" s="90">
        <f>IF('Water Trading Repository Table'!$E799="Hard",'Water Trading Repository Table'!$C799,"")</f>
        <v>109.869999999999</v>
      </c>
    </row>
    <row r="800" spans="1:10" ht="14.25" customHeight="1" x14ac:dyDescent="0.2">
      <c r="A800" s="77">
        <v>41673.5</v>
      </c>
      <c r="B800" s="78">
        <v>2840.1388558458302</v>
      </c>
      <c r="C800" s="79">
        <v>110.466666666666</v>
      </c>
      <c r="D800" s="80">
        <v>2</v>
      </c>
      <c r="E800" s="80" t="s">
        <v>68</v>
      </c>
      <c r="F800" s="78" t="str">
        <f>IF('Water Trading Repository Table'!$E800="Soft",'Water Trading Repository Table'!$B800, "")</f>
        <v/>
      </c>
      <c r="G800" s="79" t="str">
        <f>IF('Water Trading Repository Table'!$E800="Soft",'Water Trading Repository Table'!$C800, "")</f>
        <v/>
      </c>
      <c r="H800" s="78">
        <f>IF('Water Trading Repository Table'!$E800="Hard",'Water Trading Repository Table'!$B800, "")</f>
        <v>2840.1388558458302</v>
      </c>
      <c r="I800" s="78">
        <f t="shared" si="15"/>
        <v>1</v>
      </c>
      <c r="J800" s="90">
        <f>IF('Water Trading Repository Table'!$E800="Hard",'Water Trading Repository Table'!$C800,"")</f>
        <v>110.466666666666</v>
      </c>
    </row>
    <row r="801" spans="1:10" ht="14.25" customHeight="1" x14ac:dyDescent="0.2">
      <c r="A801" s="77">
        <v>41674</v>
      </c>
      <c r="B801" s="78">
        <v>2336.1864341833302</v>
      </c>
      <c r="C801" s="79">
        <v>110.5425</v>
      </c>
      <c r="D801" s="80">
        <v>2</v>
      </c>
      <c r="E801" s="80" t="s">
        <v>68</v>
      </c>
      <c r="F801" s="78" t="str">
        <f>IF('Water Trading Repository Table'!$E801="Soft",'Water Trading Repository Table'!$B801, "")</f>
        <v/>
      </c>
      <c r="G801" s="79" t="str">
        <f>IF('Water Trading Repository Table'!$E801="Soft",'Water Trading Repository Table'!$C801, "")</f>
        <v/>
      </c>
      <c r="H801" s="78">
        <f>IF('Water Trading Repository Table'!$E801="Hard",'Water Trading Repository Table'!$B801, "")</f>
        <v>2336.1864341833302</v>
      </c>
      <c r="I801" s="78">
        <f t="shared" si="15"/>
        <v>1</v>
      </c>
      <c r="J801" s="90">
        <f>IF('Water Trading Repository Table'!$E801="Hard",'Water Trading Repository Table'!$C801,"")</f>
        <v>110.5425</v>
      </c>
    </row>
    <row r="802" spans="1:10" ht="14.25" customHeight="1" x14ac:dyDescent="0.2">
      <c r="A802" s="77">
        <v>41674.5</v>
      </c>
      <c r="B802" s="78">
        <v>2795.9823378666601</v>
      </c>
      <c r="C802" s="79">
        <v>110.20083333333299</v>
      </c>
      <c r="D802" s="80">
        <v>2</v>
      </c>
      <c r="E802" s="80" t="s">
        <v>68</v>
      </c>
      <c r="F802" s="78" t="str">
        <f>IF('Water Trading Repository Table'!$E802="Soft",'Water Trading Repository Table'!$B802, "")</f>
        <v/>
      </c>
      <c r="G802" s="79" t="str">
        <f>IF('Water Trading Repository Table'!$E802="Soft",'Water Trading Repository Table'!$C802, "")</f>
        <v/>
      </c>
      <c r="H802" s="78">
        <f>IF('Water Trading Repository Table'!$E802="Hard",'Water Trading Repository Table'!$B802, "")</f>
        <v>2795.9823378666601</v>
      </c>
      <c r="I802" s="78">
        <f t="shared" si="15"/>
        <v>1</v>
      </c>
      <c r="J802" s="90">
        <f>IF('Water Trading Repository Table'!$E802="Hard",'Water Trading Repository Table'!$C802,"")</f>
        <v>110.20083333333299</v>
      </c>
    </row>
    <row r="803" spans="1:10" ht="14.25" customHeight="1" x14ac:dyDescent="0.2">
      <c r="A803" s="77">
        <v>41675</v>
      </c>
      <c r="B803" s="78">
        <v>2203.7443846374899</v>
      </c>
      <c r="C803" s="79">
        <v>111.087499999999</v>
      </c>
      <c r="D803" s="80">
        <v>2</v>
      </c>
      <c r="E803" s="80" t="s">
        <v>68</v>
      </c>
      <c r="F803" s="78" t="str">
        <f>IF('Water Trading Repository Table'!$E803="Soft",'Water Trading Repository Table'!$B803, "")</f>
        <v/>
      </c>
      <c r="G803" s="79" t="str">
        <f>IF('Water Trading Repository Table'!$E803="Soft",'Water Trading Repository Table'!$C803, "")</f>
        <v/>
      </c>
      <c r="H803" s="78">
        <f>IF('Water Trading Repository Table'!$E803="Hard",'Water Trading Repository Table'!$B803, "")</f>
        <v>2203.7443846374899</v>
      </c>
      <c r="I803" s="78">
        <f t="shared" si="15"/>
        <v>1</v>
      </c>
      <c r="J803" s="90">
        <f>IF('Water Trading Repository Table'!$E803="Hard",'Water Trading Repository Table'!$C803,"")</f>
        <v>111.087499999999</v>
      </c>
    </row>
    <row r="804" spans="1:10" ht="14.25" customHeight="1" x14ac:dyDescent="0.2">
      <c r="A804" s="77">
        <v>41675.5</v>
      </c>
      <c r="B804" s="78">
        <v>2514.4400851124901</v>
      </c>
      <c r="C804" s="79">
        <v>111.925833333333</v>
      </c>
      <c r="D804" s="80">
        <v>2</v>
      </c>
      <c r="E804" s="80" t="s">
        <v>68</v>
      </c>
      <c r="F804" s="78" t="str">
        <f>IF('Water Trading Repository Table'!$E804="Soft",'Water Trading Repository Table'!$B804, "")</f>
        <v/>
      </c>
      <c r="G804" s="79" t="str">
        <f>IF('Water Trading Repository Table'!$E804="Soft",'Water Trading Repository Table'!$C804, "")</f>
        <v/>
      </c>
      <c r="H804" s="78">
        <f>IF('Water Trading Repository Table'!$E804="Hard",'Water Trading Repository Table'!$B804, "")</f>
        <v>2514.4400851124901</v>
      </c>
      <c r="I804" s="78">
        <f t="shared" si="15"/>
        <v>1</v>
      </c>
      <c r="J804" s="90">
        <f>IF('Water Trading Repository Table'!$E804="Hard",'Water Trading Repository Table'!$C804,"")</f>
        <v>111.925833333333</v>
      </c>
    </row>
    <row r="805" spans="1:10" ht="14.25" customHeight="1" x14ac:dyDescent="0.2">
      <c r="A805" s="77">
        <v>41676</v>
      </c>
      <c r="B805" s="78">
        <v>2254.8362323375</v>
      </c>
      <c r="C805" s="79">
        <v>112.255</v>
      </c>
      <c r="D805" s="80">
        <v>2</v>
      </c>
      <c r="E805" s="80" t="s">
        <v>68</v>
      </c>
      <c r="F805" s="78" t="str">
        <f>IF('Water Trading Repository Table'!$E805="Soft",'Water Trading Repository Table'!$B805, "")</f>
        <v/>
      </c>
      <c r="G805" s="79" t="str">
        <f>IF('Water Trading Repository Table'!$E805="Soft",'Water Trading Repository Table'!$C805, "")</f>
        <v/>
      </c>
      <c r="H805" s="78">
        <f>IF('Water Trading Repository Table'!$E805="Hard",'Water Trading Repository Table'!$B805, "")</f>
        <v>2254.8362323375</v>
      </c>
      <c r="I805" s="78">
        <f t="shared" si="15"/>
        <v>1</v>
      </c>
      <c r="J805" s="90">
        <f>IF('Water Trading Repository Table'!$E805="Hard",'Water Trading Repository Table'!$C805,"")</f>
        <v>112.255</v>
      </c>
    </row>
    <row r="806" spans="1:10" ht="14.25" customHeight="1" x14ac:dyDescent="0.2">
      <c r="A806" s="77">
        <v>41676.5</v>
      </c>
      <c r="B806" s="78">
        <v>2369.5948363374901</v>
      </c>
      <c r="C806" s="79">
        <v>109.486666666666</v>
      </c>
      <c r="D806" s="80">
        <v>2</v>
      </c>
      <c r="E806" s="80" t="s">
        <v>68</v>
      </c>
      <c r="F806" s="78" t="str">
        <f>IF('Water Trading Repository Table'!$E806="Soft",'Water Trading Repository Table'!$B806, "")</f>
        <v/>
      </c>
      <c r="G806" s="79" t="str">
        <f>IF('Water Trading Repository Table'!$E806="Soft",'Water Trading Repository Table'!$C806, "")</f>
        <v/>
      </c>
      <c r="H806" s="78">
        <f>IF('Water Trading Repository Table'!$E806="Hard",'Water Trading Repository Table'!$B806, "")</f>
        <v>2369.5948363374901</v>
      </c>
      <c r="I806" s="78">
        <f t="shared" si="15"/>
        <v>1</v>
      </c>
      <c r="J806" s="90">
        <f>IF('Water Trading Repository Table'!$E806="Hard",'Water Trading Repository Table'!$C806,"")</f>
        <v>109.486666666666</v>
      </c>
    </row>
    <row r="807" spans="1:10" ht="14.25" customHeight="1" x14ac:dyDescent="0.2">
      <c r="A807" s="77">
        <v>41677</v>
      </c>
      <c r="B807" s="78">
        <v>1974.18200617916</v>
      </c>
      <c r="C807" s="79">
        <v>109.698333333333</v>
      </c>
      <c r="D807" s="80">
        <v>2</v>
      </c>
      <c r="E807" s="80" t="s">
        <v>68</v>
      </c>
      <c r="F807" s="78" t="str">
        <f>IF('Water Trading Repository Table'!$E807="Soft",'Water Trading Repository Table'!$B807, "")</f>
        <v/>
      </c>
      <c r="G807" s="79" t="str">
        <f>IF('Water Trading Repository Table'!$E807="Soft",'Water Trading Repository Table'!$C807, "")</f>
        <v/>
      </c>
      <c r="H807" s="78">
        <f>IF('Water Trading Repository Table'!$E807="Hard",'Water Trading Repository Table'!$B807, "")</f>
        <v>1974.18200617916</v>
      </c>
      <c r="I807" s="78">
        <f t="shared" si="15"/>
        <v>1</v>
      </c>
      <c r="J807" s="90">
        <f>IF('Water Trading Repository Table'!$E807="Hard",'Water Trading Repository Table'!$C807,"")</f>
        <v>109.698333333333</v>
      </c>
    </row>
    <row r="808" spans="1:10" ht="14.25" customHeight="1" x14ac:dyDescent="0.2">
      <c r="A808" s="77">
        <v>41677.5</v>
      </c>
      <c r="B808" s="78">
        <v>2271.7791866166599</v>
      </c>
      <c r="C808" s="79">
        <v>111.64666666666599</v>
      </c>
      <c r="D808" s="80">
        <v>2</v>
      </c>
      <c r="E808" s="80" t="s">
        <v>68</v>
      </c>
      <c r="F808" s="78" t="str">
        <f>IF('Water Trading Repository Table'!$E808="Soft",'Water Trading Repository Table'!$B808, "")</f>
        <v/>
      </c>
      <c r="G808" s="79" t="str">
        <f>IF('Water Trading Repository Table'!$E808="Soft",'Water Trading Repository Table'!$C808, "")</f>
        <v/>
      </c>
      <c r="H808" s="78">
        <f>IF('Water Trading Repository Table'!$E808="Hard",'Water Trading Repository Table'!$B808, "")</f>
        <v>2271.7791866166599</v>
      </c>
      <c r="I808" s="78">
        <f t="shared" si="15"/>
        <v>1</v>
      </c>
      <c r="J808" s="90">
        <f>IF('Water Trading Repository Table'!$E808="Hard",'Water Trading Repository Table'!$C808,"")</f>
        <v>111.64666666666599</v>
      </c>
    </row>
    <row r="809" spans="1:10" ht="14.25" customHeight="1" x14ac:dyDescent="0.2">
      <c r="A809" s="77">
        <v>41678</v>
      </c>
      <c r="B809" s="78">
        <v>2014.2160829833299</v>
      </c>
      <c r="C809" s="79">
        <v>111.567777777777</v>
      </c>
      <c r="D809" s="80">
        <v>2</v>
      </c>
      <c r="E809" s="80" t="s">
        <v>68</v>
      </c>
      <c r="F809" s="78" t="str">
        <f>IF('Water Trading Repository Table'!$E809="Soft",'Water Trading Repository Table'!$B809, "")</f>
        <v/>
      </c>
      <c r="G809" s="79" t="str">
        <f>IF('Water Trading Repository Table'!$E809="Soft",'Water Trading Repository Table'!$C809, "")</f>
        <v/>
      </c>
      <c r="H809" s="78">
        <f>IF('Water Trading Repository Table'!$E809="Hard",'Water Trading Repository Table'!$B809, "")</f>
        <v>2014.2160829833299</v>
      </c>
      <c r="I809" s="78">
        <f t="shared" si="15"/>
        <v>1</v>
      </c>
      <c r="J809" s="90">
        <f>IF('Water Trading Repository Table'!$E809="Hard",'Water Trading Repository Table'!$C809,"")</f>
        <v>111.567777777777</v>
      </c>
    </row>
    <row r="810" spans="1:10" ht="14.25" customHeight="1" x14ac:dyDescent="0.2">
      <c r="A810" s="77">
        <v>41678.5</v>
      </c>
      <c r="B810" s="78">
        <v>2596.5701936458299</v>
      </c>
      <c r="C810" s="79">
        <v>109.755833333333</v>
      </c>
      <c r="D810" s="80">
        <v>2</v>
      </c>
      <c r="E810" s="80" t="s">
        <v>68</v>
      </c>
      <c r="F810" s="78" t="str">
        <f>IF('Water Trading Repository Table'!$E810="Soft",'Water Trading Repository Table'!$B810, "")</f>
        <v/>
      </c>
      <c r="G810" s="79" t="str">
        <f>IF('Water Trading Repository Table'!$E810="Soft",'Water Trading Repository Table'!$C810, "")</f>
        <v/>
      </c>
      <c r="H810" s="78">
        <f>IF('Water Trading Repository Table'!$E810="Hard",'Water Trading Repository Table'!$B810, "")</f>
        <v>2596.5701936458299</v>
      </c>
      <c r="I810" s="78">
        <f t="shared" si="15"/>
        <v>1</v>
      </c>
      <c r="J810" s="90">
        <f>IF('Water Trading Repository Table'!$E810="Hard",'Water Trading Repository Table'!$C810,"")</f>
        <v>109.755833333333</v>
      </c>
    </row>
    <row r="811" spans="1:10" ht="14.25" customHeight="1" x14ac:dyDescent="0.2">
      <c r="A811" s="77">
        <v>41679</v>
      </c>
      <c r="B811" s="78">
        <v>1867.4815676363601</v>
      </c>
      <c r="C811" s="79">
        <v>109.17090909090901</v>
      </c>
      <c r="D811" s="80">
        <v>2</v>
      </c>
      <c r="E811" s="80" t="s">
        <v>68</v>
      </c>
      <c r="F811" s="78" t="str">
        <f>IF('Water Trading Repository Table'!$E811="Soft",'Water Trading Repository Table'!$B811, "")</f>
        <v/>
      </c>
      <c r="G811" s="79" t="str">
        <f>IF('Water Trading Repository Table'!$E811="Soft",'Water Trading Repository Table'!$C811, "")</f>
        <v/>
      </c>
      <c r="H811" s="78">
        <f>IF('Water Trading Repository Table'!$E811="Hard",'Water Trading Repository Table'!$B811, "")</f>
        <v>1867.4815676363601</v>
      </c>
      <c r="I811" s="78">
        <f t="shared" si="15"/>
        <v>1</v>
      </c>
      <c r="J811" s="90">
        <f>IF('Water Trading Repository Table'!$E811="Hard",'Water Trading Repository Table'!$C811,"")</f>
        <v>109.17090909090901</v>
      </c>
    </row>
    <row r="812" spans="1:10" ht="14.25" customHeight="1" x14ac:dyDescent="0.2">
      <c r="A812" s="77">
        <v>41679.5</v>
      </c>
      <c r="B812" s="78">
        <v>2828.9775346166598</v>
      </c>
      <c r="C812" s="79">
        <v>111.13249999999999</v>
      </c>
      <c r="D812" s="80">
        <v>2</v>
      </c>
      <c r="E812" s="80" t="s">
        <v>68</v>
      </c>
      <c r="F812" s="78" t="str">
        <f>IF('Water Trading Repository Table'!$E812="Soft",'Water Trading Repository Table'!$B812, "")</f>
        <v/>
      </c>
      <c r="G812" s="79" t="str">
        <f>IF('Water Trading Repository Table'!$E812="Soft",'Water Trading Repository Table'!$C812, "")</f>
        <v/>
      </c>
      <c r="H812" s="78">
        <f>IF('Water Trading Repository Table'!$E812="Hard",'Water Trading Repository Table'!$B812, "")</f>
        <v>2828.9775346166598</v>
      </c>
      <c r="I812" s="78">
        <f t="shared" si="15"/>
        <v>1</v>
      </c>
      <c r="J812" s="90">
        <f>IF('Water Trading Repository Table'!$E812="Hard",'Water Trading Repository Table'!$C812,"")</f>
        <v>111.13249999999999</v>
      </c>
    </row>
    <row r="813" spans="1:10" ht="14.25" customHeight="1" x14ac:dyDescent="0.2">
      <c r="A813" s="77">
        <v>41680</v>
      </c>
      <c r="B813" s="78">
        <v>1994.4438366499901</v>
      </c>
      <c r="C813" s="79">
        <v>109.654166666666</v>
      </c>
      <c r="D813" s="80">
        <v>2</v>
      </c>
      <c r="E813" s="80" t="s">
        <v>68</v>
      </c>
      <c r="F813" s="78" t="str">
        <f>IF('Water Trading Repository Table'!$E813="Soft",'Water Trading Repository Table'!$B813, "")</f>
        <v/>
      </c>
      <c r="G813" s="79" t="str">
        <f>IF('Water Trading Repository Table'!$E813="Soft",'Water Trading Repository Table'!$C813, "")</f>
        <v/>
      </c>
      <c r="H813" s="78">
        <f>IF('Water Trading Repository Table'!$E813="Hard",'Water Trading Repository Table'!$B813, "")</f>
        <v>1994.4438366499901</v>
      </c>
      <c r="I813" s="78">
        <f t="shared" si="15"/>
        <v>1</v>
      </c>
      <c r="J813" s="90">
        <f>IF('Water Trading Repository Table'!$E813="Hard",'Water Trading Repository Table'!$C813,"")</f>
        <v>109.654166666666</v>
      </c>
    </row>
    <row r="814" spans="1:10" ht="14.25" customHeight="1" x14ac:dyDescent="0.2">
      <c r="A814" s="77">
        <v>41680.5</v>
      </c>
      <c r="B814" s="78">
        <v>2926.1708955250001</v>
      </c>
      <c r="C814" s="79">
        <v>109.68</v>
      </c>
      <c r="D814" s="80">
        <v>2</v>
      </c>
      <c r="E814" s="80" t="s">
        <v>68</v>
      </c>
      <c r="F814" s="78" t="str">
        <f>IF('Water Trading Repository Table'!$E814="Soft",'Water Trading Repository Table'!$B814, "")</f>
        <v/>
      </c>
      <c r="G814" s="79" t="str">
        <f>IF('Water Trading Repository Table'!$E814="Soft",'Water Trading Repository Table'!$C814, "")</f>
        <v/>
      </c>
      <c r="H814" s="78">
        <f>IF('Water Trading Repository Table'!$E814="Hard",'Water Trading Repository Table'!$B814, "")</f>
        <v>2926.1708955250001</v>
      </c>
      <c r="I814" s="78">
        <f t="shared" si="15"/>
        <v>1</v>
      </c>
      <c r="J814" s="90">
        <f>IF('Water Trading Repository Table'!$E814="Hard",'Water Trading Repository Table'!$C814,"")</f>
        <v>109.68</v>
      </c>
    </row>
    <row r="815" spans="1:10" ht="14.25" customHeight="1" x14ac:dyDescent="0.2">
      <c r="A815" s="77">
        <v>41681</v>
      </c>
      <c r="B815" s="78">
        <v>2554.6178627291602</v>
      </c>
      <c r="C815" s="79">
        <v>110.40583333333301</v>
      </c>
      <c r="D815" s="80">
        <v>2</v>
      </c>
      <c r="E815" s="80" t="s">
        <v>68</v>
      </c>
      <c r="F815" s="78" t="str">
        <f>IF('Water Trading Repository Table'!$E815="Soft",'Water Trading Repository Table'!$B815, "")</f>
        <v/>
      </c>
      <c r="G815" s="79" t="str">
        <f>IF('Water Trading Repository Table'!$E815="Soft",'Water Trading Repository Table'!$C815, "")</f>
        <v/>
      </c>
      <c r="H815" s="78">
        <f>IF('Water Trading Repository Table'!$E815="Hard",'Water Trading Repository Table'!$B815, "")</f>
        <v>2554.6178627291602</v>
      </c>
      <c r="I815" s="78">
        <f t="shared" si="15"/>
        <v>1</v>
      </c>
      <c r="J815" s="90">
        <f>IF('Water Trading Repository Table'!$E815="Hard",'Water Trading Repository Table'!$C815,"")</f>
        <v>110.40583333333301</v>
      </c>
    </row>
    <row r="816" spans="1:10" ht="14.25" customHeight="1" x14ac:dyDescent="0.2">
      <c r="A816" s="77">
        <v>41681.5</v>
      </c>
      <c r="B816" s="78">
        <v>3236.4869237541602</v>
      </c>
      <c r="C816" s="79">
        <v>112.82250000000001</v>
      </c>
      <c r="D816" s="80">
        <v>2</v>
      </c>
      <c r="E816" s="80" t="s">
        <v>68</v>
      </c>
      <c r="F816" s="78" t="str">
        <f>IF('Water Trading Repository Table'!$E816="Soft",'Water Trading Repository Table'!$B816, "")</f>
        <v/>
      </c>
      <c r="G816" s="79" t="str">
        <f>IF('Water Trading Repository Table'!$E816="Soft",'Water Trading Repository Table'!$C816, "")</f>
        <v/>
      </c>
      <c r="H816" s="78">
        <f>IF('Water Trading Repository Table'!$E816="Hard",'Water Trading Repository Table'!$B816, "")</f>
        <v>3236.4869237541602</v>
      </c>
      <c r="I816" s="78">
        <f t="shared" si="15"/>
        <v>1</v>
      </c>
      <c r="J816" s="90">
        <f>IF('Water Trading Repository Table'!$E816="Hard",'Water Trading Repository Table'!$C816,"")</f>
        <v>112.82250000000001</v>
      </c>
    </row>
    <row r="817" spans="1:10" ht="14.25" customHeight="1" x14ac:dyDescent="0.2">
      <c r="A817" s="77">
        <v>41682</v>
      </c>
      <c r="B817" s="78">
        <v>2762.5157089416598</v>
      </c>
      <c r="C817" s="79">
        <v>110.1425</v>
      </c>
      <c r="D817" s="80">
        <v>2</v>
      </c>
      <c r="E817" s="80" t="s">
        <v>68</v>
      </c>
      <c r="F817" s="78" t="str">
        <f>IF('Water Trading Repository Table'!$E817="Soft",'Water Trading Repository Table'!$B817, "")</f>
        <v/>
      </c>
      <c r="G817" s="79" t="str">
        <f>IF('Water Trading Repository Table'!$E817="Soft",'Water Trading Repository Table'!$C817, "")</f>
        <v/>
      </c>
      <c r="H817" s="78">
        <f>IF('Water Trading Repository Table'!$E817="Hard",'Water Trading Repository Table'!$B817, "")</f>
        <v>2762.5157089416598</v>
      </c>
      <c r="I817" s="78">
        <f t="shared" si="15"/>
        <v>1</v>
      </c>
      <c r="J817" s="90">
        <f>IF('Water Trading Repository Table'!$E817="Hard",'Water Trading Repository Table'!$C817,"")</f>
        <v>110.1425</v>
      </c>
    </row>
    <row r="818" spans="1:10" ht="14.25" customHeight="1" x14ac:dyDescent="0.2">
      <c r="A818" s="77">
        <v>41682.5</v>
      </c>
      <c r="B818" s="78">
        <v>3531.5317287999901</v>
      </c>
      <c r="C818" s="79">
        <v>109.690833333333</v>
      </c>
      <c r="D818" s="80">
        <v>2</v>
      </c>
      <c r="E818" s="80" t="s">
        <v>68</v>
      </c>
      <c r="F818" s="78" t="str">
        <f>IF('Water Trading Repository Table'!$E818="Soft",'Water Trading Repository Table'!$B818, "")</f>
        <v/>
      </c>
      <c r="G818" s="79" t="str">
        <f>IF('Water Trading Repository Table'!$E818="Soft",'Water Trading Repository Table'!$C818, "")</f>
        <v/>
      </c>
      <c r="H818" s="78">
        <f>IF('Water Trading Repository Table'!$E818="Hard",'Water Trading Repository Table'!$B818, "")</f>
        <v>3531.5317287999901</v>
      </c>
      <c r="I818" s="78">
        <f t="shared" si="15"/>
        <v>1</v>
      </c>
      <c r="J818" s="90">
        <f>IF('Water Trading Repository Table'!$E818="Hard",'Water Trading Repository Table'!$C818,"")</f>
        <v>109.690833333333</v>
      </c>
    </row>
    <row r="819" spans="1:10" ht="14.25" customHeight="1" x14ac:dyDescent="0.2">
      <c r="A819" s="77">
        <v>41683</v>
      </c>
      <c r="B819" s="78">
        <v>2745.1802333625001</v>
      </c>
      <c r="C819" s="79">
        <v>109.82583333333299</v>
      </c>
      <c r="D819" s="80">
        <v>2</v>
      </c>
      <c r="E819" s="80" t="s">
        <v>68</v>
      </c>
      <c r="F819" s="78" t="str">
        <f>IF('Water Trading Repository Table'!$E819="Soft",'Water Trading Repository Table'!$B819, "")</f>
        <v/>
      </c>
      <c r="G819" s="79" t="str">
        <f>IF('Water Trading Repository Table'!$E819="Soft",'Water Trading Repository Table'!$C819, "")</f>
        <v/>
      </c>
      <c r="H819" s="78">
        <f>IF('Water Trading Repository Table'!$E819="Hard",'Water Trading Repository Table'!$B819, "")</f>
        <v>2745.1802333625001</v>
      </c>
      <c r="I819" s="78">
        <f t="shared" si="15"/>
        <v>1</v>
      </c>
      <c r="J819" s="90">
        <f>IF('Water Trading Repository Table'!$E819="Hard",'Water Trading Repository Table'!$C819,"")</f>
        <v>109.82583333333299</v>
      </c>
    </row>
    <row r="820" spans="1:10" ht="14.25" customHeight="1" x14ac:dyDescent="0.2">
      <c r="A820" s="77">
        <v>41683.5</v>
      </c>
      <c r="B820" s="78">
        <v>3355.4509319083299</v>
      </c>
      <c r="C820" s="79">
        <v>111.9975</v>
      </c>
      <c r="D820" s="80">
        <v>2</v>
      </c>
      <c r="E820" s="80" t="s">
        <v>68</v>
      </c>
      <c r="F820" s="78" t="str">
        <f>IF('Water Trading Repository Table'!$E820="Soft",'Water Trading Repository Table'!$B820, "")</f>
        <v/>
      </c>
      <c r="G820" s="79" t="str">
        <f>IF('Water Trading Repository Table'!$E820="Soft",'Water Trading Repository Table'!$C820, "")</f>
        <v/>
      </c>
      <c r="H820" s="78">
        <f>IF('Water Trading Repository Table'!$E820="Hard",'Water Trading Repository Table'!$B820, "")</f>
        <v>3355.4509319083299</v>
      </c>
      <c r="I820" s="78">
        <f t="shared" si="15"/>
        <v>1</v>
      </c>
      <c r="J820" s="90">
        <f>IF('Water Trading Repository Table'!$E820="Hard",'Water Trading Repository Table'!$C820,"")</f>
        <v>111.9975</v>
      </c>
    </row>
    <row r="821" spans="1:10" ht="14.25" customHeight="1" x14ac:dyDescent="0.2">
      <c r="A821" s="77">
        <v>41684</v>
      </c>
      <c r="B821" s="78">
        <v>2603.7976719583298</v>
      </c>
      <c r="C821" s="79">
        <v>111.880833333333</v>
      </c>
      <c r="D821" s="80">
        <v>2</v>
      </c>
      <c r="E821" s="80" t="s">
        <v>68</v>
      </c>
      <c r="F821" s="78" t="str">
        <f>IF('Water Trading Repository Table'!$E821="Soft",'Water Trading Repository Table'!$B821, "")</f>
        <v/>
      </c>
      <c r="G821" s="79" t="str">
        <f>IF('Water Trading Repository Table'!$E821="Soft",'Water Trading Repository Table'!$C821, "")</f>
        <v/>
      </c>
      <c r="H821" s="78">
        <f>IF('Water Trading Repository Table'!$E821="Hard",'Water Trading Repository Table'!$B821, "")</f>
        <v>2603.7976719583298</v>
      </c>
      <c r="I821" s="78">
        <f t="shared" si="15"/>
        <v>1</v>
      </c>
      <c r="J821" s="90">
        <f>IF('Water Trading Repository Table'!$E821="Hard",'Water Trading Repository Table'!$C821,"")</f>
        <v>111.880833333333</v>
      </c>
    </row>
    <row r="822" spans="1:10" ht="14.25" customHeight="1" x14ac:dyDescent="0.2">
      <c r="A822" s="77">
        <v>41684.5</v>
      </c>
      <c r="B822" s="78">
        <v>2861.9960459624899</v>
      </c>
      <c r="C822" s="79">
        <v>112.26333333333299</v>
      </c>
      <c r="D822" s="80">
        <v>2</v>
      </c>
      <c r="E822" s="80" t="s">
        <v>68</v>
      </c>
      <c r="F822" s="78" t="str">
        <f>IF('Water Trading Repository Table'!$E822="Soft",'Water Trading Repository Table'!$B822, "")</f>
        <v/>
      </c>
      <c r="G822" s="79" t="str">
        <f>IF('Water Trading Repository Table'!$E822="Soft",'Water Trading Repository Table'!$C822, "")</f>
        <v/>
      </c>
      <c r="H822" s="78">
        <f>IF('Water Trading Repository Table'!$E822="Hard",'Water Trading Repository Table'!$B822, "")</f>
        <v>2861.9960459624899</v>
      </c>
      <c r="I822" s="78">
        <f t="shared" si="15"/>
        <v>1</v>
      </c>
      <c r="J822" s="90">
        <f>IF('Water Trading Repository Table'!$E822="Hard",'Water Trading Repository Table'!$C822,"")</f>
        <v>112.26333333333299</v>
      </c>
    </row>
    <row r="823" spans="1:10" ht="14.25" customHeight="1" x14ac:dyDescent="0.2">
      <c r="A823" s="77">
        <v>41685</v>
      </c>
      <c r="B823" s="78">
        <v>2363.6217625333302</v>
      </c>
      <c r="C823" s="79">
        <v>110.1575</v>
      </c>
      <c r="D823" s="80">
        <v>2</v>
      </c>
      <c r="E823" s="80" t="s">
        <v>68</v>
      </c>
      <c r="F823" s="78" t="str">
        <f>IF('Water Trading Repository Table'!$E823="Soft",'Water Trading Repository Table'!$B823, "")</f>
        <v/>
      </c>
      <c r="G823" s="79" t="str">
        <f>IF('Water Trading Repository Table'!$E823="Soft",'Water Trading Repository Table'!$C823, "")</f>
        <v/>
      </c>
      <c r="H823" s="78">
        <f>IF('Water Trading Repository Table'!$E823="Hard",'Water Trading Repository Table'!$B823, "")</f>
        <v>2363.6217625333302</v>
      </c>
      <c r="I823" s="78">
        <f t="shared" si="15"/>
        <v>1</v>
      </c>
      <c r="J823" s="90">
        <f>IF('Water Trading Repository Table'!$E823="Hard",'Water Trading Repository Table'!$C823,"")</f>
        <v>110.1575</v>
      </c>
    </row>
    <row r="824" spans="1:10" ht="14.25" customHeight="1" x14ac:dyDescent="0.2">
      <c r="A824" s="77">
        <v>41685.5</v>
      </c>
      <c r="B824" s="78">
        <v>2935.9480111624898</v>
      </c>
      <c r="C824" s="79">
        <v>111.238333333333</v>
      </c>
      <c r="D824" s="80">
        <v>2</v>
      </c>
      <c r="E824" s="80" t="s">
        <v>68</v>
      </c>
      <c r="F824" s="78" t="str">
        <f>IF('Water Trading Repository Table'!$E824="Soft",'Water Trading Repository Table'!$B824, "")</f>
        <v/>
      </c>
      <c r="G824" s="79" t="str">
        <f>IF('Water Trading Repository Table'!$E824="Soft",'Water Trading Repository Table'!$C824, "")</f>
        <v/>
      </c>
      <c r="H824" s="78">
        <f>IF('Water Trading Repository Table'!$E824="Hard",'Water Trading Repository Table'!$B824, "")</f>
        <v>2935.9480111624898</v>
      </c>
      <c r="I824" s="78">
        <f t="shared" si="15"/>
        <v>1</v>
      </c>
      <c r="J824" s="90">
        <f>IF('Water Trading Repository Table'!$E824="Hard",'Water Trading Repository Table'!$C824,"")</f>
        <v>111.238333333333</v>
      </c>
    </row>
    <row r="825" spans="1:10" ht="14.25" customHeight="1" x14ac:dyDescent="0.2">
      <c r="A825" s="77">
        <v>41686</v>
      </c>
      <c r="B825" s="78">
        <v>2179.3191565458301</v>
      </c>
      <c r="C825" s="79">
        <v>110.713333333333</v>
      </c>
      <c r="D825" s="80">
        <v>2</v>
      </c>
      <c r="E825" s="80" t="s">
        <v>68</v>
      </c>
      <c r="F825" s="78" t="str">
        <f>IF('Water Trading Repository Table'!$E825="Soft",'Water Trading Repository Table'!$B825, "")</f>
        <v/>
      </c>
      <c r="G825" s="79" t="str">
        <f>IF('Water Trading Repository Table'!$E825="Soft",'Water Trading Repository Table'!$C825, "")</f>
        <v/>
      </c>
      <c r="H825" s="78">
        <f>IF('Water Trading Repository Table'!$E825="Hard",'Water Trading Repository Table'!$B825, "")</f>
        <v>2179.3191565458301</v>
      </c>
      <c r="I825" s="78">
        <f t="shared" si="15"/>
        <v>1</v>
      </c>
      <c r="J825" s="90">
        <f>IF('Water Trading Repository Table'!$E825="Hard",'Water Trading Repository Table'!$C825,"")</f>
        <v>110.713333333333</v>
      </c>
    </row>
    <row r="826" spans="1:10" ht="14.25" customHeight="1" x14ac:dyDescent="0.2">
      <c r="A826" s="77">
        <v>41686.5</v>
      </c>
      <c r="B826" s="78">
        <v>2726.05105495833</v>
      </c>
      <c r="C826" s="79">
        <v>109.839166666666</v>
      </c>
      <c r="D826" s="80">
        <v>2</v>
      </c>
      <c r="E826" s="80" t="s">
        <v>68</v>
      </c>
      <c r="F826" s="78" t="str">
        <f>IF('Water Trading Repository Table'!$E826="Soft",'Water Trading Repository Table'!$B826, "")</f>
        <v/>
      </c>
      <c r="G826" s="79" t="str">
        <f>IF('Water Trading Repository Table'!$E826="Soft",'Water Trading Repository Table'!$C826, "")</f>
        <v/>
      </c>
      <c r="H826" s="78">
        <f>IF('Water Trading Repository Table'!$E826="Hard",'Water Trading Repository Table'!$B826, "")</f>
        <v>2726.05105495833</v>
      </c>
      <c r="I826" s="78">
        <f t="shared" si="15"/>
        <v>1</v>
      </c>
      <c r="J826" s="90">
        <f>IF('Water Trading Repository Table'!$E826="Hard",'Water Trading Repository Table'!$C826,"")</f>
        <v>109.839166666666</v>
      </c>
    </row>
    <row r="827" spans="1:10" ht="14.25" customHeight="1" x14ac:dyDescent="0.2">
      <c r="A827" s="77">
        <v>41687</v>
      </c>
      <c r="B827" s="78">
        <v>1942.2621511416601</v>
      </c>
      <c r="C827" s="79">
        <v>111.431666666666</v>
      </c>
      <c r="D827" s="80">
        <v>2</v>
      </c>
      <c r="E827" s="80" t="s">
        <v>68</v>
      </c>
      <c r="F827" s="78" t="str">
        <f>IF('Water Trading Repository Table'!$E827="Soft",'Water Trading Repository Table'!$B827, "")</f>
        <v/>
      </c>
      <c r="G827" s="79" t="str">
        <f>IF('Water Trading Repository Table'!$E827="Soft",'Water Trading Repository Table'!$C827, "")</f>
        <v/>
      </c>
      <c r="H827" s="78">
        <f>IF('Water Trading Repository Table'!$E827="Hard",'Water Trading Repository Table'!$B827, "")</f>
        <v>1942.2621511416601</v>
      </c>
      <c r="I827" s="78">
        <f t="shared" si="15"/>
        <v>1</v>
      </c>
      <c r="J827" s="90">
        <f>IF('Water Trading Repository Table'!$E827="Hard",'Water Trading Repository Table'!$C827,"")</f>
        <v>111.431666666666</v>
      </c>
    </row>
    <row r="828" spans="1:10" ht="14.25" customHeight="1" x14ac:dyDescent="0.2">
      <c r="A828" s="77">
        <v>41687.5</v>
      </c>
      <c r="B828" s="78">
        <v>2233.6403290041599</v>
      </c>
      <c r="C828" s="79">
        <v>111.12583333333301</v>
      </c>
      <c r="D828" s="80">
        <v>2</v>
      </c>
      <c r="E828" s="80" t="s">
        <v>68</v>
      </c>
      <c r="F828" s="78" t="str">
        <f>IF('Water Trading Repository Table'!$E828="Soft",'Water Trading Repository Table'!$B828, "")</f>
        <v/>
      </c>
      <c r="G828" s="79" t="str">
        <f>IF('Water Trading Repository Table'!$E828="Soft",'Water Trading Repository Table'!$C828, "")</f>
        <v/>
      </c>
      <c r="H828" s="78">
        <f>IF('Water Trading Repository Table'!$E828="Hard",'Water Trading Repository Table'!$B828, "")</f>
        <v>2233.6403290041599</v>
      </c>
      <c r="I828" s="78">
        <f t="shared" si="15"/>
        <v>1</v>
      </c>
      <c r="J828" s="90">
        <f>IF('Water Trading Repository Table'!$E828="Hard",'Water Trading Repository Table'!$C828,"")</f>
        <v>111.12583333333301</v>
      </c>
    </row>
    <row r="829" spans="1:10" ht="14.25" customHeight="1" x14ac:dyDescent="0.2">
      <c r="A829" s="77">
        <v>41688</v>
      </c>
      <c r="B829" s="78">
        <v>2017.2257905399899</v>
      </c>
      <c r="C829" s="79">
        <v>111.320999999999</v>
      </c>
      <c r="D829" s="80">
        <v>2</v>
      </c>
      <c r="E829" s="80" t="s">
        <v>68</v>
      </c>
      <c r="F829" s="78" t="str">
        <f>IF('Water Trading Repository Table'!$E829="Soft",'Water Trading Repository Table'!$B829, "")</f>
        <v/>
      </c>
      <c r="G829" s="79" t="str">
        <f>IF('Water Trading Repository Table'!$E829="Soft",'Water Trading Repository Table'!$C829, "")</f>
        <v/>
      </c>
      <c r="H829" s="78">
        <f>IF('Water Trading Repository Table'!$E829="Hard",'Water Trading Repository Table'!$B829, "")</f>
        <v>2017.2257905399899</v>
      </c>
      <c r="I829" s="78">
        <f t="shared" si="15"/>
        <v>1</v>
      </c>
      <c r="J829" s="90">
        <f>IF('Water Trading Repository Table'!$E829="Hard",'Water Trading Repository Table'!$C829,"")</f>
        <v>111.320999999999</v>
      </c>
    </row>
    <row r="830" spans="1:10" ht="14.25" customHeight="1" x14ac:dyDescent="0.2">
      <c r="A830" s="77">
        <v>41688.5</v>
      </c>
      <c r="B830" s="78">
        <v>2359.1199209874899</v>
      </c>
      <c r="C830" s="79">
        <v>111.66500000000001</v>
      </c>
      <c r="D830" s="80">
        <v>2</v>
      </c>
      <c r="E830" s="80" t="s">
        <v>68</v>
      </c>
      <c r="F830" s="78" t="str">
        <f>IF('Water Trading Repository Table'!$E830="Soft",'Water Trading Repository Table'!$B830, "")</f>
        <v/>
      </c>
      <c r="G830" s="79" t="str">
        <f>IF('Water Trading Repository Table'!$E830="Soft",'Water Trading Repository Table'!$C830, "")</f>
        <v/>
      </c>
      <c r="H830" s="78">
        <f>IF('Water Trading Repository Table'!$E830="Hard",'Water Trading Repository Table'!$B830, "")</f>
        <v>2359.1199209874899</v>
      </c>
      <c r="I830" s="78">
        <f t="shared" si="15"/>
        <v>1</v>
      </c>
      <c r="J830" s="90">
        <f>IF('Water Trading Repository Table'!$E830="Hard",'Water Trading Repository Table'!$C830,"")</f>
        <v>111.66500000000001</v>
      </c>
    </row>
    <row r="831" spans="1:10" ht="14.25" customHeight="1" x14ac:dyDescent="0.2">
      <c r="A831" s="77">
        <v>41689</v>
      </c>
      <c r="B831" s="78">
        <v>2334.5526278249999</v>
      </c>
      <c r="C831" s="79">
        <v>111.086249999999</v>
      </c>
      <c r="D831" s="80">
        <v>2</v>
      </c>
      <c r="E831" s="80" t="s">
        <v>68</v>
      </c>
      <c r="F831" s="78" t="str">
        <f>IF('Water Trading Repository Table'!$E831="Soft",'Water Trading Repository Table'!$B831, "")</f>
        <v/>
      </c>
      <c r="G831" s="79" t="str">
        <f>IF('Water Trading Repository Table'!$E831="Soft",'Water Trading Repository Table'!$C831, "")</f>
        <v/>
      </c>
      <c r="H831" s="78">
        <f>IF('Water Trading Repository Table'!$E831="Hard",'Water Trading Repository Table'!$B831, "")</f>
        <v>2334.5526278249999</v>
      </c>
      <c r="I831" s="78">
        <f t="shared" si="15"/>
        <v>1</v>
      </c>
      <c r="J831" s="90">
        <f>IF('Water Trading Repository Table'!$E831="Hard",'Water Trading Repository Table'!$C831,"")</f>
        <v>111.086249999999</v>
      </c>
    </row>
    <row r="832" spans="1:10" ht="14.25" customHeight="1" x14ac:dyDescent="0.2">
      <c r="A832" s="77">
        <v>41689.5</v>
      </c>
      <c r="B832" s="78">
        <v>2805.6281315333299</v>
      </c>
      <c r="C832" s="79">
        <v>110.28916666666601</v>
      </c>
      <c r="D832" s="80">
        <v>2</v>
      </c>
      <c r="E832" s="80" t="s">
        <v>68</v>
      </c>
      <c r="F832" s="78" t="str">
        <f>IF('Water Trading Repository Table'!$E832="Soft",'Water Trading Repository Table'!$B832, "")</f>
        <v/>
      </c>
      <c r="G832" s="79" t="str">
        <f>IF('Water Trading Repository Table'!$E832="Soft",'Water Trading Repository Table'!$C832, "")</f>
        <v/>
      </c>
      <c r="H832" s="78">
        <f>IF('Water Trading Repository Table'!$E832="Hard",'Water Trading Repository Table'!$B832, "")</f>
        <v>2805.6281315333299</v>
      </c>
      <c r="I832" s="78">
        <f t="shared" si="15"/>
        <v>1</v>
      </c>
      <c r="J832" s="90">
        <f>IF('Water Trading Repository Table'!$E832="Hard",'Water Trading Repository Table'!$C832,"")</f>
        <v>110.28916666666601</v>
      </c>
    </row>
    <row r="833" spans="1:10" ht="14.25" customHeight="1" x14ac:dyDescent="0.2">
      <c r="A833" s="77">
        <v>41690</v>
      </c>
      <c r="B833" s="78">
        <v>2303.4694622749898</v>
      </c>
      <c r="C833" s="79">
        <v>111.447499999999</v>
      </c>
      <c r="D833" s="80">
        <v>2</v>
      </c>
      <c r="E833" s="80" t="s">
        <v>68</v>
      </c>
      <c r="F833" s="78" t="str">
        <f>IF('Water Trading Repository Table'!$E833="Soft",'Water Trading Repository Table'!$B833, "")</f>
        <v/>
      </c>
      <c r="G833" s="79" t="str">
        <f>IF('Water Trading Repository Table'!$E833="Soft",'Water Trading Repository Table'!$C833, "")</f>
        <v/>
      </c>
      <c r="H833" s="78">
        <f>IF('Water Trading Repository Table'!$E833="Hard",'Water Trading Repository Table'!$B833, "")</f>
        <v>2303.4694622749898</v>
      </c>
      <c r="I833" s="78">
        <f t="shared" si="15"/>
        <v>1</v>
      </c>
      <c r="J833" s="90">
        <f>IF('Water Trading Repository Table'!$E833="Hard",'Water Trading Repository Table'!$C833,"")</f>
        <v>111.447499999999</v>
      </c>
    </row>
    <row r="834" spans="1:10" ht="14.25" customHeight="1" x14ac:dyDescent="0.2">
      <c r="A834" s="77">
        <v>41690.5</v>
      </c>
      <c r="B834" s="78">
        <v>3590.6828627166601</v>
      </c>
      <c r="C834" s="79">
        <v>111.65249999999899</v>
      </c>
      <c r="D834" s="80">
        <v>2</v>
      </c>
      <c r="E834" s="80" t="s">
        <v>68</v>
      </c>
      <c r="F834" s="78" t="str">
        <f>IF('Water Trading Repository Table'!$E834="Soft",'Water Trading Repository Table'!$B834, "")</f>
        <v/>
      </c>
      <c r="G834" s="79" t="str">
        <f>IF('Water Trading Repository Table'!$E834="Soft",'Water Trading Repository Table'!$C834, "")</f>
        <v/>
      </c>
      <c r="H834" s="78">
        <f>IF('Water Trading Repository Table'!$E834="Hard",'Water Trading Repository Table'!$B834, "")</f>
        <v>3590.6828627166601</v>
      </c>
      <c r="I834" s="78">
        <f t="shared" si="15"/>
        <v>1</v>
      </c>
      <c r="J834" s="90">
        <f>IF('Water Trading Repository Table'!$E834="Hard",'Water Trading Repository Table'!$C834,"")</f>
        <v>111.65249999999899</v>
      </c>
    </row>
    <row r="835" spans="1:10" ht="14.25" customHeight="1" x14ac:dyDescent="0.2">
      <c r="A835" s="77">
        <v>41691</v>
      </c>
      <c r="B835" s="78">
        <v>2704.1649466458298</v>
      </c>
      <c r="C835" s="79">
        <v>110.511666666666</v>
      </c>
      <c r="D835" s="80">
        <v>2</v>
      </c>
      <c r="E835" s="80" t="s">
        <v>68</v>
      </c>
      <c r="F835" s="78" t="str">
        <f>IF('Water Trading Repository Table'!$E835="Soft",'Water Trading Repository Table'!$B835, "")</f>
        <v/>
      </c>
      <c r="G835" s="79" t="str">
        <f>IF('Water Trading Repository Table'!$E835="Soft",'Water Trading Repository Table'!$C835, "")</f>
        <v/>
      </c>
      <c r="H835" s="78">
        <f>IF('Water Trading Repository Table'!$E835="Hard",'Water Trading Repository Table'!$B835, "")</f>
        <v>2704.1649466458298</v>
      </c>
      <c r="I835" s="78">
        <f t="shared" si="15"/>
        <v>1</v>
      </c>
      <c r="J835" s="90">
        <f>IF('Water Trading Repository Table'!$E835="Hard",'Water Trading Repository Table'!$C835,"")</f>
        <v>110.511666666666</v>
      </c>
    </row>
    <row r="836" spans="1:10" ht="14.25" customHeight="1" x14ac:dyDescent="0.2">
      <c r="A836" s="77">
        <v>41691.5</v>
      </c>
      <c r="B836" s="78">
        <v>3365.87835465833</v>
      </c>
      <c r="C836" s="79">
        <v>111.26</v>
      </c>
      <c r="D836" s="80">
        <v>2</v>
      </c>
      <c r="E836" s="80" t="s">
        <v>68</v>
      </c>
      <c r="F836" s="78" t="str">
        <f>IF('Water Trading Repository Table'!$E836="Soft",'Water Trading Repository Table'!$B836, "")</f>
        <v/>
      </c>
      <c r="G836" s="79" t="str">
        <f>IF('Water Trading Repository Table'!$E836="Soft",'Water Trading Repository Table'!$C836, "")</f>
        <v/>
      </c>
      <c r="H836" s="78">
        <f>IF('Water Trading Repository Table'!$E836="Hard",'Water Trading Repository Table'!$B836, "")</f>
        <v>3365.87835465833</v>
      </c>
      <c r="I836" s="78">
        <f t="shared" ref="I836:I899" si="16">ROUNDUP(D836/3,0)</f>
        <v>1</v>
      </c>
      <c r="J836" s="90">
        <f>IF('Water Trading Repository Table'!$E836="Hard",'Water Trading Repository Table'!$C836,"")</f>
        <v>111.26</v>
      </c>
    </row>
    <row r="837" spans="1:10" ht="14.25" customHeight="1" x14ac:dyDescent="0.2">
      <c r="A837" s="77">
        <v>41692</v>
      </c>
      <c r="B837" s="78">
        <v>2625.0986705750001</v>
      </c>
      <c r="C837" s="79">
        <v>108.296666666666</v>
      </c>
      <c r="D837" s="80">
        <v>2</v>
      </c>
      <c r="E837" s="80" t="s">
        <v>68</v>
      </c>
      <c r="F837" s="78" t="str">
        <f>IF('Water Trading Repository Table'!$E837="Soft",'Water Trading Repository Table'!$B837, "")</f>
        <v/>
      </c>
      <c r="G837" s="79" t="str">
        <f>IF('Water Trading Repository Table'!$E837="Soft",'Water Trading Repository Table'!$C837, "")</f>
        <v/>
      </c>
      <c r="H837" s="78">
        <f>IF('Water Trading Repository Table'!$E837="Hard",'Water Trading Repository Table'!$B837, "")</f>
        <v>2625.0986705750001</v>
      </c>
      <c r="I837" s="78">
        <f t="shared" si="16"/>
        <v>1</v>
      </c>
      <c r="J837" s="90">
        <f>IF('Water Trading Repository Table'!$E837="Hard",'Water Trading Repository Table'!$C837,"")</f>
        <v>108.296666666666</v>
      </c>
    </row>
    <row r="838" spans="1:10" ht="14.25" customHeight="1" x14ac:dyDescent="0.2">
      <c r="A838" s="77">
        <v>41692.5</v>
      </c>
      <c r="B838" s="78">
        <v>2556.60953337916</v>
      </c>
      <c r="C838" s="79">
        <v>110.400833333333</v>
      </c>
      <c r="D838" s="80">
        <v>2</v>
      </c>
      <c r="E838" s="80" t="s">
        <v>68</v>
      </c>
      <c r="F838" s="78" t="str">
        <f>IF('Water Trading Repository Table'!$E838="Soft",'Water Trading Repository Table'!$B838, "")</f>
        <v/>
      </c>
      <c r="G838" s="79" t="str">
        <f>IF('Water Trading Repository Table'!$E838="Soft",'Water Trading Repository Table'!$C838, "")</f>
        <v/>
      </c>
      <c r="H838" s="78">
        <f>IF('Water Trading Repository Table'!$E838="Hard",'Water Trading Repository Table'!$B838, "")</f>
        <v>2556.60953337916</v>
      </c>
      <c r="I838" s="78">
        <f t="shared" si="16"/>
        <v>1</v>
      </c>
      <c r="J838" s="90">
        <f>IF('Water Trading Repository Table'!$E838="Hard",'Water Trading Repository Table'!$C838,"")</f>
        <v>110.400833333333</v>
      </c>
    </row>
    <row r="839" spans="1:10" ht="14.25" customHeight="1" x14ac:dyDescent="0.2">
      <c r="A839" s="77">
        <v>41693</v>
      </c>
      <c r="B839" s="78">
        <v>1823.0696327749899</v>
      </c>
      <c r="C839" s="79">
        <v>109.86499999999999</v>
      </c>
      <c r="D839" s="80">
        <v>2</v>
      </c>
      <c r="E839" s="80" t="s">
        <v>68</v>
      </c>
      <c r="F839" s="78" t="str">
        <f>IF('Water Trading Repository Table'!$E839="Soft",'Water Trading Repository Table'!$B839, "")</f>
        <v/>
      </c>
      <c r="G839" s="79" t="str">
        <f>IF('Water Trading Repository Table'!$E839="Soft",'Water Trading Repository Table'!$C839, "")</f>
        <v/>
      </c>
      <c r="H839" s="78">
        <f>IF('Water Trading Repository Table'!$E839="Hard",'Water Trading Repository Table'!$B839, "")</f>
        <v>1823.0696327749899</v>
      </c>
      <c r="I839" s="78">
        <f t="shared" si="16"/>
        <v>1</v>
      </c>
      <c r="J839" s="90">
        <f>IF('Water Trading Repository Table'!$E839="Hard",'Water Trading Repository Table'!$C839,"")</f>
        <v>109.86499999999999</v>
      </c>
    </row>
    <row r="840" spans="1:10" ht="14.25" customHeight="1" x14ac:dyDescent="0.2">
      <c r="A840" s="77">
        <v>41693.5</v>
      </c>
      <c r="B840" s="78">
        <v>2037.7230165041599</v>
      </c>
      <c r="C840" s="79">
        <v>110.74250000000001</v>
      </c>
      <c r="D840" s="80">
        <v>2</v>
      </c>
      <c r="E840" s="80" t="s">
        <v>68</v>
      </c>
      <c r="F840" s="78" t="str">
        <f>IF('Water Trading Repository Table'!$E840="Soft",'Water Trading Repository Table'!$B840, "")</f>
        <v/>
      </c>
      <c r="G840" s="79" t="str">
        <f>IF('Water Trading Repository Table'!$E840="Soft",'Water Trading Repository Table'!$C840, "")</f>
        <v/>
      </c>
      <c r="H840" s="78">
        <f>IF('Water Trading Repository Table'!$E840="Hard",'Water Trading Repository Table'!$B840, "")</f>
        <v>2037.7230165041599</v>
      </c>
      <c r="I840" s="78">
        <f t="shared" si="16"/>
        <v>1</v>
      </c>
      <c r="J840" s="90">
        <f>IF('Water Trading Repository Table'!$E840="Hard",'Water Trading Repository Table'!$C840,"")</f>
        <v>110.74250000000001</v>
      </c>
    </row>
    <row r="841" spans="1:10" ht="14.25" customHeight="1" x14ac:dyDescent="0.2">
      <c r="A841" s="77">
        <v>41694</v>
      </c>
      <c r="B841" s="78">
        <v>1722.8896464541599</v>
      </c>
      <c r="C841" s="79">
        <v>110.730833333333</v>
      </c>
      <c r="D841" s="80">
        <v>2</v>
      </c>
      <c r="E841" s="80" t="s">
        <v>68</v>
      </c>
      <c r="F841" s="78" t="str">
        <f>IF('Water Trading Repository Table'!$E841="Soft",'Water Trading Repository Table'!$B841, "")</f>
        <v/>
      </c>
      <c r="G841" s="79" t="str">
        <f>IF('Water Trading Repository Table'!$E841="Soft",'Water Trading Repository Table'!$C841, "")</f>
        <v/>
      </c>
      <c r="H841" s="78">
        <f>IF('Water Trading Repository Table'!$E841="Hard",'Water Trading Repository Table'!$B841, "")</f>
        <v>1722.8896464541599</v>
      </c>
      <c r="I841" s="78">
        <f t="shared" si="16"/>
        <v>1</v>
      </c>
      <c r="J841" s="90">
        <f>IF('Water Trading Repository Table'!$E841="Hard",'Water Trading Repository Table'!$C841,"")</f>
        <v>110.730833333333</v>
      </c>
    </row>
    <row r="842" spans="1:10" ht="14.25" customHeight="1" x14ac:dyDescent="0.2">
      <c r="A842" s="77">
        <v>41694.5</v>
      </c>
      <c r="B842" s="78">
        <v>2063.51221467083</v>
      </c>
      <c r="C842" s="79">
        <v>108.71583333333299</v>
      </c>
      <c r="D842" s="80">
        <v>2</v>
      </c>
      <c r="E842" s="80" t="s">
        <v>68</v>
      </c>
      <c r="F842" s="78" t="str">
        <f>IF('Water Trading Repository Table'!$E842="Soft",'Water Trading Repository Table'!$B842, "")</f>
        <v/>
      </c>
      <c r="G842" s="79" t="str">
        <f>IF('Water Trading Repository Table'!$E842="Soft",'Water Trading Repository Table'!$C842, "")</f>
        <v/>
      </c>
      <c r="H842" s="78">
        <f>IF('Water Trading Repository Table'!$E842="Hard",'Water Trading Repository Table'!$B842, "")</f>
        <v>2063.51221467083</v>
      </c>
      <c r="I842" s="78">
        <f t="shared" si="16"/>
        <v>1</v>
      </c>
      <c r="J842" s="90">
        <f>IF('Water Trading Repository Table'!$E842="Hard",'Water Trading Repository Table'!$C842,"")</f>
        <v>108.71583333333299</v>
      </c>
    </row>
    <row r="843" spans="1:10" ht="14.25" customHeight="1" x14ac:dyDescent="0.2">
      <c r="A843" s="77">
        <v>41695</v>
      </c>
      <c r="B843" s="78">
        <v>2069.9034216374898</v>
      </c>
      <c r="C843" s="79">
        <v>109.44750000000001</v>
      </c>
      <c r="D843" s="80">
        <v>2</v>
      </c>
      <c r="E843" s="80" t="s">
        <v>68</v>
      </c>
      <c r="F843" s="78" t="str">
        <f>IF('Water Trading Repository Table'!$E843="Soft",'Water Trading Repository Table'!$B843, "")</f>
        <v/>
      </c>
      <c r="G843" s="79" t="str">
        <f>IF('Water Trading Repository Table'!$E843="Soft",'Water Trading Repository Table'!$C843, "")</f>
        <v/>
      </c>
      <c r="H843" s="78">
        <f>IF('Water Trading Repository Table'!$E843="Hard",'Water Trading Repository Table'!$B843, "")</f>
        <v>2069.9034216374898</v>
      </c>
      <c r="I843" s="78">
        <f t="shared" si="16"/>
        <v>1</v>
      </c>
      <c r="J843" s="90">
        <f>IF('Water Trading Repository Table'!$E843="Hard",'Water Trading Repository Table'!$C843,"")</f>
        <v>109.44750000000001</v>
      </c>
    </row>
    <row r="844" spans="1:10" ht="14.25" customHeight="1" x14ac:dyDescent="0.2">
      <c r="A844" s="77">
        <v>41695.5</v>
      </c>
      <c r="B844" s="78">
        <v>2923.37536639583</v>
      </c>
      <c r="C844" s="79">
        <v>111.644999999999</v>
      </c>
      <c r="D844" s="80">
        <v>2</v>
      </c>
      <c r="E844" s="80" t="s">
        <v>68</v>
      </c>
      <c r="F844" s="78" t="str">
        <f>IF('Water Trading Repository Table'!$E844="Soft",'Water Trading Repository Table'!$B844, "")</f>
        <v/>
      </c>
      <c r="G844" s="79" t="str">
        <f>IF('Water Trading Repository Table'!$E844="Soft",'Water Trading Repository Table'!$C844, "")</f>
        <v/>
      </c>
      <c r="H844" s="78">
        <f>IF('Water Trading Repository Table'!$E844="Hard",'Water Trading Repository Table'!$B844, "")</f>
        <v>2923.37536639583</v>
      </c>
      <c r="I844" s="78">
        <f t="shared" si="16"/>
        <v>1</v>
      </c>
      <c r="J844" s="90">
        <f>IF('Water Trading Repository Table'!$E844="Hard",'Water Trading Repository Table'!$C844,"")</f>
        <v>111.644999999999</v>
      </c>
    </row>
    <row r="845" spans="1:10" ht="14.25" customHeight="1" x14ac:dyDescent="0.2">
      <c r="A845" s="77">
        <v>41696</v>
      </c>
      <c r="B845" s="78">
        <v>2277.0611217166602</v>
      </c>
      <c r="C845" s="79">
        <v>111.01499999999901</v>
      </c>
      <c r="D845" s="80">
        <v>2</v>
      </c>
      <c r="E845" s="80" t="s">
        <v>68</v>
      </c>
      <c r="F845" s="78" t="str">
        <f>IF('Water Trading Repository Table'!$E845="Soft",'Water Trading Repository Table'!$B845, "")</f>
        <v/>
      </c>
      <c r="G845" s="79" t="str">
        <f>IF('Water Trading Repository Table'!$E845="Soft",'Water Trading Repository Table'!$C845, "")</f>
        <v/>
      </c>
      <c r="H845" s="78">
        <f>IF('Water Trading Repository Table'!$E845="Hard",'Water Trading Repository Table'!$B845, "")</f>
        <v>2277.0611217166602</v>
      </c>
      <c r="I845" s="78">
        <f t="shared" si="16"/>
        <v>1</v>
      </c>
      <c r="J845" s="90">
        <f>IF('Water Trading Repository Table'!$E845="Hard",'Water Trading Repository Table'!$C845,"")</f>
        <v>111.01499999999901</v>
      </c>
    </row>
    <row r="846" spans="1:10" ht="14.25" customHeight="1" x14ac:dyDescent="0.2">
      <c r="A846" s="77">
        <v>41696.5</v>
      </c>
      <c r="B846" s="78">
        <v>3388.0708861041599</v>
      </c>
      <c r="C846" s="79">
        <v>110.439166666666</v>
      </c>
      <c r="D846" s="80">
        <v>2</v>
      </c>
      <c r="E846" s="80" t="s">
        <v>68</v>
      </c>
      <c r="F846" s="78" t="str">
        <f>IF('Water Trading Repository Table'!$E846="Soft",'Water Trading Repository Table'!$B846, "")</f>
        <v/>
      </c>
      <c r="G846" s="79" t="str">
        <f>IF('Water Trading Repository Table'!$E846="Soft",'Water Trading Repository Table'!$C846, "")</f>
        <v/>
      </c>
      <c r="H846" s="78">
        <f>IF('Water Trading Repository Table'!$E846="Hard",'Water Trading Repository Table'!$B846, "")</f>
        <v>3388.0708861041599</v>
      </c>
      <c r="I846" s="78">
        <f t="shared" si="16"/>
        <v>1</v>
      </c>
      <c r="J846" s="90">
        <f>IF('Water Trading Repository Table'!$E846="Hard",'Water Trading Repository Table'!$C846,"")</f>
        <v>110.439166666666</v>
      </c>
    </row>
    <row r="847" spans="1:10" ht="14.25" customHeight="1" x14ac:dyDescent="0.2">
      <c r="A847" s="77">
        <v>41697</v>
      </c>
      <c r="B847" s="78">
        <v>2553.06626393333</v>
      </c>
      <c r="C847" s="79">
        <v>109.7925</v>
      </c>
      <c r="D847" s="80">
        <v>2</v>
      </c>
      <c r="E847" s="80" t="s">
        <v>68</v>
      </c>
      <c r="F847" s="78" t="str">
        <f>IF('Water Trading Repository Table'!$E847="Soft",'Water Trading Repository Table'!$B847, "")</f>
        <v/>
      </c>
      <c r="G847" s="79" t="str">
        <f>IF('Water Trading Repository Table'!$E847="Soft",'Water Trading Repository Table'!$C847, "")</f>
        <v/>
      </c>
      <c r="H847" s="78">
        <f>IF('Water Trading Repository Table'!$E847="Hard",'Water Trading Repository Table'!$B847, "")</f>
        <v>2553.06626393333</v>
      </c>
      <c r="I847" s="78">
        <f t="shared" si="16"/>
        <v>1</v>
      </c>
      <c r="J847" s="90">
        <f>IF('Water Trading Repository Table'!$E847="Hard",'Water Trading Repository Table'!$C847,"")</f>
        <v>109.7925</v>
      </c>
    </row>
    <row r="848" spans="1:10" ht="14.25" customHeight="1" x14ac:dyDescent="0.2">
      <c r="A848" s="77">
        <v>41697.5</v>
      </c>
      <c r="B848" s="78">
        <v>3123.8353176083301</v>
      </c>
      <c r="C848" s="79">
        <v>110.529166666666</v>
      </c>
      <c r="D848" s="80">
        <v>2</v>
      </c>
      <c r="E848" s="80" t="s">
        <v>68</v>
      </c>
      <c r="F848" s="78" t="str">
        <f>IF('Water Trading Repository Table'!$E848="Soft",'Water Trading Repository Table'!$B848, "")</f>
        <v/>
      </c>
      <c r="G848" s="79" t="str">
        <f>IF('Water Trading Repository Table'!$E848="Soft",'Water Trading Repository Table'!$C848, "")</f>
        <v/>
      </c>
      <c r="H848" s="78">
        <f>IF('Water Trading Repository Table'!$E848="Hard",'Water Trading Repository Table'!$B848, "")</f>
        <v>3123.8353176083301</v>
      </c>
      <c r="I848" s="78">
        <f t="shared" si="16"/>
        <v>1</v>
      </c>
      <c r="J848" s="90">
        <f>IF('Water Trading Repository Table'!$E848="Hard",'Water Trading Repository Table'!$C848,"")</f>
        <v>110.529166666666</v>
      </c>
    </row>
    <row r="849" spans="1:10" ht="14.25" customHeight="1" x14ac:dyDescent="0.2">
      <c r="A849" s="77">
        <v>41698</v>
      </c>
      <c r="B849" s="78">
        <v>2302.3936510291601</v>
      </c>
      <c r="C849" s="79">
        <v>110.634166666666</v>
      </c>
      <c r="D849" s="80">
        <v>2</v>
      </c>
      <c r="E849" s="80" t="s">
        <v>68</v>
      </c>
      <c r="F849" s="78" t="str">
        <f>IF('Water Trading Repository Table'!$E849="Soft",'Water Trading Repository Table'!$B849, "")</f>
        <v/>
      </c>
      <c r="G849" s="79" t="str">
        <f>IF('Water Trading Repository Table'!$E849="Soft",'Water Trading Repository Table'!$C849, "")</f>
        <v/>
      </c>
      <c r="H849" s="78">
        <f>IF('Water Trading Repository Table'!$E849="Hard",'Water Trading Repository Table'!$B849, "")</f>
        <v>2302.3936510291601</v>
      </c>
      <c r="I849" s="78">
        <f t="shared" si="16"/>
        <v>1</v>
      </c>
      <c r="J849" s="90">
        <f>IF('Water Trading Repository Table'!$E849="Hard",'Water Trading Repository Table'!$C849,"")</f>
        <v>110.634166666666</v>
      </c>
    </row>
    <row r="850" spans="1:10" ht="14.25" customHeight="1" x14ac:dyDescent="0.2">
      <c r="A850" s="77">
        <v>41698.5</v>
      </c>
      <c r="B850" s="78">
        <v>2913.6543985708299</v>
      </c>
      <c r="C850" s="79">
        <v>109.00416666666599</v>
      </c>
      <c r="D850" s="80">
        <v>2</v>
      </c>
      <c r="E850" s="80" t="s">
        <v>68</v>
      </c>
      <c r="F850" s="78" t="str">
        <f>IF('Water Trading Repository Table'!$E850="Soft",'Water Trading Repository Table'!$B850, "")</f>
        <v/>
      </c>
      <c r="G850" s="79" t="str">
        <f>IF('Water Trading Repository Table'!$E850="Soft",'Water Trading Repository Table'!$C850, "")</f>
        <v/>
      </c>
      <c r="H850" s="78">
        <f>IF('Water Trading Repository Table'!$E850="Hard",'Water Trading Repository Table'!$B850, "")</f>
        <v>2913.6543985708299</v>
      </c>
      <c r="I850" s="78">
        <f t="shared" si="16"/>
        <v>1</v>
      </c>
      <c r="J850" s="90">
        <f>IF('Water Trading Repository Table'!$E850="Hard",'Water Trading Repository Table'!$C850,"")</f>
        <v>109.00416666666599</v>
      </c>
    </row>
    <row r="851" spans="1:10" ht="14.25" customHeight="1" x14ac:dyDescent="0.2">
      <c r="A851" s="77">
        <v>41699</v>
      </c>
      <c r="B851" s="78">
        <v>2279.9175524666598</v>
      </c>
      <c r="C851" s="79">
        <v>110.425</v>
      </c>
      <c r="D851" s="80">
        <v>3</v>
      </c>
      <c r="E851" s="80" t="s">
        <v>68</v>
      </c>
      <c r="F851" s="78" t="str">
        <f>IF('Water Trading Repository Table'!$E851="Soft",'Water Trading Repository Table'!$B851, "")</f>
        <v/>
      </c>
      <c r="G851" s="79" t="str">
        <f>IF('Water Trading Repository Table'!$E851="Soft",'Water Trading Repository Table'!$C851, "")</f>
        <v/>
      </c>
      <c r="H851" s="78">
        <f>IF('Water Trading Repository Table'!$E851="Hard",'Water Trading Repository Table'!$B851, "")</f>
        <v>2279.9175524666598</v>
      </c>
      <c r="I851" s="78">
        <f t="shared" si="16"/>
        <v>1</v>
      </c>
      <c r="J851" s="90">
        <f>IF('Water Trading Repository Table'!$E851="Hard",'Water Trading Repository Table'!$C851,"")</f>
        <v>110.425</v>
      </c>
    </row>
    <row r="852" spans="1:10" ht="14.25" customHeight="1" x14ac:dyDescent="0.2">
      <c r="A852" s="77">
        <v>41699.5</v>
      </c>
      <c r="B852" s="78">
        <v>2813.4237973208301</v>
      </c>
      <c r="C852" s="79">
        <v>110.660833333333</v>
      </c>
      <c r="D852" s="80">
        <v>3</v>
      </c>
      <c r="E852" s="80" t="s">
        <v>68</v>
      </c>
      <c r="F852" s="78" t="str">
        <f>IF('Water Trading Repository Table'!$E852="Soft",'Water Trading Repository Table'!$B852, "")</f>
        <v/>
      </c>
      <c r="G852" s="79" t="str">
        <f>IF('Water Trading Repository Table'!$E852="Soft",'Water Trading Repository Table'!$C852, "")</f>
        <v/>
      </c>
      <c r="H852" s="78">
        <f>IF('Water Trading Repository Table'!$E852="Hard",'Water Trading Repository Table'!$B852, "")</f>
        <v>2813.4237973208301</v>
      </c>
      <c r="I852" s="78">
        <f t="shared" si="16"/>
        <v>1</v>
      </c>
      <c r="J852" s="90">
        <f>IF('Water Trading Repository Table'!$E852="Hard",'Water Trading Repository Table'!$C852,"")</f>
        <v>110.660833333333</v>
      </c>
    </row>
    <row r="853" spans="1:10" ht="14.25" customHeight="1" x14ac:dyDescent="0.2">
      <c r="A853" s="77">
        <v>41700</v>
      </c>
      <c r="B853" s="78">
        <v>1968.99549426666</v>
      </c>
      <c r="C853" s="79">
        <v>110.2175</v>
      </c>
      <c r="D853" s="80">
        <v>3</v>
      </c>
      <c r="E853" s="80" t="s">
        <v>68</v>
      </c>
      <c r="F853" s="78" t="str">
        <f>IF('Water Trading Repository Table'!$E853="Soft",'Water Trading Repository Table'!$B853, "")</f>
        <v/>
      </c>
      <c r="G853" s="79" t="str">
        <f>IF('Water Trading Repository Table'!$E853="Soft",'Water Trading Repository Table'!$C853, "")</f>
        <v/>
      </c>
      <c r="H853" s="78">
        <f>IF('Water Trading Repository Table'!$E853="Hard",'Water Trading Repository Table'!$B853, "")</f>
        <v>1968.99549426666</v>
      </c>
      <c r="I853" s="78">
        <f t="shared" si="16"/>
        <v>1</v>
      </c>
      <c r="J853" s="90">
        <f>IF('Water Trading Repository Table'!$E853="Hard",'Water Trading Repository Table'!$C853,"")</f>
        <v>110.2175</v>
      </c>
    </row>
    <row r="854" spans="1:10" ht="14.25" customHeight="1" x14ac:dyDescent="0.2">
      <c r="A854" s="77">
        <v>41700.5</v>
      </c>
      <c r="B854" s="78">
        <v>2389.08068954583</v>
      </c>
      <c r="C854" s="79">
        <v>109.52249999999999</v>
      </c>
      <c r="D854" s="80">
        <v>3</v>
      </c>
      <c r="E854" s="80" t="s">
        <v>68</v>
      </c>
      <c r="F854" s="78" t="str">
        <f>IF('Water Trading Repository Table'!$E854="Soft",'Water Trading Repository Table'!$B854, "")</f>
        <v/>
      </c>
      <c r="G854" s="79" t="str">
        <f>IF('Water Trading Repository Table'!$E854="Soft",'Water Trading Repository Table'!$C854, "")</f>
        <v/>
      </c>
      <c r="H854" s="78">
        <f>IF('Water Trading Repository Table'!$E854="Hard",'Water Trading Repository Table'!$B854, "")</f>
        <v>2389.08068954583</v>
      </c>
      <c r="I854" s="78">
        <f t="shared" si="16"/>
        <v>1</v>
      </c>
      <c r="J854" s="90">
        <f>IF('Water Trading Repository Table'!$E854="Hard",'Water Trading Repository Table'!$C854,"")</f>
        <v>109.52249999999999</v>
      </c>
    </row>
    <row r="855" spans="1:10" ht="14.25" customHeight="1" x14ac:dyDescent="0.2">
      <c r="A855" s="77">
        <v>41701</v>
      </c>
      <c r="B855" s="78">
        <v>1789.86981436666</v>
      </c>
      <c r="C855" s="79">
        <v>111.56</v>
      </c>
      <c r="D855" s="80">
        <v>3</v>
      </c>
      <c r="E855" s="80" t="s">
        <v>68</v>
      </c>
      <c r="F855" s="78" t="str">
        <f>IF('Water Trading Repository Table'!$E855="Soft",'Water Trading Repository Table'!$B855, "")</f>
        <v/>
      </c>
      <c r="G855" s="79" t="str">
        <f>IF('Water Trading Repository Table'!$E855="Soft",'Water Trading Repository Table'!$C855, "")</f>
        <v/>
      </c>
      <c r="H855" s="78">
        <f>IF('Water Trading Repository Table'!$E855="Hard",'Water Trading Repository Table'!$B855, "")</f>
        <v>1789.86981436666</v>
      </c>
      <c r="I855" s="78">
        <f t="shared" si="16"/>
        <v>1</v>
      </c>
      <c r="J855" s="90">
        <f>IF('Water Trading Repository Table'!$E855="Hard",'Water Trading Repository Table'!$C855,"")</f>
        <v>111.56</v>
      </c>
    </row>
    <row r="856" spans="1:10" ht="14.25" customHeight="1" x14ac:dyDescent="0.2">
      <c r="A856" s="77">
        <v>41701.5</v>
      </c>
      <c r="B856" s="78">
        <v>2359.7180916666598</v>
      </c>
      <c r="C856" s="79">
        <v>108.58</v>
      </c>
      <c r="D856" s="80">
        <v>3</v>
      </c>
      <c r="E856" s="80" t="s">
        <v>68</v>
      </c>
      <c r="F856" s="78" t="str">
        <f>IF('Water Trading Repository Table'!$E856="Soft",'Water Trading Repository Table'!$B856, "")</f>
        <v/>
      </c>
      <c r="G856" s="79" t="str">
        <f>IF('Water Trading Repository Table'!$E856="Soft",'Water Trading Repository Table'!$C856, "")</f>
        <v/>
      </c>
      <c r="H856" s="78">
        <f>IF('Water Trading Repository Table'!$E856="Hard",'Water Trading Repository Table'!$B856, "")</f>
        <v>2359.7180916666598</v>
      </c>
      <c r="I856" s="78">
        <f t="shared" si="16"/>
        <v>1</v>
      </c>
      <c r="J856" s="90">
        <f>IF('Water Trading Repository Table'!$E856="Hard",'Water Trading Repository Table'!$C856,"")</f>
        <v>108.58</v>
      </c>
    </row>
    <row r="857" spans="1:10" ht="14.25" customHeight="1" x14ac:dyDescent="0.2">
      <c r="A857" s="77">
        <v>41702</v>
      </c>
      <c r="B857" s="78">
        <v>2029.4388739291601</v>
      </c>
      <c r="C857" s="79">
        <v>110.815833333333</v>
      </c>
      <c r="D857" s="80">
        <v>3</v>
      </c>
      <c r="E857" s="80" t="s">
        <v>68</v>
      </c>
      <c r="F857" s="78" t="str">
        <f>IF('Water Trading Repository Table'!$E857="Soft",'Water Trading Repository Table'!$B857, "")</f>
        <v/>
      </c>
      <c r="G857" s="79" t="str">
        <f>IF('Water Trading Repository Table'!$E857="Soft",'Water Trading Repository Table'!$C857, "")</f>
        <v/>
      </c>
      <c r="H857" s="78">
        <f>IF('Water Trading Repository Table'!$E857="Hard",'Water Trading Repository Table'!$B857, "")</f>
        <v>2029.4388739291601</v>
      </c>
      <c r="I857" s="78">
        <f t="shared" si="16"/>
        <v>1</v>
      </c>
      <c r="J857" s="90">
        <f>IF('Water Trading Repository Table'!$E857="Hard",'Water Trading Repository Table'!$C857,"")</f>
        <v>110.815833333333</v>
      </c>
    </row>
    <row r="858" spans="1:10" ht="14.25" customHeight="1" x14ac:dyDescent="0.2">
      <c r="A858" s="77">
        <v>41702.5</v>
      </c>
      <c r="B858" s="78">
        <v>2184.9103650041602</v>
      </c>
      <c r="C858" s="79">
        <v>110.408333333333</v>
      </c>
      <c r="D858" s="80">
        <v>3</v>
      </c>
      <c r="E858" s="80" t="s">
        <v>68</v>
      </c>
      <c r="F858" s="78" t="str">
        <f>IF('Water Trading Repository Table'!$E858="Soft",'Water Trading Repository Table'!$B858, "")</f>
        <v/>
      </c>
      <c r="G858" s="79" t="str">
        <f>IF('Water Trading Repository Table'!$E858="Soft",'Water Trading Repository Table'!$C858, "")</f>
        <v/>
      </c>
      <c r="H858" s="78">
        <f>IF('Water Trading Repository Table'!$E858="Hard",'Water Trading Repository Table'!$B858, "")</f>
        <v>2184.9103650041602</v>
      </c>
      <c r="I858" s="78">
        <f t="shared" si="16"/>
        <v>1</v>
      </c>
      <c r="J858" s="90">
        <f>IF('Water Trading Repository Table'!$E858="Hard",'Water Trading Repository Table'!$C858,"")</f>
        <v>110.408333333333</v>
      </c>
    </row>
    <row r="859" spans="1:10" ht="14.25" customHeight="1" x14ac:dyDescent="0.2">
      <c r="A859" s="77">
        <v>41703</v>
      </c>
      <c r="B859" s="78">
        <v>2196.38929249999</v>
      </c>
      <c r="C859" s="79">
        <v>111.223333333333</v>
      </c>
      <c r="D859" s="80">
        <v>3</v>
      </c>
      <c r="E859" s="80" t="s">
        <v>68</v>
      </c>
      <c r="F859" s="78" t="str">
        <f>IF('Water Trading Repository Table'!$E859="Soft",'Water Trading Repository Table'!$B859, "")</f>
        <v/>
      </c>
      <c r="G859" s="79" t="str">
        <f>IF('Water Trading Repository Table'!$E859="Soft",'Water Trading Repository Table'!$C859, "")</f>
        <v/>
      </c>
      <c r="H859" s="78">
        <f>IF('Water Trading Repository Table'!$E859="Hard",'Water Trading Repository Table'!$B859, "")</f>
        <v>2196.38929249999</v>
      </c>
      <c r="I859" s="78">
        <f t="shared" si="16"/>
        <v>1</v>
      </c>
      <c r="J859" s="90">
        <f>IF('Water Trading Repository Table'!$E859="Hard",'Water Trading Repository Table'!$C859,"")</f>
        <v>111.223333333333</v>
      </c>
    </row>
    <row r="860" spans="1:10" ht="14.25" customHeight="1" x14ac:dyDescent="0.2">
      <c r="A860" s="77">
        <v>41703.5</v>
      </c>
      <c r="B860" s="78">
        <v>2432.6821969624998</v>
      </c>
      <c r="C860" s="79">
        <v>109.50083333333301</v>
      </c>
      <c r="D860" s="80">
        <v>3</v>
      </c>
      <c r="E860" s="80" t="s">
        <v>68</v>
      </c>
      <c r="F860" s="78" t="str">
        <f>IF('Water Trading Repository Table'!$E860="Soft",'Water Trading Repository Table'!$B860, "")</f>
        <v/>
      </c>
      <c r="G860" s="79" t="str">
        <f>IF('Water Trading Repository Table'!$E860="Soft",'Water Trading Repository Table'!$C860, "")</f>
        <v/>
      </c>
      <c r="H860" s="78">
        <f>IF('Water Trading Repository Table'!$E860="Hard",'Water Trading Repository Table'!$B860, "")</f>
        <v>2432.6821969624998</v>
      </c>
      <c r="I860" s="78">
        <f t="shared" si="16"/>
        <v>1</v>
      </c>
      <c r="J860" s="90">
        <f>IF('Water Trading Repository Table'!$E860="Hard",'Water Trading Repository Table'!$C860,"")</f>
        <v>109.50083333333301</v>
      </c>
    </row>
    <row r="861" spans="1:10" ht="14.25" customHeight="1" x14ac:dyDescent="0.2">
      <c r="A861" s="77">
        <v>41704</v>
      </c>
      <c r="B861" s="78">
        <v>2011.3950495611</v>
      </c>
      <c r="C861" s="79">
        <v>111.568888888888</v>
      </c>
      <c r="D861" s="80">
        <v>3</v>
      </c>
      <c r="E861" s="80" t="s">
        <v>68</v>
      </c>
      <c r="F861" s="78" t="str">
        <f>IF('Water Trading Repository Table'!$E861="Soft",'Water Trading Repository Table'!$B861, "")</f>
        <v/>
      </c>
      <c r="G861" s="79" t="str">
        <f>IF('Water Trading Repository Table'!$E861="Soft",'Water Trading Repository Table'!$C861, "")</f>
        <v/>
      </c>
      <c r="H861" s="78">
        <f>IF('Water Trading Repository Table'!$E861="Hard",'Water Trading Repository Table'!$B861, "")</f>
        <v>2011.3950495611</v>
      </c>
      <c r="I861" s="78">
        <f t="shared" si="16"/>
        <v>1</v>
      </c>
      <c r="J861" s="90">
        <f>IF('Water Trading Repository Table'!$E861="Hard",'Water Trading Repository Table'!$C861,"")</f>
        <v>111.568888888888</v>
      </c>
    </row>
    <row r="862" spans="1:10" ht="14.25" customHeight="1" x14ac:dyDescent="0.2">
      <c r="A862" s="77">
        <v>41704.5</v>
      </c>
      <c r="B862" s="78">
        <v>2633.6015288999902</v>
      </c>
      <c r="C862" s="79">
        <v>109.425</v>
      </c>
      <c r="D862" s="80">
        <v>3</v>
      </c>
      <c r="E862" s="80" t="s">
        <v>68</v>
      </c>
      <c r="F862" s="78" t="str">
        <f>IF('Water Trading Repository Table'!$E862="Soft",'Water Trading Repository Table'!$B862, "")</f>
        <v/>
      </c>
      <c r="G862" s="79" t="str">
        <f>IF('Water Trading Repository Table'!$E862="Soft",'Water Trading Repository Table'!$C862, "")</f>
        <v/>
      </c>
      <c r="H862" s="78">
        <f>IF('Water Trading Repository Table'!$E862="Hard",'Water Trading Repository Table'!$B862, "")</f>
        <v>2633.6015288999902</v>
      </c>
      <c r="I862" s="78">
        <f t="shared" si="16"/>
        <v>1</v>
      </c>
      <c r="J862" s="90">
        <f>IF('Water Trading Repository Table'!$E862="Hard",'Water Trading Repository Table'!$C862,"")</f>
        <v>109.425</v>
      </c>
    </row>
    <row r="863" spans="1:10" ht="14.25" customHeight="1" x14ac:dyDescent="0.2">
      <c r="A863" s="77">
        <v>41705</v>
      </c>
      <c r="B863" s="78">
        <v>2200.4233423099899</v>
      </c>
      <c r="C863" s="79">
        <v>110.59399999999999</v>
      </c>
      <c r="D863" s="80">
        <v>3</v>
      </c>
      <c r="E863" s="80" t="s">
        <v>68</v>
      </c>
      <c r="F863" s="78" t="str">
        <f>IF('Water Trading Repository Table'!$E863="Soft",'Water Trading Repository Table'!$B863, "")</f>
        <v/>
      </c>
      <c r="G863" s="79" t="str">
        <f>IF('Water Trading Repository Table'!$E863="Soft",'Water Trading Repository Table'!$C863, "")</f>
        <v/>
      </c>
      <c r="H863" s="78">
        <f>IF('Water Trading Repository Table'!$E863="Hard",'Water Trading Repository Table'!$B863, "")</f>
        <v>2200.4233423099899</v>
      </c>
      <c r="I863" s="78">
        <f t="shared" si="16"/>
        <v>1</v>
      </c>
      <c r="J863" s="90">
        <f>IF('Water Trading Repository Table'!$E863="Hard",'Water Trading Repository Table'!$C863,"")</f>
        <v>110.59399999999999</v>
      </c>
    </row>
    <row r="864" spans="1:10" ht="14.25" customHeight="1" x14ac:dyDescent="0.2">
      <c r="A864" s="77">
        <v>41705.5</v>
      </c>
      <c r="B864" s="78">
        <v>2618.3027622916602</v>
      </c>
      <c r="C864" s="79">
        <v>111.001666666666</v>
      </c>
      <c r="D864" s="80">
        <v>3</v>
      </c>
      <c r="E864" s="80" t="s">
        <v>68</v>
      </c>
      <c r="F864" s="78" t="str">
        <f>IF('Water Trading Repository Table'!$E864="Soft",'Water Trading Repository Table'!$B864, "")</f>
        <v/>
      </c>
      <c r="G864" s="79" t="str">
        <f>IF('Water Trading Repository Table'!$E864="Soft",'Water Trading Repository Table'!$C864, "")</f>
        <v/>
      </c>
      <c r="H864" s="78">
        <f>IF('Water Trading Repository Table'!$E864="Hard",'Water Trading Repository Table'!$B864, "")</f>
        <v>2618.3027622916602</v>
      </c>
      <c r="I864" s="78">
        <f t="shared" si="16"/>
        <v>1</v>
      </c>
      <c r="J864" s="90">
        <f>IF('Water Trading Repository Table'!$E864="Hard",'Water Trading Repository Table'!$C864,"")</f>
        <v>111.001666666666</v>
      </c>
    </row>
    <row r="865" spans="1:10" ht="14.25" customHeight="1" x14ac:dyDescent="0.2">
      <c r="A865" s="77">
        <v>41706</v>
      </c>
      <c r="B865" s="78">
        <v>2180.1996981277698</v>
      </c>
      <c r="C865" s="79">
        <v>110.672222222222</v>
      </c>
      <c r="D865" s="80">
        <v>3</v>
      </c>
      <c r="E865" s="80" t="s">
        <v>68</v>
      </c>
      <c r="F865" s="78" t="str">
        <f>IF('Water Trading Repository Table'!$E865="Soft",'Water Trading Repository Table'!$B865, "")</f>
        <v/>
      </c>
      <c r="G865" s="79" t="str">
        <f>IF('Water Trading Repository Table'!$E865="Soft",'Water Trading Repository Table'!$C865, "")</f>
        <v/>
      </c>
      <c r="H865" s="78">
        <f>IF('Water Trading Repository Table'!$E865="Hard",'Water Trading Repository Table'!$B865, "")</f>
        <v>2180.1996981277698</v>
      </c>
      <c r="I865" s="78">
        <f t="shared" si="16"/>
        <v>1</v>
      </c>
      <c r="J865" s="90">
        <f>IF('Water Trading Repository Table'!$E865="Hard",'Water Trading Repository Table'!$C865,"")</f>
        <v>110.672222222222</v>
      </c>
    </row>
    <row r="866" spans="1:10" ht="14.25" customHeight="1" x14ac:dyDescent="0.2">
      <c r="A866" s="77">
        <v>41706.5</v>
      </c>
      <c r="B866" s="78">
        <v>2672.35888205833</v>
      </c>
      <c r="C866" s="79">
        <v>110.75083333333301</v>
      </c>
      <c r="D866" s="80">
        <v>3</v>
      </c>
      <c r="E866" s="80" t="s">
        <v>68</v>
      </c>
      <c r="F866" s="78" t="str">
        <f>IF('Water Trading Repository Table'!$E866="Soft",'Water Trading Repository Table'!$B866, "")</f>
        <v/>
      </c>
      <c r="G866" s="79" t="str">
        <f>IF('Water Trading Repository Table'!$E866="Soft",'Water Trading Repository Table'!$C866, "")</f>
        <v/>
      </c>
      <c r="H866" s="78">
        <f>IF('Water Trading Repository Table'!$E866="Hard",'Water Trading Repository Table'!$B866, "")</f>
        <v>2672.35888205833</v>
      </c>
      <c r="I866" s="78">
        <f t="shared" si="16"/>
        <v>1</v>
      </c>
      <c r="J866" s="90">
        <f>IF('Water Trading Repository Table'!$E866="Hard",'Water Trading Repository Table'!$C866,"")</f>
        <v>110.75083333333301</v>
      </c>
    </row>
    <row r="867" spans="1:10" ht="14.25" customHeight="1" x14ac:dyDescent="0.2">
      <c r="A867" s="77">
        <v>41707</v>
      </c>
      <c r="B867" s="78">
        <v>2004.5064299727201</v>
      </c>
      <c r="C867" s="79">
        <v>109.534545454545</v>
      </c>
      <c r="D867" s="80">
        <v>3</v>
      </c>
      <c r="E867" s="80" t="s">
        <v>68</v>
      </c>
      <c r="F867" s="78" t="str">
        <f>IF('Water Trading Repository Table'!$E867="Soft",'Water Trading Repository Table'!$B867, "")</f>
        <v/>
      </c>
      <c r="G867" s="79" t="str">
        <f>IF('Water Trading Repository Table'!$E867="Soft",'Water Trading Repository Table'!$C867, "")</f>
        <v/>
      </c>
      <c r="H867" s="78">
        <f>IF('Water Trading Repository Table'!$E867="Hard",'Water Trading Repository Table'!$B867, "")</f>
        <v>2004.5064299727201</v>
      </c>
      <c r="I867" s="78">
        <f t="shared" si="16"/>
        <v>1</v>
      </c>
      <c r="J867" s="90">
        <f>IF('Water Trading Repository Table'!$E867="Hard",'Water Trading Repository Table'!$C867,"")</f>
        <v>109.534545454545</v>
      </c>
    </row>
    <row r="868" spans="1:10" ht="14.25" customHeight="1" x14ac:dyDescent="0.2">
      <c r="A868" s="77">
        <v>41707.5</v>
      </c>
      <c r="B868" s="78">
        <v>2614.9927077249899</v>
      </c>
      <c r="C868" s="79">
        <v>111.82583333333299</v>
      </c>
      <c r="D868" s="80">
        <v>3</v>
      </c>
      <c r="E868" s="80" t="s">
        <v>68</v>
      </c>
      <c r="F868" s="78" t="str">
        <f>IF('Water Trading Repository Table'!$E868="Soft",'Water Trading Repository Table'!$B868, "")</f>
        <v/>
      </c>
      <c r="G868" s="79" t="str">
        <f>IF('Water Trading Repository Table'!$E868="Soft",'Water Trading Repository Table'!$C868, "")</f>
        <v/>
      </c>
      <c r="H868" s="78">
        <f>IF('Water Trading Repository Table'!$E868="Hard",'Water Trading Repository Table'!$B868, "")</f>
        <v>2614.9927077249899</v>
      </c>
      <c r="I868" s="78">
        <f t="shared" si="16"/>
        <v>1</v>
      </c>
      <c r="J868" s="90">
        <f>IF('Water Trading Repository Table'!$E868="Hard",'Water Trading Repository Table'!$C868,"")</f>
        <v>111.82583333333299</v>
      </c>
    </row>
    <row r="869" spans="1:10" ht="14.25" customHeight="1" x14ac:dyDescent="0.2">
      <c r="A869" s="77">
        <v>41708</v>
      </c>
      <c r="B869" s="78">
        <v>2097.69024651666</v>
      </c>
      <c r="C869" s="79">
        <v>109.93749999999901</v>
      </c>
      <c r="D869" s="80">
        <v>3</v>
      </c>
      <c r="E869" s="80" t="s">
        <v>68</v>
      </c>
      <c r="F869" s="78" t="str">
        <f>IF('Water Trading Repository Table'!$E869="Soft",'Water Trading Repository Table'!$B869, "")</f>
        <v/>
      </c>
      <c r="G869" s="79" t="str">
        <f>IF('Water Trading Repository Table'!$E869="Soft",'Water Trading Repository Table'!$C869, "")</f>
        <v/>
      </c>
      <c r="H869" s="78">
        <f>IF('Water Trading Repository Table'!$E869="Hard",'Water Trading Repository Table'!$B869, "")</f>
        <v>2097.69024651666</v>
      </c>
      <c r="I869" s="78">
        <f t="shared" si="16"/>
        <v>1</v>
      </c>
      <c r="J869" s="90">
        <f>IF('Water Trading Repository Table'!$E869="Hard",'Water Trading Repository Table'!$C869,"")</f>
        <v>109.93749999999901</v>
      </c>
    </row>
    <row r="870" spans="1:10" ht="14.25" customHeight="1" x14ac:dyDescent="0.2">
      <c r="A870" s="77">
        <v>41708.5</v>
      </c>
      <c r="B870" s="78">
        <v>2409.2647808500001</v>
      </c>
      <c r="C870" s="79">
        <v>110.033333333333</v>
      </c>
      <c r="D870" s="80">
        <v>3</v>
      </c>
      <c r="E870" s="80" t="s">
        <v>68</v>
      </c>
      <c r="F870" s="78" t="str">
        <f>IF('Water Trading Repository Table'!$E870="Soft",'Water Trading Repository Table'!$B870, "")</f>
        <v/>
      </c>
      <c r="G870" s="79" t="str">
        <f>IF('Water Trading Repository Table'!$E870="Soft",'Water Trading Repository Table'!$C870, "")</f>
        <v/>
      </c>
      <c r="H870" s="78">
        <f>IF('Water Trading Repository Table'!$E870="Hard",'Water Trading Repository Table'!$B870, "")</f>
        <v>2409.2647808500001</v>
      </c>
      <c r="I870" s="78">
        <f t="shared" si="16"/>
        <v>1</v>
      </c>
      <c r="J870" s="90">
        <f>IF('Water Trading Repository Table'!$E870="Hard",'Water Trading Repository Table'!$C870,"")</f>
        <v>110.033333333333</v>
      </c>
    </row>
    <row r="871" spans="1:10" ht="14.25" customHeight="1" x14ac:dyDescent="0.2">
      <c r="A871" s="77">
        <v>41709</v>
      </c>
      <c r="B871" s="78">
        <v>2208.2178144750001</v>
      </c>
      <c r="C871" s="79">
        <v>110.322499999999</v>
      </c>
      <c r="D871" s="80">
        <v>3</v>
      </c>
      <c r="E871" s="80" t="s">
        <v>68</v>
      </c>
      <c r="F871" s="78" t="str">
        <f>IF('Water Trading Repository Table'!$E871="Soft",'Water Trading Repository Table'!$B871, "")</f>
        <v/>
      </c>
      <c r="G871" s="79" t="str">
        <f>IF('Water Trading Repository Table'!$E871="Soft",'Water Trading Repository Table'!$C871, "")</f>
        <v/>
      </c>
      <c r="H871" s="78">
        <f>IF('Water Trading Repository Table'!$E871="Hard",'Water Trading Repository Table'!$B871, "")</f>
        <v>2208.2178144750001</v>
      </c>
      <c r="I871" s="78">
        <f t="shared" si="16"/>
        <v>1</v>
      </c>
      <c r="J871" s="90">
        <f>IF('Water Trading Repository Table'!$E871="Hard",'Water Trading Repository Table'!$C871,"")</f>
        <v>110.322499999999</v>
      </c>
    </row>
    <row r="872" spans="1:10" ht="14.25" customHeight="1" x14ac:dyDescent="0.2">
      <c r="A872" s="77">
        <v>41709.5</v>
      </c>
      <c r="B872" s="78">
        <v>2481.62320262916</v>
      </c>
      <c r="C872" s="79">
        <v>112.010833333333</v>
      </c>
      <c r="D872" s="80">
        <v>3</v>
      </c>
      <c r="E872" s="80" t="s">
        <v>68</v>
      </c>
      <c r="F872" s="78" t="str">
        <f>IF('Water Trading Repository Table'!$E872="Soft",'Water Trading Repository Table'!$B872, "")</f>
        <v/>
      </c>
      <c r="G872" s="79" t="str">
        <f>IF('Water Trading Repository Table'!$E872="Soft",'Water Trading Repository Table'!$C872, "")</f>
        <v/>
      </c>
      <c r="H872" s="78">
        <f>IF('Water Trading Repository Table'!$E872="Hard",'Water Trading Repository Table'!$B872, "")</f>
        <v>2481.62320262916</v>
      </c>
      <c r="I872" s="78">
        <f t="shared" si="16"/>
        <v>1</v>
      </c>
      <c r="J872" s="90">
        <f>IF('Water Trading Repository Table'!$E872="Hard",'Water Trading Repository Table'!$C872,"")</f>
        <v>112.010833333333</v>
      </c>
    </row>
    <row r="873" spans="1:10" ht="14.25" customHeight="1" x14ac:dyDescent="0.2">
      <c r="A873" s="77">
        <v>41710</v>
      </c>
      <c r="B873" s="78">
        <v>1865.7514559624899</v>
      </c>
      <c r="C873" s="79">
        <v>111.680833333333</v>
      </c>
      <c r="D873" s="80">
        <v>3</v>
      </c>
      <c r="E873" s="80" t="s">
        <v>68</v>
      </c>
      <c r="F873" s="78" t="str">
        <f>IF('Water Trading Repository Table'!$E873="Soft",'Water Trading Repository Table'!$B873, "")</f>
        <v/>
      </c>
      <c r="G873" s="79" t="str">
        <f>IF('Water Trading Repository Table'!$E873="Soft",'Water Trading Repository Table'!$C873, "")</f>
        <v/>
      </c>
      <c r="H873" s="78">
        <f>IF('Water Trading Repository Table'!$E873="Hard",'Water Trading Repository Table'!$B873, "")</f>
        <v>1865.7514559624899</v>
      </c>
      <c r="I873" s="78">
        <f t="shared" si="16"/>
        <v>1</v>
      </c>
      <c r="J873" s="90">
        <f>IF('Water Trading Repository Table'!$E873="Hard",'Water Trading Repository Table'!$C873,"")</f>
        <v>111.680833333333</v>
      </c>
    </row>
    <row r="874" spans="1:10" ht="14.25" customHeight="1" x14ac:dyDescent="0.2">
      <c r="A874" s="77">
        <v>41710.5</v>
      </c>
      <c r="B874" s="78">
        <v>2161.9760966541598</v>
      </c>
      <c r="C874" s="79">
        <v>110.705833333333</v>
      </c>
      <c r="D874" s="80">
        <v>3</v>
      </c>
      <c r="E874" s="80" t="s">
        <v>68</v>
      </c>
      <c r="F874" s="78" t="str">
        <f>IF('Water Trading Repository Table'!$E874="Soft",'Water Trading Repository Table'!$B874, "")</f>
        <v/>
      </c>
      <c r="G874" s="79" t="str">
        <f>IF('Water Trading Repository Table'!$E874="Soft",'Water Trading Repository Table'!$C874, "")</f>
        <v/>
      </c>
      <c r="H874" s="78">
        <f>IF('Water Trading Repository Table'!$E874="Hard",'Water Trading Repository Table'!$B874, "")</f>
        <v>2161.9760966541598</v>
      </c>
      <c r="I874" s="78">
        <f t="shared" si="16"/>
        <v>1</v>
      </c>
      <c r="J874" s="90">
        <f>IF('Water Trading Repository Table'!$E874="Hard",'Water Trading Repository Table'!$C874,"")</f>
        <v>110.705833333333</v>
      </c>
    </row>
    <row r="875" spans="1:10" ht="14.25" customHeight="1" x14ac:dyDescent="0.2">
      <c r="A875" s="77">
        <v>41711</v>
      </c>
      <c r="B875" s="78">
        <v>2059.1577108863598</v>
      </c>
      <c r="C875" s="79">
        <v>109.649999999999</v>
      </c>
      <c r="D875" s="80">
        <v>3</v>
      </c>
      <c r="E875" s="80" t="s">
        <v>68</v>
      </c>
      <c r="F875" s="78" t="str">
        <f>IF('Water Trading Repository Table'!$E875="Soft",'Water Trading Repository Table'!$B875, "")</f>
        <v/>
      </c>
      <c r="G875" s="79" t="str">
        <f>IF('Water Trading Repository Table'!$E875="Soft",'Water Trading Repository Table'!$C875, "")</f>
        <v/>
      </c>
      <c r="H875" s="78">
        <f>IF('Water Trading Repository Table'!$E875="Hard",'Water Trading Repository Table'!$B875, "")</f>
        <v>2059.1577108863598</v>
      </c>
      <c r="I875" s="78">
        <f t="shared" si="16"/>
        <v>1</v>
      </c>
      <c r="J875" s="90">
        <f>IF('Water Trading Repository Table'!$E875="Hard",'Water Trading Repository Table'!$C875,"")</f>
        <v>109.649999999999</v>
      </c>
    </row>
    <row r="876" spans="1:10" ht="14.25" customHeight="1" x14ac:dyDescent="0.2">
      <c r="A876" s="77">
        <v>41711.5</v>
      </c>
      <c r="B876" s="78">
        <v>2244.5299330875</v>
      </c>
      <c r="C876" s="79">
        <v>110.38</v>
      </c>
      <c r="D876" s="80">
        <v>3</v>
      </c>
      <c r="E876" s="80" t="s">
        <v>68</v>
      </c>
      <c r="F876" s="78" t="str">
        <f>IF('Water Trading Repository Table'!$E876="Soft",'Water Trading Repository Table'!$B876, "")</f>
        <v/>
      </c>
      <c r="G876" s="79" t="str">
        <f>IF('Water Trading Repository Table'!$E876="Soft",'Water Trading Repository Table'!$C876, "")</f>
        <v/>
      </c>
      <c r="H876" s="78">
        <f>IF('Water Trading Repository Table'!$E876="Hard",'Water Trading Repository Table'!$B876, "")</f>
        <v>2244.5299330875</v>
      </c>
      <c r="I876" s="78">
        <f t="shared" si="16"/>
        <v>1</v>
      </c>
      <c r="J876" s="90">
        <f>IF('Water Trading Repository Table'!$E876="Hard",'Water Trading Repository Table'!$C876,"")</f>
        <v>110.38</v>
      </c>
    </row>
    <row r="877" spans="1:10" ht="14.25" customHeight="1" x14ac:dyDescent="0.2">
      <c r="A877" s="77">
        <v>41712</v>
      </c>
      <c r="B877" s="78">
        <v>2290.24188112499</v>
      </c>
      <c r="C877" s="79">
        <v>112.07250000000001</v>
      </c>
      <c r="D877" s="80">
        <v>3</v>
      </c>
      <c r="E877" s="80" t="s">
        <v>68</v>
      </c>
      <c r="F877" s="78" t="str">
        <f>IF('Water Trading Repository Table'!$E877="Soft",'Water Trading Repository Table'!$B877, "")</f>
        <v/>
      </c>
      <c r="G877" s="79" t="str">
        <f>IF('Water Trading Repository Table'!$E877="Soft",'Water Trading Repository Table'!$C877, "")</f>
        <v/>
      </c>
      <c r="H877" s="78">
        <f>IF('Water Trading Repository Table'!$E877="Hard",'Water Trading Repository Table'!$B877, "")</f>
        <v>2290.24188112499</v>
      </c>
      <c r="I877" s="78">
        <f t="shared" si="16"/>
        <v>1</v>
      </c>
      <c r="J877" s="90">
        <f>IF('Water Trading Repository Table'!$E877="Hard",'Water Trading Repository Table'!$C877,"")</f>
        <v>112.07250000000001</v>
      </c>
    </row>
    <row r="878" spans="1:10" ht="14.25" customHeight="1" x14ac:dyDescent="0.2">
      <c r="A878" s="77">
        <v>41712.5</v>
      </c>
      <c r="B878" s="78">
        <v>2529.3986842363602</v>
      </c>
      <c r="C878" s="79">
        <v>110.425454545454</v>
      </c>
      <c r="D878" s="80">
        <v>3</v>
      </c>
      <c r="E878" s="80" t="s">
        <v>68</v>
      </c>
      <c r="F878" s="78" t="str">
        <f>IF('Water Trading Repository Table'!$E878="Soft",'Water Trading Repository Table'!$B878, "")</f>
        <v/>
      </c>
      <c r="G878" s="79" t="str">
        <f>IF('Water Trading Repository Table'!$E878="Soft",'Water Trading Repository Table'!$C878, "")</f>
        <v/>
      </c>
      <c r="H878" s="78">
        <f>IF('Water Trading Repository Table'!$E878="Hard",'Water Trading Repository Table'!$B878, "")</f>
        <v>2529.3986842363602</v>
      </c>
      <c r="I878" s="78">
        <f t="shared" si="16"/>
        <v>1</v>
      </c>
      <c r="J878" s="90">
        <f>IF('Water Trading Repository Table'!$E878="Hard",'Water Trading Repository Table'!$C878,"")</f>
        <v>110.425454545454</v>
      </c>
    </row>
    <row r="879" spans="1:10" ht="14.25" customHeight="1" x14ac:dyDescent="0.2">
      <c r="A879" s="77">
        <v>41713</v>
      </c>
      <c r="B879" s="78">
        <v>2028.51025856499</v>
      </c>
      <c r="C879" s="79">
        <v>107.849</v>
      </c>
      <c r="D879" s="80">
        <v>3</v>
      </c>
      <c r="E879" s="80" t="s">
        <v>68</v>
      </c>
      <c r="F879" s="78" t="str">
        <f>IF('Water Trading Repository Table'!$E879="Soft",'Water Trading Repository Table'!$B879, "")</f>
        <v/>
      </c>
      <c r="G879" s="79" t="str">
        <f>IF('Water Trading Repository Table'!$E879="Soft",'Water Trading Repository Table'!$C879, "")</f>
        <v/>
      </c>
      <c r="H879" s="78">
        <f>IF('Water Trading Repository Table'!$E879="Hard",'Water Trading Repository Table'!$B879, "")</f>
        <v>2028.51025856499</v>
      </c>
      <c r="I879" s="78">
        <f t="shared" si="16"/>
        <v>1</v>
      </c>
      <c r="J879" s="90">
        <f>IF('Water Trading Repository Table'!$E879="Hard",'Water Trading Repository Table'!$C879,"")</f>
        <v>107.849</v>
      </c>
    </row>
    <row r="880" spans="1:10" ht="14.25" customHeight="1" x14ac:dyDescent="0.2">
      <c r="A880" s="77">
        <v>41713.5</v>
      </c>
      <c r="B880" s="78">
        <v>2377.9403508958299</v>
      </c>
      <c r="C880" s="79">
        <v>109.603333333333</v>
      </c>
      <c r="D880" s="80">
        <v>3</v>
      </c>
      <c r="E880" s="80" t="s">
        <v>68</v>
      </c>
      <c r="F880" s="78" t="str">
        <f>IF('Water Trading Repository Table'!$E880="Soft",'Water Trading Repository Table'!$B880, "")</f>
        <v/>
      </c>
      <c r="G880" s="79" t="str">
        <f>IF('Water Trading Repository Table'!$E880="Soft",'Water Trading Repository Table'!$C880, "")</f>
        <v/>
      </c>
      <c r="H880" s="78">
        <f>IF('Water Trading Repository Table'!$E880="Hard",'Water Trading Repository Table'!$B880, "")</f>
        <v>2377.9403508958299</v>
      </c>
      <c r="I880" s="78">
        <f t="shared" si="16"/>
        <v>1</v>
      </c>
      <c r="J880" s="90">
        <f>IF('Water Trading Repository Table'!$E880="Hard",'Water Trading Repository Table'!$C880,"")</f>
        <v>109.603333333333</v>
      </c>
    </row>
    <row r="881" spans="1:10" ht="14.25" customHeight="1" x14ac:dyDescent="0.2">
      <c r="A881" s="77">
        <v>41714</v>
      </c>
      <c r="B881" s="78">
        <v>1952.47576309285</v>
      </c>
      <c r="C881" s="79">
        <v>110.65714285714201</v>
      </c>
      <c r="D881" s="80">
        <v>3</v>
      </c>
      <c r="E881" s="80" t="s">
        <v>68</v>
      </c>
      <c r="F881" s="78" t="str">
        <f>IF('Water Trading Repository Table'!$E881="Soft",'Water Trading Repository Table'!$B881, "")</f>
        <v/>
      </c>
      <c r="G881" s="79" t="str">
        <f>IF('Water Trading Repository Table'!$E881="Soft",'Water Trading Repository Table'!$C881, "")</f>
        <v/>
      </c>
      <c r="H881" s="78">
        <f>IF('Water Trading Repository Table'!$E881="Hard",'Water Trading Repository Table'!$B881, "")</f>
        <v>1952.47576309285</v>
      </c>
      <c r="I881" s="78">
        <f t="shared" si="16"/>
        <v>1</v>
      </c>
      <c r="J881" s="90">
        <f>IF('Water Trading Repository Table'!$E881="Hard",'Water Trading Repository Table'!$C881,"")</f>
        <v>110.65714285714201</v>
      </c>
    </row>
    <row r="882" spans="1:10" ht="14.25" customHeight="1" x14ac:dyDescent="0.2">
      <c r="A882" s="77">
        <v>41714.5</v>
      </c>
      <c r="B882" s="78">
        <v>2220.3295659833302</v>
      </c>
      <c r="C882" s="79">
        <v>110.18583333333299</v>
      </c>
      <c r="D882" s="80">
        <v>3</v>
      </c>
      <c r="E882" s="80" t="s">
        <v>68</v>
      </c>
      <c r="F882" s="78" t="str">
        <f>IF('Water Trading Repository Table'!$E882="Soft",'Water Trading Repository Table'!$B882, "")</f>
        <v/>
      </c>
      <c r="G882" s="79" t="str">
        <f>IF('Water Trading Repository Table'!$E882="Soft",'Water Trading Repository Table'!$C882, "")</f>
        <v/>
      </c>
      <c r="H882" s="78">
        <f>IF('Water Trading Repository Table'!$E882="Hard",'Water Trading Repository Table'!$B882, "")</f>
        <v>2220.3295659833302</v>
      </c>
      <c r="I882" s="78">
        <f t="shared" si="16"/>
        <v>1</v>
      </c>
      <c r="J882" s="90">
        <f>IF('Water Trading Repository Table'!$E882="Hard",'Water Trading Repository Table'!$C882,"")</f>
        <v>110.18583333333299</v>
      </c>
    </row>
    <row r="883" spans="1:10" ht="14.25" customHeight="1" x14ac:dyDescent="0.2">
      <c r="A883" s="77">
        <v>41715</v>
      </c>
      <c r="B883" s="78">
        <v>1874.4952763250001</v>
      </c>
      <c r="C883" s="79">
        <v>108.954999999999</v>
      </c>
      <c r="D883" s="80">
        <v>3</v>
      </c>
      <c r="E883" s="80" t="s">
        <v>68</v>
      </c>
      <c r="F883" s="78" t="str">
        <f>IF('Water Trading Repository Table'!$E883="Soft",'Water Trading Repository Table'!$B883, "")</f>
        <v/>
      </c>
      <c r="G883" s="79" t="str">
        <f>IF('Water Trading Repository Table'!$E883="Soft",'Water Trading Repository Table'!$C883, "")</f>
        <v/>
      </c>
      <c r="H883" s="78">
        <f>IF('Water Trading Repository Table'!$E883="Hard",'Water Trading Repository Table'!$B883, "")</f>
        <v>1874.4952763250001</v>
      </c>
      <c r="I883" s="78">
        <f t="shared" si="16"/>
        <v>1</v>
      </c>
      <c r="J883" s="90">
        <f>IF('Water Trading Repository Table'!$E883="Hard",'Water Trading Repository Table'!$C883,"")</f>
        <v>108.954999999999</v>
      </c>
    </row>
    <row r="884" spans="1:10" ht="14.25" customHeight="1" x14ac:dyDescent="0.2">
      <c r="A884" s="77">
        <v>41715.5</v>
      </c>
      <c r="B884" s="78">
        <v>2408.1716978958302</v>
      </c>
      <c r="C884" s="79">
        <v>111.346666666666</v>
      </c>
      <c r="D884" s="80">
        <v>3</v>
      </c>
      <c r="E884" s="80" t="s">
        <v>68</v>
      </c>
      <c r="F884" s="78" t="str">
        <f>IF('Water Trading Repository Table'!$E884="Soft",'Water Trading Repository Table'!$B884, "")</f>
        <v/>
      </c>
      <c r="G884" s="79" t="str">
        <f>IF('Water Trading Repository Table'!$E884="Soft",'Water Trading Repository Table'!$C884, "")</f>
        <v/>
      </c>
      <c r="H884" s="78">
        <f>IF('Water Trading Repository Table'!$E884="Hard",'Water Trading Repository Table'!$B884, "")</f>
        <v>2408.1716978958302</v>
      </c>
      <c r="I884" s="78">
        <f t="shared" si="16"/>
        <v>1</v>
      </c>
      <c r="J884" s="90">
        <f>IF('Water Trading Repository Table'!$E884="Hard",'Water Trading Repository Table'!$C884,"")</f>
        <v>111.346666666666</v>
      </c>
    </row>
    <row r="885" spans="1:10" ht="14.25" customHeight="1" x14ac:dyDescent="0.2">
      <c r="A885" s="77">
        <v>41716</v>
      </c>
      <c r="B885" s="78">
        <v>2348.2187846291599</v>
      </c>
      <c r="C885" s="79">
        <v>109.24166666666601</v>
      </c>
      <c r="D885" s="80">
        <v>3</v>
      </c>
      <c r="E885" s="80" t="s">
        <v>68</v>
      </c>
      <c r="F885" s="78" t="str">
        <f>IF('Water Trading Repository Table'!$E885="Soft",'Water Trading Repository Table'!$B885, "")</f>
        <v/>
      </c>
      <c r="G885" s="79" t="str">
        <f>IF('Water Trading Repository Table'!$E885="Soft",'Water Trading Repository Table'!$C885, "")</f>
        <v/>
      </c>
      <c r="H885" s="78">
        <f>IF('Water Trading Repository Table'!$E885="Hard",'Water Trading Repository Table'!$B885, "")</f>
        <v>2348.2187846291599</v>
      </c>
      <c r="I885" s="78">
        <f t="shared" si="16"/>
        <v>1</v>
      </c>
      <c r="J885" s="90">
        <f>IF('Water Trading Repository Table'!$E885="Hard",'Water Trading Repository Table'!$C885,"")</f>
        <v>109.24166666666601</v>
      </c>
    </row>
    <row r="886" spans="1:10" ht="14.25" customHeight="1" x14ac:dyDescent="0.2">
      <c r="A886" s="77">
        <v>41716.5</v>
      </c>
      <c r="B886" s="78">
        <v>2781.20463690833</v>
      </c>
      <c r="C886" s="79">
        <v>110.784166666666</v>
      </c>
      <c r="D886" s="80">
        <v>3</v>
      </c>
      <c r="E886" s="80" t="s">
        <v>68</v>
      </c>
      <c r="F886" s="78" t="str">
        <f>IF('Water Trading Repository Table'!$E886="Soft",'Water Trading Repository Table'!$B886, "")</f>
        <v/>
      </c>
      <c r="G886" s="79" t="str">
        <f>IF('Water Trading Repository Table'!$E886="Soft",'Water Trading Repository Table'!$C886, "")</f>
        <v/>
      </c>
      <c r="H886" s="78">
        <f>IF('Water Trading Repository Table'!$E886="Hard",'Water Trading Repository Table'!$B886, "")</f>
        <v>2781.20463690833</v>
      </c>
      <c r="I886" s="78">
        <f t="shared" si="16"/>
        <v>1</v>
      </c>
      <c r="J886" s="90">
        <f>IF('Water Trading Repository Table'!$E886="Hard",'Water Trading Repository Table'!$C886,"")</f>
        <v>110.784166666666</v>
      </c>
    </row>
    <row r="887" spans="1:10" ht="14.25" customHeight="1" x14ac:dyDescent="0.2">
      <c r="A887" s="77">
        <v>41717</v>
      </c>
      <c r="B887" s="78">
        <v>2134.7472275291602</v>
      </c>
      <c r="C887" s="79">
        <v>110.38166666666601</v>
      </c>
      <c r="D887" s="80">
        <v>3</v>
      </c>
      <c r="E887" s="80" t="s">
        <v>68</v>
      </c>
      <c r="F887" s="78" t="str">
        <f>IF('Water Trading Repository Table'!$E887="Soft",'Water Trading Repository Table'!$B887, "")</f>
        <v/>
      </c>
      <c r="G887" s="79" t="str">
        <f>IF('Water Trading Repository Table'!$E887="Soft",'Water Trading Repository Table'!$C887, "")</f>
        <v/>
      </c>
      <c r="H887" s="78">
        <f>IF('Water Trading Repository Table'!$E887="Hard",'Water Trading Repository Table'!$B887, "")</f>
        <v>2134.7472275291602</v>
      </c>
      <c r="I887" s="78">
        <f t="shared" si="16"/>
        <v>1</v>
      </c>
      <c r="J887" s="90">
        <f>IF('Water Trading Repository Table'!$E887="Hard",'Water Trading Repository Table'!$C887,"")</f>
        <v>110.38166666666601</v>
      </c>
    </row>
    <row r="888" spans="1:10" ht="14.25" customHeight="1" x14ac:dyDescent="0.2">
      <c r="A888" s="77">
        <v>41717.5</v>
      </c>
      <c r="B888" s="78">
        <v>2486.2344025124899</v>
      </c>
      <c r="C888" s="79">
        <v>110.847499999999</v>
      </c>
      <c r="D888" s="80">
        <v>3</v>
      </c>
      <c r="E888" s="80" t="s">
        <v>68</v>
      </c>
      <c r="F888" s="78" t="str">
        <f>IF('Water Trading Repository Table'!$E888="Soft",'Water Trading Repository Table'!$B888, "")</f>
        <v/>
      </c>
      <c r="G888" s="79" t="str">
        <f>IF('Water Trading Repository Table'!$E888="Soft",'Water Trading Repository Table'!$C888, "")</f>
        <v/>
      </c>
      <c r="H888" s="78">
        <f>IF('Water Trading Repository Table'!$E888="Hard",'Water Trading Repository Table'!$B888, "")</f>
        <v>2486.2344025124899</v>
      </c>
      <c r="I888" s="78">
        <f t="shared" si="16"/>
        <v>1</v>
      </c>
      <c r="J888" s="90">
        <f>IF('Water Trading Repository Table'!$E888="Hard",'Water Trading Repository Table'!$C888,"")</f>
        <v>110.847499999999</v>
      </c>
    </row>
    <row r="889" spans="1:10" ht="14.25" customHeight="1" x14ac:dyDescent="0.2">
      <c r="A889" s="77">
        <v>41718</v>
      </c>
      <c r="B889" s="78">
        <v>2081.8465858208301</v>
      </c>
      <c r="C889" s="79">
        <v>110.451666666666</v>
      </c>
      <c r="D889" s="80">
        <v>3</v>
      </c>
      <c r="E889" s="80" t="s">
        <v>68</v>
      </c>
      <c r="F889" s="78" t="str">
        <f>IF('Water Trading Repository Table'!$E889="Soft",'Water Trading Repository Table'!$B889, "")</f>
        <v/>
      </c>
      <c r="G889" s="79" t="str">
        <f>IF('Water Trading Repository Table'!$E889="Soft",'Water Trading Repository Table'!$C889, "")</f>
        <v/>
      </c>
      <c r="H889" s="78">
        <f>IF('Water Trading Repository Table'!$E889="Hard",'Water Trading Repository Table'!$B889, "")</f>
        <v>2081.8465858208301</v>
      </c>
      <c r="I889" s="78">
        <f t="shared" si="16"/>
        <v>1</v>
      </c>
      <c r="J889" s="90">
        <f>IF('Water Trading Repository Table'!$E889="Hard",'Water Trading Repository Table'!$C889,"")</f>
        <v>110.451666666666</v>
      </c>
    </row>
    <row r="890" spans="1:10" ht="14.25" customHeight="1" x14ac:dyDescent="0.2">
      <c r="A890" s="77">
        <v>41718.5</v>
      </c>
      <c r="B890" s="78">
        <v>2492.7292517333299</v>
      </c>
      <c r="C890" s="79">
        <v>110.620833333333</v>
      </c>
      <c r="D890" s="80">
        <v>3</v>
      </c>
      <c r="E890" s="80" t="s">
        <v>68</v>
      </c>
      <c r="F890" s="78" t="str">
        <f>IF('Water Trading Repository Table'!$E890="Soft",'Water Trading Repository Table'!$B890, "")</f>
        <v/>
      </c>
      <c r="G890" s="79" t="str">
        <f>IF('Water Trading Repository Table'!$E890="Soft",'Water Trading Repository Table'!$C890, "")</f>
        <v/>
      </c>
      <c r="H890" s="78">
        <f>IF('Water Trading Repository Table'!$E890="Hard",'Water Trading Repository Table'!$B890, "")</f>
        <v>2492.7292517333299</v>
      </c>
      <c r="I890" s="78">
        <f t="shared" si="16"/>
        <v>1</v>
      </c>
      <c r="J890" s="90">
        <f>IF('Water Trading Repository Table'!$E890="Hard",'Water Trading Repository Table'!$C890,"")</f>
        <v>110.620833333333</v>
      </c>
    </row>
    <row r="891" spans="1:10" ht="14.25" customHeight="1" x14ac:dyDescent="0.2">
      <c r="A891" s="77">
        <v>41719</v>
      </c>
      <c r="B891" s="78">
        <v>2041.2911814045401</v>
      </c>
      <c r="C891" s="79">
        <v>110.66181818181801</v>
      </c>
      <c r="D891" s="80">
        <v>3</v>
      </c>
      <c r="E891" s="80" t="s">
        <v>68</v>
      </c>
      <c r="F891" s="78" t="str">
        <f>IF('Water Trading Repository Table'!$E891="Soft",'Water Trading Repository Table'!$B891, "")</f>
        <v/>
      </c>
      <c r="G891" s="79" t="str">
        <f>IF('Water Trading Repository Table'!$E891="Soft",'Water Trading Repository Table'!$C891, "")</f>
        <v/>
      </c>
      <c r="H891" s="78">
        <f>IF('Water Trading Repository Table'!$E891="Hard",'Water Trading Repository Table'!$B891, "")</f>
        <v>2041.2911814045401</v>
      </c>
      <c r="I891" s="78">
        <f t="shared" si="16"/>
        <v>1</v>
      </c>
      <c r="J891" s="90">
        <f>IF('Water Trading Repository Table'!$E891="Hard",'Water Trading Repository Table'!$C891,"")</f>
        <v>110.66181818181801</v>
      </c>
    </row>
    <row r="892" spans="1:10" ht="14.25" customHeight="1" x14ac:dyDescent="0.2">
      <c r="A892" s="77">
        <v>41719.5</v>
      </c>
      <c r="B892" s="78">
        <v>2261.4539451958299</v>
      </c>
      <c r="C892" s="79">
        <v>109.99166666666601</v>
      </c>
      <c r="D892" s="80">
        <v>3</v>
      </c>
      <c r="E892" s="80" t="s">
        <v>68</v>
      </c>
      <c r="F892" s="78" t="str">
        <f>IF('Water Trading Repository Table'!$E892="Soft",'Water Trading Repository Table'!$B892, "")</f>
        <v/>
      </c>
      <c r="G892" s="79" t="str">
        <f>IF('Water Trading Repository Table'!$E892="Soft",'Water Trading Repository Table'!$C892, "")</f>
        <v/>
      </c>
      <c r="H892" s="78">
        <f>IF('Water Trading Repository Table'!$E892="Hard",'Water Trading Repository Table'!$B892, "")</f>
        <v>2261.4539451958299</v>
      </c>
      <c r="I892" s="78">
        <f t="shared" si="16"/>
        <v>1</v>
      </c>
      <c r="J892" s="90">
        <f>IF('Water Trading Repository Table'!$E892="Hard",'Water Trading Repository Table'!$C892,"")</f>
        <v>109.99166666666601</v>
      </c>
    </row>
    <row r="893" spans="1:10" ht="14.25" customHeight="1" x14ac:dyDescent="0.2">
      <c r="A893" s="77">
        <v>41720</v>
      </c>
      <c r="B893" s="78">
        <v>2236.3815262166599</v>
      </c>
      <c r="C893" s="79">
        <v>111.17444444444401</v>
      </c>
      <c r="D893" s="80">
        <v>3</v>
      </c>
      <c r="E893" s="80" t="s">
        <v>68</v>
      </c>
      <c r="F893" s="78" t="str">
        <f>IF('Water Trading Repository Table'!$E893="Soft",'Water Trading Repository Table'!$B893, "")</f>
        <v/>
      </c>
      <c r="G893" s="79" t="str">
        <f>IF('Water Trading Repository Table'!$E893="Soft",'Water Trading Repository Table'!$C893, "")</f>
        <v/>
      </c>
      <c r="H893" s="78">
        <f>IF('Water Trading Repository Table'!$E893="Hard",'Water Trading Repository Table'!$B893, "")</f>
        <v>2236.3815262166599</v>
      </c>
      <c r="I893" s="78">
        <f t="shared" si="16"/>
        <v>1</v>
      </c>
      <c r="J893" s="90">
        <f>IF('Water Trading Repository Table'!$E893="Hard",'Water Trading Repository Table'!$C893,"")</f>
        <v>111.17444444444401</v>
      </c>
    </row>
    <row r="894" spans="1:10" ht="14.25" customHeight="1" x14ac:dyDescent="0.2">
      <c r="A894" s="77">
        <v>41720.5</v>
      </c>
      <c r="B894" s="78">
        <v>2294.4026380458299</v>
      </c>
      <c r="C894" s="79">
        <v>111.35250000000001</v>
      </c>
      <c r="D894" s="80">
        <v>3</v>
      </c>
      <c r="E894" s="80" t="s">
        <v>68</v>
      </c>
      <c r="F894" s="78" t="str">
        <f>IF('Water Trading Repository Table'!$E894="Soft",'Water Trading Repository Table'!$B894, "")</f>
        <v/>
      </c>
      <c r="G894" s="79" t="str">
        <f>IF('Water Trading Repository Table'!$E894="Soft",'Water Trading Repository Table'!$C894, "")</f>
        <v/>
      </c>
      <c r="H894" s="78">
        <f>IF('Water Trading Repository Table'!$E894="Hard",'Water Trading Repository Table'!$B894, "")</f>
        <v>2294.4026380458299</v>
      </c>
      <c r="I894" s="78">
        <f t="shared" si="16"/>
        <v>1</v>
      </c>
      <c r="J894" s="90">
        <f>IF('Water Trading Repository Table'!$E894="Hard",'Water Trading Repository Table'!$C894,"")</f>
        <v>111.35250000000001</v>
      </c>
    </row>
    <row r="895" spans="1:10" ht="14.25" customHeight="1" x14ac:dyDescent="0.2">
      <c r="A895" s="77">
        <v>41721</v>
      </c>
      <c r="B895" s="78">
        <v>1918.97782055624</v>
      </c>
      <c r="C895" s="79">
        <v>111.416249999999</v>
      </c>
      <c r="D895" s="80">
        <v>3</v>
      </c>
      <c r="E895" s="80" t="s">
        <v>68</v>
      </c>
      <c r="F895" s="78" t="str">
        <f>IF('Water Trading Repository Table'!$E895="Soft",'Water Trading Repository Table'!$B895, "")</f>
        <v/>
      </c>
      <c r="G895" s="79" t="str">
        <f>IF('Water Trading Repository Table'!$E895="Soft",'Water Trading Repository Table'!$C895, "")</f>
        <v/>
      </c>
      <c r="H895" s="78">
        <f>IF('Water Trading Repository Table'!$E895="Hard",'Water Trading Repository Table'!$B895, "")</f>
        <v>1918.97782055624</v>
      </c>
      <c r="I895" s="78">
        <f t="shared" si="16"/>
        <v>1</v>
      </c>
      <c r="J895" s="90">
        <f>IF('Water Trading Repository Table'!$E895="Hard",'Water Trading Repository Table'!$C895,"")</f>
        <v>111.416249999999</v>
      </c>
    </row>
    <row r="896" spans="1:10" ht="14.25" customHeight="1" x14ac:dyDescent="0.2">
      <c r="A896" s="77">
        <v>41721.5</v>
      </c>
      <c r="B896" s="78">
        <v>2049.31759405499</v>
      </c>
      <c r="C896" s="79">
        <v>112.17400000000001</v>
      </c>
      <c r="D896" s="80">
        <v>3</v>
      </c>
      <c r="E896" s="80" t="s">
        <v>68</v>
      </c>
      <c r="F896" s="78" t="str">
        <f>IF('Water Trading Repository Table'!$E896="Soft",'Water Trading Repository Table'!$B896, "")</f>
        <v/>
      </c>
      <c r="G896" s="79" t="str">
        <f>IF('Water Trading Repository Table'!$E896="Soft",'Water Trading Repository Table'!$C896, "")</f>
        <v/>
      </c>
      <c r="H896" s="78">
        <f>IF('Water Trading Repository Table'!$E896="Hard",'Water Trading Repository Table'!$B896, "")</f>
        <v>2049.31759405499</v>
      </c>
      <c r="I896" s="78">
        <f t="shared" si="16"/>
        <v>1</v>
      </c>
      <c r="J896" s="90">
        <f>IF('Water Trading Repository Table'!$E896="Hard",'Water Trading Repository Table'!$C896,"")</f>
        <v>112.17400000000001</v>
      </c>
    </row>
    <row r="897" spans="1:10" ht="14.25" customHeight="1" x14ac:dyDescent="0.2">
      <c r="A897" s="77">
        <v>41722</v>
      </c>
      <c r="B897" s="78">
        <v>1942.2035167500001</v>
      </c>
      <c r="C897" s="79">
        <v>109.81</v>
      </c>
      <c r="D897" s="80">
        <v>3</v>
      </c>
      <c r="E897" s="80" t="s">
        <v>68</v>
      </c>
      <c r="F897" s="78" t="str">
        <f>IF('Water Trading Repository Table'!$E897="Soft",'Water Trading Repository Table'!$B897, "")</f>
        <v/>
      </c>
      <c r="G897" s="79" t="str">
        <f>IF('Water Trading Repository Table'!$E897="Soft",'Water Trading Repository Table'!$C897, "")</f>
        <v/>
      </c>
      <c r="H897" s="78">
        <f>IF('Water Trading Repository Table'!$E897="Hard",'Water Trading Repository Table'!$B897, "")</f>
        <v>1942.2035167500001</v>
      </c>
      <c r="I897" s="78">
        <f t="shared" si="16"/>
        <v>1</v>
      </c>
      <c r="J897" s="90">
        <f>IF('Water Trading Repository Table'!$E897="Hard",'Water Trading Repository Table'!$C897,"")</f>
        <v>109.81</v>
      </c>
    </row>
    <row r="898" spans="1:10" ht="14.25" customHeight="1" x14ac:dyDescent="0.2">
      <c r="A898" s="77">
        <v>41722.5</v>
      </c>
      <c r="B898" s="78">
        <v>2079.3220612045402</v>
      </c>
      <c r="C898" s="79">
        <v>108.751818181818</v>
      </c>
      <c r="D898" s="80">
        <v>3</v>
      </c>
      <c r="E898" s="80" t="s">
        <v>68</v>
      </c>
      <c r="F898" s="78" t="str">
        <f>IF('Water Trading Repository Table'!$E898="Soft",'Water Trading Repository Table'!$B898, "")</f>
        <v/>
      </c>
      <c r="G898" s="79" t="str">
        <f>IF('Water Trading Repository Table'!$E898="Soft",'Water Trading Repository Table'!$C898, "")</f>
        <v/>
      </c>
      <c r="H898" s="78">
        <f>IF('Water Trading Repository Table'!$E898="Hard",'Water Trading Repository Table'!$B898, "")</f>
        <v>2079.3220612045402</v>
      </c>
      <c r="I898" s="78">
        <f t="shared" si="16"/>
        <v>1</v>
      </c>
      <c r="J898" s="90">
        <f>IF('Water Trading Repository Table'!$E898="Hard",'Water Trading Repository Table'!$C898,"")</f>
        <v>108.751818181818</v>
      </c>
    </row>
    <row r="899" spans="1:10" ht="14.25" customHeight="1" x14ac:dyDescent="0.2">
      <c r="A899" s="77">
        <v>41723</v>
      </c>
      <c r="B899" s="78">
        <v>2228.21130526874</v>
      </c>
      <c r="C899" s="79">
        <v>112.31874999999999</v>
      </c>
      <c r="D899" s="80">
        <v>3</v>
      </c>
      <c r="E899" s="80" t="s">
        <v>68</v>
      </c>
      <c r="F899" s="78" t="str">
        <f>IF('Water Trading Repository Table'!$E899="Soft",'Water Trading Repository Table'!$B899, "")</f>
        <v/>
      </c>
      <c r="G899" s="79" t="str">
        <f>IF('Water Trading Repository Table'!$E899="Soft",'Water Trading Repository Table'!$C899, "")</f>
        <v/>
      </c>
      <c r="H899" s="78">
        <f>IF('Water Trading Repository Table'!$E899="Hard",'Water Trading Repository Table'!$B899, "")</f>
        <v>2228.21130526874</v>
      </c>
      <c r="I899" s="78">
        <f t="shared" si="16"/>
        <v>1</v>
      </c>
      <c r="J899" s="90">
        <f>IF('Water Trading Repository Table'!$E899="Hard",'Water Trading Repository Table'!$C899,"")</f>
        <v>112.31874999999999</v>
      </c>
    </row>
    <row r="900" spans="1:10" ht="14.25" customHeight="1" x14ac:dyDescent="0.2">
      <c r="A900" s="77">
        <v>41723.5</v>
      </c>
      <c r="B900" s="78">
        <v>2356.6979502374902</v>
      </c>
      <c r="C900" s="79">
        <v>110.475833333333</v>
      </c>
      <c r="D900" s="80">
        <v>3</v>
      </c>
      <c r="E900" s="80" t="s">
        <v>68</v>
      </c>
      <c r="F900" s="78" t="str">
        <f>IF('Water Trading Repository Table'!$E900="Soft",'Water Trading Repository Table'!$B900, "")</f>
        <v/>
      </c>
      <c r="G900" s="79" t="str">
        <f>IF('Water Trading Repository Table'!$E900="Soft",'Water Trading Repository Table'!$C900, "")</f>
        <v/>
      </c>
      <c r="H900" s="78">
        <f>IF('Water Trading Repository Table'!$E900="Hard",'Water Trading Repository Table'!$B900, "")</f>
        <v>2356.6979502374902</v>
      </c>
      <c r="I900" s="78">
        <f t="shared" ref="I900:I963" si="17">ROUNDUP(D900/3,0)</f>
        <v>1</v>
      </c>
      <c r="J900" s="90">
        <f>IF('Water Trading Repository Table'!$E900="Hard",'Water Trading Repository Table'!$C900,"")</f>
        <v>110.475833333333</v>
      </c>
    </row>
    <row r="901" spans="1:10" ht="14.25" customHeight="1" x14ac:dyDescent="0.2">
      <c r="A901" s="77">
        <v>41724</v>
      </c>
      <c r="B901" s="78">
        <v>2131.2112628357099</v>
      </c>
      <c r="C901" s="79">
        <v>110.97571428571401</v>
      </c>
      <c r="D901" s="80">
        <v>3</v>
      </c>
      <c r="E901" s="80" t="s">
        <v>68</v>
      </c>
      <c r="F901" s="78" t="str">
        <f>IF('Water Trading Repository Table'!$E901="Soft",'Water Trading Repository Table'!$B901, "")</f>
        <v/>
      </c>
      <c r="G901" s="79" t="str">
        <f>IF('Water Trading Repository Table'!$E901="Soft",'Water Trading Repository Table'!$C901, "")</f>
        <v/>
      </c>
      <c r="H901" s="78">
        <f>IF('Water Trading Repository Table'!$E901="Hard",'Water Trading Repository Table'!$B901, "")</f>
        <v>2131.2112628357099</v>
      </c>
      <c r="I901" s="78">
        <f t="shared" si="17"/>
        <v>1</v>
      </c>
      <c r="J901" s="90">
        <f>IF('Water Trading Repository Table'!$E901="Hard",'Water Trading Repository Table'!$C901,"")</f>
        <v>110.97571428571401</v>
      </c>
    </row>
    <row r="902" spans="1:10" ht="14.25" customHeight="1" x14ac:dyDescent="0.2">
      <c r="A902" s="77">
        <v>41724.5</v>
      </c>
      <c r="B902" s="78">
        <v>2234.2020854749899</v>
      </c>
      <c r="C902" s="79">
        <v>109.71583333333299</v>
      </c>
      <c r="D902" s="80">
        <v>3</v>
      </c>
      <c r="E902" s="80" t="s">
        <v>68</v>
      </c>
      <c r="F902" s="78" t="str">
        <f>IF('Water Trading Repository Table'!$E902="Soft",'Water Trading Repository Table'!$B902, "")</f>
        <v/>
      </c>
      <c r="G902" s="79" t="str">
        <f>IF('Water Trading Repository Table'!$E902="Soft",'Water Trading Repository Table'!$C902, "")</f>
        <v/>
      </c>
      <c r="H902" s="78">
        <f>IF('Water Trading Repository Table'!$E902="Hard",'Water Trading Repository Table'!$B902, "")</f>
        <v>2234.2020854749899</v>
      </c>
      <c r="I902" s="78">
        <f t="shared" si="17"/>
        <v>1</v>
      </c>
      <c r="J902" s="90">
        <f>IF('Water Trading Repository Table'!$E902="Hard",'Water Trading Repository Table'!$C902,"")</f>
        <v>109.71583333333299</v>
      </c>
    </row>
    <row r="903" spans="1:10" ht="14.25" customHeight="1" x14ac:dyDescent="0.2">
      <c r="A903" s="77">
        <v>41725</v>
      </c>
      <c r="B903" s="78">
        <v>1989.2252733749899</v>
      </c>
      <c r="C903" s="79">
        <v>111.19416666666601</v>
      </c>
      <c r="D903" s="80">
        <v>3</v>
      </c>
      <c r="E903" s="80" t="s">
        <v>68</v>
      </c>
      <c r="F903" s="78" t="str">
        <f>IF('Water Trading Repository Table'!$E903="Soft",'Water Trading Repository Table'!$B903, "")</f>
        <v/>
      </c>
      <c r="G903" s="79" t="str">
        <f>IF('Water Trading Repository Table'!$E903="Soft",'Water Trading Repository Table'!$C903, "")</f>
        <v/>
      </c>
      <c r="H903" s="78">
        <f>IF('Water Trading Repository Table'!$E903="Hard",'Water Trading Repository Table'!$B903, "")</f>
        <v>1989.2252733749899</v>
      </c>
      <c r="I903" s="78">
        <f t="shared" si="17"/>
        <v>1</v>
      </c>
      <c r="J903" s="90">
        <f>IF('Water Trading Repository Table'!$E903="Hard",'Water Trading Repository Table'!$C903,"")</f>
        <v>111.19416666666601</v>
      </c>
    </row>
    <row r="904" spans="1:10" ht="14.25" customHeight="1" x14ac:dyDescent="0.2">
      <c r="A904" s="77">
        <v>41725.5</v>
      </c>
      <c r="B904" s="78">
        <v>2125.4146722874898</v>
      </c>
      <c r="C904" s="79">
        <v>111.43833333333301</v>
      </c>
      <c r="D904" s="80">
        <v>3</v>
      </c>
      <c r="E904" s="80" t="s">
        <v>68</v>
      </c>
      <c r="F904" s="78" t="str">
        <f>IF('Water Trading Repository Table'!$E904="Soft",'Water Trading Repository Table'!$B904, "")</f>
        <v/>
      </c>
      <c r="G904" s="79" t="str">
        <f>IF('Water Trading Repository Table'!$E904="Soft",'Water Trading Repository Table'!$C904, "")</f>
        <v/>
      </c>
      <c r="H904" s="78">
        <f>IF('Water Trading Repository Table'!$E904="Hard",'Water Trading Repository Table'!$B904, "")</f>
        <v>2125.4146722874898</v>
      </c>
      <c r="I904" s="78">
        <f t="shared" si="17"/>
        <v>1</v>
      </c>
      <c r="J904" s="90">
        <f>IF('Water Trading Repository Table'!$E904="Hard",'Water Trading Repository Table'!$C904,"")</f>
        <v>111.43833333333301</v>
      </c>
    </row>
    <row r="905" spans="1:10" ht="14.25" customHeight="1" x14ac:dyDescent="0.2">
      <c r="A905" s="77">
        <v>41726</v>
      </c>
      <c r="B905" s="78">
        <v>2170.7718819333199</v>
      </c>
      <c r="C905" s="79">
        <v>111.075555555555</v>
      </c>
      <c r="D905" s="80">
        <v>3</v>
      </c>
      <c r="E905" s="80" t="s">
        <v>68</v>
      </c>
      <c r="F905" s="78" t="str">
        <f>IF('Water Trading Repository Table'!$E905="Soft",'Water Trading Repository Table'!$B905, "")</f>
        <v/>
      </c>
      <c r="G905" s="79" t="str">
        <f>IF('Water Trading Repository Table'!$E905="Soft",'Water Trading Repository Table'!$C905, "")</f>
        <v/>
      </c>
      <c r="H905" s="78">
        <f>IF('Water Trading Repository Table'!$E905="Hard",'Water Trading Repository Table'!$B905, "")</f>
        <v>2170.7718819333199</v>
      </c>
      <c r="I905" s="78">
        <f t="shared" si="17"/>
        <v>1</v>
      </c>
      <c r="J905" s="90">
        <f>IF('Water Trading Repository Table'!$E905="Hard",'Water Trading Repository Table'!$C905,"")</f>
        <v>111.075555555555</v>
      </c>
    </row>
    <row r="906" spans="1:10" ht="14.25" customHeight="1" x14ac:dyDescent="0.2">
      <c r="A906" s="77">
        <v>41726.5</v>
      </c>
      <c r="B906" s="78">
        <v>2196.29722014444</v>
      </c>
      <c r="C906" s="79">
        <v>111.92333333333301</v>
      </c>
      <c r="D906" s="80">
        <v>3</v>
      </c>
      <c r="E906" s="80" t="s">
        <v>68</v>
      </c>
      <c r="F906" s="78" t="str">
        <f>IF('Water Trading Repository Table'!$E906="Soft",'Water Trading Repository Table'!$B906, "")</f>
        <v/>
      </c>
      <c r="G906" s="79" t="str">
        <f>IF('Water Trading Repository Table'!$E906="Soft",'Water Trading Repository Table'!$C906, "")</f>
        <v/>
      </c>
      <c r="H906" s="78">
        <f>IF('Water Trading Repository Table'!$E906="Hard",'Water Trading Repository Table'!$B906, "")</f>
        <v>2196.29722014444</v>
      </c>
      <c r="I906" s="78">
        <f t="shared" si="17"/>
        <v>1</v>
      </c>
      <c r="J906" s="90">
        <f>IF('Water Trading Repository Table'!$E906="Hard",'Water Trading Repository Table'!$C906,"")</f>
        <v>111.92333333333301</v>
      </c>
    </row>
    <row r="907" spans="1:10" ht="14.25" customHeight="1" x14ac:dyDescent="0.2">
      <c r="A907" s="77">
        <v>41727</v>
      </c>
      <c r="B907" s="78">
        <v>1865.2321135875</v>
      </c>
      <c r="C907" s="79">
        <v>109.86</v>
      </c>
      <c r="D907" s="80">
        <v>3</v>
      </c>
      <c r="E907" s="80" t="s">
        <v>68</v>
      </c>
      <c r="F907" s="78" t="str">
        <f>IF('Water Trading Repository Table'!$E907="Soft",'Water Trading Repository Table'!$B907, "")</f>
        <v/>
      </c>
      <c r="G907" s="79" t="str">
        <f>IF('Water Trading Repository Table'!$E907="Soft",'Water Trading Repository Table'!$C907, "")</f>
        <v/>
      </c>
      <c r="H907" s="78">
        <f>IF('Water Trading Repository Table'!$E907="Hard",'Water Trading Repository Table'!$B907, "")</f>
        <v>1865.2321135875</v>
      </c>
      <c r="I907" s="78">
        <f t="shared" si="17"/>
        <v>1</v>
      </c>
      <c r="J907" s="90">
        <f>IF('Water Trading Repository Table'!$E907="Hard",'Water Trading Repository Table'!$C907,"")</f>
        <v>109.86</v>
      </c>
    </row>
    <row r="908" spans="1:10" ht="14.25" customHeight="1" x14ac:dyDescent="0.2">
      <c r="A908" s="77">
        <v>41727.5</v>
      </c>
      <c r="B908" s="78">
        <v>1895.44555601666</v>
      </c>
      <c r="C908" s="79">
        <v>111.73111111111101</v>
      </c>
      <c r="D908" s="80">
        <v>3</v>
      </c>
      <c r="E908" s="80" t="s">
        <v>68</v>
      </c>
      <c r="F908" s="78" t="str">
        <f>IF('Water Trading Repository Table'!$E908="Soft",'Water Trading Repository Table'!$B908, "")</f>
        <v/>
      </c>
      <c r="G908" s="79" t="str">
        <f>IF('Water Trading Repository Table'!$E908="Soft",'Water Trading Repository Table'!$C908, "")</f>
        <v/>
      </c>
      <c r="H908" s="78">
        <f>IF('Water Trading Repository Table'!$E908="Hard",'Water Trading Repository Table'!$B908, "")</f>
        <v>1895.44555601666</v>
      </c>
      <c r="I908" s="78">
        <f t="shared" si="17"/>
        <v>1</v>
      </c>
      <c r="J908" s="90">
        <f>IF('Water Trading Repository Table'!$E908="Hard",'Water Trading Repository Table'!$C908,"")</f>
        <v>111.73111111111101</v>
      </c>
    </row>
    <row r="909" spans="1:10" ht="14.25" customHeight="1" x14ac:dyDescent="0.2">
      <c r="A909" s="77">
        <v>41728</v>
      </c>
      <c r="B909" s="78">
        <v>1872.2638883899899</v>
      </c>
      <c r="C909" s="79">
        <v>109.65</v>
      </c>
      <c r="D909" s="80">
        <v>3</v>
      </c>
      <c r="E909" s="80" t="s">
        <v>68</v>
      </c>
      <c r="F909" s="78" t="str">
        <f>IF('Water Trading Repository Table'!$E909="Soft",'Water Trading Repository Table'!$B909, "")</f>
        <v/>
      </c>
      <c r="G909" s="79" t="str">
        <f>IF('Water Trading Repository Table'!$E909="Soft",'Water Trading Repository Table'!$C909, "")</f>
        <v/>
      </c>
      <c r="H909" s="78">
        <f>IF('Water Trading Repository Table'!$E909="Hard",'Water Trading Repository Table'!$B909, "")</f>
        <v>1872.2638883899899</v>
      </c>
      <c r="I909" s="78">
        <f t="shared" si="17"/>
        <v>1</v>
      </c>
      <c r="J909" s="90">
        <f>IF('Water Trading Repository Table'!$E909="Hard",'Water Trading Repository Table'!$C909,"")</f>
        <v>109.65</v>
      </c>
    </row>
    <row r="910" spans="1:10" ht="14.25" customHeight="1" x14ac:dyDescent="0.2">
      <c r="A910" s="77">
        <v>41728.5</v>
      </c>
      <c r="B910" s="78">
        <v>2022.95829487777</v>
      </c>
      <c r="C910" s="79">
        <v>109.64444444444401</v>
      </c>
      <c r="D910" s="80">
        <v>3</v>
      </c>
      <c r="E910" s="80" t="s">
        <v>68</v>
      </c>
      <c r="F910" s="78" t="str">
        <f>IF('Water Trading Repository Table'!$E910="Soft",'Water Trading Repository Table'!$B910, "")</f>
        <v/>
      </c>
      <c r="G910" s="79" t="str">
        <f>IF('Water Trading Repository Table'!$E910="Soft",'Water Trading Repository Table'!$C910, "")</f>
        <v/>
      </c>
      <c r="H910" s="78">
        <f>IF('Water Trading Repository Table'!$E910="Hard",'Water Trading Repository Table'!$B910, "")</f>
        <v>2022.95829487777</v>
      </c>
      <c r="I910" s="78">
        <f t="shared" si="17"/>
        <v>1</v>
      </c>
      <c r="J910" s="90">
        <f>IF('Water Trading Repository Table'!$E910="Hard",'Water Trading Repository Table'!$C910,"")</f>
        <v>109.64444444444401</v>
      </c>
    </row>
    <row r="911" spans="1:10" ht="14.25" customHeight="1" x14ac:dyDescent="0.2">
      <c r="A911" s="77">
        <v>41729</v>
      </c>
      <c r="B911" s="78">
        <v>1790.18647413333</v>
      </c>
      <c r="C911" s="79">
        <v>113.766666666666</v>
      </c>
      <c r="D911" s="80">
        <v>3</v>
      </c>
      <c r="E911" s="80" t="s">
        <v>68</v>
      </c>
      <c r="F911" s="78" t="str">
        <f>IF('Water Trading Repository Table'!$E911="Soft",'Water Trading Repository Table'!$B911, "")</f>
        <v/>
      </c>
      <c r="G911" s="79" t="str">
        <f>IF('Water Trading Repository Table'!$E911="Soft",'Water Trading Repository Table'!$C911, "")</f>
        <v/>
      </c>
      <c r="H911" s="78">
        <f>IF('Water Trading Repository Table'!$E911="Hard",'Water Trading Repository Table'!$B911, "")</f>
        <v>1790.18647413333</v>
      </c>
      <c r="I911" s="78">
        <f t="shared" si="17"/>
        <v>1</v>
      </c>
      <c r="J911" s="90">
        <f>IF('Water Trading Repository Table'!$E911="Hard",'Water Trading Repository Table'!$C911,"")</f>
        <v>113.766666666666</v>
      </c>
    </row>
    <row r="912" spans="1:10" ht="14.25" customHeight="1" x14ac:dyDescent="0.2">
      <c r="A912" s="77">
        <v>41729.5</v>
      </c>
      <c r="B912" s="78">
        <v>2015.71379709999</v>
      </c>
      <c r="C912" s="79">
        <v>109.075</v>
      </c>
      <c r="D912" s="80">
        <v>3</v>
      </c>
      <c r="E912" s="80" t="s">
        <v>68</v>
      </c>
      <c r="F912" s="78" t="str">
        <f>IF('Water Trading Repository Table'!$E912="Soft",'Water Trading Repository Table'!$B912, "")</f>
        <v/>
      </c>
      <c r="G912" s="79" t="str">
        <f>IF('Water Trading Repository Table'!$E912="Soft",'Water Trading Repository Table'!$C912, "")</f>
        <v/>
      </c>
      <c r="H912" s="78">
        <f>IF('Water Trading Repository Table'!$E912="Hard",'Water Trading Repository Table'!$B912, "")</f>
        <v>2015.71379709999</v>
      </c>
      <c r="I912" s="78">
        <f t="shared" si="17"/>
        <v>1</v>
      </c>
      <c r="J912" s="90">
        <f>IF('Water Trading Repository Table'!$E912="Hard",'Water Trading Repository Table'!$C912,"")</f>
        <v>109.075</v>
      </c>
    </row>
    <row r="913" spans="1:10" ht="14.25" customHeight="1" x14ac:dyDescent="0.2">
      <c r="A913" s="77">
        <v>41730</v>
      </c>
      <c r="B913" s="78">
        <v>2113.80004124999</v>
      </c>
      <c r="C913" s="79">
        <v>94.158333333333303</v>
      </c>
      <c r="D913" s="80">
        <v>4</v>
      </c>
      <c r="E913" s="80" t="s">
        <v>68</v>
      </c>
      <c r="F913" s="78" t="str">
        <f>IF('Water Trading Repository Table'!$E913="Soft",'Water Trading Repository Table'!$B913, "")</f>
        <v/>
      </c>
      <c r="G913" s="79" t="str">
        <f>IF('Water Trading Repository Table'!$E913="Soft",'Water Trading Repository Table'!$C913, "")</f>
        <v/>
      </c>
      <c r="H913" s="78">
        <f>IF('Water Trading Repository Table'!$E913="Hard",'Water Trading Repository Table'!$B913, "")</f>
        <v>2113.80004124999</v>
      </c>
      <c r="I913" s="78">
        <f t="shared" si="17"/>
        <v>2</v>
      </c>
      <c r="J913" s="90">
        <f>IF('Water Trading Repository Table'!$E913="Hard",'Water Trading Repository Table'!$C913,"")</f>
        <v>94.158333333333303</v>
      </c>
    </row>
    <row r="914" spans="1:10" ht="14.25" customHeight="1" x14ac:dyDescent="0.2">
      <c r="A914" s="77">
        <v>41730.5</v>
      </c>
      <c r="B914" s="78">
        <v>2426.57113838636</v>
      </c>
      <c r="C914" s="79">
        <v>95.01</v>
      </c>
      <c r="D914" s="80">
        <v>4</v>
      </c>
      <c r="E914" s="80" t="s">
        <v>68</v>
      </c>
      <c r="F914" s="78" t="str">
        <f>IF('Water Trading Repository Table'!$E914="Soft",'Water Trading Repository Table'!$B914, "")</f>
        <v/>
      </c>
      <c r="G914" s="79" t="str">
        <f>IF('Water Trading Repository Table'!$E914="Soft",'Water Trading Repository Table'!$C914, "")</f>
        <v/>
      </c>
      <c r="H914" s="78">
        <f>IF('Water Trading Repository Table'!$E914="Hard",'Water Trading Repository Table'!$B914, "")</f>
        <v>2426.57113838636</v>
      </c>
      <c r="I914" s="78">
        <f t="shared" si="17"/>
        <v>2</v>
      </c>
      <c r="J914" s="90">
        <f>IF('Water Trading Repository Table'!$E914="Hard",'Water Trading Repository Table'!$C914,"")</f>
        <v>95.01</v>
      </c>
    </row>
    <row r="915" spans="1:10" ht="14.25" customHeight="1" x14ac:dyDescent="0.2">
      <c r="A915" s="77">
        <v>41731</v>
      </c>
      <c r="B915" s="78">
        <v>2448.2077285999999</v>
      </c>
      <c r="C915" s="79">
        <v>97.0042857142857</v>
      </c>
      <c r="D915" s="80">
        <v>4</v>
      </c>
      <c r="E915" s="80" t="s">
        <v>68</v>
      </c>
      <c r="F915" s="78" t="str">
        <f>IF('Water Trading Repository Table'!$E915="Soft",'Water Trading Repository Table'!$B915, "")</f>
        <v/>
      </c>
      <c r="G915" s="79" t="str">
        <f>IF('Water Trading Repository Table'!$E915="Soft",'Water Trading Repository Table'!$C915, "")</f>
        <v/>
      </c>
      <c r="H915" s="78">
        <f>IF('Water Trading Repository Table'!$E915="Hard",'Water Trading Repository Table'!$B915, "")</f>
        <v>2448.2077285999999</v>
      </c>
      <c r="I915" s="78">
        <f t="shared" si="17"/>
        <v>2</v>
      </c>
      <c r="J915" s="90">
        <f>IF('Water Trading Repository Table'!$E915="Hard",'Water Trading Repository Table'!$C915,"")</f>
        <v>97.0042857142857</v>
      </c>
    </row>
    <row r="916" spans="1:10" ht="14.25" customHeight="1" x14ac:dyDescent="0.2">
      <c r="A916" s="77">
        <v>41731.5</v>
      </c>
      <c r="B916" s="78">
        <v>2647.5638321749898</v>
      </c>
      <c r="C916" s="79">
        <v>91.094999999999999</v>
      </c>
      <c r="D916" s="80">
        <v>4</v>
      </c>
      <c r="E916" s="80" t="s">
        <v>68</v>
      </c>
      <c r="F916" s="78" t="str">
        <f>IF('Water Trading Repository Table'!$E916="Soft",'Water Trading Repository Table'!$B916, "")</f>
        <v/>
      </c>
      <c r="G916" s="79" t="str">
        <f>IF('Water Trading Repository Table'!$E916="Soft",'Water Trading Repository Table'!$C916, "")</f>
        <v/>
      </c>
      <c r="H916" s="78">
        <f>IF('Water Trading Repository Table'!$E916="Hard",'Water Trading Repository Table'!$B916, "")</f>
        <v>2647.5638321749898</v>
      </c>
      <c r="I916" s="78">
        <f t="shared" si="17"/>
        <v>2</v>
      </c>
      <c r="J916" s="90">
        <f>IF('Water Trading Repository Table'!$E916="Hard",'Water Trading Repository Table'!$C916,"")</f>
        <v>91.094999999999999</v>
      </c>
    </row>
    <row r="917" spans="1:10" ht="14.25" customHeight="1" x14ac:dyDescent="0.2">
      <c r="A917" s="77">
        <v>41732</v>
      </c>
      <c r="B917" s="78">
        <v>2236.15374529583</v>
      </c>
      <c r="C917" s="79">
        <v>93.653333333333293</v>
      </c>
      <c r="D917" s="80">
        <v>4</v>
      </c>
      <c r="E917" s="80" t="s">
        <v>68</v>
      </c>
      <c r="F917" s="78" t="str">
        <f>IF('Water Trading Repository Table'!$E917="Soft",'Water Trading Repository Table'!$B917, "")</f>
        <v/>
      </c>
      <c r="G917" s="79" t="str">
        <f>IF('Water Trading Repository Table'!$E917="Soft",'Water Trading Repository Table'!$C917, "")</f>
        <v/>
      </c>
      <c r="H917" s="78">
        <f>IF('Water Trading Repository Table'!$E917="Hard",'Water Trading Repository Table'!$B917, "")</f>
        <v>2236.15374529583</v>
      </c>
      <c r="I917" s="78">
        <f t="shared" si="17"/>
        <v>2</v>
      </c>
      <c r="J917" s="90">
        <f>IF('Water Trading Repository Table'!$E917="Hard",'Water Trading Repository Table'!$C917,"")</f>
        <v>93.653333333333293</v>
      </c>
    </row>
    <row r="918" spans="1:10" ht="14.25" customHeight="1" x14ac:dyDescent="0.2">
      <c r="A918" s="77">
        <v>41732.5</v>
      </c>
      <c r="B918" s="78">
        <v>2960.3368238749899</v>
      </c>
      <c r="C918" s="79">
        <v>93.149999999999906</v>
      </c>
      <c r="D918" s="80">
        <v>4</v>
      </c>
      <c r="E918" s="80" t="s">
        <v>68</v>
      </c>
      <c r="F918" s="78" t="str">
        <f>IF('Water Trading Repository Table'!$E918="Soft",'Water Trading Repository Table'!$B918, "")</f>
        <v/>
      </c>
      <c r="G918" s="79" t="str">
        <f>IF('Water Trading Repository Table'!$E918="Soft",'Water Trading Repository Table'!$C918, "")</f>
        <v/>
      </c>
      <c r="H918" s="78">
        <f>IF('Water Trading Repository Table'!$E918="Hard",'Water Trading Repository Table'!$B918, "")</f>
        <v>2960.3368238749899</v>
      </c>
      <c r="I918" s="78">
        <f t="shared" si="17"/>
        <v>2</v>
      </c>
      <c r="J918" s="90">
        <f>IF('Water Trading Repository Table'!$E918="Hard",'Water Trading Repository Table'!$C918,"")</f>
        <v>93.149999999999906</v>
      </c>
    </row>
    <row r="919" spans="1:10" ht="14.25" customHeight="1" x14ac:dyDescent="0.2">
      <c r="A919" s="77">
        <v>41733</v>
      </c>
      <c r="B919" s="78">
        <v>2407.5297075374901</v>
      </c>
      <c r="C919" s="79">
        <v>91.319166666666604</v>
      </c>
      <c r="D919" s="80">
        <v>4</v>
      </c>
      <c r="E919" s="80" t="s">
        <v>68</v>
      </c>
      <c r="F919" s="78" t="str">
        <f>IF('Water Trading Repository Table'!$E919="Soft",'Water Trading Repository Table'!$B919, "")</f>
        <v/>
      </c>
      <c r="G919" s="79" t="str">
        <f>IF('Water Trading Repository Table'!$E919="Soft",'Water Trading Repository Table'!$C919, "")</f>
        <v/>
      </c>
      <c r="H919" s="78">
        <f>IF('Water Trading Repository Table'!$E919="Hard",'Water Trading Repository Table'!$B919, "")</f>
        <v>2407.5297075374901</v>
      </c>
      <c r="I919" s="78">
        <f t="shared" si="17"/>
        <v>2</v>
      </c>
      <c r="J919" s="90">
        <f>IF('Water Trading Repository Table'!$E919="Hard",'Water Trading Repository Table'!$C919,"")</f>
        <v>91.319166666666604</v>
      </c>
    </row>
    <row r="920" spans="1:10" ht="14.25" customHeight="1" x14ac:dyDescent="0.2">
      <c r="A920" s="77">
        <v>41733.5</v>
      </c>
      <c r="B920" s="78">
        <v>3090.4349697999901</v>
      </c>
      <c r="C920" s="79">
        <v>92.242499999999893</v>
      </c>
      <c r="D920" s="80">
        <v>4</v>
      </c>
      <c r="E920" s="80" t="s">
        <v>68</v>
      </c>
      <c r="F920" s="78" t="str">
        <f>IF('Water Trading Repository Table'!$E920="Soft",'Water Trading Repository Table'!$B920, "")</f>
        <v/>
      </c>
      <c r="G920" s="79" t="str">
        <f>IF('Water Trading Repository Table'!$E920="Soft",'Water Trading Repository Table'!$C920, "")</f>
        <v/>
      </c>
      <c r="H920" s="78">
        <f>IF('Water Trading Repository Table'!$E920="Hard",'Water Trading Repository Table'!$B920, "")</f>
        <v>3090.4349697999901</v>
      </c>
      <c r="I920" s="78">
        <f t="shared" si="17"/>
        <v>2</v>
      </c>
      <c r="J920" s="90">
        <f>IF('Water Trading Repository Table'!$E920="Hard",'Water Trading Repository Table'!$C920,"")</f>
        <v>92.242499999999893</v>
      </c>
    </row>
    <row r="921" spans="1:10" ht="14.25" customHeight="1" x14ac:dyDescent="0.2">
      <c r="A921" s="77">
        <v>41734</v>
      </c>
      <c r="B921" s="78">
        <v>2288.5196504999899</v>
      </c>
      <c r="C921" s="79">
        <v>94.639999999999901</v>
      </c>
      <c r="D921" s="80">
        <v>4</v>
      </c>
      <c r="E921" s="80" t="s">
        <v>68</v>
      </c>
      <c r="F921" s="78" t="str">
        <f>IF('Water Trading Repository Table'!$E921="Soft",'Water Trading Repository Table'!$B921, "")</f>
        <v/>
      </c>
      <c r="G921" s="79" t="str">
        <f>IF('Water Trading Repository Table'!$E921="Soft",'Water Trading Repository Table'!$C921, "")</f>
        <v/>
      </c>
      <c r="H921" s="78">
        <f>IF('Water Trading Repository Table'!$E921="Hard",'Water Trading Repository Table'!$B921, "")</f>
        <v>2288.5196504999899</v>
      </c>
      <c r="I921" s="78">
        <f t="shared" si="17"/>
        <v>2</v>
      </c>
      <c r="J921" s="90">
        <f>IF('Water Trading Repository Table'!$E921="Hard",'Water Trading Repository Table'!$C921,"")</f>
        <v>94.639999999999901</v>
      </c>
    </row>
    <row r="922" spans="1:10" ht="14.25" customHeight="1" x14ac:dyDescent="0.2">
      <c r="A922" s="77">
        <v>41734.5</v>
      </c>
      <c r="B922" s="78">
        <v>2693.8758898999899</v>
      </c>
      <c r="C922" s="79">
        <v>93.194166666666604</v>
      </c>
      <c r="D922" s="80">
        <v>4</v>
      </c>
      <c r="E922" s="80" t="s">
        <v>68</v>
      </c>
      <c r="F922" s="78" t="str">
        <f>IF('Water Trading Repository Table'!$E922="Soft",'Water Trading Repository Table'!$B922, "")</f>
        <v/>
      </c>
      <c r="G922" s="79" t="str">
        <f>IF('Water Trading Repository Table'!$E922="Soft",'Water Trading Repository Table'!$C922, "")</f>
        <v/>
      </c>
      <c r="H922" s="78">
        <f>IF('Water Trading Repository Table'!$E922="Hard",'Water Trading Repository Table'!$B922, "")</f>
        <v>2693.8758898999899</v>
      </c>
      <c r="I922" s="78">
        <f t="shared" si="17"/>
        <v>2</v>
      </c>
      <c r="J922" s="90">
        <f>IF('Water Trading Repository Table'!$E922="Hard",'Water Trading Repository Table'!$C922,"")</f>
        <v>93.194166666666604</v>
      </c>
    </row>
    <row r="923" spans="1:10" ht="14.25" customHeight="1" x14ac:dyDescent="0.2">
      <c r="A923" s="77">
        <v>41735</v>
      </c>
      <c r="B923" s="78">
        <v>2206.7949992642798</v>
      </c>
      <c r="C923" s="79">
        <v>93.35</v>
      </c>
      <c r="D923" s="80">
        <v>4</v>
      </c>
      <c r="E923" s="80" t="s">
        <v>68</v>
      </c>
      <c r="F923" s="78" t="str">
        <f>IF('Water Trading Repository Table'!$E923="Soft",'Water Trading Repository Table'!$B923, "")</f>
        <v/>
      </c>
      <c r="G923" s="79" t="str">
        <f>IF('Water Trading Repository Table'!$E923="Soft",'Water Trading Repository Table'!$C923, "")</f>
        <v/>
      </c>
      <c r="H923" s="78">
        <f>IF('Water Trading Repository Table'!$E923="Hard",'Water Trading Repository Table'!$B923, "")</f>
        <v>2206.7949992642798</v>
      </c>
      <c r="I923" s="78">
        <f t="shared" si="17"/>
        <v>2</v>
      </c>
      <c r="J923" s="90">
        <f>IF('Water Trading Repository Table'!$E923="Hard",'Water Trading Repository Table'!$C923,"")</f>
        <v>93.35</v>
      </c>
    </row>
    <row r="924" spans="1:10" ht="14.25" customHeight="1" x14ac:dyDescent="0.2">
      <c r="A924" s="77">
        <v>41735.5</v>
      </c>
      <c r="B924" s="78">
        <v>2365.86784169166</v>
      </c>
      <c r="C924" s="79">
        <v>90.462500000000006</v>
      </c>
      <c r="D924" s="80">
        <v>4</v>
      </c>
      <c r="E924" s="80" t="s">
        <v>68</v>
      </c>
      <c r="F924" s="78" t="str">
        <f>IF('Water Trading Repository Table'!$E924="Soft",'Water Trading Repository Table'!$B924, "")</f>
        <v/>
      </c>
      <c r="G924" s="79" t="str">
        <f>IF('Water Trading Repository Table'!$E924="Soft",'Water Trading Repository Table'!$C924, "")</f>
        <v/>
      </c>
      <c r="H924" s="78">
        <f>IF('Water Trading Repository Table'!$E924="Hard",'Water Trading Repository Table'!$B924, "")</f>
        <v>2365.86784169166</v>
      </c>
      <c r="I924" s="78">
        <f t="shared" si="17"/>
        <v>2</v>
      </c>
      <c r="J924" s="90">
        <f>IF('Water Trading Repository Table'!$E924="Hard",'Water Trading Repository Table'!$C924,"")</f>
        <v>90.462500000000006</v>
      </c>
    </row>
    <row r="925" spans="1:10" ht="14.25" customHeight="1" x14ac:dyDescent="0.2">
      <c r="A925" s="77">
        <v>41736</v>
      </c>
      <c r="B925" s="78">
        <v>2131.5617423333301</v>
      </c>
      <c r="C925" s="79">
        <v>98.07</v>
      </c>
      <c r="D925" s="80">
        <v>4</v>
      </c>
      <c r="E925" s="80" t="s">
        <v>68</v>
      </c>
      <c r="F925" s="78" t="str">
        <f>IF('Water Trading Repository Table'!$E925="Soft",'Water Trading Repository Table'!$B925, "")</f>
        <v/>
      </c>
      <c r="G925" s="79" t="str">
        <f>IF('Water Trading Repository Table'!$E925="Soft",'Water Trading Repository Table'!$C925, "")</f>
        <v/>
      </c>
      <c r="H925" s="78">
        <f>IF('Water Trading Repository Table'!$E925="Hard",'Water Trading Repository Table'!$B925, "")</f>
        <v>2131.5617423333301</v>
      </c>
      <c r="I925" s="78">
        <f t="shared" si="17"/>
        <v>2</v>
      </c>
      <c r="J925" s="90">
        <f>IF('Water Trading Repository Table'!$E925="Hard",'Water Trading Repository Table'!$C925,"")</f>
        <v>98.07</v>
      </c>
    </row>
    <row r="926" spans="1:10" ht="14.25" customHeight="1" x14ac:dyDescent="0.2">
      <c r="A926" s="77">
        <v>41736.5</v>
      </c>
      <c r="B926" s="78">
        <v>2359.2976642333301</v>
      </c>
      <c r="C926" s="79">
        <v>92.285833333333301</v>
      </c>
      <c r="D926" s="80">
        <v>4</v>
      </c>
      <c r="E926" s="80" t="s">
        <v>68</v>
      </c>
      <c r="F926" s="78" t="str">
        <f>IF('Water Trading Repository Table'!$E926="Soft",'Water Trading Repository Table'!$B926, "")</f>
        <v/>
      </c>
      <c r="G926" s="79" t="str">
        <f>IF('Water Trading Repository Table'!$E926="Soft",'Water Trading Repository Table'!$C926, "")</f>
        <v/>
      </c>
      <c r="H926" s="78">
        <f>IF('Water Trading Repository Table'!$E926="Hard",'Water Trading Repository Table'!$B926, "")</f>
        <v>2359.2976642333301</v>
      </c>
      <c r="I926" s="78">
        <f t="shared" si="17"/>
        <v>2</v>
      </c>
      <c r="J926" s="90">
        <f>IF('Water Trading Repository Table'!$E926="Hard",'Water Trading Repository Table'!$C926,"")</f>
        <v>92.285833333333301</v>
      </c>
    </row>
    <row r="927" spans="1:10" ht="14.25" customHeight="1" x14ac:dyDescent="0.2">
      <c r="A927" s="77">
        <v>41737</v>
      </c>
      <c r="B927" s="78">
        <v>2337.9500703833301</v>
      </c>
      <c r="C927" s="79">
        <v>95.527499999999904</v>
      </c>
      <c r="D927" s="80">
        <v>4</v>
      </c>
      <c r="E927" s="80" t="s">
        <v>68</v>
      </c>
      <c r="F927" s="78" t="str">
        <f>IF('Water Trading Repository Table'!$E927="Soft",'Water Trading Repository Table'!$B927, "")</f>
        <v/>
      </c>
      <c r="G927" s="79" t="str">
        <f>IF('Water Trading Repository Table'!$E927="Soft",'Water Trading Repository Table'!$C927, "")</f>
        <v/>
      </c>
      <c r="H927" s="78">
        <f>IF('Water Trading Repository Table'!$E927="Hard",'Water Trading Repository Table'!$B927, "")</f>
        <v>2337.9500703833301</v>
      </c>
      <c r="I927" s="78">
        <f t="shared" si="17"/>
        <v>2</v>
      </c>
      <c r="J927" s="90">
        <f>IF('Water Trading Repository Table'!$E927="Hard",'Water Trading Repository Table'!$C927,"")</f>
        <v>95.527499999999904</v>
      </c>
    </row>
    <row r="928" spans="1:10" ht="14.25" customHeight="1" x14ac:dyDescent="0.2">
      <c r="A928" s="77">
        <v>41737.5</v>
      </c>
      <c r="B928" s="78">
        <v>2912.4833422541601</v>
      </c>
      <c r="C928" s="79">
        <v>94.653333333333293</v>
      </c>
      <c r="D928" s="80">
        <v>4</v>
      </c>
      <c r="E928" s="80" t="s">
        <v>68</v>
      </c>
      <c r="F928" s="78" t="str">
        <f>IF('Water Trading Repository Table'!$E928="Soft",'Water Trading Repository Table'!$B928, "")</f>
        <v/>
      </c>
      <c r="G928" s="79" t="str">
        <f>IF('Water Trading Repository Table'!$E928="Soft",'Water Trading Repository Table'!$C928, "")</f>
        <v/>
      </c>
      <c r="H928" s="78">
        <f>IF('Water Trading Repository Table'!$E928="Hard",'Water Trading Repository Table'!$B928, "")</f>
        <v>2912.4833422541601</v>
      </c>
      <c r="I928" s="78">
        <f t="shared" si="17"/>
        <v>2</v>
      </c>
      <c r="J928" s="90">
        <f>IF('Water Trading Repository Table'!$E928="Hard",'Water Trading Repository Table'!$C928,"")</f>
        <v>94.653333333333293</v>
      </c>
    </row>
    <row r="929" spans="1:10" ht="14.25" customHeight="1" x14ac:dyDescent="0.2">
      <c r="A929" s="77">
        <v>41738</v>
      </c>
      <c r="B929" s="78">
        <v>2295.36409883333</v>
      </c>
      <c r="C929" s="79">
        <v>90.486666666666594</v>
      </c>
      <c r="D929" s="80">
        <v>4</v>
      </c>
      <c r="E929" s="80" t="s">
        <v>68</v>
      </c>
      <c r="F929" s="78" t="str">
        <f>IF('Water Trading Repository Table'!$E929="Soft",'Water Trading Repository Table'!$B929, "")</f>
        <v/>
      </c>
      <c r="G929" s="79" t="str">
        <f>IF('Water Trading Repository Table'!$E929="Soft",'Water Trading Repository Table'!$C929, "")</f>
        <v/>
      </c>
      <c r="H929" s="78">
        <f>IF('Water Trading Repository Table'!$E929="Hard",'Water Trading Repository Table'!$B929, "")</f>
        <v>2295.36409883333</v>
      </c>
      <c r="I929" s="78">
        <f t="shared" si="17"/>
        <v>2</v>
      </c>
      <c r="J929" s="90">
        <f>IF('Water Trading Repository Table'!$E929="Hard",'Water Trading Repository Table'!$C929,"")</f>
        <v>90.486666666666594</v>
      </c>
    </row>
    <row r="930" spans="1:10" ht="14.25" customHeight="1" x14ac:dyDescent="0.2">
      <c r="A930" s="77">
        <v>41738.5</v>
      </c>
      <c r="B930" s="78">
        <v>2958.7262230958299</v>
      </c>
      <c r="C930" s="79">
        <v>93.8391666666666</v>
      </c>
      <c r="D930" s="80">
        <v>4</v>
      </c>
      <c r="E930" s="80" t="s">
        <v>68</v>
      </c>
      <c r="F930" s="78" t="str">
        <f>IF('Water Trading Repository Table'!$E930="Soft",'Water Trading Repository Table'!$B930, "")</f>
        <v/>
      </c>
      <c r="G930" s="79" t="str">
        <f>IF('Water Trading Repository Table'!$E930="Soft",'Water Trading Repository Table'!$C930, "")</f>
        <v/>
      </c>
      <c r="H930" s="78">
        <f>IF('Water Trading Repository Table'!$E930="Hard",'Water Trading Repository Table'!$B930, "")</f>
        <v>2958.7262230958299</v>
      </c>
      <c r="I930" s="78">
        <f t="shared" si="17"/>
        <v>2</v>
      </c>
      <c r="J930" s="90">
        <f>IF('Water Trading Repository Table'!$E930="Hard",'Water Trading Repository Table'!$C930,"")</f>
        <v>93.8391666666666</v>
      </c>
    </row>
    <row r="931" spans="1:10" ht="14.25" customHeight="1" x14ac:dyDescent="0.2">
      <c r="A931" s="77">
        <v>41739</v>
      </c>
      <c r="B931" s="78">
        <v>2372.2789152708301</v>
      </c>
      <c r="C931" s="79">
        <v>94.469166666666595</v>
      </c>
      <c r="D931" s="80">
        <v>4</v>
      </c>
      <c r="E931" s="80" t="s">
        <v>68</v>
      </c>
      <c r="F931" s="78" t="str">
        <f>IF('Water Trading Repository Table'!$E931="Soft",'Water Trading Repository Table'!$B931, "")</f>
        <v/>
      </c>
      <c r="G931" s="79" t="str">
        <f>IF('Water Trading Repository Table'!$E931="Soft",'Water Trading Repository Table'!$C931, "")</f>
        <v/>
      </c>
      <c r="H931" s="78">
        <f>IF('Water Trading Repository Table'!$E931="Hard",'Water Trading Repository Table'!$B931, "")</f>
        <v>2372.2789152708301</v>
      </c>
      <c r="I931" s="78">
        <f t="shared" si="17"/>
        <v>2</v>
      </c>
      <c r="J931" s="90">
        <f>IF('Water Trading Repository Table'!$E931="Hard",'Water Trading Repository Table'!$C931,"")</f>
        <v>94.469166666666595</v>
      </c>
    </row>
    <row r="932" spans="1:10" ht="14.25" customHeight="1" x14ac:dyDescent="0.2">
      <c r="A932" s="77">
        <v>41739.5</v>
      </c>
      <c r="B932" s="78">
        <v>2944.1665049916601</v>
      </c>
      <c r="C932" s="79">
        <v>93.632499999999993</v>
      </c>
      <c r="D932" s="80">
        <v>4</v>
      </c>
      <c r="E932" s="80" t="s">
        <v>68</v>
      </c>
      <c r="F932" s="78" t="str">
        <f>IF('Water Trading Repository Table'!$E932="Soft",'Water Trading Repository Table'!$B932, "")</f>
        <v/>
      </c>
      <c r="G932" s="79" t="str">
        <f>IF('Water Trading Repository Table'!$E932="Soft",'Water Trading Repository Table'!$C932, "")</f>
        <v/>
      </c>
      <c r="H932" s="78">
        <f>IF('Water Trading Repository Table'!$E932="Hard",'Water Trading Repository Table'!$B932, "")</f>
        <v>2944.1665049916601</v>
      </c>
      <c r="I932" s="78">
        <f t="shared" si="17"/>
        <v>2</v>
      </c>
      <c r="J932" s="90">
        <f>IF('Water Trading Repository Table'!$E932="Hard",'Water Trading Repository Table'!$C932,"")</f>
        <v>93.632499999999993</v>
      </c>
    </row>
    <row r="933" spans="1:10" ht="14.25" customHeight="1" x14ac:dyDescent="0.2">
      <c r="A933" s="77">
        <v>41740</v>
      </c>
      <c r="B933" s="78">
        <v>2434.2545983291602</v>
      </c>
      <c r="C933" s="79">
        <v>95.8958333333333</v>
      </c>
      <c r="D933" s="80">
        <v>4</v>
      </c>
      <c r="E933" s="80" t="s">
        <v>68</v>
      </c>
      <c r="F933" s="78" t="str">
        <f>IF('Water Trading Repository Table'!$E933="Soft",'Water Trading Repository Table'!$B933, "")</f>
        <v/>
      </c>
      <c r="G933" s="79" t="str">
        <f>IF('Water Trading Repository Table'!$E933="Soft",'Water Trading Repository Table'!$C933, "")</f>
        <v/>
      </c>
      <c r="H933" s="78">
        <f>IF('Water Trading Repository Table'!$E933="Hard",'Water Trading Repository Table'!$B933, "")</f>
        <v>2434.2545983291602</v>
      </c>
      <c r="I933" s="78">
        <f t="shared" si="17"/>
        <v>2</v>
      </c>
      <c r="J933" s="90">
        <f>IF('Water Trading Repository Table'!$E933="Hard",'Water Trading Repository Table'!$C933,"")</f>
        <v>95.8958333333333</v>
      </c>
    </row>
    <row r="934" spans="1:10" ht="14.25" customHeight="1" x14ac:dyDescent="0.2">
      <c r="A934" s="77">
        <v>41740.5</v>
      </c>
      <c r="B934" s="78">
        <v>2856.5136013041601</v>
      </c>
      <c r="C934" s="79">
        <v>91.8391666666666</v>
      </c>
      <c r="D934" s="80">
        <v>4</v>
      </c>
      <c r="E934" s="80" t="s">
        <v>68</v>
      </c>
      <c r="F934" s="78" t="str">
        <f>IF('Water Trading Repository Table'!$E934="Soft",'Water Trading Repository Table'!$B934, "")</f>
        <v/>
      </c>
      <c r="G934" s="79" t="str">
        <f>IF('Water Trading Repository Table'!$E934="Soft",'Water Trading Repository Table'!$C934, "")</f>
        <v/>
      </c>
      <c r="H934" s="78">
        <f>IF('Water Trading Repository Table'!$E934="Hard",'Water Trading Repository Table'!$B934, "")</f>
        <v>2856.5136013041601</v>
      </c>
      <c r="I934" s="78">
        <f t="shared" si="17"/>
        <v>2</v>
      </c>
      <c r="J934" s="90">
        <f>IF('Water Trading Repository Table'!$E934="Hard",'Water Trading Repository Table'!$C934,"")</f>
        <v>91.8391666666666</v>
      </c>
    </row>
    <row r="935" spans="1:10" ht="14.25" customHeight="1" x14ac:dyDescent="0.2">
      <c r="A935" s="77">
        <v>41741</v>
      </c>
      <c r="B935" s="78">
        <v>2476.64930895833</v>
      </c>
      <c r="C935" s="79">
        <v>93.137499999999903</v>
      </c>
      <c r="D935" s="80">
        <v>4</v>
      </c>
      <c r="E935" s="80" t="s">
        <v>68</v>
      </c>
      <c r="F935" s="78" t="str">
        <f>IF('Water Trading Repository Table'!$E935="Soft",'Water Trading Repository Table'!$B935, "")</f>
        <v/>
      </c>
      <c r="G935" s="79" t="str">
        <f>IF('Water Trading Repository Table'!$E935="Soft",'Water Trading Repository Table'!$C935, "")</f>
        <v/>
      </c>
      <c r="H935" s="78">
        <f>IF('Water Trading Repository Table'!$E935="Hard",'Water Trading Repository Table'!$B935, "")</f>
        <v>2476.64930895833</v>
      </c>
      <c r="I935" s="78">
        <f t="shared" si="17"/>
        <v>2</v>
      </c>
      <c r="J935" s="90">
        <f>IF('Water Trading Repository Table'!$E935="Hard",'Water Trading Repository Table'!$C935,"")</f>
        <v>93.137499999999903</v>
      </c>
    </row>
    <row r="936" spans="1:10" ht="14.25" customHeight="1" x14ac:dyDescent="0.2">
      <c r="A936" s="77">
        <v>41741.5</v>
      </c>
      <c r="B936" s="78">
        <v>2751.0332943083299</v>
      </c>
      <c r="C936" s="79">
        <v>94.092500000000001</v>
      </c>
      <c r="D936" s="80">
        <v>4</v>
      </c>
      <c r="E936" s="80" t="s">
        <v>68</v>
      </c>
      <c r="F936" s="78" t="str">
        <f>IF('Water Trading Repository Table'!$E936="Soft",'Water Trading Repository Table'!$B936, "")</f>
        <v/>
      </c>
      <c r="G936" s="79" t="str">
        <f>IF('Water Trading Repository Table'!$E936="Soft",'Water Trading Repository Table'!$C936, "")</f>
        <v/>
      </c>
      <c r="H936" s="78">
        <f>IF('Water Trading Repository Table'!$E936="Hard",'Water Trading Repository Table'!$B936, "")</f>
        <v>2751.0332943083299</v>
      </c>
      <c r="I936" s="78">
        <f t="shared" si="17"/>
        <v>2</v>
      </c>
      <c r="J936" s="90">
        <f>IF('Water Trading Repository Table'!$E936="Hard",'Water Trading Repository Table'!$C936,"")</f>
        <v>94.092500000000001</v>
      </c>
    </row>
    <row r="937" spans="1:10" ht="14.25" customHeight="1" x14ac:dyDescent="0.2">
      <c r="A937" s="77">
        <v>41742</v>
      </c>
      <c r="B937" s="78">
        <v>2073.3610607041601</v>
      </c>
      <c r="C937" s="79">
        <v>92.850833333333298</v>
      </c>
      <c r="D937" s="80">
        <v>4</v>
      </c>
      <c r="E937" s="80" t="s">
        <v>68</v>
      </c>
      <c r="F937" s="78" t="str">
        <f>IF('Water Trading Repository Table'!$E937="Soft",'Water Trading Repository Table'!$B937, "")</f>
        <v/>
      </c>
      <c r="G937" s="79" t="str">
        <f>IF('Water Trading Repository Table'!$E937="Soft",'Water Trading Repository Table'!$C937, "")</f>
        <v/>
      </c>
      <c r="H937" s="78">
        <f>IF('Water Trading Repository Table'!$E937="Hard",'Water Trading Repository Table'!$B937, "")</f>
        <v>2073.3610607041601</v>
      </c>
      <c r="I937" s="78">
        <f t="shared" si="17"/>
        <v>2</v>
      </c>
      <c r="J937" s="90">
        <f>IF('Water Trading Repository Table'!$E937="Hard",'Water Trading Repository Table'!$C937,"")</f>
        <v>92.850833333333298</v>
      </c>
    </row>
    <row r="938" spans="1:10" ht="14.25" customHeight="1" x14ac:dyDescent="0.2">
      <c r="A938" s="77">
        <v>41742.5</v>
      </c>
      <c r="B938" s="78">
        <v>2334.1648400416602</v>
      </c>
      <c r="C938" s="79">
        <v>95.744166666666601</v>
      </c>
      <c r="D938" s="80">
        <v>4</v>
      </c>
      <c r="E938" s="80" t="s">
        <v>68</v>
      </c>
      <c r="F938" s="78" t="str">
        <f>IF('Water Trading Repository Table'!$E938="Soft",'Water Trading Repository Table'!$B938, "")</f>
        <v/>
      </c>
      <c r="G938" s="79" t="str">
        <f>IF('Water Trading Repository Table'!$E938="Soft",'Water Trading Repository Table'!$C938, "")</f>
        <v/>
      </c>
      <c r="H938" s="78">
        <f>IF('Water Trading Repository Table'!$E938="Hard",'Water Trading Repository Table'!$B938, "")</f>
        <v>2334.1648400416602</v>
      </c>
      <c r="I938" s="78">
        <f t="shared" si="17"/>
        <v>2</v>
      </c>
      <c r="J938" s="90">
        <f>IF('Water Trading Repository Table'!$E938="Hard",'Water Trading Repository Table'!$C938,"")</f>
        <v>95.744166666666601</v>
      </c>
    </row>
    <row r="939" spans="1:10" ht="14.25" customHeight="1" x14ac:dyDescent="0.2">
      <c r="A939" s="77">
        <v>41743</v>
      </c>
      <c r="B939" s="78">
        <v>2055.7750104791598</v>
      </c>
      <c r="C939" s="79">
        <v>92.740833333333299</v>
      </c>
      <c r="D939" s="80">
        <v>4</v>
      </c>
      <c r="E939" s="80" t="s">
        <v>68</v>
      </c>
      <c r="F939" s="78" t="str">
        <f>IF('Water Trading Repository Table'!$E939="Soft",'Water Trading Repository Table'!$B939, "")</f>
        <v/>
      </c>
      <c r="G939" s="79" t="str">
        <f>IF('Water Trading Repository Table'!$E939="Soft",'Water Trading Repository Table'!$C939, "")</f>
        <v/>
      </c>
      <c r="H939" s="78">
        <f>IF('Water Trading Repository Table'!$E939="Hard",'Water Trading Repository Table'!$B939, "")</f>
        <v>2055.7750104791598</v>
      </c>
      <c r="I939" s="78">
        <f t="shared" si="17"/>
        <v>2</v>
      </c>
      <c r="J939" s="90">
        <f>IF('Water Trading Repository Table'!$E939="Hard",'Water Trading Repository Table'!$C939,"")</f>
        <v>92.740833333333299</v>
      </c>
    </row>
    <row r="940" spans="1:10" ht="14.25" customHeight="1" x14ac:dyDescent="0.2">
      <c r="A940" s="77">
        <v>41743.5</v>
      </c>
      <c r="B940" s="78">
        <v>2477.5667578541602</v>
      </c>
      <c r="C940" s="79">
        <v>90.087500000000006</v>
      </c>
      <c r="D940" s="80">
        <v>4</v>
      </c>
      <c r="E940" s="80" t="s">
        <v>68</v>
      </c>
      <c r="F940" s="78" t="str">
        <f>IF('Water Trading Repository Table'!$E940="Soft",'Water Trading Repository Table'!$B940, "")</f>
        <v/>
      </c>
      <c r="G940" s="79" t="str">
        <f>IF('Water Trading Repository Table'!$E940="Soft",'Water Trading Repository Table'!$C940, "")</f>
        <v/>
      </c>
      <c r="H940" s="78">
        <f>IF('Water Trading Repository Table'!$E940="Hard",'Water Trading Repository Table'!$B940, "")</f>
        <v>2477.5667578541602</v>
      </c>
      <c r="I940" s="78">
        <f t="shared" si="17"/>
        <v>2</v>
      </c>
      <c r="J940" s="90">
        <f>IF('Water Trading Repository Table'!$E940="Hard",'Water Trading Repository Table'!$C940,"")</f>
        <v>90.087500000000006</v>
      </c>
    </row>
    <row r="941" spans="1:10" ht="14.25" customHeight="1" x14ac:dyDescent="0.2">
      <c r="A941" s="77">
        <v>41744</v>
      </c>
      <c r="B941" s="78">
        <v>2201.8428448958298</v>
      </c>
      <c r="C941" s="79">
        <v>92.152499999999904</v>
      </c>
      <c r="D941" s="80">
        <v>4</v>
      </c>
      <c r="E941" s="80" t="s">
        <v>68</v>
      </c>
      <c r="F941" s="78" t="str">
        <f>IF('Water Trading Repository Table'!$E941="Soft",'Water Trading Repository Table'!$B941, "")</f>
        <v/>
      </c>
      <c r="G941" s="79" t="str">
        <f>IF('Water Trading Repository Table'!$E941="Soft",'Water Trading Repository Table'!$C941, "")</f>
        <v/>
      </c>
      <c r="H941" s="78">
        <f>IF('Water Trading Repository Table'!$E941="Hard",'Water Trading Repository Table'!$B941, "")</f>
        <v>2201.8428448958298</v>
      </c>
      <c r="I941" s="78">
        <f t="shared" si="17"/>
        <v>2</v>
      </c>
      <c r="J941" s="90">
        <f>IF('Water Trading Repository Table'!$E941="Hard",'Water Trading Repository Table'!$C941,"")</f>
        <v>92.152499999999904</v>
      </c>
    </row>
    <row r="942" spans="1:10" ht="14.25" customHeight="1" x14ac:dyDescent="0.2">
      <c r="A942" s="77">
        <v>41744.5</v>
      </c>
      <c r="B942" s="78">
        <v>2783.7458944458299</v>
      </c>
      <c r="C942" s="79">
        <v>95.6875</v>
      </c>
      <c r="D942" s="80">
        <v>4</v>
      </c>
      <c r="E942" s="80" t="s">
        <v>68</v>
      </c>
      <c r="F942" s="78" t="str">
        <f>IF('Water Trading Repository Table'!$E942="Soft",'Water Trading Repository Table'!$B942, "")</f>
        <v/>
      </c>
      <c r="G942" s="79" t="str">
        <f>IF('Water Trading Repository Table'!$E942="Soft",'Water Trading Repository Table'!$C942, "")</f>
        <v/>
      </c>
      <c r="H942" s="78">
        <f>IF('Water Trading Repository Table'!$E942="Hard",'Water Trading Repository Table'!$B942, "")</f>
        <v>2783.7458944458299</v>
      </c>
      <c r="I942" s="78">
        <f t="shared" si="17"/>
        <v>2</v>
      </c>
      <c r="J942" s="90">
        <f>IF('Water Trading Repository Table'!$E942="Hard",'Water Trading Repository Table'!$C942,"")</f>
        <v>95.6875</v>
      </c>
    </row>
    <row r="943" spans="1:10" ht="14.25" customHeight="1" x14ac:dyDescent="0.2">
      <c r="A943" s="77">
        <v>41745</v>
      </c>
      <c r="B943" s="78">
        <v>2191.43477437916</v>
      </c>
      <c r="C943" s="79">
        <v>91.192499999999995</v>
      </c>
      <c r="D943" s="80">
        <v>4</v>
      </c>
      <c r="E943" s="80" t="s">
        <v>68</v>
      </c>
      <c r="F943" s="78" t="str">
        <f>IF('Water Trading Repository Table'!$E943="Soft",'Water Trading Repository Table'!$B943, "")</f>
        <v/>
      </c>
      <c r="G943" s="79" t="str">
        <f>IF('Water Trading Repository Table'!$E943="Soft",'Water Trading Repository Table'!$C943, "")</f>
        <v/>
      </c>
      <c r="H943" s="78">
        <f>IF('Water Trading Repository Table'!$E943="Hard",'Water Trading Repository Table'!$B943, "")</f>
        <v>2191.43477437916</v>
      </c>
      <c r="I943" s="78">
        <f t="shared" si="17"/>
        <v>2</v>
      </c>
      <c r="J943" s="90">
        <f>IF('Water Trading Repository Table'!$E943="Hard",'Water Trading Repository Table'!$C943,"")</f>
        <v>91.192499999999995</v>
      </c>
    </row>
    <row r="944" spans="1:10" ht="14.25" customHeight="1" x14ac:dyDescent="0.2">
      <c r="A944" s="77">
        <v>41745.5</v>
      </c>
      <c r="B944" s="78">
        <v>2736.8444697791601</v>
      </c>
      <c r="C944" s="79">
        <v>93.9166666666666</v>
      </c>
      <c r="D944" s="80">
        <v>4</v>
      </c>
      <c r="E944" s="80" t="s">
        <v>68</v>
      </c>
      <c r="F944" s="78" t="str">
        <f>IF('Water Trading Repository Table'!$E944="Soft",'Water Trading Repository Table'!$B944, "")</f>
        <v/>
      </c>
      <c r="G944" s="79" t="str">
        <f>IF('Water Trading Repository Table'!$E944="Soft",'Water Trading Repository Table'!$C944, "")</f>
        <v/>
      </c>
      <c r="H944" s="78">
        <f>IF('Water Trading Repository Table'!$E944="Hard",'Water Trading Repository Table'!$B944, "")</f>
        <v>2736.8444697791601</v>
      </c>
      <c r="I944" s="78">
        <f t="shared" si="17"/>
        <v>2</v>
      </c>
      <c r="J944" s="90">
        <f>IF('Water Trading Repository Table'!$E944="Hard",'Water Trading Repository Table'!$C944,"")</f>
        <v>93.9166666666666</v>
      </c>
    </row>
    <row r="945" spans="1:10" ht="14.25" customHeight="1" x14ac:dyDescent="0.2">
      <c r="A945" s="77">
        <v>41746</v>
      </c>
      <c r="B945" s="78">
        <v>2292.4584675374999</v>
      </c>
      <c r="C945" s="79">
        <v>90.254166666666606</v>
      </c>
      <c r="D945" s="80">
        <v>4</v>
      </c>
      <c r="E945" s="80" t="s">
        <v>68</v>
      </c>
      <c r="F945" s="78" t="str">
        <f>IF('Water Trading Repository Table'!$E945="Soft",'Water Trading Repository Table'!$B945, "")</f>
        <v/>
      </c>
      <c r="G945" s="79" t="str">
        <f>IF('Water Trading Repository Table'!$E945="Soft",'Water Trading Repository Table'!$C945, "")</f>
        <v/>
      </c>
      <c r="H945" s="78">
        <f>IF('Water Trading Repository Table'!$E945="Hard",'Water Trading Repository Table'!$B945, "")</f>
        <v>2292.4584675374999</v>
      </c>
      <c r="I945" s="78">
        <f t="shared" si="17"/>
        <v>2</v>
      </c>
      <c r="J945" s="90">
        <f>IF('Water Trading Repository Table'!$E945="Hard",'Water Trading Repository Table'!$C945,"")</f>
        <v>90.254166666666606</v>
      </c>
    </row>
    <row r="946" spans="1:10" ht="14.25" customHeight="1" x14ac:dyDescent="0.2">
      <c r="A946" s="77">
        <v>41746.5</v>
      </c>
      <c r="B946" s="78">
        <v>2600.28185396249</v>
      </c>
      <c r="C946" s="79">
        <v>93.100833333333298</v>
      </c>
      <c r="D946" s="80">
        <v>4</v>
      </c>
      <c r="E946" s="80" t="s">
        <v>68</v>
      </c>
      <c r="F946" s="78" t="str">
        <f>IF('Water Trading Repository Table'!$E946="Soft",'Water Trading Repository Table'!$B946, "")</f>
        <v/>
      </c>
      <c r="G946" s="79" t="str">
        <f>IF('Water Trading Repository Table'!$E946="Soft",'Water Trading Repository Table'!$C946, "")</f>
        <v/>
      </c>
      <c r="H946" s="78">
        <f>IF('Water Trading Repository Table'!$E946="Hard",'Water Trading Repository Table'!$B946, "")</f>
        <v>2600.28185396249</v>
      </c>
      <c r="I946" s="78">
        <f t="shared" si="17"/>
        <v>2</v>
      </c>
      <c r="J946" s="90">
        <f>IF('Water Trading Repository Table'!$E946="Hard",'Water Trading Repository Table'!$C946,"")</f>
        <v>93.100833333333298</v>
      </c>
    </row>
    <row r="947" spans="1:10" ht="14.25" customHeight="1" x14ac:dyDescent="0.2">
      <c r="A947" s="77">
        <v>41747</v>
      </c>
      <c r="B947" s="78">
        <v>2238.1594617291598</v>
      </c>
      <c r="C947" s="79">
        <v>96.163333333333298</v>
      </c>
      <c r="D947" s="80">
        <v>4</v>
      </c>
      <c r="E947" s="80" t="s">
        <v>68</v>
      </c>
      <c r="F947" s="78" t="str">
        <f>IF('Water Trading Repository Table'!$E947="Soft",'Water Trading Repository Table'!$B947, "")</f>
        <v/>
      </c>
      <c r="G947" s="79" t="str">
        <f>IF('Water Trading Repository Table'!$E947="Soft",'Water Trading Repository Table'!$C947, "")</f>
        <v/>
      </c>
      <c r="H947" s="78">
        <f>IF('Water Trading Repository Table'!$E947="Hard",'Water Trading Repository Table'!$B947, "")</f>
        <v>2238.1594617291598</v>
      </c>
      <c r="I947" s="78">
        <f t="shared" si="17"/>
        <v>2</v>
      </c>
      <c r="J947" s="90">
        <f>IF('Water Trading Repository Table'!$E947="Hard",'Water Trading Repository Table'!$C947,"")</f>
        <v>96.163333333333298</v>
      </c>
    </row>
    <row r="948" spans="1:10" ht="14.25" customHeight="1" x14ac:dyDescent="0.2">
      <c r="A948" s="77">
        <v>41747.5</v>
      </c>
      <c r="B948" s="78">
        <v>2570.20604453333</v>
      </c>
      <c r="C948" s="79">
        <v>92.972499999999997</v>
      </c>
      <c r="D948" s="80">
        <v>4</v>
      </c>
      <c r="E948" s="80" t="s">
        <v>68</v>
      </c>
      <c r="F948" s="78" t="str">
        <f>IF('Water Trading Repository Table'!$E948="Soft",'Water Trading Repository Table'!$B948, "")</f>
        <v/>
      </c>
      <c r="G948" s="79" t="str">
        <f>IF('Water Trading Repository Table'!$E948="Soft",'Water Trading Repository Table'!$C948, "")</f>
        <v/>
      </c>
      <c r="H948" s="78">
        <f>IF('Water Trading Repository Table'!$E948="Hard",'Water Trading Repository Table'!$B948, "")</f>
        <v>2570.20604453333</v>
      </c>
      <c r="I948" s="78">
        <f t="shared" si="17"/>
        <v>2</v>
      </c>
      <c r="J948" s="90">
        <f>IF('Water Trading Repository Table'!$E948="Hard",'Water Trading Repository Table'!$C948,"")</f>
        <v>92.972499999999997</v>
      </c>
    </row>
    <row r="949" spans="1:10" ht="14.25" customHeight="1" x14ac:dyDescent="0.2">
      <c r="A949" s="77">
        <v>41748</v>
      </c>
      <c r="B949" s="78">
        <v>2178.1450835374999</v>
      </c>
      <c r="C949" s="79">
        <v>88.909999999999897</v>
      </c>
      <c r="D949" s="80">
        <v>4</v>
      </c>
      <c r="E949" s="80" t="s">
        <v>68</v>
      </c>
      <c r="F949" s="78" t="str">
        <f>IF('Water Trading Repository Table'!$E949="Soft",'Water Trading Repository Table'!$B949, "")</f>
        <v/>
      </c>
      <c r="G949" s="79" t="str">
        <f>IF('Water Trading Repository Table'!$E949="Soft",'Water Trading Repository Table'!$C949, "")</f>
        <v/>
      </c>
      <c r="H949" s="78">
        <f>IF('Water Trading Repository Table'!$E949="Hard",'Water Trading Repository Table'!$B949, "")</f>
        <v>2178.1450835374999</v>
      </c>
      <c r="I949" s="78">
        <f t="shared" si="17"/>
        <v>2</v>
      </c>
      <c r="J949" s="90">
        <f>IF('Water Trading Repository Table'!$E949="Hard",'Water Trading Repository Table'!$C949,"")</f>
        <v>88.909999999999897</v>
      </c>
    </row>
    <row r="950" spans="1:10" ht="14.25" customHeight="1" x14ac:dyDescent="0.2">
      <c r="A950" s="77">
        <v>41748.5</v>
      </c>
      <c r="B950" s="78">
        <v>2458.4068403333299</v>
      </c>
      <c r="C950" s="79">
        <v>93.142499999999899</v>
      </c>
      <c r="D950" s="80">
        <v>4</v>
      </c>
      <c r="E950" s="80" t="s">
        <v>68</v>
      </c>
      <c r="F950" s="78" t="str">
        <f>IF('Water Trading Repository Table'!$E950="Soft",'Water Trading Repository Table'!$B950, "")</f>
        <v/>
      </c>
      <c r="G950" s="79" t="str">
        <f>IF('Water Trading Repository Table'!$E950="Soft",'Water Trading Repository Table'!$C950, "")</f>
        <v/>
      </c>
      <c r="H950" s="78">
        <f>IF('Water Trading Repository Table'!$E950="Hard",'Water Trading Repository Table'!$B950, "")</f>
        <v>2458.4068403333299</v>
      </c>
      <c r="I950" s="78">
        <f t="shared" si="17"/>
        <v>2</v>
      </c>
      <c r="J950" s="90">
        <f>IF('Water Trading Repository Table'!$E950="Hard",'Water Trading Repository Table'!$C950,"")</f>
        <v>93.142499999999899</v>
      </c>
    </row>
    <row r="951" spans="1:10" ht="14.25" customHeight="1" x14ac:dyDescent="0.2">
      <c r="A951" s="77">
        <v>41749</v>
      </c>
      <c r="B951" s="78">
        <v>1947.3650472541599</v>
      </c>
      <c r="C951" s="79">
        <v>93.240833333333299</v>
      </c>
      <c r="D951" s="80">
        <v>4</v>
      </c>
      <c r="E951" s="80" t="s">
        <v>68</v>
      </c>
      <c r="F951" s="78" t="str">
        <f>IF('Water Trading Repository Table'!$E951="Soft",'Water Trading Repository Table'!$B951, "")</f>
        <v/>
      </c>
      <c r="G951" s="79" t="str">
        <f>IF('Water Trading Repository Table'!$E951="Soft",'Water Trading Repository Table'!$C951, "")</f>
        <v/>
      </c>
      <c r="H951" s="78">
        <f>IF('Water Trading Repository Table'!$E951="Hard",'Water Trading Repository Table'!$B951, "")</f>
        <v>1947.3650472541599</v>
      </c>
      <c r="I951" s="78">
        <f t="shared" si="17"/>
        <v>2</v>
      </c>
      <c r="J951" s="90">
        <f>IF('Water Trading Repository Table'!$E951="Hard",'Water Trading Repository Table'!$C951,"")</f>
        <v>93.240833333333299</v>
      </c>
    </row>
    <row r="952" spans="1:10" ht="14.25" customHeight="1" x14ac:dyDescent="0.2">
      <c r="A952" s="77">
        <v>41749.5</v>
      </c>
      <c r="B952" s="78">
        <v>2177.5841689416602</v>
      </c>
      <c r="C952" s="79">
        <v>91.870833333333294</v>
      </c>
      <c r="D952" s="80">
        <v>4</v>
      </c>
      <c r="E952" s="80" t="s">
        <v>68</v>
      </c>
      <c r="F952" s="78" t="str">
        <f>IF('Water Trading Repository Table'!$E952="Soft",'Water Trading Repository Table'!$B952, "")</f>
        <v/>
      </c>
      <c r="G952" s="79" t="str">
        <f>IF('Water Trading Repository Table'!$E952="Soft",'Water Trading Repository Table'!$C952, "")</f>
        <v/>
      </c>
      <c r="H952" s="78">
        <f>IF('Water Trading Repository Table'!$E952="Hard",'Water Trading Repository Table'!$B952, "")</f>
        <v>2177.5841689416602</v>
      </c>
      <c r="I952" s="78">
        <f t="shared" si="17"/>
        <v>2</v>
      </c>
      <c r="J952" s="90">
        <f>IF('Water Trading Repository Table'!$E952="Hard",'Water Trading Repository Table'!$C952,"")</f>
        <v>91.870833333333294</v>
      </c>
    </row>
    <row r="953" spans="1:10" ht="14.25" customHeight="1" x14ac:dyDescent="0.2">
      <c r="A953" s="77">
        <v>41750</v>
      </c>
      <c r="B953" s="78">
        <v>1923.60790184999</v>
      </c>
      <c r="C953" s="79">
        <v>92.873333333333306</v>
      </c>
      <c r="D953" s="80">
        <v>4</v>
      </c>
      <c r="E953" s="80" t="s">
        <v>68</v>
      </c>
      <c r="F953" s="78" t="str">
        <f>IF('Water Trading Repository Table'!$E953="Soft",'Water Trading Repository Table'!$B953, "")</f>
        <v/>
      </c>
      <c r="G953" s="79" t="str">
        <f>IF('Water Trading Repository Table'!$E953="Soft",'Water Trading Repository Table'!$C953, "")</f>
        <v/>
      </c>
      <c r="H953" s="78">
        <f>IF('Water Trading Repository Table'!$E953="Hard",'Water Trading Repository Table'!$B953, "")</f>
        <v>1923.60790184999</v>
      </c>
      <c r="I953" s="78">
        <f t="shared" si="17"/>
        <v>2</v>
      </c>
      <c r="J953" s="90">
        <f>IF('Water Trading Repository Table'!$E953="Hard",'Water Trading Repository Table'!$C953,"")</f>
        <v>92.873333333333306</v>
      </c>
    </row>
    <row r="954" spans="1:10" ht="14.25" customHeight="1" x14ac:dyDescent="0.2">
      <c r="A954" s="77">
        <v>41750.5</v>
      </c>
      <c r="B954" s="78">
        <v>2084.3268327874898</v>
      </c>
      <c r="C954" s="79">
        <v>88.707499999999996</v>
      </c>
      <c r="D954" s="80">
        <v>4</v>
      </c>
      <c r="E954" s="80" t="s">
        <v>68</v>
      </c>
      <c r="F954" s="78" t="str">
        <f>IF('Water Trading Repository Table'!$E954="Soft",'Water Trading Repository Table'!$B954, "")</f>
        <v/>
      </c>
      <c r="G954" s="79" t="str">
        <f>IF('Water Trading Repository Table'!$E954="Soft",'Water Trading Repository Table'!$C954, "")</f>
        <v/>
      </c>
      <c r="H954" s="78">
        <f>IF('Water Trading Repository Table'!$E954="Hard",'Water Trading Repository Table'!$B954, "")</f>
        <v>2084.3268327874898</v>
      </c>
      <c r="I954" s="78">
        <f t="shared" si="17"/>
        <v>2</v>
      </c>
      <c r="J954" s="90">
        <f>IF('Water Trading Repository Table'!$E954="Hard",'Water Trading Repository Table'!$C954,"")</f>
        <v>88.707499999999996</v>
      </c>
    </row>
    <row r="955" spans="1:10" ht="14.25" customHeight="1" x14ac:dyDescent="0.2">
      <c r="A955" s="77">
        <v>41751</v>
      </c>
      <c r="B955" s="78">
        <v>2178.3010684624901</v>
      </c>
      <c r="C955" s="79">
        <v>92.928333333333299</v>
      </c>
      <c r="D955" s="80">
        <v>4</v>
      </c>
      <c r="E955" s="80" t="s">
        <v>68</v>
      </c>
      <c r="F955" s="78" t="str">
        <f>IF('Water Trading Repository Table'!$E955="Soft",'Water Trading Repository Table'!$B955, "")</f>
        <v/>
      </c>
      <c r="G955" s="79" t="str">
        <f>IF('Water Trading Repository Table'!$E955="Soft",'Water Trading Repository Table'!$C955, "")</f>
        <v/>
      </c>
      <c r="H955" s="78">
        <f>IF('Water Trading Repository Table'!$E955="Hard",'Water Trading Repository Table'!$B955, "")</f>
        <v>2178.3010684624901</v>
      </c>
      <c r="I955" s="78">
        <f t="shared" si="17"/>
        <v>2</v>
      </c>
      <c r="J955" s="90">
        <f>IF('Water Trading Repository Table'!$E955="Hard",'Water Trading Repository Table'!$C955,"")</f>
        <v>92.928333333333299</v>
      </c>
    </row>
    <row r="956" spans="1:10" ht="14.25" customHeight="1" x14ac:dyDescent="0.2">
      <c r="A956" s="77">
        <v>41751.5</v>
      </c>
      <c r="B956" s="78">
        <v>2342.1035759041602</v>
      </c>
      <c r="C956" s="79">
        <v>94.216666666666598</v>
      </c>
      <c r="D956" s="80">
        <v>4</v>
      </c>
      <c r="E956" s="80" t="s">
        <v>68</v>
      </c>
      <c r="F956" s="78" t="str">
        <f>IF('Water Trading Repository Table'!$E956="Soft",'Water Trading Repository Table'!$B956, "")</f>
        <v/>
      </c>
      <c r="G956" s="79" t="str">
        <f>IF('Water Trading Repository Table'!$E956="Soft",'Water Trading Repository Table'!$C956, "")</f>
        <v/>
      </c>
      <c r="H956" s="78">
        <f>IF('Water Trading Repository Table'!$E956="Hard",'Water Trading Repository Table'!$B956, "")</f>
        <v>2342.1035759041602</v>
      </c>
      <c r="I956" s="78">
        <f t="shared" si="17"/>
        <v>2</v>
      </c>
      <c r="J956" s="90">
        <f>IF('Water Trading Repository Table'!$E956="Hard",'Water Trading Repository Table'!$C956,"")</f>
        <v>94.216666666666598</v>
      </c>
    </row>
    <row r="957" spans="1:10" ht="14.25" customHeight="1" x14ac:dyDescent="0.2">
      <c r="A957" s="77">
        <v>41752</v>
      </c>
      <c r="B957" s="78">
        <v>1986.8119818208299</v>
      </c>
      <c r="C957" s="79">
        <v>90.968333333333305</v>
      </c>
      <c r="D957" s="80">
        <v>4</v>
      </c>
      <c r="E957" s="80" t="s">
        <v>68</v>
      </c>
      <c r="F957" s="78" t="str">
        <f>IF('Water Trading Repository Table'!$E957="Soft",'Water Trading Repository Table'!$B957, "")</f>
        <v/>
      </c>
      <c r="G957" s="79" t="str">
        <f>IF('Water Trading Repository Table'!$E957="Soft",'Water Trading Repository Table'!$C957, "")</f>
        <v/>
      </c>
      <c r="H957" s="78">
        <f>IF('Water Trading Repository Table'!$E957="Hard",'Water Trading Repository Table'!$B957, "")</f>
        <v>1986.8119818208299</v>
      </c>
      <c r="I957" s="78">
        <f t="shared" si="17"/>
        <v>2</v>
      </c>
      <c r="J957" s="90">
        <f>IF('Water Trading Repository Table'!$E957="Hard",'Water Trading Repository Table'!$C957,"")</f>
        <v>90.968333333333305</v>
      </c>
    </row>
    <row r="958" spans="1:10" ht="14.25" customHeight="1" x14ac:dyDescent="0.2">
      <c r="A958" s="77">
        <v>41752.5</v>
      </c>
      <c r="B958" s="78">
        <v>2492.27483820416</v>
      </c>
      <c r="C958" s="79">
        <v>93.7708333333333</v>
      </c>
      <c r="D958" s="80">
        <v>4</v>
      </c>
      <c r="E958" s="80" t="s">
        <v>68</v>
      </c>
      <c r="F958" s="78" t="str">
        <f>IF('Water Trading Repository Table'!$E958="Soft",'Water Trading Repository Table'!$B958, "")</f>
        <v/>
      </c>
      <c r="G958" s="79" t="str">
        <f>IF('Water Trading Repository Table'!$E958="Soft",'Water Trading Repository Table'!$C958, "")</f>
        <v/>
      </c>
      <c r="H958" s="78">
        <f>IF('Water Trading Repository Table'!$E958="Hard",'Water Trading Repository Table'!$B958, "")</f>
        <v>2492.27483820416</v>
      </c>
      <c r="I958" s="78">
        <f t="shared" si="17"/>
        <v>2</v>
      </c>
      <c r="J958" s="90">
        <f>IF('Water Trading Repository Table'!$E958="Hard",'Water Trading Repository Table'!$C958,"")</f>
        <v>93.7708333333333</v>
      </c>
    </row>
    <row r="959" spans="1:10" ht="14.25" customHeight="1" x14ac:dyDescent="0.2">
      <c r="A959" s="77">
        <v>41753</v>
      </c>
      <c r="B959" s="78">
        <v>2011.5389245375</v>
      </c>
      <c r="C959" s="79">
        <v>97.500833333333304</v>
      </c>
      <c r="D959" s="80">
        <v>4</v>
      </c>
      <c r="E959" s="80" t="s">
        <v>68</v>
      </c>
      <c r="F959" s="78" t="str">
        <f>IF('Water Trading Repository Table'!$E959="Soft",'Water Trading Repository Table'!$B959, "")</f>
        <v/>
      </c>
      <c r="G959" s="79" t="str">
        <f>IF('Water Trading Repository Table'!$E959="Soft",'Water Trading Repository Table'!$C959, "")</f>
        <v/>
      </c>
      <c r="H959" s="78">
        <f>IF('Water Trading Repository Table'!$E959="Hard",'Water Trading Repository Table'!$B959, "")</f>
        <v>2011.5389245375</v>
      </c>
      <c r="I959" s="78">
        <f t="shared" si="17"/>
        <v>2</v>
      </c>
      <c r="J959" s="90">
        <f>IF('Water Trading Repository Table'!$E959="Hard",'Water Trading Repository Table'!$C959,"")</f>
        <v>97.500833333333304</v>
      </c>
    </row>
    <row r="960" spans="1:10" ht="14.25" customHeight="1" x14ac:dyDescent="0.2">
      <c r="A960" s="77">
        <v>41753.5</v>
      </c>
      <c r="B960" s="78">
        <v>2541.34914761666</v>
      </c>
      <c r="C960" s="79">
        <v>95.994166666666601</v>
      </c>
      <c r="D960" s="80">
        <v>4</v>
      </c>
      <c r="E960" s="80" t="s">
        <v>68</v>
      </c>
      <c r="F960" s="78" t="str">
        <f>IF('Water Trading Repository Table'!$E960="Soft",'Water Trading Repository Table'!$B960, "")</f>
        <v/>
      </c>
      <c r="G960" s="79" t="str">
        <f>IF('Water Trading Repository Table'!$E960="Soft",'Water Trading Repository Table'!$C960, "")</f>
        <v/>
      </c>
      <c r="H960" s="78">
        <f>IF('Water Trading Repository Table'!$E960="Hard",'Water Trading Repository Table'!$B960, "")</f>
        <v>2541.34914761666</v>
      </c>
      <c r="I960" s="78">
        <f t="shared" si="17"/>
        <v>2</v>
      </c>
      <c r="J960" s="90">
        <f>IF('Water Trading Repository Table'!$E960="Hard",'Water Trading Repository Table'!$C960,"")</f>
        <v>95.994166666666601</v>
      </c>
    </row>
    <row r="961" spans="1:10" ht="14.25" customHeight="1" x14ac:dyDescent="0.2">
      <c r="A961" s="77">
        <v>41754</v>
      </c>
      <c r="B961" s="78">
        <v>1869.39257215833</v>
      </c>
      <c r="C961" s="79">
        <v>92.954166666666595</v>
      </c>
      <c r="D961" s="80">
        <v>4</v>
      </c>
      <c r="E961" s="80" t="s">
        <v>68</v>
      </c>
      <c r="F961" s="78" t="str">
        <f>IF('Water Trading Repository Table'!$E961="Soft",'Water Trading Repository Table'!$B961, "")</f>
        <v/>
      </c>
      <c r="G961" s="79" t="str">
        <f>IF('Water Trading Repository Table'!$E961="Soft",'Water Trading Repository Table'!$C961, "")</f>
        <v/>
      </c>
      <c r="H961" s="78">
        <f>IF('Water Trading Repository Table'!$E961="Hard",'Water Trading Repository Table'!$B961, "")</f>
        <v>1869.39257215833</v>
      </c>
      <c r="I961" s="78">
        <f t="shared" si="17"/>
        <v>2</v>
      </c>
      <c r="J961" s="90">
        <f>IF('Water Trading Repository Table'!$E961="Hard",'Water Trading Repository Table'!$C961,"")</f>
        <v>92.954166666666595</v>
      </c>
    </row>
    <row r="962" spans="1:10" ht="14.25" customHeight="1" x14ac:dyDescent="0.2">
      <c r="A962" s="77">
        <v>41754.5</v>
      </c>
      <c r="B962" s="78">
        <v>2113.9166695624899</v>
      </c>
      <c r="C962" s="79">
        <v>93.922499999999999</v>
      </c>
      <c r="D962" s="80">
        <v>4</v>
      </c>
      <c r="E962" s="80" t="s">
        <v>68</v>
      </c>
      <c r="F962" s="78" t="str">
        <f>IF('Water Trading Repository Table'!$E962="Soft",'Water Trading Repository Table'!$B962, "")</f>
        <v/>
      </c>
      <c r="G962" s="79" t="str">
        <f>IF('Water Trading Repository Table'!$E962="Soft",'Water Trading Repository Table'!$C962, "")</f>
        <v/>
      </c>
      <c r="H962" s="78">
        <f>IF('Water Trading Repository Table'!$E962="Hard",'Water Trading Repository Table'!$B962, "")</f>
        <v>2113.9166695624899</v>
      </c>
      <c r="I962" s="78">
        <f t="shared" si="17"/>
        <v>2</v>
      </c>
      <c r="J962" s="90">
        <f>IF('Water Trading Repository Table'!$E962="Hard",'Water Trading Repository Table'!$C962,"")</f>
        <v>93.922499999999999</v>
      </c>
    </row>
    <row r="963" spans="1:10" ht="14.25" customHeight="1" x14ac:dyDescent="0.2">
      <c r="A963" s="77">
        <v>41755</v>
      </c>
      <c r="B963" s="78">
        <v>2041.3888132874899</v>
      </c>
      <c r="C963" s="79">
        <v>94.066666666666606</v>
      </c>
      <c r="D963" s="80">
        <v>4</v>
      </c>
      <c r="E963" s="80" t="s">
        <v>68</v>
      </c>
      <c r="F963" s="78" t="str">
        <f>IF('Water Trading Repository Table'!$E963="Soft",'Water Trading Repository Table'!$B963, "")</f>
        <v/>
      </c>
      <c r="G963" s="79" t="str">
        <f>IF('Water Trading Repository Table'!$E963="Soft",'Water Trading Repository Table'!$C963, "")</f>
        <v/>
      </c>
      <c r="H963" s="78">
        <f>IF('Water Trading Repository Table'!$E963="Hard",'Water Trading Repository Table'!$B963, "")</f>
        <v>2041.3888132874899</v>
      </c>
      <c r="I963" s="78">
        <f t="shared" si="17"/>
        <v>2</v>
      </c>
      <c r="J963" s="90">
        <f>IF('Water Trading Repository Table'!$E963="Hard",'Water Trading Repository Table'!$C963,"")</f>
        <v>94.066666666666606</v>
      </c>
    </row>
    <row r="964" spans="1:10" ht="14.25" customHeight="1" x14ac:dyDescent="0.2">
      <c r="A964" s="77">
        <v>41755.5</v>
      </c>
      <c r="B964" s="78">
        <v>2392.579391925</v>
      </c>
      <c r="C964" s="79">
        <v>91.638333333333307</v>
      </c>
      <c r="D964" s="80">
        <v>4</v>
      </c>
      <c r="E964" s="80" t="s">
        <v>68</v>
      </c>
      <c r="F964" s="78" t="str">
        <f>IF('Water Trading Repository Table'!$E964="Soft",'Water Trading Repository Table'!$B964, "")</f>
        <v/>
      </c>
      <c r="G964" s="79" t="str">
        <f>IF('Water Trading Repository Table'!$E964="Soft",'Water Trading Repository Table'!$C964, "")</f>
        <v/>
      </c>
      <c r="H964" s="78">
        <f>IF('Water Trading Repository Table'!$E964="Hard",'Water Trading Repository Table'!$B964, "")</f>
        <v>2392.579391925</v>
      </c>
      <c r="I964" s="78">
        <f t="shared" ref="I964:I1027" si="18">ROUNDUP(D964/3,0)</f>
        <v>2</v>
      </c>
      <c r="J964" s="90">
        <f>IF('Water Trading Repository Table'!$E964="Hard",'Water Trading Repository Table'!$C964,"")</f>
        <v>91.638333333333307</v>
      </c>
    </row>
    <row r="965" spans="1:10" ht="14.25" customHeight="1" x14ac:dyDescent="0.2">
      <c r="A965" s="77">
        <v>41756</v>
      </c>
      <c r="B965" s="78">
        <v>1847.6206024749899</v>
      </c>
      <c r="C965" s="79">
        <v>92.293333333333294</v>
      </c>
      <c r="D965" s="80">
        <v>4</v>
      </c>
      <c r="E965" s="80" t="s">
        <v>68</v>
      </c>
      <c r="F965" s="78" t="str">
        <f>IF('Water Trading Repository Table'!$E965="Soft",'Water Trading Repository Table'!$B965, "")</f>
        <v/>
      </c>
      <c r="G965" s="79" t="str">
        <f>IF('Water Trading Repository Table'!$E965="Soft",'Water Trading Repository Table'!$C965, "")</f>
        <v/>
      </c>
      <c r="H965" s="78">
        <f>IF('Water Trading Repository Table'!$E965="Hard",'Water Trading Repository Table'!$B965, "")</f>
        <v>1847.6206024749899</v>
      </c>
      <c r="I965" s="78">
        <f t="shared" si="18"/>
        <v>2</v>
      </c>
      <c r="J965" s="90">
        <f>IF('Water Trading Repository Table'!$E965="Hard",'Water Trading Repository Table'!$C965,"")</f>
        <v>92.293333333333294</v>
      </c>
    </row>
    <row r="966" spans="1:10" ht="14.25" customHeight="1" x14ac:dyDescent="0.2">
      <c r="A966" s="77">
        <v>41756.5</v>
      </c>
      <c r="B966" s="78">
        <v>2103.7799291791598</v>
      </c>
      <c r="C966" s="79">
        <v>90.272499999999994</v>
      </c>
      <c r="D966" s="80">
        <v>4</v>
      </c>
      <c r="E966" s="80" t="s">
        <v>68</v>
      </c>
      <c r="F966" s="78" t="str">
        <f>IF('Water Trading Repository Table'!$E966="Soft",'Water Trading Repository Table'!$B966, "")</f>
        <v/>
      </c>
      <c r="G966" s="79" t="str">
        <f>IF('Water Trading Repository Table'!$E966="Soft",'Water Trading Repository Table'!$C966, "")</f>
        <v/>
      </c>
      <c r="H966" s="78">
        <f>IF('Water Trading Repository Table'!$E966="Hard",'Water Trading Repository Table'!$B966, "")</f>
        <v>2103.7799291791598</v>
      </c>
      <c r="I966" s="78">
        <f t="shared" si="18"/>
        <v>2</v>
      </c>
      <c r="J966" s="90">
        <f>IF('Water Trading Repository Table'!$E966="Hard",'Water Trading Repository Table'!$C966,"")</f>
        <v>90.272499999999994</v>
      </c>
    </row>
    <row r="967" spans="1:10" ht="14.25" customHeight="1" x14ac:dyDescent="0.2">
      <c r="A967" s="77">
        <v>41757</v>
      </c>
      <c r="B967" s="78">
        <v>1684.3235995374901</v>
      </c>
      <c r="C967" s="79">
        <v>96.438333333333304</v>
      </c>
      <c r="D967" s="80">
        <v>4</v>
      </c>
      <c r="E967" s="80" t="s">
        <v>68</v>
      </c>
      <c r="F967" s="78" t="str">
        <f>IF('Water Trading Repository Table'!$E967="Soft",'Water Trading Repository Table'!$B967, "")</f>
        <v/>
      </c>
      <c r="G967" s="79" t="str">
        <f>IF('Water Trading Repository Table'!$E967="Soft",'Water Trading Repository Table'!$C967, "")</f>
        <v/>
      </c>
      <c r="H967" s="78">
        <f>IF('Water Trading Repository Table'!$E967="Hard",'Water Trading Repository Table'!$B967, "")</f>
        <v>1684.3235995374901</v>
      </c>
      <c r="I967" s="78">
        <f t="shared" si="18"/>
        <v>2</v>
      </c>
      <c r="J967" s="90">
        <f>IF('Water Trading Repository Table'!$E967="Hard",'Water Trading Repository Table'!$C967,"")</f>
        <v>96.438333333333304</v>
      </c>
    </row>
    <row r="968" spans="1:10" ht="14.25" customHeight="1" x14ac:dyDescent="0.2">
      <c r="A968" s="77">
        <v>41757.5</v>
      </c>
      <c r="B968" s="78">
        <v>2057.4672101124902</v>
      </c>
      <c r="C968" s="79">
        <v>93.667500000000004</v>
      </c>
      <c r="D968" s="80">
        <v>4</v>
      </c>
      <c r="E968" s="80" t="s">
        <v>68</v>
      </c>
      <c r="F968" s="78" t="str">
        <f>IF('Water Trading Repository Table'!$E968="Soft",'Water Trading Repository Table'!$B968, "")</f>
        <v/>
      </c>
      <c r="G968" s="79" t="str">
        <f>IF('Water Trading Repository Table'!$E968="Soft",'Water Trading Repository Table'!$C968, "")</f>
        <v/>
      </c>
      <c r="H968" s="78">
        <f>IF('Water Trading Repository Table'!$E968="Hard",'Water Trading Repository Table'!$B968, "")</f>
        <v>2057.4672101124902</v>
      </c>
      <c r="I968" s="78">
        <f t="shared" si="18"/>
        <v>2</v>
      </c>
      <c r="J968" s="90">
        <f>IF('Water Trading Repository Table'!$E968="Hard",'Water Trading Repository Table'!$C968,"")</f>
        <v>93.667500000000004</v>
      </c>
    </row>
    <row r="969" spans="1:10" ht="14.25" customHeight="1" x14ac:dyDescent="0.2">
      <c r="A969" s="77">
        <v>41758</v>
      </c>
      <c r="B969" s="78">
        <v>2173.1531144277701</v>
      </c>
      <c r="C969" s="79">
        <v>90.662222222222198</v>
      </c>
      <c r="D969" s="80">
        <v>4</v>
      </c>
      <c r="E969" s="80" t="s">
        <v>68</v>
      </c>
      <c r="F969" s="78" t="str">
        <f>IF('Water Trading Repository Table'!$E969="Soft",'Water Trading Repository Table'!$B969, "")</f>
        <v/>
      </c>
      <c r="G969" s="79" t="str">
        <f>IF('Water Trading Repository Table'!$E969="Soft",'Water Trading Repository Table'!$C969, "")</f>
        <v/>
      </c>
      <c r="H969" s="78">
        <f>IF('Water Trading Repository Table'!$E969="Hard",'Water Trading Repository Table'!$B969, "")</f>
        <v>2173.1531144277701</v>
      </c>
      <c r="I969" s="78">
        <f t="shared" si="18"/>
        <v>2</v>
      </c>
      <c r="J969" s="90">
        <f>IF('Water Trading Repository Table'!$E969="Hard",'Water Trading Repository Table'!$C969,"")</f>
        <v>90.662222222222198</v>
      </c>
    </row>
    <row r="970" spans="1:10" ht="14.25" customHeight="1" x14ac:dyDescent="0.2">
      <c r="A970" s="77">
        <v>41758.5</v>
      </c>
      <c r="B970" s="78">
        <v>2380.5147788583299</v>
      </c>
      <c r="C970" s="79">
        <v>93.676666666666605</v>
      </c>
      <c r="D970" s="80">
        <v>4</v>
      </c>
      <c r="E970" s="80" t="s">
        <v>68</v>
      </c>
      <c r="F970" s="78" t="str">
        <f>IF('Water Trading Repository Table'!$E970="Soft",'Water Trading Repository Table'!$B970, "")</f>
        <v/>
      </c>
      <c r="G970" s="79" t="str">
        <f>IF('Water Trading Repository Table'!$E970="Soft",'Water Trading Repository Table'!$C970, "")</f>
        <v/>
      </c>
      <c r="H970" s="78">
        <f>IF('Water Trading Repository Table'!$E970="Hard",'Water Trading Repository Table'!$B970, "")</f>
        <v>2380.5147788583299</v>
      </c>
      <c r="I970" s="78">
        <f t="shared" si="18"/>
        <v>2</v>
      </c>
      <c r="J970" s="90">
        <f>IF('Water Trading Repository Table'!$E970="Hard",'Water Trading Repository Table'!$C970,"")</f>
        <v>93.676666666666605</v>
      </c>
    </row>
    <row r="971" spans="1:10" ht="14.25" customHeight="1" x14ac:dyDescent="0.2">
      <c r="A971" s="77">
        <v>41759</v>
      </c>
      <c r="B971" s="78">
        <v>2278.7772955714199</v>
      </c>
      <c r="C971" s="79">
        <v>89.397142857142796</v>
      </c>
      <c r="D971" s="80">
        <v>4</v>
      </c>
      <c r="E971" s="80" t="s">
        <v>68</v>
      </c>
      <c r="F971" s="78" t="str">
        <f>IF('Water Trading Repository Table'!$E971="Soft",'Water Trading Repository Table'!$B971, "")</f>
        <v/>
      </c>
      <c r="G971" s="79" t="str">
        <f>IF('Water Trading Repository Table'!$E971="Soft",'Water Trading Repository Table'!$C971, "")</f>
        <v/>
      </c>
      <c r="H971" s="78">
        <f>IF('Water Trading Repository Table'!$E971="Hard",'Water Trading Repository Table'!$B971, "")</f>
        <v>2278.7772955714199</v>
      </c>
      <c r="I971" s="78">
        <f t="shared" si="18"/>
        <v>2</v>
      </c>
      <c r="J971" s="90">
        <f>IF('Water Trading Repository Table'!$E971="Hard",'Water Trading Repository Table'!$C971,"")</f>
        <v>89.397142857142796</v>
      </c>
    </row>
    <row r="972" spans="1:10" ht="14.25" customHeight="1" x14ac:dyDescent="0.2">
      <c r="A972" s="77">
        <v>41759.5</v>
      </c>
      <c r="B972" s="78">
        <v>2434.3405128333302</v>
      </c>
      <c r="C972" s="79">
        <v>93.325833333333307</v>
      </c>
      <c r="D972" s="80">
        <v>4</v>
      </c>
      <c r="E972" s="80" t="s">
        <v>68</v>
      </c>
      <c r="F972" s="78" t="str">
        <f>IF('Water Trading Repository Table'!$E972="Soft",'Water Trading Repository Table'!$B972, "")</f>
        <v/>
      </c>
      <c r="G972" s="79" t="str">
        <f>IF('Water Trading Repository Table'!$E972="Soft",'Water Trading Repository Table'!$C972, "")</f>
        <v/>
      </c>
      <c r="H972" s="78">
        <f>IF('Water Trading Repository Table'!$E972="Hard",'Water Trading Repository Table'!$B972, "")</f>
        <v>2434.3405128333302</v>
      </c>
      <c r="I972" s="78">
        <f t="shared" si="18"/>
        <v>2</v>
      </c>
      <c r="J972" s="90">
        <f>IF('Water Trading Repository Table'!$E972="Hard",'Water Trading Repository Table'!$C972,"")</f>
        <v>93.325833333333307</v>
      </c>
    </row>
    <row r="973" spans="1:10" ht="14.25" customHeight="1" x14ac:dyDescent="0.2">
      <c r="A973" s="77">
        <v>41760</v>
      </c>
      <c r="B973" s="78">
        <v>2006.54166748749</v>
      </c>
      <c r="C973" s="79">
        <v>95.897499999999994</v>
      </c>
      <c r="D973" s="80">
        <v>5</v>
      </c>
      <c r="E973" s="80" t="s">
        <v>68</v>
      </c>
      <c r="F973" s="78" t="str">
        <f>IF('Water Trading Repository Table'!$E973="Soft",'Water Trading Repository Table'!$B973, "")</f>
        <v/>
      </c>
      <c r="G973" s="79" t="str">
        <f>IF('Water Trading Repository Table'!$E973="Soft",'Water Trading Repository Table'!$C973, "")</f>
        <v/>
      </c>
      <c r="H973" s="78">
        <f>IF('Water Trading Repository Table'!$E973="Hard",'Water Trading Repository Table'!$B973, "")</f>
        <v>2006.54166748749</v>
      </c>
      <c r="I973" s="78">
        <f t="shared" si="18"/>
        <v>2</v>
      </c>
      <c r="J973" s="90">
        <f>IF('Water Trading Repository Table'!$E973="Hard",'Water Trading Repository Table'!$C973,"")</f>
        <v>95.897499999999994</v>
      </c>
    </row>
    <row r="974" spans="1:10" ht="14.25" customHeight="1" x14ac:dyDescent="0.2">
      <c r="A974" s="77">
        <v>41760.5</v>
      </c>
      <c r="B974" s="78">
        <v>2714.09375346363</v>
      </c>
      <c r="C974" s="79">
        <v>91.956363636363605</v>
      </c>
      <c r="D974" s="80">
        <v>5</v>
      </c>
      <c r="E974" s="80" t="s">
        <v>68</v>
      </c>
      <c r="F974" s="78" t="str">
        <f>IF('Water Trading Repository Table'!$E974="Soft",'Water Trading Repository Table'!$B974, "")</f>
        <v/>
      </c>
      <c r="G974" s="79" t="str">
        <f>IF('Water Trading Repository Table'!$E974="Soft",'Water Trading Repository Table'!$C974, "")</f>
        <v/>
      </c>
      <c r="H974" s="78">
        <f>IF('Water Trading Repository Table'!$E974="Hard",'Water Trading Repository Table'!$B974, "")</f>
        <v>2714.09375346363</v>
      </c>
      <c r="I974" s="78">
        <f t="shared" si="18"/>
        <v>2</v>
      </c>
      <c r="J974" s="90">
        <f>IF('Water Trading Repository Table'!$E974="Hard",'Water Trading Repository Table'!$C974,"")</f>
        <v>91.956363636363605</v>
      </c>
    </row>
    <row r="975" spans="1:10" ht="14.25" customHeight="1" x14ac:dyDescent="0.2">
      <c r="A975" s="77">
        <v>41761</v>
      </c>
      <c r="B975" s="78">
        <v>2391.99487152856</v>
      </c>
      <c r="C975" s="79">
        <v>92.462857142857104</v>
      </c>
      <c r="D975" s="80">
        <v>5</v>
      </c>
      <c r="E975" s="80" t="s">
        <v>68</v>
      </c>
      <c r="F975" s="78" t="str">
        <f>IF('Water Trading Repository Table'!$E975="Soft",'Water Trading Repository Table'!$B975, "")</f>
        <v/>
      </c>
      <c r="G975" s="79" t="str">
        <f>IF('Water Trading Repository Table'!$E975="Soft",'Water Trading Repository Table'!$C975, "")</f>
        <v/>
      </c>
      <c r="H975" s="78">
        <f>IF('Water Trading Repository Table'!$E975="Hard",'Water Trading Repository Table'!$B975, "")</f>
        <v>2391.99487152856</v>
      </c>
      <c r="I975" s="78">
        <f t="shared" si="18"/>
        <v>2</v>
      </c>
      <c r="J975" s="90">
        <f>IF('Water Trading Repository Table'!$E975="Hard",'Water Trading Repository Table'!$C975,"")</f>
        <v>92.462857142857104</v>
      </c>
    </row>
    <row r="976" spans="1:10" ht="14.25" customHeight="1" x14ac:dyDescent="0.2">
      <c r="A976" s="77">
        <v>41761.5</v>
      </c>
      <c r="B976" s="78">
        <v>2329.3039084624902</v>
      </c>
      <c r="C976" s="79">
        <v>95.384999999999906</v>
      </c>
      <c r="D976" s="80">
        <v>5</v>
      </c>
      <c r="E976" s="80" t="s">
        <v>68</v>
      </c>
      <c r="F976" s="78" t="str">
        <f>IF('Water Trading Repository Table'!$E976="Soft",'Water Trading Repository Table'!$B976, "")</f>
        <v/>
      </c>
      <c r="G976" s="79" t="str">
        <f>IF('Water Trading Repository Table'!$E976="Soft",'Water Trading Repository Table'!$C976, "")</f>
        <v/>
      </c>
      <c r="H976" s="78">
        <f>IF('Water Trading Repository Table'!$E976="Hard",'Water Trading Repository Table'!$B976, "")</f>
        <v>2329.3039084624902</v>
      </c>
      <c r="I976" s="78">
        <f t="shared" si="18"/>
        <v>2</v>
      </c>
      <c r="J976" s="90">
        <f>IF('Water Trading Repository Table'!$E976="Hard",'Water Trading Repository Table'!$C976,"")</f>
        <v>95.384999999999906</v>
      </c>
    </row>
    <row r="977" spans="1:10" ht="14.25" customHeight="1" x14ac:dyDescent="0.2">
      <c r="A977" s="77">
        <v>41762</v>
      </c>
      <c r="B977" s="78">
        <v>2077.1218812541601</v>
      </c>
      <c r="C977" s="79">
        <v>90.847499999999997</v>
      </c>
      <c r="D977" s="80">
        <v>5</v>
      </c>
      <c r="E977" s="80" t="s">
        <v>68</v>
      </c>
      <c r="F977" s="78" t="str">
        <f>IF('Water Trading Repository Table'!$E977="Soft",'Water Trading Repository Table'!$B977, "")</f>
        <v/>
      </c>
      <c r="G977" s="79" t="str">
        <f>IF('Water Trading Repository Table'!$E977="Soft",'Water Trading Repository Table'!$C977, "")</f>
        <v/>
      </c>
      <c r="H977" s="78">
        <f>IF('Water Trading Repository Table'!$E977="Hard",'Water Trading Repository Table'!$B977, "")</f>
        <v>2077.1218812541601</v>
      </c>
      <c r="I977" s="78">
        <f t="shared" si="18"/>
        <v>2</v>
      </c>
      <c r="J977" s="90">
        <f>IF('Water Trading Repository Table'!$E977="Hard",'Water Trading Repository Table'!$C977,"")</f>
        <v>90.847499999999997</v>
      </c>
    </row>
    <row r="978" spans="1:10" ht="14.25" customHeight="1" x14ac:dyDescent="0.2">
      <c r="A978" s="77">
        <v>41762.5</v>
      </c>
      <c r="B978" s="78">
        <v>2290.5947934124902</v>
      </c>
      <c r="C978" s="79">
        <v>93.663333333333298</v>
      </c>
      <c r="D978" s="80">
        <v>5</v>
      </c>
      <c r="E978" s="80" t="s">
        <v>68</v>
      </c>
      <c r="F978" s="78" t="str">
        <f>IF('Water Trading Repository Table'!$E978="Soft",'Water Trading Repository Table'!$B978, "")</f>
        <v/>
      </c>
      <c r="G978" s="79" t="str">
        <f>IF('Water Trading Repository Table'!$E978="Soft",'Water Trading Repository Table'!$C978, "")</f>
        <v/>
      </c>
      <c r="H978" s="78">
        <f>IF('Water Trading Repository Table'!$E978="Hard",'Water Trading Repository Table'!$B978, "")</f>
        <v>2290.5947934124902</v>
      </c>
      <c r="I978" s="78">
        <f t="shared" si="18"/>
        <v>2</v>
      </c>
      <c r="J978" s="90">
        <f>IF('Water Trading Repository Table'!$E978="Hard",'Water Trading Repository Table'!$C978,"")</f>
        <v>93.663333333333298</v>
      </c>
    </row>
    <row r="979" spans="1:10" ht="14.25" customHeight="1" x14ac:dyDescent="0.2">
      <c r="A979" s="77">
        <v>41763</v>
      </c>
      <c r="B979" s="78">
        <v>1952.5976356333299</v>
      </c>
      <c r="C979" s="79">
        <v>90.486666666666594</v>
      </c>
      <c r="D979" s="80">
        <v>5</v>
      </c>
      <c r="E979" s="80" t="s">
        <v>68</v>
      </c>
      <c r="F979" s="78" t="str">
        <f>IF('Water Trading Repository Table'!$E979="Soft",'Water Trading Repository Table'!$B979, "")</f>
        <v/>
      </c>
      <c r="G979" s="79" t="str">
        <f>IF('Water Trading Repository Table'!$E979="Soft",'Water Trading Repository Table'!$C979, "")</f>
        <v/>
      </c>
      <c r="H979" s="78">
        <f>IF('Water Trading Repository Table'!$E979="Hard",'Water Trading Repository Table'!$B979, "")</f>
        <v>1952.5976356333299</v>
      </c>
      <c r="I979" s="78">
        <f t="shared" si="18"/>
        <v>2</v>
      </c>
      <c r="J979" s="90">
        <f>IF('Water Trading Repository Table'!$E979="Hard",'Water Trading Repository Table'!$C979,"")</f>
        <v>90.486666666666594</v>
      </c>
    </row>
    <row r="980" spans="1:10" ht="14.25" customHeight="1" x14ac:dyDescent="0.2">
      <c r="A980" s="77">
        <v>41763.5</v>
      </c>
      <c r="B980" s="78">
        <v>2205.2421286318099</v>
      </c>
      <c r="C980" s="79">
        <v>97.206363636363605</v>
      </c>
      <c r="D980" s="80">
        <v>5</v>
      </c>
      <c r="E980" s="80" t="s">
        <v>68</v>
      </c>
      <c r="F980" s="78" t="str">
        <f>IF('Water Trading Repository Table'!$E980="Soft",'Water Trading Repository Table'!$B980, "")</f>
        <v/>
      </c>
      <c r="G980" s="79" t="str">
        <f>IF('Water Trading Repository Table'!$E980="Soft",'Water Trading Repository Table'!$C980, "")</f>
        <v/>
      </c>
      <c r="H980" s="78">
        <f>IF('Water Trading Repository Table'!$E980="Hard",'Water Trading Repository Table'!$B980, "")</f>
        <v>2205.2421286318099</v>
      </c>
      <c r="I980" s="78">
        <f t="shared" si="18"/>
        <v>2</v>
      </c>
      <c r="J980" s="90">
        <f>IF('Water Trading Repository Table'!$E980="Hard",'Water Trading Repository Table'!$C980,"")</f>
        <v>97.206363636363605</v>
      </c>
    </row>
    <row r="981" spans="1:10" ht="14.25" customHeight="1" x14ac:dyDescent="0.2">
      <c r="A981" s="77">
        <v>41764</v>
      </c>
      <c r="B981" s="78">
        <v>1820.63976945833</v>
      </c>
      <c r="C981" s="79">
        <v>95.418333333333294</v>
      </c>
      <c r="D981" s="80">
        <v>5</v>
      </c>
      <c r="E981" s="80" t="s">
        <v>68</v>
      </c>
      <c r="F981" s="78" t="str">
        <f>IF('Water Trading Repository Table'!$E981="Soft",'Water Trading Repository Table'!$B981, "")</f>
        <v/>
      </c>
      <c r="G981" s="79" t="str">
        <f>IF('Water Trading Repository Table'!$E981="Soft",'Water Trading Repository Table'!$C981, "")</f>
        <v/>
      </c>
      <c r="H981" s="78">
        <f>IF('Water Trading Repository Table'!$E981="Hard",'Water Trading Repository Table'!$B981, "")</f>
        <v>1820.63976945833</v>
      </c>
      <c r="I981" s="78">
        <f t="shared" si="18"/>
        <v>2</v>
      </c>
      <c r="J981" s="90">
        <f>IF('Water Trading Repository Table'!$E981="Hard",'Water Trading Repository Table'!$C981,"")</f>
        <v>95.418333333333294</v>
      </c>
    </row>
    <row r="982" spans="1:10" ht="14.25" customHeight="1" x14ac:dyDescent="0.2">
      <c r="A982" s="77">
        <v>41764.5</v>
      </c>
      <c r="B982" s="78">
        <v>1949.2376995124901</v>
      </c>
      <c r="C982" s="79">
        <v>96.343333333333305</v>
      </c>
      <c r="D982" s="80">
        <v>5</v>
      </c>
      <c r="E982" s="80" t="s">
        <v>68</v>
      </c>
      <c r="F982" s="78" t="str">
        <f>IF('Water Trading Repository Table'!$E982="Soft",'Water Trading Repository Table'!$B982, "")</f>
        <v/>
      </c>
      <c r="G982" s="79" t="str">
        <f>IF('Water Trading Repository Table'!$E982="Soft",'Water Trading Repository Table'!$C982, "")</f>
        <v/>
      </c>
      <c r="H982" s="78">
        <f>IF('Water Trading Repository Table'!$E982="Hard",'Water Trading Repository Table'!$B982, "")</f>
        <v>1949.2376995124901</v>
      </c>
      <c r="I982" s="78">
        <f t="shared" si="18"/>
        <v>2</v>
      </c>
      <c r="J982" s="90">
        <f>IF('Water Trading Repository Table'!$E982="Hard",'Water Trading Repository Table'!$C982,"")</f>
        <v>96.343333333333305</v>
      </c>
    </row>
    <row r="983" spans="1:10" ht="14.25" customHeight="1" x14ac:dyDescent="0.2">
      <c r="A983" s="77">
        <v>41765</v>
      </c>
      <c r="B983" s="78">
        <v>2011.5588322041599</v>
      </c>
      <c r="C983" s="79">
        <v>91.496666666666599</v>
      </c>
      <c r="D983" s="80">
        <v>5</v>
      </c>
      <c r="E983" s="80" t="s">
        <v>68</v>
      </c>
      <c r="F983" s="78" t="str">
        <f>IF('Water Trading Repository Table'!$E983="Soft",'Water Trading Repository Table'!$B983, "")</f>
        <v/>
      </c>
      <c r="G983" s="79" t="str">
        <f>IF('Water Trading Repository Table'!$E983="Soft",'Water Trading Repository Table'!$C983, "")</f>
        <v/>
      </c>
      <c r="H983" s="78">
        <f>IF('Water Trading Repository Table'!$E983="Hard",'Water Trading Repository Table'!$B983, "")</f>
        <v>2011.5588322041599</v>
      </c>
      <c r="I983" s="78">
        <f t="shared" si="18"/>
        <v>2</v>
      </c>
      <c r="J983" s="90">
        <f>IF('Water Trading Repository Table'!$E983="Hard",'Water Trading Repository Table'!$C983,"")</f>
        <v>91.496666666666599</v>
      </c>
    </row>
    <row r="984" spans="1:10" ht="14.25" customHeight="1" x14ac:dyDescent="0.2">
      <c r="A984" s="77">
        <v>41765.5</v>
      </c>
      <c r="B984" s="78">
        <v>2407.8819831791602</v>
      </c>
      <c r="C984" s="79">
        <v>93.445833333333297</v>
      </c>
      <c r="D984" s="80">
        <v>5</v>
      </c>
      <c r="E984" s="80" t="s">
        <v>68</v>
      </c>
      <c r="F984" s="78" t="str">
        <f>IF('Water Trading Repository Table'!$E984="Soft",'Water Trading Repository Table'!$B984, "")</f>
        <v/>
      </c>
      <c r="G984" s="79" t="str">
        <f>IF('Water Trading Repository Table'!$E984="Soft",'Water Trading Repository Table'!$C984, "")</f>
        <v/>
      </c>
      <c r="H984" s="78">
        <f>IF('Water Trading Repository Table'!$E984="Hard",'Water Trading Repository Table'!$B984, "")</f>
        <v>2407.8819831791602</v>
      </c>
      <c r="I984" s="78">
        <f t="shared" si="18"/>
        <v>2</v>
      </c>
      <c r="J984" s="90">
        <f>IF('Water Trading Repository Table'!$E984="Hard",'Water Trading Repository Table'!$C984,"")</f>
        <v>93.445833333333297</v>
      </c>
    </row>
    <row r="985" spans="1:10" ht="14.25" customHeight="1" x14ac:dyDescent="0.2">
      <c r="A985" s="77">
        <v>41766</v>
      </c>
      <c r="B985" s="78">
        <v>2108.0878239458302</v>
      </c>
      <c r="C985" s="79">
        <v>98.274999999999906</v>
      </c>
      <c r="D985" s="80">
        <v>5</v>
      </c>
      <c r="E985" s="80" t="s">
        <v>68</v>
      </c>
      <c r="F985" s="78" t="str">
        <f>IF('Water Trading Repository Table'!$E985="Soft",'Water Trading Repository Table'!$B985, "")</f>
        <v/>
      </c>
      <c r="G985" s="79" t="str">
        <f>IF('Water Trading Repository Table'!$E985="Soft",'Water Trading Repository Table'!$C985, "")</f>
        <v/>
      </c>
      <c r="H985" s="78">
        <f>IF('Water Trading Repository Table'!$E985="Hard",'Water Trading Repository Table'!$B985, "")</f>
        <v>2108.0878239458302</v>
      </c>
      <c r="I985" s="78">
        <f t="shared" si="18"/>
        <v>2</v>
      </c>
      <c r="J985" s="90">
        <f>IF('Water Trading Repository Table'!$E985="Hard",'Water Trading Repository Table'!$C985,"")</f>
        <v>98.274999999999906</v>
      </c>
    </row>
    <row r="986" spans="1:10" ht="14.25" customHeight="1" x14ac:dyDescent="0.2">
      <c r="A986" s="77">
        <v>41766.5</v>
      </c>
      <c r="B986" s="78">
        <v>2425.3941229549901</v>
      </c>
      <c r="C986" s="79">
        <v>94.355999999999995</v>
      </c>
      <c r="D986" s="80">
        <v>5</v>
      </c>
      <c r="E986" s="80" t="s">
        <v>68</v>
      </c>
      <c r="F986" s="78" t="str">
        <f>IF('Water Trading Repository Table'!$E986="Soft",'Water Trading Repository Table'!$B986, "")</f>
        <v/>
      </c>
      <c r="G986" s="79" t="str">
        <f>IF('Water Trading Repository Table'!$E986="Soft",'Water Trading Repository Table'!$C986, "")</f>
        <v/>
      </c>
      <c r="H986" s="78">
        <f>IF('Water Trading Repository Table'!$E986="Hard",'Water Trading Repository Table'!$B986, "")</f>
        <v>2425.3941229549901</v>
      </c>
      <c r="I986" s="78">
        <f t="shared" si="18"/>
        <v>2</v>
      </c>
      <c r="J986" s="90">
        <f>IF('Water Trading Repository Table'!$E986="Hard",'Water Trading Repository Table'!$C986,"")</f>
        <v>94.355999999999995</v>
      </c>
    </row>
    <row r="987" spans="1:10" ht="14.25" customHeight="1" x14ac:dyDescent="0.2">
      <c r="A987" s="77">
        <v>41767</v>
      </c>
      <c r="B987" s="78">
        <v>2276.4651883285601</v>
      </c>
      <c r="C987" s="79">
        <v>93.0085714285714</v>
      </c>
      <c r="D987" s="80">
        <v>5</v>
      </c>
      <c r="E987" s="80" t="s">
        <v>68</v>
      </c>
      <c r="F987" s="78" t="str">
        <f>IF('Water Trading Repository Table'!$E987="Soft",'Water Trading Repository Table'!$B987, "")</f>
        <v/>
      </c>
      <c r="G987" s="79" t="str">
        <f>IF('Water Trading Repository Table'!$E987="Soft",'Water Trading Repository Table'!$C987, "")</f>
        <v/>
      </c>
      <c r="H987" s="78">
        <f>IF('Water Trading Repository Table'!$E987="Hard",'Water Trading Repository Table'!$B987, "")</f>
        <v>2276.4651883285601</v>
      </c>
      <c r="I987" s="78">
        <f t="shared" si="18"/>
        <v>2</v>
      </c>
      <c r="J987" s="90">
        <f>IF('Water Trading Repository Table'!$E987="Hard",'Water Trading Repository Table'!$C987,"")</f>
        <v>93.0085714285714</v>
      </c>
    </row>
    <row r="988" spans="1:10" ht="14.25" customHeight="1" x14ac:dyDescent="0.2">
      <c r="A988" s="77">
        <v>41767.5</v>
      </c>
      <c r="B988" s="78">
        <v>2385.3081387208299</v>
      </c>
      <c r="C988" s="79">
        <v>94.266666666666595</v>
      </c>
      <c r="D988" s="80">
        <v>5</v>
      </c>
      <c r="E988" s="80" t="s">
        <v>68</v>
      </c>
      <c r="F988" s="78" t="str">
        <f>IF('Water Trading Repository Table'!$E988="Soft",'Water Trading Repository Table'!$B988, "")</f>
        <v/>
      </c>
      <c r="G988" s="79" t="str">
        <f>IF('Water Trading Repository Table'!$E988="Soft",'Water Trading Repository Table'!$C988, "")</f>
        <v/>
      </c>
      <c r="H988" s="78">
        <f>IF('Water Trading Repository Table'!$E988="Hard",'Water Trading Repository Table'!$B988, "")</f>
        <v>2385.3081387208299</v>
      </c>
      <c r="I988" s="78">
        <f t="shared" si="18"/>
        <v>2</v>
      </c>
      <c r="J988" s="90">
        <f>IF('Water Trading Repository Table'!$E988="Hard",'Water Trading Repository Table'!$C988,"")</f>
        <v>94.266666666666595</v>
      </c>
    </row>
    <row r="989" spans="1:10" ht="14.25" customHeight="1" x14ac:dyDescent="0.2">
      <c r="A989" s="77">
        <v>41768</v>
      </c>
      <c r="B989" s="78">
        <v>2207.3602180749999</v>
      </c>
      <c r="C989" s="79">
        <v>94.058333333333294</v>
      </c>
      <c r="D989" s="80">
        <v>5</v>
      </c>
      <c r="E989" s="80" t="s">
        <v>68</v>
      </c>
      <c r="F989" s="78" t="str">
        <f>IF('Water Trading Repository Table'!$E989="Soft",'Water Trading Repository Table'!$B989, "")</f>
        <v/>
      </c>
      <c r="G989" s="79" t="str">
        <f>IF('Water Trading Repository Table'!$E989="Soft",'Water Trading Repository Table'!$C989, "")</f>
        <v/>
      </c>
      <c r="H989" s="78">
        <f>IF('Water Trading Repository Table'!$E989="Hard",'Water Trading Repository Table'!$B989, "")</f>
        <v>2207.3602180749999</v>
      </c>
      <c r="I989" s="78">
        <f t="shared" si="18"/>
        <v>2</v>
      </c>
      <c r="J989" s="90">
        <f>IF('Water Trading Repository Table'!$E989="Hard",'Water Trading Repository Table'!$C989,"")</f>
        <v>94.058333333333294</v>
      </c>
    </row>
    <row r="990" spans="1:10" ht="14.25" customHeight="1" x14ac:dyDescent="0.2">
      <c r="A990" s="77">
        <v>41768.5</v>
      </c>
      <c r="B990" s="78">
        <v>2288.4663373499902</v>
      </c>
      <c r="C990" s="79">
        <v>94.706666666666607</v>
      </c>
      <c r="D990" s="80">
        <v>5</v>
      </c>
      <c r="E990" s="80" t="s">
        <v>68</v>
      </c>
      <c r="F990" s="78" t="str">
        <f>IF('Water Trading Repository Table'!$E990="Soft",'Water Trading Repository Table'!$B990, "")</f>
        <v/>
      </c>
      <c r="G990" s="79" t="str">
        <f>IF('Water Trading Repository Table'!$E990="Soft",'Water Trading Repository Table'!$C990, "")</f>
        <v/>
      </c>
      <c r="H990" s="78">
        <f>IF('Water Trading Repository Table'!$E990="Hard",'Water Trading Repository Table'!$B990, "")</f>
        <v>2288.4663373499902</v>
      </c>
      <c r="I990" s="78">
        <f t="shared" si="18"/>
        <v>2</v>
      </c>
      <c r="J990" s="90">
        <f>IF('Water Trading Repository Table'!$E990="Hard",'Water Trading Repository Table'!$C990,"")</f>
        <v>94.706666666666607</v>
      </c>
    </row>
    <row r="991" spans="1:10" ht="14.25" customHeight="1" x14ac:dyDescent="0.2">
      <c r="A991" s="77">
        <v>41769</v>
      </c>
      <c r="B991" s="78">
        <v>2266.71607263332</v>
      </c>
      <c r="C991" s="79">
        <v>92.304999999999893</v>
      </c>
      <c r="D991" s="80">
        <v>5</v>
      </c>
      <c r="E991" s="80" t="s">
        <v>68</v>
      </c>
      <c r="F991" s="78" t="str">
        <f>IF('Water Trading Repository Table'!$E991="Soft",'Water Trading Repository Table'!$B991, "")</f>
        <v/>
      </c>
      <c r="G991" s="79" t="str">
        <f>IF('Water Trading Repository Table'!$E991="Soft",'Water Trading Repository Table'!$C991, "")</f>
        <v/>
      </c>
      <c r="H991" s="78">
        <f>IF('Water Trading Repository Table'!$E991="Hard",'Water Trading Repository Table'!$B991, "")</f>
        <v>2266.71607263332</v>
      </c>
      <c r="I991" s="78">
        <f t="shared" si="18"/>
        <v>2</v>
      </c>
      <c r="J991" s="90">
        <f>IF('Water Trading Repository Table'!$E991="Hard",'Water Trading Repository Table'!$C991,"")</f>
        <v>92.304999999999893</v>
      </c>
    </row>
    <row r="992" spans="1:10" ht="14.25" customHeight="1" x14ac:dyDescent="0.2">
      <c r="A992" s="77">
        <v>41769.5</v>
      </c>
      <c r="B992" s="78">
        <v>2149.3511236791601</v>
      </c>
      <c r="C992" s="79">
        <v>91.306666666666601</v>
      </c>
      <c r="D992" s="80">
        <v>5</v>
      </c>
      <c r="E992" s="80" t="s">
        <v>68</v>
      </c>
      <c r="F992" s="78" t="str">
        <f>IF('Water Trading Repository Table'!$E992="Soft",'Water Trading Repository Table'!$B992, "")</f>
        <v/>
      </c>
      <c r="G992" s="79" t="str">
        <f>IF('Water Trading Repository Table'!$E992="Soft",'Water Trading Repository Table'!$C992, "")</f>
        <v/>
      </c>
      <c r="H992" s="78">
        <f>IF('Water Trading Repository Table'!$E992="Hard",'Water Trading Repository Table'!$B992, "")</f>
        <v>2149.3511236791601</v>
      </c>
      <c r="I992" s="78">
        <f t="shared" si="18"/>
        <v>2</v>
      </c>
      <c r="J992" s="90">
        <f>IF('Water Trading Repository Table'!$E992="Hard",'Water Trading Repository Table'!$C992,"")</f>
        <v>91.306666666666601</v>
      </c>
    </row>
    <row r="993" spans="1:10" ht="14.25" customHeight="1" x14ac:dyDescent="0.2">
      <c r="A993" s="77">
        <v>41770</v>
      </c>
      <c r="B993" s="78">
        <v>1762.31032626666</v>
      </c>
      <c r="C993" s="79">
        <v>90.8958333333333</v>
      </c>
      <c r="D993" s="80">
        <v>5</v>
      </c>
      <c r="E993" s="80" t="s">
        <v>68</v>
      </c>
      <c r="F993" s="78" t="str">
        <f>IF('Water Trading Repository Table'!$E993="Soft",'Water Trading Repository Table'!$B993, "")</f>
        <v/>
      </c>
      <c r="G993" s="79" t="str">
        <f>IF('Water Trading Repository Table'!$E993="Soft",'Water Trading Repository Table'!$C993, "")</f>
        <v/>
      </c>
      <c r="H993" s="78">
        <f>IF('Water Trading Repository Table'!$E993="Hard",'Water Trading Repository Table'!$B993, "")</f>
        <v>1762.31032626666</v>
      </c>
      <c r="I993" s="78">
        <f t="shared" si="18"/>
        <v>2</v>
      </c>
      <c r="J993" s="90">
        <f>IF('Water Trading Repository Table'!$E993="Hard",'Water Trading Repository Table'!$C993,"")</f>
        <v>90.8958333333333</v>
      </c>
    </row>
    <row r="994" spans="1:10" ht="14.25" customHeight="1" x14ac:dyDescent="0.2">
      <c r="A994" s="77">
        <v>41770.5</v>
      </c>
      <c r="B994" s="78">
        <v>2091.57613969166</v>
      </c>
      <c r="C994" s="79">
        <v>92.348333333333301</v>
      </c>
      <c r="D994" s="80">
        <v>5</v>
      </c>
      <c r="E994" s="80" t="s">
        <v>68</v>
      </c>
      <c r="F994" s="78" t="str">
        <f>IF('Water Trading Repository Table'!$E994="Soft",'Water Trading Repository Table'!$B994, "")</f>
        <v/>
      </c>
      <c r="G994" s="79" t="str">
        <f>IF('Water Trading Repository Table'!$E994="Soft",'Water Trading Repository Table'!$C994, "")</f>
        <v/>
      </c>
      <c r="H994" s="78">
        <f>IF('Water Trading Repository Table'!$E994="Hard",'Water Trading Repository Table'!$B994, "")</f>
        <v>2091.57613969166</v>
      </c>
      <c r="I994" s="78">
        <f t="shared" si="18"/>
        <v>2</v>
      </c>
      <c r="J994" s="90">
        <f>IF('Water Trading Repository Table'!$E994="Hard",'Water Trading Repository Table'!$C994,"")</f>
        <v>92.348333333333301</v>
      </c>
    </row>
    <row r="995" spans="1:10" ht="14.25" customHeight="1" x14ac:dyDescent="0.2">
      <c r="A995" s="77">
        <v>41771</v>
      </c>
      <c r="B995" s="78">
        <v>1767.7216455299899</v>
      </c>
      <c r="C995" s="79">
        <v>95.63</v>
      </c>
      <c r="D995" s="80">
        <v>5</v>
      </c>
      <c r="E995" s="80" t="s">
        <v>68</v>
      </c>
      <c r="F995" s="78" t="str">
        <f>IF('Water Trading Repository Table'!$E995="Soft",'Water Trading Repository Table'!$B995, "")</f>
        <v/>
      </c>
      <c r="G995" s="79" t="str">
        <f>IF('Water Trading Repository Table'!$E995="Soft",'Water Trading Repository Table'!$C995, "")</f>
        <v/>
      </c>
      <c r="H995" s="78">
        <f>IF('Water Trading Repository Table'!$E995="Hard",'Water Trading Repository Table'!$B995, "")</f>
        <v>1767.7216455299899</v>
      </c>
      <c r="I995" s="78">
        <f t="shared" si="18"/>
        <v>2</v>
      </c>
      <c r="J995" s="90">
        <f>IF('Water Trading Repository Table'!$E995="Hard",'Water Trading Repository Table'!$C995,"")</f>
        <v>95.63</v>
      </c>
    </row>
    <row r="996" spans="1:10" ht="14.25" customHeight="1" x14ac:dyDescent="0.2">
      <c r="A996" s="77">
        <v>41771.5</v>
      </c>
      <c r="B996" s="78">
        <v>2194.2849347363599</v>
      </c>
      <c r="C996" s="79">
        <v>93.398181818181797</v>
      </c>
      <c r="D996" s="80">
        <v>5</v>
      </c>
      <c r="E996" s="80" t="s">
        <v>68</v>
      </c>
      <c r="F996" s="78" t="str">
        <f>IF('Water Trading Repository Table'!$E996="Soft",'Water Trading Repository Table'!$B996, "")</f>
        <v/>
      </c>
      <c r="G996" s="79" t="str">
        <f>IF('Water Trading Repository Table'!$E996="Soft",'Water Trading Repository Table'!$C996, "")</f>
        <v/>
      </c>
      <c r="H996" s="78">
        <f>IF('Water Trading Repository Table'!$E996="Hard",'Water Trading Repository Table'!$B996, "")</f>
        <v>2194.2849347363599</v>
      </c>
      <c r="I996" s="78">
        <f t="shared" si="18"/>
        <v>2</v>
      </c>
      <c r="J996" s="90">
        <f>IF('Water Trading Repository Table'!$E996="Hard",'Water Trading Repository Table'!$C996,"")</f>
        <v>93.398181818181797</v>
      </c>
    </row>
    <row r="997" spans="1:10" ht="14.25" customHeight="1" x14ac:dyDescent="0.2">
      <c r="A997" s="77">
        <v>41772</v>
      </c>
      <c r="B997" s="78">
        <v>2256.8843618562501</v>
      </c>
      <c r="C997" s="79">
        <v>96.203749999999999</v>
      </c>
      <c r="D997" s="80">
        <v>5</v>
      </c>
      <c r="E997" s="80" t="s">
        <v>68</v>
      </c>
      <c r="F997" s="78" t="str">
        <f>IF('Water Trading Repository Table'!$E997="Soft",'Water Trading Repository Table'!$B997, "")</f>
        <v/>
      </c>
      <c r="G997" s="79" t="str">
        <f>IF('Water Trading Repository Table'!$E997="Soft",'Water Trading Repository Table'!$C997, "")</f>
        <v/>
      </c>
      <c r="H997" s="78">
        <f>IF('Water Trading Repository Table'!$E997="Hard",'Water Trading Repository Table'!$B997, "")</f>
        <v>2256.8843618562501</v>
      </c>
      <c r="I997" s="78">
        <f t="shared" si="18"/>
        <v>2</v>
      </c>
      <c r="J997" s="90">
        <f>IF('Water Trading Repository Table'!$E997="Hard",'Water Trading Repository Table'!$C997,"")</f>
        <v>96.203749999999999</v>
      </c>
    </row>
    <row r="998" spans="1:10" ht="14.25" customHeight="1" x14ac:dyDescent="0.2">
      <c r="A998" s="77">
        <v>41772.5</v>
      </c>
      <c r="B998" s="78">
        <v>2440.1407365749901</v>
      </c>
      <c r="C998" s="79">
        <v>94.444166666666604</v>
      </c>
      <c r="D998" s="80">
        <v>5</v>
      </c>
      <c r="E998" s="80" t="s">
        <v>68</v>
      </c>
      <c r="F998" s="78" t="str">
        <f>IF('Water Trading Repository Table'!$E998="Soft",'Water Trading Repository Table'!$B998, "")</f>
        <v/>
      </c>
      <c r="G998" s="79" t="str">
        <f>IF('Water Trading Repository Table'!$E998="Soft",'Water Trading Repository Table'!$C998, "")</f>
        <v/>
      </c>
      <c r="H998" s="78">
        <f>IF('Water Trading Repository Table'!$E998="Hard",'Water Trading Repository Table'!$B998, "")</f>
        <v>2440.1407365749901</v>
      </c>
      <c r="I998" s="78">
        <f t="shared" si="18"/>
        <v>2</v>
      </c>
      <c r="J998" s="90">
        <f>IF('Water Trading Repository Table'!$E998="Hard",'Water Trading Repository Table'!$C998,"")</f>
        <v>94.444166666666604</v>
      </c>
    </row>
    <row r="999" spans="1:10" ht="14.25" customHeight="1" x14ac:dyDescent="0.2">
      <c r="A999" s="77">
        <v>41773</v>
      </c>
      <c r="B999" s="78">
        <v>2054.2260679208298</v>
      </c>
      <c r="C999" s="79">
        <v>92.017499999999998</v>
      </c>
      <c r="D999" s="80">
        <v>5</v>
      </c>
      <c r="E999" s="80" t="s">
        <v>68</v>
      </c>
      <c r="F999" s="78" t="str">
        <f>IF('Water Trading Repository Table'!$E999="Soft",'Water Trading Repository Table'!$B999, "")</f>
        <v/>
      </c>
      <c r="G999" s="79" t="str">
        <f>IF('Water Trading Repository Table'!$E999="Soft",'Water Trading Repository Table'!$C999, "")</f>
        <v/>
      </c>
      <c r="H999" s="78">
        <f>IF('Water Trading Repository Table'!$E999="Hard",'Water Trading Repository Table'!$B999, "")</f>
        <v>2054.2260679208298</v>
      </c>
      <c r="I999" s="78">
        <f t="shared" si="18"/>
        <v>2</v>
      </c>
      <c r="J999" s="90">
        <f>IF('Water Trading Repository Table'!$E999="Hard",'Water Trading Repository Table'!$C999,"")</f>
        <v>92.017499999999998</v>
      </c>
    </row>
    <row r="1000" spans="1:10" ht="14.25" customHeight="1" x14ac:dyDescent="0.2">
      <c r="A1000" s="77">
        <v>41773.5</v>
      </c>
      <c r="B1000" s="78">
        <v>2363.7651461291598</v>
      </c>
      <c r="C1000" s="79">
        <v>95.212499999999906</v>
      </c>
      <c r="D1000" s="80">
        <v>5</v>
      </c>
      <c r="E1000" s="80" t="s">
        <v>68</v>
      </c>
      <c r="F1000" s="78" t="str">
        <f>IF('Water Trading Repository Table'!$E1000="Soft",'Water Trading Repository Table'!$B1000, "")</f>
        <v/>
      </c>
      <c r="G1000" s="79" t="str">
        <f>IF('Water Trading Repository Table'!$E1000="Soft",'Water Trading Repository Table'!$C1000, "")</f>
        <v/>
      </c>
      <c r="H1000" s="78">
        <f>IF('Water Trading Repository Table'!$E1000="Hard",'Water Trading Repository Table'!$B1000, "")</f>
        <v>2363.7651461291598</v>
      </c>
      <c r="I1000" s="78">
        <f t="shared" si="18"/>
        <v>2</v>
      </c>
      <c r="J1000" s="90">
        <f>IF('Water Trading Repository Table'!$E1000="Hard",'Water Trading Repository Table'!$C1000,"")</f>
        <v>95.212499999999906</v>
      </c>
    </row>
    <row r="1001" spans="1:10" ht="14.25" customHeight="1" x14ac:dyDescent="0.2">
      <c r="A1001" s="77">
        <v>41774</v>
      </c>
      <c r="B1001" s="78">
        <v>2197.8695865333302</v>
      </c>
      <c r="C1001" s="79">
        <v>95.262222222222206</v>
      </c>
      <c r="D1001" s="80">
        <v>5</v>
      </c>
      <c r="E1001" s="80" t="s">
        <v>68</v>
      </c>
      <c r="F1001" s="78" t="str">
        <f>IF('Water Trading Repository Table'!$E1001="Soft",'Water Trading Repository Table'!$B1001, "")</f>
        <v/>
      </c>
      <c r="G1001" s="79" t="str">
        <f>IF('Water Trading Repository Table'!$E1001="Soft",'Water Trading Repository Table'!$C1001, "")</f>
        <v/>
      </c>
      <c r="H1001" s="78">
        <f>IF('Water Trading Repository Table'!$E1001="Hard",'Water Trading Repository Table'!$B1001, "")</f>
        <v>2197.8695865333302</v>
      </c>
      <c r="I1001" s="78">
        <f t="shared" si="18"/>
        <v>2</v>
      </c>
      <c r="J1001" s="90">
        <f>IF('Water Trading Repository Table'!$E1001="Hard",'Water Trading Repository Table'!$C1001,"")</f>
        <v>95.262222222222206</v>
      </c>
    </row>
    <row r="1002" spans="1:10" ht="14.25" customHeight="1" x14ac:dyDescent="0.2">
      <c r="A1002" s="77">
        <v>41774.5</v>
      </c>
      <c r="B1002" s="78">
        <v>2418.2252856916598</v>
      </c>
      <c r="C1002" s="79">
        <v>92.738333333333301</v>
      </c>
      <c r="D1002" s="80">
        <v>5</v>
      </c>
      <c r="E1002" s="80" t="s">
        <v>68</v>
      </c>
      <c r="F1002" s="78" t="str">
        <f>IF('Water Trading Repository Table'!$E1002="Soft",'Water Trading Repository Table'!$B1002, "")</f>
        <v/>
      </c>
      <c r="G1002" s="79" t="str">
        <f>IF('Water Trading Repository Table'!$E1002="Soft",'Water Trading Repository Table'!$C1002, "")</f>
        <v/>
      </c>
      <c r="H1002" s="78">
        <f>IF('Water Trading Repository Table'!$E1002="Hard",'Water Trading Repository Table'!$B1002, "")</f>
        <v>2418.2252856916598</v>
      </c>
      <c r="I1002" s="78">
        <f t="shared" si="18"/>
        <v>2</v>
      </c>
      <c r="J1002" s="90">
        <f>IF('Water Trading Repository Table'!$E1002="Hard",'Water Trading Repository Table'!$C1002,"")</f>
        <v>92.738333333333301</v>
      </c>
    </row>
    <row r="1003" spans="1:10" ht="14.25" customHeight="1" x14ac:dyDescent="0.2">
      <c r="A1003" s="77">
        <v>41775</v>
      </c>
      <c r="B1003" s="78">
        <v>2219.37749874375</v>
      </c>
      <c r="C1003" s="79">
        <v>96.783749999999998</v>
      </c>
      <c r="D1003" s="80">
        <v>5</v>
      </c>
      <c r="E1003" s="80" t="s">
        <v>68</v>
      </c>
      <c r="F1003" s="78" t="str">
        <f>IF('Water Trading Repository Table'!$E1003="Soft",'Water Trading Repository Table'!$B1003, "")</f>
        <v/>
      </c>
      <c r="G1003" s="79" t="str">
        <f>IF('Water Trading Repository Table'!$E1003="Soft",'Water Trading Repository Table'!$C1003, "")</f>
        <v/>
      </c>
      <c r="H1003" s="78">
        <f>IF('Water Trading Repository Table'!$E1003="Hard",'Water Trading Repository Table'!$B1003, "")</f>
        <v>2219.37749874375</v>
      </c>
      <c r="I1003" s="78">
        <f t="shared" si="18"/>
        <v>2</v>
      </c>
      <c r="J1003" s="90">
        <f>IF('Water Trading Repository Table'!$E1003="Hard",'Water Trading Repository Table'!$C1003,"")</f>
        <v>96.783749999999998</v>
      </c>
    </row>
    <row r="1004" spans="1:10" ht="14.25" customHeight="1" x14ac:dyDescent="0.2">
      <c r="A1004" s="77">
        <v>41775.5</v>
      </c>
      <c r="B1004" s="78">
        <v>2426.06493250416</v>
      </c>
      <c r="C1004" s="79">
        <v>94.048333333333304</v>
      </c>
      <c r="D1004" s="80">
        <v>5</v>
      </c>
      <c r="E1004" s="80" t="s">
        <v>68</v>
      </c>
      <c r="F1004" s="78" t="str">
        <f>IF('Water Trading Repository Table'!$E1004="Soft",'Water Trading Repository Table'!$B1004, "")</f>
        <v/>
      </c>
      <c r="G1004" s="79" t="str">
        <f>IF('Water Trading Repository Table'!$E1004="Soft",'Water Trading Repository Table'!$C1004, "")</f>
        <v/>
      </c>
      <c r="H1004" s="78">
        <f>IF('Water Trading Repository Table'!$E1004="Hard",'Water Trading Repository Table'!$B1004, "")</f>
        <v>2426.06493250416</v>
      </c>
      <c r="I1004" s="78">
        <f t="shared" si="18"/>
        <v>2</v>
      </c>
      <c r="J1004" s="90">
        <f>IF('Water Trading Repository Table'!$E1004="Hard",'Water Trading Repository Table'!$C1004,"")</f>
        <v>94.048333333333304</v>
      </c>
    </row>
    <row r="1005" spans="1:10" ht="14.25" customHeight="1" x14ac:dyDescent="0.2">
      <c r="A1005" s="77">
        <v>41776</v>
      </c>
      <c r="B1005" s="78">
        <v>2061.1680646954501</v>
      </c>
      <c r="C1005" s="79">
        <v>91.727272727272705</v>
      </c>
      <c r="D1005" s="80">
        <v>5</v>
      </c>
      <c r="E1005" s="80" t="s">
        <v>68</v>
      </c>
      <c r="F1005" s="78" t="str">
        <f>IF('Water Trading Repository Table'!$E1005="Soft",'Water Trading Repository Table'!$B1005, "")</f>
        <v/>
      </c>
      <c r="G1005" s="79" t="str">
        <f>IF('Water Trading Repository Table'!$E1005="Soft",'Water Trading Repository Table'!$C1005, "")</f>
        <v/>
      </c>
      <c r="H1005" s="78">
        <f>IF('Water Trading Repository Table'!$E1005="Hard",'Water Trading Repository Table'!$B1005, "")</f>
        <v>2061.1680646954501</v>
      </c>
      <c r="I1005" s="78">
        <f t="shared" si="18"/>
        <v>2</v>
      </c>
      <c r="J1005" s="90">
        <f>IF('Water Trading Repository Table'!$E1005="Hard",'Water Trading Repository Table'!$C1005,"")</f>
        <v>91.727272727272705</v>
      </c>
    </row>
    <row r="1006" spans="1:10" ht="14.25" customHeight="1" x14ac:dyDescent="0.2">
      <c r="A1006" s="77">
        <v>41776.5</v>
      </c>
      <c r="B1006" s="78">
        <v>2398.4183871208202</v>
      </c>
      <c r="C1006" s="79">
        <v>92.79</v>
      </c>
      <c r="D1006" s="80">
        <v>5</v>
      </c>
      <c r="E1006" s="80" t="s">
        <v>68</v>
      </c>
      <c r="F1006" s="78" t="str">
        <f>IF('Water Trading Repository Table'!$E1006="Soft",'Water Trading Repository Table'!$B1006, "")</f>
        <v/>
      </c>
      <c r="G1006" s="79" t="str">
        <f>IF('Water Trading Repository Table'!$E1006="Soft",'Water Trading Repository Table'!$C1006, "")</f>
        <v/>
      </c>
      <c r="H1006" s="78">
        <f>IF('Water Trading Repository Table'!$E1006="Hard",'Water Trading Repository Table'!$B1006, "")</f>
        <v>2398.4183871208202</v>
      </c>
      <c r="I1006" s="78">
        <f t="shared" si="18"/>
        <v>2</v>
      </c>
      <c r="J1006" s="90">
        <f>IF('Water Trading Repository Table'!$E1006="Hard",'Water Trading Repository Table'!$C1006,"")</f>
        <v>92.79</v>
      </c>
    </row>
    <row r="1007" spans="1:10" ht="14.25" customHeight="1" x14ac:dyDescent="0.2">
      <c r="A1007" s="77">
        <v>41777</v>
      </c>
      <c r="B1007" s="78">
        <v>1932.5191484818099</v>
      </c>
      <c r="C1007" s="79">
        <v>91.99</v>
      </c>
      <c r="D1007" s="80">
        <v>5</v>
      </c>
      <c r="E1007" s="80" t="s">
        <v>68</v>
      </c>
      <c r="F1007" s="78" t="str">
        <f>IF('Water Trading Repository Table'!$E1007="Soft",'Water Trading Repository Table'!$B1007, "")</f>
        <v/>
      </c>
      <c r="G1007" s="79" t="str">
        <f>IF('Water Trading Repository Table'!$E1007="Soft",'Water Trading Repository Table'!$C1007, "")</f>
        <v/>
      </c>
      <c r="H1007" s="78">
        <f>IF('Water Trading Repository Table'!$E1007="Hard",'Water Trading Repository Table'!$B1007, "")</f>
        <v>1932.5191484818099</v>
      </c>
      <c r="I1007" s="78">
        <f t="shared" si="18"/>
        <v>2</v>
      </c>
      <c r="J1007" s="90">
        <f>IF('Water Trading Repository Table'!$E1007="Hard",'Water Trading Repository Table'!$C1007,"")</f>
        <v>91.99</v>
      </c>
    </row>
    <row r="1008" spans="1:10" ht="14.25" customHeight="1" x14ac:dyDescent="0.2">
      <c r="A1008" s="77">
        <v>41777.5</v>
      </c>
      <c r="B1008" s="78">
        <v>2209.34832387499</v>
      </c>
      <c r="C1008" s="79">
        <v>90.05</v>
      </c>
      <c r="D1008" s="80">
        <v>5</v>
      </c>
      <c r="E1008" s="80" t="s">
        <v>68</v>
      </c>
      <c r="F1008" s="78" t="str">
        <f>IF('Water Trading Repository Table'!$E1008="Soft",'Water Trading Repository Table'!$B1008, "")</f>
        <v/>
      </c>
      <c r="G1008" s="79" t="str">
        <f>IF('Water Trading Repository Table'!$E1008="Soft",'Water Trading Repository Table'!$C1008, "")</f>
        <v/>
      </c>
      <c r="H1008" s="78">
        <f>IF('Water Trading Repository Table'!$E1008="Hard",'Water Trading Repository Table'!$B1008, "")</f>
        <v>2209.34832387499</v>
      </c>
      <c r="I1008" s="78">
        <f t="shared" si="18"/>
        <v>2</v>
      </c>
      <c r="J1008" s="90">
        <f>IF('Water Trading Repository Table'!$E1008="Hard",'Water Trading Repository Table'!$C1008,"")</f>
        <v>90.05</v>
      </c>
    </row>
    <row r="1009" spans="1:10" ht="14.25" customHeight="1" x14ac:dyDescent="0.2">
      <c r="A1009" s="77">
        <v>41778</v>
      </c>
      <c r="B1009" s="78">
        <v>1804.0047631083301</v>
      </c>
      <c r="C1009" s="79">
        <v>93.491666666666603</v>
      </c>
      <c r="D1009" s="80">
        <v>5</v>
      </c>
      <c r="E1009" s="80" t="s">
        <v>68</v>
      </c>
      <c r="F1009" s="78" t="str">
        <f>IF('Water Trading Repository Table'!$E1009="Soft",'Water Trading Repository Table'!$B1009, "")</f>
        <v/>
      </c>
      <c r="G1009" s="79" t="str">
        <f>IF('Water Trading Repository Table'!$E1009="Soft",'Water Trading Repository Table'!$C1009, "")</f>
        <v/>
      </c>
      <c r="H1009" s="78">
        <f>IF('Water Trading Repository Table'!$E1009="Hard",'Water Trading Repository Table'!$B1009, "")</f>
        <v>1804.0047631083301</v>
      </c>
      <c r="I1009" s="78">
        <f t="shared" si="18"/>
        <v>2</v>
      </c>
      <c r="J1009" s="90">
        <f>IF('Water Trading Repository Table'!$E1009="Hard",'Water Trading Repository Table'!$C1009,"")</f>
        <v>93.491666666666603</v>
      </c>
    </row>
    <row r="1010" spans="1:10" ht="14.25" customHeight="1" x14ac:dyDescent="0.2">
      <c r="A1010" s="77">
        <v>41778.5</v>
      </c>
      <c r="B1010" s="78">
        <v>2239.4996949791598</v>
      </c>
      <c r="C1010" s="79">
        <v>90.999166666666596</v>
      </c>
      <c r="D1010" s="80">
        <v>5</v>
      </c>
      <c r="E1010" s="80" t="s">
        <v>68</v>
      </c>
      <c r="F1010" s="78" t="str">
        <f>IF('Water Trading Repository Table'!$E1010="Soft",'Water Trading Repository Table'!$B1010, "")</f>
        <v/>
      </c>
      <c r="G1010" s="79" t="str">
        <f>IF('Water Trading Repository Table'!$E1010="Soft",'Water Trading Repository Table'!$C1010, "")</f>
        <v/>
      </c>
      <c r="H1010" s="78">
        <f>IF('Water Trading Repository Table'!$E1010="Hard",'Water Trading Repository Table'!$B1010, "")</f>
        <v>2239.4996949791598</v>
      </c>
      <c r="I1010" s="78">
        <f t="shared" si="18"/>
        <v>2</v>
      </c>
      <c r="J1010" s="90">
        <f>IF('Water Trading Repository Table'!$E1010="Hard",'Water Trading Repository Table'!$C1010,"")</f>
        <v>90.999166666666596</v>
      </c>
    </row>
    <row r="1011" spans="1:10" ht="14.25" customHeight="1" x14ac:dyDescent="0.2">
      <c r="A1011" s="77">
        <v>41779</v>
      </c>
      <c r="B1011" s="78">
        <v>2215.2909385708299</v>
      </c>
      <c r="C1011" s="79">
        <v>93.266666666666595</v>
      </c>
      <c r="D1011" s="80">
        <v>5</v>
      </c>
      <c r="E1011" s="80" t="s">
        <v>68</v>
      </c>
      <c r="F1011" s="78" t="str">
        <f>IF('Water Trading Repository Table'!$E1011="Soft",'Water Trading Repository Table'!$B1011, "")</f>
        <v/>
      </c>
      <c r="G1011" s="79" t="str">
        <f>IF('Water Trading Repository Table'!$E1011="Soft",'Water Trading Repository Table'!$C1011, "")</f>
        <v/>
      </c>
      <c r="H1011" s="78">
        <f>IF('Water Trading Repository Table'!$E1011="Hard",'Water Trading Repository Table'!$B1011, "")</f>
        <v>2215.2909385708299</v>
      </c>
      <c r="I1011" s="78">
        <f t="shared" si="18"/>
        <v>2</v>
      </c>
      <c r="J1011" s="90">
        <f>IF('Water Trading Repository Table'!$E1011="Hard",'Water Trading Repository Table'!$C1011,"")</f>
        <v>93.266666666666595</v>
      </c>
    </row>
    <row r="1012" spans="1:10" ht="14.25" customHeight="1" x14ac:dyDescent="0.2">
      <c r="A1012" s="77">
        <v>41779.5</v>
      </c>
      <c r="B1012" s="78">
        <v>2526.5955351749899</v>
      </c>
      <c r="C1012" s="79">
        <v>91.999166666666596</v>
      </c>
      <c r="D1012" s="80">
        <v>5</v>
      </c>
      <c r="E1012" s="80" t="s">
        <v>68</v>
      </c>
      <c r="F1012" s="78" t="str">
        <f>IF('Water Trading Repository Table'!$E1012="Soft",'Water Trading Repository Table'!$B1012, "")</f>
        <v/>
      </c>
      <c r="G1012" s="79" t="str">
        <f>IF('Water Trading Repository Table'!$E1012="Soft",'Water Trading Repository Table'!$C1012, "")</f>
        <v/>
      </c>
      <c r="H1012" s="78">
        <f>IF('Water Trading Repository Table'!$E1012="Hard",'Water Trading Repository Table'!$B1012, "")</f>
        <v>2526.5955351749899</v>
      </c>
      <c r="I1012" s="78">
        <f t="shared" si="18"/>
        <v>2</v>
      </c>
      <c r="J1012" s="90">
        <f>IF('Water Trading Repository Table'!$E1012="Hard",'Water Trading Repository Table'!$C1012,"")</f>
        <v>91.999166666666596</v>
      </c>
    </row>
    <row r="1013" spans="1:10" ht="14.25" customHeight="1" x14ac:dyDescent="0.2">
      <c r="A1013" s="77">
        <v>41780</v>
      </c>
      <c r="B1013" s="78">
        <v>2102.5246024374901</v>
      </c>
      <c r="C1013" s="79">
        <v>90.307500000000005</v>
      </c>
      <c r="D1013" s="80">
        <v>5</v>
      </c>
      <c r="E1013" s="80" t="s">
        <v>68</v>
      </c>
      <c r="F1013" s="78" t="str">
        <f>IF('Water Trading Repository Table'!$E1013="Soft",'Water Trading Repository Table'!$B1013, "")</f>
        <v/>
      </c>
      <c r="G1013" s="79" t="str">
        <f>IF('Water Trading Repository Table'!$E1013="Soft",'Water Trading Repository Table'!$C1013, "")</f>
        <v/>
      </c>
      <c r="H1013" s="78">
        <f>IF('Water Trading Repository Table'!$E1013="Hard",'Water Trading Repository Table'!$B1013, "")</f>
        <v>2102.5246024374901</v>
      </c>
      <c r="I1013" s="78">
        <f t="shared" si="18"/>
        <v>2</v>
      </c>
      <c r="J1013" s="90">
        <f>IF('Water Trading Repository Table'!$E1013="Hard",'Water Trading Repository Table'!$C1013,"")</f>
        <v>90.307500000000005</v>
      </c>
    </row>
    <row r="1014" spans="1:10" ht="14.25" customHeight="1" x14ac:dyDescent="0.2">
      <c r="A1014" s="77">
        <v>41780.5</v>
      </c>
      <c r="B1014" s="78">
        <v>2350.89282996666</v>
      </c>
      <c r="C1014" s="79">
        <v>91.424166666666594</v>
      </c>
      <c r="D1014" s="80">
        <v>5</v>
      </c>
      <c r="E1014" s="80" t="s">
        <v>68</v>
      </c>
      <c r="F1014" s="78" t="str">
        <f>IF('Water Trading Repository Table'!$E1014="Soft",'Water Trading Repository Table'!$B1014, "")</f>
        <v/>
      </c>
      <c r="G1014" s="79" t="str">
        <f>IF('Water Trading Repository Table'!$E1014="Soft",'Water Trading Repository Table'!$C1014, "")</f>
        <v/>
      </c>
      <c r="H1014" s="78">
        <f>IF('Water Trading Repository Table'!$E1014="Hard",'Water Trading Repository Table'!$B1014, "")</f>
        <v>2350.89282996666</v>
      </c>
      <c r="I1014" s="78">
        <f t="shared" si="18"/>
        <v>2</v>
      </c>
      <c r="J1014" s="90">
        <f>IF('Water Trading Repository Table'!$E1014="Hard",'Water Trading Repository Table'!$C1014,"")</f>
        <v>91.424166666666594</v>
      </c>
    </row>
    <row r="1015" spans="1:10" ht="14.25" customHeight="1" x14ac:dyDescent="0.2">
      <c r="A1015" s="77">
        <v>41781</v>
      </c>
      <c r="B1015" s="78">
        <v>2121.1059986833302</v>
      </c>
      <c r="C1015" s="79">
        <v>92.987499999999997</v>
      </c>
      <c r="D1015" s="80">
        <v>5</v>
      </c>
      <c r="E1015" s="80" t="s">
        <v>68</v>
      </c>
      <c r="F1015" s="78" t="str">
        <f>IF('Water Trading Repository Table'!$E1015="Soft",'Water Trading Repository Table'!$B1015, "")</f>
        <v/>
      </c>
      <c r="G1015" s="79" t="str">
        <f>IF('Water Trading Repository Table'!$E1015="Soft",'Water Trading Repository Table'!$C1015, "")</f>
        <v/>
      </c>
      <c r="H1015" s="78">
        <f>IF('Water Trading Repository Table'!$E1015="Hard",'Water Trading Repository Table'!$B1015, "")</f>
        <v>2121.1059986833302</v>
      </c>
      <c r="I1015" s="78">
        <f t="shared" si="18"/>
        <v>2</v>
      </c>
      <c r="J1015" s="90">
        <f>IF('Water Trading Repository Table'!$E1015="Hard",'Water Trading Repository Table'!$C1015,"")</f>
        <v>92.987499999999997</v>
      </c>
    </row>
    <row r="1016" spans="1:10" ht="14.25" customHeight="1" x14ac:dyDescent="0.2">
      <c r="A1016" s="77">
        <v>41781.5</v>
      </c>
      <c r="B1016" s="78">
        <v>2473.74528315416</v>
      </c>
      <c r="C1016" s="79">
        <v>96.709166666666604</v>
      </c>
      <c r="D1016" s="80">
        <v>5</v>
      </c>
      <c r="E1016" s="80" t="s">
        <v>68</v>
      </c>
      <c r="F1016" s="78" t="str">
        <f>IF('Water Trading Repository Table'!$E1016="Soft",'Water Trading Repository Table'!$B1016, "")</f>
        <v/>
      </c>
      <c r="G1016" s="79" t="str">
        <f>IF('Water Trading Repository Table'!$E1016="Soft",'Water Trading Repository Table'!$C1016, "")</f>
        <v/>
      </c>
      <c r="H1016" s="78">
        <f>IF('Water Trading Repository Table'!$E1016="Hard",'Water Trading Repository Table'!$B1016, "")</f>
        <v>2473.74528315416</v>
      </c>
      <c r="I1016" s="78">
        <f t="shared" si="18"/>
        <v>2</v>
      </c>
      <c r="J1016" s="90">
        <f>IF('Water Trading Repository Table'!$E1016="Hard",'Water Trading Repository Table'!$C1016,"")</f>
        <v>96.709166666666604</v>
      </c>
    </row>
    <row r="1017" spans="1:10" ht="14.25" customHeight="1" x14ac:dyDescent="0.2">
      <c r="A1017" s="77">
        <v>41782</v>
      </c>
      <c r="B1017" s="78">
        <v>2153.7002823791599</v>
      </c>
      <c r="C1017" s="79">
        <v>94.152500000000003</v>
      </c>
      <c r="D1017" s="80">
        <v>5</v>
      </c>
      <c r="E1017" s="80" t="s">
        <v>68</v>
      </c>
      <c r="F1017" s="78" t="str">
        <f>IF('Water Trading Repository Table'!$E1017="Soft",'Water Trading Repository Table'!$B1017, "")</f>
        <v/>
      </c>
      <c r="G1017" s="79" t="str">
        <f>IF('Water Trading Repository Table'!$E1017="Soft",'Water Trading Repository Table'!$C1017, "")</f>
        <v/>
      </c>
      <c r="H1017" s="78">
        <f>IF('Water Trading Repository Table'!$E1017="Hard",'Water Trading Repository Table'!$B1017, "")</f>
        <v>2153.7002823791599</v>
      </c>
      <c r="I1017" s="78">
        <f t="shared" si="18"/>
        <v>2</v>
      </c>
      <c r="J1017" s="90">
        <f>IF('Water Trading Repository Table'!$E1017="Hard",'Water Trading Repository Table'!$C1017,"")</f>
        <v>94.152500000000003</v>
      </c>
    </row>
    <row r="1018" spans="1:10" ht="14.25" customHeight="1" x14ac:dyDescent="0.2">
      <c r="A1018" s="77">
        <v>41782.5</v>
      </c>
      <c r="B1018" s="78">
        <v>2502.3010268374901</v>
      </c>
      <c r="C1018" s="79">
        <v>94.873333333333306</v>
      </c>
      <c r="D1018" s="80">
        <v>5</v>
      </c>
      <c r="E1018" s="80" t="s">
        <v>68</v>
      </c>
      <c r="F1018" s="78" t="str">
        <f>IF('Water Trading Repository Table'!$E1018="Soft",'Water Trading Repository Table'!$B1018, "")</f>
        <v/>
      </c>
      <c r="G1018" s="79" t="str">
        <f>IF('Water Trading Repository Table'!$E1018="Soft",'Water Trading Repository Table'!$C1018, "")</f>
        <v/>
      </c>
      <c r="H1018" s="78">
        <f>IF('Water Trading Repository Table'!$E1018="Hard",'Water Trading Repository Table'!$B1018, "")</f>
        <v>2502.3010268374901</v>
      </c>
      <c r="I1018" s="78">
        <f t="shared" si="18"/>
        <v>2</v>
      </c>
      <c r="J1018" s="90">
        <f>IF('Water Trading Repository Table'!$E1018="Hard",'Water Trading Repository Table'!$C1018,"")</f>
        <v>94.873333333333306</v>
      </c>
    </row>
    <row r="1019" spans="1:10" ht="14.25" customHeight="1" x14ac:dyDescent="0.2">
      <c r="A1019" s="77">
        <v>41783</v>
      </c>
      <c r="B1019" s="78">
        <v>2305.6693803666599</v>
      </c>
      <c r="C1019" s="79">
        <v>95.133333333333297</v>
      </c>
      <c r="D1019" s="80">
        <v>5</v>
      </c>
      <c r="E1019" s="80" t="s">
        <v>68</v>
      </c>
      <c r="F1019" s="78" t="str">
        <f>IF('Water Trading Repository Table'!$E1019="Soft",'Water Trading Repository Table'!$B1019, "")</f>
        <v/>
      </c>
      <c r="G1019" s="79" t="str">
        <f>IF('Water Trading Repository Table'!$E1019="Soft",'Water Trading Repository Table'!$C1019, "")</f>
        <v/>
      </c>
      <c r="H1019" s="78">
        <f>IF('Water Trading Repository Table'!$E1019="Hard",'Water Trading Repository Table'!$B1019, "")</f>
        <v>2305.6693803666599</v>
      </c>
      <c r="I1019" s="78">
        <f t="shared" si="18"/>
        <v>2</v>
      </c>
      <c r="J1019" s="90">
        <f>IF('Water Trading Repository Table'!$E1019="Hard",'Water Trading Repository Table'!$C1019,"")</f>
        <v>95.133333333333297</v>
      </c>
    </row>
    <row r="1020" spans="1:10" ht="14.25" customHeight="1" x14ac:dyDescent="0.2">
      <c r="A1020" s="77">
        <v>41783.5</v>
      </c>
      <c r="B1020" s="78">
        <v>2412.1884145583299</v>
      </c>
      <c r="C1020" s="79">
        <v>93.0208333333333</v>
      </c>
      <c r="D1020" s="80">
        <v>5</v>
      </c>
      <c r="E1020" s="80" t="s">
        <v>68</v>
      </c>
      <c r="F1020" s="78" t="str">
        <f>IF('Water Trading Repository Table'!$E1020="Soft",'Water Trading Repository Table'!$B1020, "")</f>
        <v/>
      </c>
      <c r="G1020" s="79" t="str">
        <f>IF('Water Trading Repository Table'!$E1020="Soft",'Water Trading Repository Table'!$C1020, "")</f>
        <v/>
      </c>
      <c r="H1020" s="78">
        <f>IF('Water Trading Repository Table'!$E1020="Hard",'Water Trading Repository Table'!$B1020, "")</f>
        <v>2412.1884145583299</v>
      </c>
      <c r="I1020" s="78">
        <f t="shared" si="18"/>
        <v>2</v>
      </c>
      <c r="J1020" s="90">
        <f>IF('Water Trading Repository Table'!$E1020="Hard",'Water Trading Repository Table'!$C1020,"")</f>
        <v>93.0208333333333</v>
      </c>
    </row>
    <row r="1021" spans="1:10" ht="14.25" customHeight="1" x14ac:dyDescent="0.2">
      <c r="A1021" s="77">
        <v>41784</v>
      </c>
      <c r="B1021" s="78">
        <v>2151.8897925285601</v>
      </c>
      <c r="C1021" s="79">
        <v>96.294285714285706</v>
      </c>
      <c r="D1021" s="80">
        <v>5</v>
      </c>
      <c r="E1021" s="80" t="s">
        <v>68</v>
      </c>
      <c r="F1021" s="78" t="str">
        <f>IF('Water Trading Repository Table'!$E1021="Soft",'Water Trading Repository Table'!$B1021, "")</f>
        <v/>
      </c>
      <c r="G1021" s="79" t="str">
        <f>IF('Water Trading Repository Table'!$E1021="Soft",'Water Trading Repository Table'!$C1021, "")</f>
        <v/>
      </c>
      <c r="H1021" s="78">
        <f>IF('Water Trading Repository Table'!$E1021="Hard",'Water Trading Repository Table'!$B1021, "")</f>
        <v>2151.8897925285601</v>
      </c>
      <c r="I1021" s="78">
        <f t="shared" si="18"/>
        <v>2</v>
      </c>
      <c r="J1021" s="90">
        <f>IF('Water Trading Repository Table'!$E1021="Hard",'Water Trading Repository Table'!$C1021,"")</f>
        <v>96.294285714285706</v>
      </c>
    </row>
    <row r="1022" spans="1:10" ht="14.25" customHeight="1" x14ac:dyDescent="0.2">
      <c r="A1022" s="77">
        <v>41784.5</v>
      </c>
      <c r="B1022" s="78">
        <v>2256.65196733333</v>
      </c>
      <c r="C1022" s="79">
        <v>94.922499999999999</v>
      </c>
      <c r="D1022" s="80">
        <v>5</v>
      </c>
      <c r="E1022" s="80" t="s">
        <v>68</v>
      </c>
      <c r="F1022" s="78" t="str">
        <f>IF('Water Trading Repository Table'!$E1022="Soft",'Water Trading Repository Table'!$B1022, "")</f>
        <v/>
      </c>
      <c r="G1022" s="79" t="str">
        <f>IF('Water Trading Repository Table'!$E1022="Soft",'Water Trading Repository Table'!$C1022, "")</f>
        <v/>
      </c>
      <c r="H1022" s="78">
        <f>IF('Water Trading Repository Table'!$E1022="Hard",'Water Trading Repository Table'!$B1022, "")</f>
        <v>2256.65196733333</v>
      </c>
      <c r="I1022" s="78">
        <f t="shared" si="18"/>
        <v>2</v>
      </c>
      <c r="J1022" s="90">
        <f>IF('Water Trading Repository Table'!$E1022="Hard",'Water Trading Repository Table'!$C1022,"")</f>
        <v>94.922499999999999</v>
      </c>
    </row>
    <row r="1023" spans="1:10" ht="14.25" customHeight="1" x14ac:dyDescent="0.2">
      <c r="A1023" s="77">
        <v>41785</v>
      </c>
      <c r="B1023" s="78">
        <v>1836.86610517083</v>
      </c>
      <c r="C1023" s="79">
        <v>92.642499999999998</v>
      </c>
      <c r="D1023" s="80">
        <v>5</v>
      </c>
      <c r="E1023" s="80" t="s">
        <v>68</v>
      </c>
      <c r="F1023" s="78" t="str">
        <f>IF('Water Trading Repository Table'!$E1023="Soft",'Water Trading Repository Table'!$B1023, "")</f>
        <v/>
      </c>
      <c r="G1023" s="79" t="str">
        <f>IF('Water Trading Repository Table'!$E1023="Soft",'Water Trading Repository Table'!$C1023, "")</f>
        <v/>
      </c>
      <c r="H1023" s="78">
        <f>IF('Water Trading Repository Table'!$E1023="Hard",'Water Trading Repository Table'!$B1023, "")</f>
        <v>1836.86610517083</v>
      </c>
      <c r="I1023" s="78">
        <f t="shared" si="18"/>
        <v>2</v>
      </c>
      <c r="J1023" s="90">
        <f>IF('Water Trading Repository Table'!$E1023="Hard",'Water Trading Repository Table'!$C1023,"")</f>
        <v>92.642499999999998</v>
      </c>
    </row>
    <row r="1024" spans="1:10" ht="14.25" customHeight="1" x14ac:dyDescent="0.2">
      <c r="A1024" s="77">
        <v>41785.5</v>
      </c>
      <c r="B1024" s="78">
        <v>2239.7297245291602</v>
      </c>
      <c r="C1024" s="79">
        <v>93.298333333333304</v>
      </c>
      <c r="D1024" s="80">
        <v>5</v>
      </c>
      <c r="E1024" s="80" t="s">
        <v>68</v>
      </c>
      <c r="F1024" s="78" t="str">
        <f>IF('Water Trading Repository Table'!$E1024="Soft",'Water Trading Repository Table'!$B1024, "")</f>
        <v/>
      </c>
      <c r="G1024" s="79" t="str">
        <f>IF('Water Trading Repository Table'!$E1024="Soft",'Water Trading Repository Table'!$C1024, "")</f>
        <v/>
      </c>
      <c r="H1024" s="78">
        <f>IF('Water Trading Repository Table'!$E1024="Hard",'Water Trading Repository Table'!$B1024, "")</f>
        <v>2239.7297245291602</v>
      </c>
      <c r="I1024" s="78">
        <f t="shared" si="18"/>
        <v>2</v>
      </c>
      <c r="J1024" s="90">
        <f>IF('Water Trading Repository Table'!$E1024="Hard",'Water Trading Repository Table'!$C1024,"")</f>
        <v>93.298333333333304</v>
      </c>
    </row>
    <row r="1025" spans="1:10" ht="14.25" customHeight="1" x14ac:dyDescent="0.2">
      <c r="A1025" s="77">
        <v>41786</v>
      </c>
      <c r="B1025" s="78">
        <v>2140.23545285416</v>
      </c>
      <c r="C1025" s="79">
        <v>90.047499999999999</v>
      </c>
      <c r="D1025" s="80">
        <v>5</v>
      </c>
      <c r="E1025" s="80" t="s">
        <v>68</v>
      </c>
      <c r="F1025" s="78" t="str">
        <f>IF('Water Trading Repository Table'!$E1025="Soft",'Water Trading Repository Table'!$B1025, "")</f>
        <v/>
      </c>
      <c r="G1025" s="79" t="str">
        <f>IF('Water Trading Repository Table'!$E1025="Soft",'Water Trading Repository Table'!$C1025, "")</f>
        <v/>
      </c>
      <c r="H1025" s="78">
        <f>IF('Water Trading Repository Table'!$E1025="Hard",'Water Trading Repository Table'!$B1025, "")</f>
        <v>2140.23545285416</v>
      </c>
      <c r="I1025" s="78">
        <f t="shared" si="18"/>
        <v>2</v>
      </c>
      <c r="J1025" s="90">
        <f>IF('Water Trading Repository Table'!$E1025="Hard",'Water Trading Repository Table'!$C1025,"")</f>
        <v>90.047499999999999</v>
      </c>
    </row>
    <row r="1026" spans="1:10" ht="14.25" customHeight="1" x14ac:dyDescent="0.2">
      <c r="A1026" s="77">
        <v>41786.5</v>
      </c>
      <c r="B1026" s="78">
        <v>2506.3152242749902</v>
      </c>
      <c r="C1026" s="79">
        <v>93.348333333333301</v>
      </c>
      <c r="D1026" s="80">
        <v>5</v>
      </c>
      <c r="E1026" s="80" t="s">
        <v>68</v>
      </c>
      <c r="F1026" s="78" t="str">
        <f>IF('Water Trading Repository Table'!$E1026="Soft",'Water Trading Repository Table'!$B1026, "")</f>
        <v/>
      </c>
      <c r="G1026" s="79" t="str">
        <f>IF('Water Trading Repository Table'!$E1026="Soft",'Water Trading Repository Table'!$C1026, "")</f>
        <v/>
      </c>
      <c r="H1026" s="78">
        <f>IF('Water Trading Repository Table'!$E1026="Hard",'Water Trading Repository Table'!$B1026, "")</f>
        <v>2506.3152242749902</v>
      </c>
      <c r="I1026" s="78">
        <f t="shared" si="18"/>
        <v>2</v>
      </c>
      <c r="J1026" s="90">
        <f>IF('Water Trading Repository Table'!$E1026="Hard",'Water Trading Repository Table'!$C1026,"")</f>
        <v>93.348333333333301</v>
      </c>
    </row>
    <row r="1027" spans="1:10" ht="14.25" customHeight="1" x14ac:dyDescent="0.2">
      <c r="A1027" s="77">
        <v>41787</v>
      </c>
      <c r="B1027" s="78">
        <v>2137.7923270874899</v>
      </c>
      <c r="C1027" s="79">
        <v>91.872500000000002</v>
      </c>
      <c r="D1027" s="80">
        <v>5</v>
      </c>
      <c r="E1027" s="80" t="s">
        <v>68</v>
      </c>
      <c r="F1027" s="78" t="str">
        <f>IF('Water Trading Repository Table'!$E1027="Soft",'Water Trading Repository Table'!$B1027, "")</f>
        <v/>
      </c>
      <c r="G1027" s="79" t="str">
        <f>IF('Water Trading Repository Table'!$E1027="Soft",'Water Trading Repository Table'!$C1027, "")</f>
        <v/>
      </c>
      <c r="H1027" s="78">
        <f>IF('Water Trading Repository Table'!$E1027="Hard",'Water Trading Repository Table'!$B1027, "")</f>
        <v>2137.7923270874899</v>
      </c>
      <c r="I1027" s="78">
        <f t="shared" si="18"/>
        <v>2</v>
      </c>
      <c r="J1027" s="90">
        <f>IF('Water Trading Repository Table'!$E1027="Hard",'Water Trading Repository Table'!$C1027,"")</f>
        <v>91.872500000000002</v>
      </c>
    </row>
    <row r="1028" spans="1:10" ht="14.25" customHeight="1" x14ac:dyDescent="0.2">
      <c r="A1028" s="77">
        <v>41787.5</v>
      </c>
      <c r="B1028" s="78">
        <v>2460.35066638749</v>
      </c>
      <c r="C1028" s="79">
        <v>89.765833333333305</v>
      </c>
      <c r="D1028" s="80">
        <v>5</v>
      </c>
      <c r="E1028" s="80" t="s">
        <v>68</v>
      </c>
      <c r="F1028" s="78" t="str">
        <f>IF('Water Trading Repository Table'!$E1028="Soft",'Water Trading Repository Table'!$B1028, "")</f>
        <v/>
      </c>
      <c r="G1028" s="79" t="str">
        <f>IF('Water Trading Repository Table'!$E1028="Soft",'Water Trading Repository Table'!$C1028, "")</f>
        <v/>
      </c>
      <c r="H1028" s="78">
        <f>IF('Water Trading Repository Table'!$E1028="Hard",'Water Trading Repository Table'!$B1028, "")</f>
        <v>2460.35066638749</v>
      </c>
      <c r="I1028" s="78">
        <f t="shared" ref="I1028:I1091" si="19">ROUNDUP(D1028/3,0)</f>
        <v>2</v>
      </c>
      <c r="J1028" s="90">
        <f>IF('Water Trading Repository Table'!$E1028="Hard",'Water Trading Repository Table'!$C1028,"")</f>
        <v>89.765833333333305</v>
      </c>
    </row>
    <row r="1029" spans="1:10" ht="14.25" customHeight="1" x14ac:dyDescent="0.2">
      <c r="A1029" s="77">
        <v>41788</v>
      </c>
      <c r="B1029" s="78">
        <v>2122.5202968374902</v>
      </c>
      <c r="C1029" s="79">
        <v>93.4583333333333</v>
      </c>
      <c r="D1029" s="80">
        <v>5</v>
      </c>
      <c r="E1029" s="80" t="s">
        <v>68</v>
      </c>
      <c r="F1029" s="78" t="str">
        <f>IF('Water Trading Repository Table'!$E1029="Soft",'Water Trading Repository Table'!$B1029, "")</f>
        <v/>
      </c>
      <c r="G1029" s="79" t="str">
        <f>IF('Water Trading Repository Table'!$E1029="Soft",'Water Trading Repository Table'!$C1029, "")</f>
        <v/>
      </c>
      <c r="H1029" s="78">
        <f>IF('Water Trading Repository Table'!$E1029="Hard",'Water Trading Repository Table'!$B1029, "")</f>
        <v>2122.5202968374902</v>
      </c>
      <c r="I1029" s="78">
        <f t="shared" si="19"/>
        <v>2</v>
      </c>
      <c r="J1029" s="90">
        <f>IF('Water Trading Repository Table'!$E1029="Hard",'Water Trading Repository Table'!$C1029,"")</f>
        <v>93.4583333333333</v>
      </c>
    </row>
    <row r="1030" spans="1:10" ht="14.25" customHeight="1" x14ac:dyDescent="0.2">
      <c r="A1030" s="77">
        <v>41788.5</v>
      </c>
      <c r="B1030" s="78">
        <v>2413.4504149291602</v>
      </c>
      <c r="C1030" s="79">
        <v>91.805833333333297</v>
      </c>
      <c r="D1030" s="80">
        <v>5</v>
      </c>
      <c r="E1030" s="80" t="s">
        <v>68</v>
      </c>
      <c r="F1030" s="78" t="str">
        <f>IF('Water Trading Repository Table'!$E1030="Soft",'Water Trading Repository Table'!$B1030, "")</f>
        <v/>
      </c>
      <c r="G1030" s="79" t="str">
        <f>IF('Water Trading Repository Table'!$E1030="Soft",'Water Trading Repository Table'!$C1030, "")</f>
        <v/>
      </c>
      <c r="H1030" s="78">
        <f>IF('Water Trading Repository Table'!$E1030="Hard",'Water Trading Repository Table'!$B1030, "")</f>
        <v>2413.4504149291602</v>
      </c>
      <c r="I1030" s="78">
        <f t="shared" si="19"/>
        <v>2</v>
      </c>
      <c r="J1030" s="90">
        <f>IF('Water Trading Repository Table'!$E1030="Hard",'Water Trading Repository Table'!$C1030,"")</f>
        <v>91.805833333333297</v>
      </c>
    </row>
    <row r="1031" spans="1:10" ht="14.25" customHeight="1" x14ac:dyDescent="0.2">
      <c r="A1031" s="77">
        <v>41789</v>
      </c>
      <c r="B1031" s="78">
        <v>2454.0782498888798</v>
      </c>
      <c r="C1031" s="79">
        <v>94.952222222222204</v>
      </c>
      <c r="D1031" s="80">
        <v>5</v>
      </c>
      <c r="E1031" s="80" t="s">
        <v>68</v>
      </c>
      <c r="F1031" s="78" t="str">
        <f>IF('Water Trading Repository Table'!$E1031="Soft",'Water Trading Repository Table'!$B1031, "")</f>
        <v/>
      </c>
      <c r="G1031" s="79" t="str">
        <f>IF('Water Trading Repository Table'!$E1031="Soft",'Water Trading Repository Table'!$C1031, "")</f>
        <v/>
      </c>
      <c r="H1031" s="78">
        <f>IF('Water Trading Repository Table'!$E1031="Hard",'Water Trading Repository Table'!$B1031, "")</f>
        <v>2454.0782498888798</v>
      </c>
      <c r="I1031" s="78">
        <f t="shared" si="19"/>
        <v>2</v>
      </c>
      <c r="J1031" s="90">
        <f>IF('Water Trading Repository Table'!$E1031="Hard",'Water Trading Repository Table'!$C1031,"")</f>
        <v>94.952222222222204</v>
      </c>
    </row>
    <row r="1032" spans="1:10" ht="14.25" customHeight="1" x14ac:dyDescent="0.2">
      <c r="A1032" s="77">
        <v>41789.5</v>
      </c>
      <c r="B1032" s="78">
        <v>2702.1822030666599</v>
      </c>
      <c r="C1032" s="79">
        <v>95.894166666666607</v>
      </c>
      <c r="D1032" s="80">
        <v>5</v>
      </c>
      <c r="E1032" s="80" t="s">
        <v>68</v>
      </c>
      <c r="F1032" s="78" t="str">
        <f>IF('Water Trading Repository Table'!$E1032="Soft",'Water Trading Repository Table'!$B1032, "")</f>
        <v/>
      </c>
      <c r="G1032" s="79" t="str">
        <f>IF('Water Trading Repository Table'!$E1032="Soft",'Water Trading Repository Table'!$C1032, "")</f>
        <v/>
      </c>
      <c r="H1032" s="78">
        <f>IF('Water Trading Repository Table'!$E1032="Hard",'Water Trading Repository Table'!$B1032, "")</f>
        <v>2702.1822030666599</v>
      </c>
      <c r="I1032" s="78">
        <f t="shared" si="19"/>
        <v>2</v>
      </c>
      <c r="J1032" s="90">
        <f>IF('Water Trading Repository Table'!$E1032="Hard",'Water Trading Repository Table'!$C1032,"")</f>
        <v>95.894166666666607</v>
      </c>
    </row>
    <row r="1033" spans="1:10" ht="14.25" customHeight="1" x14ac:dyDescent="0.2">
      <c r="A1033" s="77">
        <v>41790</v>
      </c>
      <c r="B1033" s="78">
        <v>2678.7584678062399</v>
      </c>
      <c r="C1033" s="79">
        <v>90.924999999999997</v>
      </c>
      <c r="D1033" s="80">
        <v>5</v>
      </c>
      <c r="E1033" s="80" t="s">
        <v>68</v>
      </c>
      <c r="F1033" s="78" t="str">
        <f>IF('Water Trading Repository Table'!$E1033="Soft",'Water Trading Repository Table'!$B1033, "")</f>
        <v/>
      </c>
      <c r="G1033" s="79" t="str">
        <f>IF('Water Trading Repository Table'!$E1033="Soft",'Water Trading Repository Table'!$C1033, "")</f>
        <v/>
      </c>
      <c r="H1033" s="78">
        <f>IF('Water Trading Repository Table'!$E1033="Hard",'Water Trading Repository Table'!$B1033, "")</f>
        <v>2678.7584678062399</v>
      </c>
      <c r="I1033" s="78">
        <f t="shared" si="19"/>
        <v>2</v>
      </c>
      <c r="J1033" s="90">
        <f>IF('Water Trading Repository Table'!$E1033="Hard",'Water Trading Repository Table'!$C1033,"")</f>
        <v>90.924999999999997</v>
      </c>
    </row>
    <row r="1034" spans="1:10" ht="14.25" customHeight="1" x14ac:dyDescent="0.2">
      <c r="A1034" s="77">
        <v>41790.5</v>
      </c>
      <c r="B1034" s="78">
        <v>2736.0415722318098</v>
      </c>
      <c r="C1034" s="79">
        <v>91.3272727272727</v>
      </c>
      <c r="D1034" s="80">
        <v>5</v>
      </c>
      <c r="E1034" s="80" t="s">
        <v>68</v>
      </c>
      <c r="F1034" s="78" t="str">
        <f>IF('Water Trading Repository Table'!$E1034="Soft",'Water Trading Repository Table'!$B1034, "")</f>
        <v/>
      </c>
      <c r="G1034" s="79" t="str">
        <f>IF('Water Trading Repository Table'!$E1034="Soft",'Water Trading Repository Table'!$C1034, "")</f>
        <v/>
      </c>
      <c r="H1034" s="78">
        <f>IF('Water Trading Repository Table'!$E1034="Hard",'Water Trading Repository Table'!$B1034, "")</f>
        <v>2736.0415722318098</v>
      </c>
      <c r="I1034" s="78">
        <f t="shared" si="19"/>
        <v>2</v>
      </c>
      <c r="J1034" s="90">
        <f>IF('Water Trading Repository Table'!$E1034="Hard",'Water Trading Repository Table'!$C1034,"")</f>
        <v>91.3272727272727</v>
      </c>
    </row>
    <row r="1035" spans="1:10" ht="14.25" customHeight="1" x14ac:dyDescent="0.2">
      <c r="A1035" s="77">
        <v>41791</v>
      </c>
      <c r="B1035" s="78">
        <v>2425.2262150699898</v>
      </c>
      <c r="C1035" s="79">
        <v>89.527999999999906</v>
      </c>
      <c r="D1035" s="80">
        <v>6</v>
      </c>
      <c r="E1035" s="80" t="s">
        <v>68</v>
      </c>
      <c r="F1035" s="78" t="str">
        <f>IF('Water Trading Repository Table'!$E1035="Soft",'Water Trading Repository Table'!$B1035, "")</f>
        <v/>
      </c>
      <c r="G1035" s="79" t="str">
        <f>IF('Water Trading Repository Table'!$E1035="Soft",'Water Trading Repository Table'!$C1035, "")</f>
        <v/>
      </c>
      <c r="H1035" s="78">
        <f>IF('Water Trading Repository Table'!$E1035="Hard",'Water Trading Repository Table'!$B1035, "")</f>
        <v>2425.2262150699898</v>
      </c>
      <c r="I1035" s="78">
        <f t="shared" si="19"/>
        <v>2</v>
      </c>
      <c r="J1035" s="90">
        <f>IF('Water Trading Repository Table'!$E1035="Hard",'Water Trading Repository Table'!$C1035,"")</f>
        <v>89.527999999999906</v>
      </c>
    </row>
    <row r="1036" spans="1:10" ht="14.25" customHeight="1" x14ac:dyDescent="0.2">
      <c r="A1036" s="77">
        <v>41791.5</v>
      </c>
      <c r="B1036" s="78">
        <v>2471.2303256999899</v>
      </c>
      <c r="C1036" s="79">
        <v>95.992499999999893</v>
      </c>
      <c r="D1036" s="80">
        <v>6</v>
      </c>
      <c r="E1036" s="80" t="s">
        <v>68</v>
      </c>
      <c r="F1036" s="78" t="str">
        <f>IF('Water Trading Repository Table'!$E1036="Soft",'Water Trading Repository Table'!$B1036, "")</f>
        <v/>
      </c>
      <c r="G1036" s="79" t="str">
        <f>IF('Water Trading Repository Table'!$E1036="Soft",'Water Trading Repository Table'!$C1036, "")</f>
        <v/>
      </c>
      <c r="H1036" s="78">
        <f>IF('Water Trading Repository Table'!$E1036="Hard",'Water Trading Repository Table'!$B1036, "")</f>
        <v>2471.2303256999899</v>
      </c>
      <c r="I1036" s="78">
        <f t="shared" si="19"/>
        <v>2</v>
      </c>
      <c r="J1036" s="90">
        <f>IF('Water Trading Repository Table'!$E1036="Hard",'Water Trading Repository Table'!$C1036,"")</f>
        <v>95.992499999999893</v>
      </c>
    </row>
    <row r="1037" spans="1:10" ht="14.25" customHeight="1" x14ac:dyDescent="0.2">
      <c r="A1037" s="77">
        <v>41792</v>
      </c>
      <c r="B1037" s="78">
        <v>2015.5064658958299</v>
      </c>
      <c r="C1037" s="79">
        <v>95.757499999999993</v>
      </c>
      <c r="D1037" s="80">
        <v>6</v>
      </c>
      <c r="E1037" s="80" t="s">
        <v>68</v>
      </c>
      <c r="F1037" s="78" t="str">
        <f>IF('Water Trading Repository Table'!$E1037="Soft",'Water Trading Repository Table'!$B1037, "")</f>
        <v/>
      </c>
      <c r="G1037" s="79" t="str">
        <f>IF('Water Trading Repository Table'!$E1037="Soft",'Water Trading Repository Table'!$C1037, "")</f>
        <v/>
      </c>
      <c r="H1037" s="78">
        <f>IF('Water Trading Repository Table'!$E1037="Hard",'Water Trading Repository Table'!$B1037, "")</f>
        <v>2015.5064658958299</v>
      </c>
      <c r="I1037" s="78">
        <f t="shared" si="19"/>
        <v>2</v>
      </c>
      <c r="J1037" s="90">
        <f>IF('Water Trading Repository Table'!$E1037="Hard",'Water Trading Repository Table'!$C1037,"")</f>
        <v>95.757499999999993</v>
      </c>
    </row>
    <row r="1038" spans="1:10" ht="14.25" customHeight="1" x14ac:dyDescent="0.2">
      <c r="A1038" s="77">
        <v>41792.5</v>
      </c>
      <c r="B1038" s="78">
        <v>2465.7789927958302</v>
      </c>
      <c r="C1038" s="79">
        <v>88.090833333333293</v>
      </c>
      <c r="D1038" s="80">
        <v>6</v>
      </c>
      <c r="E1038" s="80" t="s">
        <v>68</v>
      </c>
      <c r="F1038" s="78" t="str">
        <f>IF('Water Trading Repository Table'!$E1038="Soft",'Water Trading Repository Table'!$B1038, "")</f>
        <v/>
      </c>
      <c r="G1038" s="79" t="str">
        <f>IF('Water Trading Repository Table'!$E1038="Soft",'Water Trading Repository Table'!$C1038, "")</f>
        <v/>
      </c>
      <c r="H1038" s="78">
        <f>IF('Water Trading Repository Table'!$E1038="Hard",'Water Trading Repository Table'!$B1038, "")</f>
        <v>2465.7789927958302</v>
      </c>
      <c r="I1038" s="78">
        <f t="shared" si="19"/>
        <v>2</v>
      </c>
      <c r="J1038" s="90">
        <f>IF('Water Trading Repository Table'!$E1038="Hard",'Water Trading Repository Table'!$C1038,"")</f>
        <v>88.090833333333293</v>
      </c>
    </row>
    <row r="1039" spans="1:10" ht="14.25" customHeight="1" x14ac:dyDescent="0.2">
      <c r="A1039" s="77">
        <v>41793</v>
      </c>
      <c r="B1039" s="78">
        <v>1971.19641015555</v>
      </c>
      <c r="C1039" s="79">
        <v>91.118888888888804</v>
      </c>
      <c r="D1039" s="80">
        <v>6</v>
      </c>
      <c r="E1039" s="80" t="s">
        <v>68</v>
      </c>
      <c r="F1039" s="78" t="str">
        <f>IF('Water Trading Repository Table'!$E1039="Soft",'Water Trading Repository Table'!$B1039, "")</f>
        <v/>
      </c>
      <c r="G1039" s="79" t="str">
        <f>IF('Water Trading Repository Table'!$E1039="Soft",'Water Trading Repository Table'!$C1039, "")</f>
        <v/>
      </c>
      <c r="H1039" s="78">
        <f>IF('Water Trading Repository Table'!$E1039="Hard",'Water Trading Repository Table'!$B1039, "")</f>
        <v>1971.19641015555</v>
      </c>
      <c r="I1039" s="78">
        <f t="shared" si="19"/>
        <v>2</v>
      </c>
      <c r="J1039" s="90">
        <f>IF('Water Trading Repository Table'!$E1039="Hard",'Water Trading Repository Table'!$C1039,"")</f>
        <v>91.118888888888804</v>
      </c>
    </row>
    <row r="1040" spans="1:10" ht="14.25" customHeight="1" x14ac:dyDescent="0.2">
      <c r="A1040" s="77">
        <v>41793.5</v>
      </c>
      <c r="B1040" s="78">
        <v>2330.57700935</v>
      </c>
      <c r="C1040" s="79">
        <v>88.774166666666602</v>
      </c>
      <c r="D1040" s="80">
        <v>6</v>
      </c>
      <c r="E1040" s="80" t="s">
        <v>68</v>
      </c>
      <c r="F1040" s="78" t="str">
        <f>IF('Water Trading Repository Table'!$E1040="Soft",'Water Trading Repository Table'!$B1040, "")</f>
        <v/>
      </c>
      <c r="G1040" s="79" t="str">
        <f>IF('Water Trading Repository Table'!$E1040="Soft",'Water Trading Repository Table'!$C1040, "")</f>
        <v/>
      </c>
      <c r="H1040" s="78">
        <f>IF('Water Trading Repository Table'!$E1040="Hard",'Water Trading Repository Table'!$B1040, "")</f>
        <v>2330.57700935</v>
      </c>
      <c r="I1040" s="78">
        <f t="shared" si="19"/>
        <v>2</v>
      </c>
      <c r="J1040" s="90">
        <f>IF('Water Trading Repository Table'!$E1040="Hard",'Water Trading Repository Table'!$C1040,"")</f>
        <v>88.774166666666602</v>
      </c>
    </row>
    <row r="1041" spans="1:10" ht="14.25" customHeight="1" x14ac:dyDescent="0.2">
      <c r="A1041" s="77">
        <v>41794</v>
      </c>
      <c r="B1041" s="78">
        <v>2225.8439881541599</v>
      </c>
      <c r="C1041" s="79">
        <v>91.893333333333302</v>
      </c>
      <c r="D1041" s="80">
        <v>6</v>
      </c>
      <c r="E1041" s="80" t="s">
        <v>68</v>
      </c>
      <c r="F1041" s="78" t="str">
        <f>IF('Water Trading Repository Table'!$E1041="Soft",'Water Trading Repository Table'!$B1041, "")</f>
        <v/>
      </c>
      <c r="G1041" s="79" t="str">
        <f>IF('Water Trading Repository Table'!$E1041="Soft",'Water Trading Repository Table'!$C1041, "")</f>
        <v/>
      </c>
      <c r="H1041" s="78">
        <f>IF('Water Trading Repository Table'!$E1041="Hard",'Water Trading Repository Table'!$B1041, "")</f>
        <v>2225.8439881541599</v>
      </c>
      <c r="I1041" s="78">
        <f t="shared" si="19"/>
        <v>2</v>
      </c>
      <c r="J1041" s="90">
        <f>IF('Water Trading Repository Table'!$E1041="Hard",'Water Trading Repository Table'!$C1041,"")</f>
        <v>91.893333333333302</v>
      </c>
    </row>
    <row r="1042" spans="1:10" ht="14.25" customHeight="1" x14ac:dyDescent="0.2">
      <c r="A1042" s="77">
        <v>41794.5</v>
      </c>
      <c r="B1042" s="78">
        <v>2563.3973150874899</v>
      </c>
      <c r="C1042" s="79">
        <v>91.952500000000001</v>
      </c>
      <c r="D1042" s="80">
        <v>6</v>
      </c>
      <c r="E1042" s="80" t="s">
        <v>68</v>
      </c>
      <c r="F1042" s="78" t="str">
        <f>IF('Water Trading Repository Table'!$E1042="Soft",'Water Trading Repository Table'!$B1042, "")</f>
        <v/>
      </c>
      <c r="G1042" s="79" t="str">
        <f>IF('Water Trading Repository Table'!$E1042="Soft",'Water Trading Repository Table'!$C1042, "")</f>
        <v/>
      </c>
      <c r="H1042" s="78">
        <f>IF('Water Trading Repository Table'!$E1042="Hard",'Water Trading Repository Table'!$B1042, "")</f>
        <v>2563.3973150874899</v>
      </c>
      <c r="I1042" s="78">
        <f t="shared" si="19"/>
        <v>2</v>
      </c>
      <c r="J1042" s="90">
        <f>IF('Water Trading Repository Table'!$E1042="Hard",'Water Trading Repository Table'!$C1042,"")</f>
        <v>91.952500000000001</v>
      </c>
    </row>
    <row r="1043" spans="1:10" ht="14.25" customHeight="1" x14ac:dyDescent="0.2">
      <c r="A1043" s="77">
        <v>41795</v>
      </c>
      <c r="B1043" s="78">
        <v>2178.5005601166599</v>
      </c>
      <c r="C1043" s="79">
        <v>94.504999999999995</v>
      </c>
      <c r="D1043" s="80">
        <v>6</v>
      </c>
      <c r="E1043" s="80" t="s">
        <v>68</v>
      </c>
      <c r="F1043" s="78" t="str">
        <f>IF('Water Trading Repository Table'!$E1043="Soft",'Water Trading Repository Table'!$B1043, "")</f>
        <v/>
      </c>
      <c r="G1043" s="79" t="str">
        <f>IF('Water Trading Repository Table'!$E1043="Soft",'Water Trading Repository Table'!$C1043, "")</f>
        <v/>
      </c>
      <c r="H1043" s="78">
        <f>IF('Water Trading Repository Table'!$E1043="Hard",'Water Trading Repository Table'!$B1043, "")</f>
        <v>2178.5005601166599</v>
      </c>
      <c r="I1043" s="78">
        <f t="shared" si="19"/>
        <v>2</v>
      </c>
      <c r="J1043" s="90">
        <f>IF('Water Trading Repository Table'!$E1043="Hard",'Water Trading Repository Table'!$C1043,"")</f>
        <v>94.504999999999995</v>
      </c>
    </row>
    <row r="1044" spans="1:10" ht="14.25" customHeight="1" x14ac:dyDescent="0.2">
      <c r="A1044" s="77">
        <v>41795.5</v>
      </c>
      <c r="B1044" s="78">
        <v>2503.8253872708201</v>
      </c>
      <c r="C1044" s="79">
        <v>91.514999999999901</v>
      </c>
      <c r="D1044" s="80">
        <v>6</v>
      </c>
      <c r="E1044" s="80" t="s">
        <v>68</v>
      </c>
      <c r="F1044" s="78" t="str">
        <f>IF('Water Trading Repository Table'!$E1044="Soft",'Water Trading Repository Table'!$B1044, "")</f>
        <v/>
      </c>
      <c r="G1044" s="79" t="str">
        <f>IF('Water Trading Repository Table'!$E1044="Soft",'Water Trading Repository Table'!$C1044, "")</f>
        <v/>
      </c>
      <c r="H1044" s="78">
        <f>IF('Water Trading Repository Table'!$E1044="Hard",'Water Trading Repository Table'!$B1044, "")</f>
        <v>2503.8253872708201</v>
      </c>
      <c r="I1044" s="78">
        <f t="shared" si="19"/>
        <v>2</v>
      </c>
      <c r="J1044" s="90">
        <f>IF('Water Trading Repository Table'!$E1044="Hard",'Water Trading Repository Table'!$C1044,"")</f>
        <v>91.514999999999901</v>
      </c>
    </row>
    <row r="1045" spans="1:10" ht="14.25" customHeight="1" x14ac:dyDescent="0.2">
      <c r="A1045" s="77">
        <v>41796</v>
      </c>
      <c r="B1045" s="78">
        <v>2083.68529156666</v>
      </c>
      <c r="C1045" s="79">
        <v>92.745000000000005</v>
      </c>
      <c r="D1045" s="80">
        <v>6</v>
      </c>
      <c r="E1045" s="80" t="s">
        <v>68</v>
      </c>
      <c r="F1045" s="78" t="str">
        <f>IF('Water Trading Repository Table'!$E1045="Soft",'Water Trading Repository Table'!$B1045, "")</f>
        <v/>
      </c>
      <c r="G1045" s="79" t="str">
        <f>IF('Water Trading Repository Table'!$E1045="Soft",'Water Trading Repository Table'!$C1045, "")</f>
        <v/>
      </c>
      <c r="H1045" s="78">
        <f>IF('Water Trading Repository Table'!$E1045="Hard",'Water Trading Repository Table'!$B1045, "")</f>
        <v>2083.68529156666</v>
      </c>
      <c r="I1045" s="78">
        <f t="shared" si="19"/>
        <v>2</v>
      </c>
      <c r="J1045" s="90">
        <f>IF('Water Trading Repository Table'!$E1045="Hard",'Water Trading Repository Table'!$C1045,"")</f>
        <v>92.745000000000005</v>
      </c>
    </row>
    <row r="1046" spans="1:10" ht="14.25" customHeight="1" x14ac:dyDescent="0.2">
      <c r="A1046" s="77">
        <v>41796.5</v>
      </c>
      <c r="B1046" s="78">
        <v>2555.2738623083301</v>
      </c>
      <c r="C1046" s="79">
        <v>89.092499999999902</v>
      </c>
      <c r="D1046" s="80">
        <v>6</v>
      </c>
      <c r="E1046" s="80" t="s">
        <v>68</v>
      </c>
      <c r="F1046" s="78" t="str">
        <f>IF('Water Trading Repository Table'!$E1046="Soft",'Water Trading Repository Table'!$B1046, "")</f>
        <v/>
      </c>
      <c r="G1046" s="79" t="str">
        <f>IF('Water Trading Repository Table'!$E1046="Soft",'Water Trading Repository Table'!$C1046, "")</f>
        <v/>
      </c>
      <c r="H1046" s="78">
        <f>IF('Water Trading Repository Table'!$E1046="Hard",'Water Trading Repository Table'!$B1046, "")</f>
        <v>2555.2738623083301</v>
      </c>
      <c r="I1046" s="78">
        <f t="shared" si="19"/>
        <v>2</v>
      </c>
      <c r="J1046" s="90">
        <f>IF('Water Trading Repository Table'!$E1046="Hard",'Water Trading Repository Table'!$C1046,"")</f>
        <v>89.092499999999902</v>
      </c>
    </row>
    <row r="1047" spans="1:10" ht="14.25" customHeight="1" x14ac:dyDescent="0.2">
      <c r="A1047" s="77">
        <v>41797</v>
      </c>
      <c r="B1047" s="78">
        <v>2183.7037006874998</v>
      </c>
      <c r="C1047" s="79">
        <v>98.242499999999893</v>
      </c>
      <c r="D1047" s="80">
        <v>6</v>
      </c>
      <c r="E1047" s="80" t="s">
        <v>68</v>
      </c>
      <c r="F1047" s="78" t="str">
        <f>IF('Water Trading Repository Table'!$E1047="Soft",'Water Trading Repository Table'!$B1047, "")</f>
        <v/>
      </c>
      <c r="G1047" s="79" t="str">
        <f>IF('Water Trading Repository Table'!$E1047="Soft",'Water Trading Repository Table'!$C1047, "")</f>
        <v/>
      </c>
      <c r="H1047" s="78">
        <f>IF('Water Trading Repository Table'!$E1047="Hard",'Water Trading Repository Table'!$B1047, "")</f>
        <v>2183.7037006874998</v>
      </c>
      <c r="I1047" s="78">
        <f t="shared" si="19"/>
        <v>2</v>
      </c>
      <c r="J1047" s="90">
        <f>IF('Water Trading Repository Table'!$E1047="Hard",'Water Trading Repository Table'!$C1047,"")</f>
        <v>98.242499999999893</v>
      </c>
    </row>
    <row r="1048" spans="1:10" ht="14.25" customHeight="1" x14ac:dyDescent="0.2">
      <c r="A1048" s="77">
        <v>41797.5</v>
      </c>
      <c r="B1048" s="78">
        <v>2578.8708050083301</v>
      </c>
      <c r="C1048" s="79">
        <v>93.010833333333295</v>
      </c>
      <c r="D1048" s="80">
        <v>6</v>
      </c>
      <c r="E1048" s="80" t="s">
        <v>68</v>
      </c>
      <c r="F1048" s="78" t="str">
        <f>IF('Water Trading Repository Table'!$E1048="Soft",'Water Trading Repository Table'!$B1048, "")</f>
        <v/>
      </c>
      <c r="G1048" s="79" t="str">
        <f>IF('Water Trading Repository Table'!$E1048="Soft",'Water Trading Repository Table'!$C1048, "")</f>
        <v/>
      </c>
      <c r="H1048" s="78">
        <f>IF('Water Trading Repository Table'!$E1048="Hard",'Water Trading Repository Table'!$B1048, "")</f>
        <v>2578.8708050083301</v>
      </c>
      <c r="I1048" s="78">
        <f t="shared" si="19"/>
        <v>2</v>
      </c>
      <c r="J1048" s="90">
        <f>IF('Water Trading Repository Table'!$E1048="Hard",'Water Trading Repository Table'!$C1048,"")</f>
        <v>93.010833333333295</v>
      </c>
    </row>
    <row r="1049" spans="1:10" ht="14.25" customHeight="1" x14ac:dyDescent="0.2">
      <c r="A1049" s="77">
        <v>41798</v>
      </c>
      <c r="B1049" s="78">
        <v>2021.06139560833</v>
      </c>
      <c r="C1049" s="79">
        <v>92.356666666666598</v>
      </c>
      <c r="D1049" s="80">
        <v>6</v>
      </c>
      <c r="E1049" s="80" t="s">
        <v>68</v>
      </c>
      <c r="F1049" s="78" t="str">
        <f>IF('Water Trading Repository Table'!$E1049="Soft",'Water Trading Repository Table'!$B1049, "")</f>
        <v/>
      </c>
      <c r="G1049" s="79" t="str">
        <f>IF('Water Trading Repository Table'!$E1049="Soft",'Water Trading Repository Table'!$C1049, "")</f>
        <v/>
      </c>
      <c r="H1049" s="78">
        <f>IF('Water Trading Repository Table'!$E1049="Hard",'Water Trading Repository Table'!$B1049, "")</f>
        <v>2021.06139560833</v>
      </c>
      <c r="I1049" s="78">
        <f t="shared" si="19"/>
        <v>2</v>
      </c>
      <c r="J1049" s="90">
        <f>IF('Water Trading Repository Table'!$E1049="Hard",'Water Trading Repository Table'!$C1049,"")</f>
        <v>92.356666666666598</v>
      </c>
    </row>
    <row r="1050" spans="1:10" ht="14.25" customHeight="1" x14ac:dyDescent="0.2">
      <c r="A1050" s="77">
        <v>41798.5</v>
      </c>
      <c r="B1050" s="78">
        <v>2307.6349154958298</v>
      </c>
      <c r="C1050" s="79">
        <v>93.078333333333305</v>
      </c>
      <c r="D1050" s="80">
        <v>6</v>
      </c>
      <c r="E1050" s="80" t="s">
        <v>68</v>
      </c>
      <c r="F1050" s="78" t="str">
        <f>IF('Water Trading Repository Table'!$E1050="Soft",'Water Trading Repository Table'!$B1050, "")</f>
        <v/>
      </c>
      <c r="G1050" s="79" t="str">
        <f>IF('Water Trading Repository Table'!$E1050="Soft",'Water Trading Repository Table'!$C1050, "")</f>
        <v/>
      </c>
      <c r="H1050" s="78">
        <f>IF('Water Trading Repository Table'!$E1050="Hard",'Water Trading Repository Table'!$B1050, "")</f>
        <v>2307.6349154958298</v>
      </c>
      <c r="I1050" s="78">
        <f t="shared" si="19"/>
        <v>2</v>
      </c>
      <c r="J1050" s="90">
        <f>IF('Water Trading Repository Table'!$E1050="Hard",'Water Trading Repository Table'!$C1050,"")</f>
        <v>93.078333333333305</v>
      </c>
    </row>
    <row r="1051" spans="1:10" ht="14.25" customHeight="1" x14ac:dyDescent="0.2">
      <c r="A1051" s="77">
        <v>41799</v>
      </c>
      <c r="B1051" s="78">
        <v>1877.57732694583</v>
      </c>
      <c r="C1051" s="79">
        <v>92.907499999999899</v>
      </c>
      <c r="D1051" s="80">
        <v>6</v>
      </c>
      <c r="E1051" s="80" t="s">
        <v>68</v>
      </c>
      <c r="F1051" s="78" t="str">
        <f>IF('Water Trading Repository Table'!$E1051="Soft",'Water Trading Repository Table'!$B1051, "")</f>
        <v/>
      </c>
      <c r="G1051" s="79" t="str">
        <f>IF('Water Trading Repository Table'!$E1051="Soft",'Water Trading Repository Table'!$C1051, "")</f>
        <v/>
      </c>
      <c r="H1051" s="78">
        <f>IF('Water Trading Repository Table'!$E1051="Hard",'Water Trading Repository Table'!$B1051, "")</f>
        <v>1877.57732694583</v>
      </c>
      <c r="I1051" s="78">
        <f t="shared" si="19"/>
        <v>2</v>
      </c>
      <c r="J1051" s="90">
        <f>IF('Water Trading Repository Table'!$E1051="Hard",'Water Trading Repository Table'!$C1051,"")</f>
        <v>92.907499999999899</v>
      </c>
    </row>
    <row r="1052" spans="1:10" ht="14.25" customHeight="1" x14ac:dyDescent="0.2">
      <c r="A1052" s="77">
        <v>41799.5</v>
      </c>
      <c r="B1052" s="78">
        <v>2290.7028185624899</v>
      </c>
      <c r="C1052" s="79">
        <v>92.074999999999903</v>
      </c>
      <c r="D1052" s="80">
        <v>6</v>
      </c>
      <c r="E1052" s="80" t="s">
        <v>68</v>
      </c>
      <c r="F1052" s="78" t="str">
        <f>IF('Water Trading Repository Table'!$E1052="Soft",'Water Trading Repository Table'!$B1052, "")</f>
        <v/>
      </c>
      <c r="G1052" s="79" t="str">
        <f>IF('Water Trading Repository Table'!$E1052="Soft",'Water Trading Repository Table'!$C1052, "")</f>
        <v/>
      </c>
      <c r="H1052" s="78">
        <f>IF('Water Trading Repository Table'!$E1052="Hard",'Water Trading Repository Table'!$B1052, "")</f>
        <v>2290.7028185624899</v>
      </c>
      <c r="I1052" s="78">
        <f t="shared" si="19"/>
        <v>2</v>
      </c>
      <c r="J1052" s="90">
        <f>IF('Water Trading Repository Table'!$E1052="Hard",'Water Trading Repository Table'!$C1052,"")</f>
        <v>92.074999999999903</v>
      </c>
    </row>
    <row r="1053" spans="1:10" ht="14.25" customHeight="1" x14ac:dyDescent="0.2">
      <c r="A1053" s="77">
        <v>41800</v>
      </c>
      <c r="B1053" s="78">
        <v>2201.9893836583301</v>
      </c>
      <c r="C1053" s="79">
        <v>90.574166666666599</v>
      </c>
      <c r="D1053" s="80">
        <v>6</v>
      </c>
      <c r="E1053" s="80" t="s">
        <v>68</v>
      </c>
      <c r="F1053" s="78" t="str">
        <f>IF('Water Trading Repository Table'!$E1053="Soft",'Water Trading Repository Table'!$B1053, "")</f>
        <v/>
      </c>
      <c r="G1053" s="79" t="str">
        <f>IF('Water Trading Repository Table'!$E1053="Soft",'Water Trading Repository Table'!$C1053, "")</f>
        <v/>
      </c>
      <c r="H1053" s="78">
        <f>IF('Water Trading Repository Table'!$E1053="Hard",'Water Trading Repository Table'!$B1053, "")</f>
        <v>2201.9893836583301</v>
      </c>
      <c r="I1053" s="78">
        <f t="shared" si="19"/>
        <v>2</v>
      </c>
      <c r="J1053" s="90">
        <f>IF('Water Trading Repository Table'!$E1053="Hard",'Water Trading Repository Table'!$C1053,"")</f>
        <v>90.574166666666599</v>
      </c>
    </row>
    <row r="1054" spans="1:10" ht="14.25" customHeight="1" x14ac:dyDescent="0.2">
      <c r="A1054" s="77">
        <v>41800.5</v>
      </c>
      <c r="B1054" s="78">
        <v>2536.5788713624902</v>
      </c>
      <c r="C1054" s="79">
        <v>91.566666666666606</v>
      </c>
      <c r="D1054" s="80">
        <v>6</v>
      </c>
      <c r="E1054" s="80" t="s">
        <v>68</v>
      </c>
      <c r="F1054" s="78" t="str">
        <f>IF('Water Trading Repository Table'!$E1054="Soft",'Water Trading Repository Table'!$B1054, "")</f>
        <v/>
      </c>
      <c r="G1054" s="79" t="str">
        <f>IF('Water Trading Repository Table'!$E1054="Soft",'Water Trading Repository Table'!$C1054, "")</f>
        <v/>
      </c>
      <c r="H1054" s="78">
        <f>IF('Water Trading Repository Table'!$E1054="Hard",'Water Trading Repository Table'!$B1054, "")</f>
        <v>2536.5788713624902</v>
      </c>
      <c r="I1054" s="78">
        <f t="shared" si="19"/>
        <v>2</v>
      </c>
      <c r="J1054" s="90">
        <f>IF('Water Trading Repository Table'!$E1054="Hard",'Water Trading Repository Table'!$C1054,"")</f>
        <v>91.566666666666606</v>
      </c>
    </row>
    <row r="1055" spans="1:10" ht="14.25" customHeight="1" x14ac:dyDescent="0.2">
      <c r="A1055" s="77">
        <v>41801</v>
      </c>
      <c r="B1055" s="78">
        <v>2227.0405394958302</v>
      </c>
      <c r="C1055" s="79">
        <v>90.649999999999906</v>
      </c>
      <c r="D1055" s="80">
        <v>6</v>
      </c>
      <c r="E1055" s="80" t="s">
        <v>68</v>
      </c>
      <c r="F1055" s="78" t="str">
        <f>IF('Water Trading Repository Table'!$E1055="Soft",'Water Trading Repository Table'!$B1055, "")</f>
        <v/>
      </c>
      <c r="G1055" s="79" t="str">
        <f>IF('Water Trading Repository Table'!$E1055="Soft",'Water Trading Repository Table'!$C1055, "")</f>
        <v/>
      </c>
      <c r="H1055" s="78">
        <f>IF('Water Trading Repository Table'!$E1055="Hard",'Water Trading Repository Table'!$B1055, "")</f>
        <v>2227.0405394958302</v>
      </c>
      <c r="I1055" s="78">
        <f t="shared" si="19"/>
        <v>2</v>
      </c>
      <c r="J1055" s="90">
        <f>IF('Water Trading Repository Table'!$E1055="Hard",'Water Trading Repository Table'!$C1055,"")</f>
        <v>90.649999999999906</v>
      </c>
    </row>
    <row r="1056" spans="1:10" ht="14.25" customHeight="1" x14ac:dyDescent="0.2">
      <c r="A1056" s="77">
        <v>41801.5</v>
      </c>
      <c r="B1056" s="78">
        <v>2665.6304535374902</v>
      </c>
      <c r="C1056" s="79">
        <v>93.179999999999893</v>
      </c>
      <c r="D1056" s="80">
        <v>6</v>
      </c>
      <c r="E1056" s="80" t="s">
        <v>68</v>
      </c>
      <c r="F1056" s="78" t="str">
        <f>IF('Water Trading Repository Table'!$E1056="Soft",'Water Trading Repository Table'!$B1056, "")</f>
        <v/>
      </c>
      <c r="G1056" s="79" t="str">
        <f>IF('Water Trading Repository Table'!$E1056="Soft",'Water Trading Repository Table'!$C1056, "")</f>
        <v/>
      </c>
      <c r="H1056" s="78">
        <f>IF('Water Trading Repository Table'!$E1056="Hard",'Water Trading Repository Table'!$B1056, "")</f>
        <v>2665.6304535374902</v>
      </c>
      <c r="I1056" s="78">
        <f t="shared" si="19"/>
        <v>2</v>
      </c>
      <c r="J1056" s="90">
        <f>IF('Water Trading Repository Table'!$E1056="Hard",'Water Trading Repository Table'!$C1056,"")</f>
        <v>93.179999999999893</v>
      </c>
    </row>
    <row r="1057" spans="1:10" ht="14.25" customHeight="1" x14ac:dyDescent="0.2">
      <c r="A1057" s="77">
        <v>41802</v>
      </c>
      <c r="B1057" s="78">
        <v>2358.7919673049901</v>
      </c>
      <c r="C1057" s="79">
        <v>92.728999999999999</v>
      </c>
      <c r="D1057" s="80">
        <v>6</v>
      </c>
      <c r="E1057" s="80" t="s">
        <v>68</v>
      </c>
      <c r="F1057" s="78" t="str">
        <f>IF('Water Trading Repository Table'!$E1057="Soft",'Water Trading Repository Table'!$B1057, "")</f>
        <v/>
      </c>
      <c r="G1057" s="79" t="str">
        <f>IF('Water Trading Repository Table'!$E1057="Soft",'Water Trading Repository Table'!$C1057, "")</f>
        <v/>
      </c>
      <c r="H1057" s="78">
        <f>IF('Water Trading Repository Table'!$E1057="Hard",'Water Trading Repository Table'!$B1057, "")</f>
        <v>2358.7919673049901</v>
      </c>
      <c r="I1057" s="78">
        <f t="shared" si="19"/>
        <v>2</v>
      </c>
      <c r="J1057" s="90">
        <f>IF('Water Trading Repository Table'!$E1057="Hard",'Water Trading Repository Table'!$C1057,"")</f>
        <v>92.728999999999999</v>
      </c>
    </row>
    <row r="1058" spans="1:10" ht="14.25" customHeight="1" x14ac:dyDescent="0.2">
      <c r="A1058" s="77">
        <v>41802.5</v>
      </c>
      <c r="B1058" s="78">
        <v>2582.399825</v>
      </c>
      <c r="C1058" s="79">
        <v>91.346666666666593</v>
      </c>
      <c r="D1058" s="80">
        <v>6</v>
      </c>
      <c r="E1058" s="80" t="s">
        <v>68</v>
      </c>
      <c r="F1058" s="78" t="str">
        <f>IF('Water Trading Repository Table'!$E1058="Soft",'Water Trading Repository Table'!$B1058, "")</f>
        <v/>
      </c>
      <c r="G1058" s="79" t="str">
        <f>IF('Water Trading Repository Table'!$E1058="Soft",'Water Trading Repository Table'!$C1058, "")</f>
        <v/>
      </c>
      <c r="H1058" s="78">
        <f>IF('Water Trading Repository Table'!$E1058="Hard",'Water Trading Repository Table'!$B1058, "")</f>
        <v>2582.399825</v>
      </c>
      <c r="I1058" s="78">
        <f t="shared" si="19"/>
        <v>2</v>
      </c>
      <c r="J1058" s="90">
        <f>IF('Water Trading Repository Table'!$E1058="Hard",'Water Trading Repository Table'!$C1058,"")</f>
        <v>91.346666666666593</v>
      </c>
    </row>
    <row r="1059" spans="1:10" ht="14.25" customHeight="1" x14ac:dyDescent="0.2">
      <c r="A1059" s="77">
        <v>41803</v>
      </c>
      <c r="B1059" s="78">
        <v>2205.4939439708301</v>
      </c>
      <c r="C1059" s="79">
        <v>97.366666666666603</v>
      </c>
      <c r="D1059" s="80">
        <v>6</v>
      </c>
      <c r="E1059" s="80" t="s">
        <v>68</v>
      </c>
      <c r="F1059" s="78" t="str">
        <f>IF('Water Trading Repository Table'!$E1059="Soft",'Water Trading Repository Table'!$B1059, "")</f>
        <v/>
      </c>
      <c r="G1059" s="79" t="str">
        <f>IF('Water Trading Repository Table'!$E1059="Soft",'Water Trading Repository Table'!$C1059, "")</f>
        <v/>
      </c>
      <c r="H1059" s="78">
        <f>IF('Water Trading Repository Table'!$E1059="Hard",'Water Trading Repository Table'!$B1059, "")</f>
        <v>2205.4939439708301</v>
      </c>
      <c r="I1059" s="78">
        <f t="shared" si="19"/>
        <v>2</v>
      </c>
      <c r="J1059" s="90">
        <f>IF('Water Trading Repository Table'!$E1059="Hard",'Water Trading Repository Table'!$C1059,"")</f>
        <v>97.366666666666603</v>
      </c>
    </row>
    <row r="1060" spans="1:10" ht="14.25" customHeight="1" x14ac:dyDescent="0.2">
      <c r="A1060" s="77">
        <v>41803.5</v>
      </c>
      <c r="B1060" s="78">
        <v>2531.0467592124901</v>
      </c>
      <c r="C1060" s="79">
        <v>90.375833333333304</v>
      </c>
      <c r="D1060" s="80">
        <v>6</v>
      </c>
      <c r="E1060" s="80" t="s">
        <v>68</v>
      </c>
      <c r="F1060" s="78" t="str">
        <f>IF('Water Trading Repository Table'!$E1060="Soft",'Water Trading Repository Table'!$B1060, "")</f>
        <v/>
      </c>
      <c r="G1060" s="79" t="str">
        <f>IF('Water Trading Repository Table'!$E1060="Soft",'Water Trading Repository Table'!$C1060, "")</f>
        <v/>
      </c>
      <c r="H1060" s="78">
        <f>IF('Water Trading Repository Table'!$E1060="Hard",'Water Trading Repository Table'!$B1060, "")</f>
        <v>2531.0467592124901</v>
      </c>
      <c r="I1060" s="78">
        <f t="shared" si="19"/>
        <v>2</v>
      </c>
      <c r="J1060" s="90">
        <f>IF('Water Trading Repository Table'!$E1060="Hard",'Water Trading Repository Table'!$C1060,"")</f>
        <v>90.375833333333304</v>
      </c>
    </row>
    <row r="1061" spans="1:10" ht="14.25" customHeight="1" x14ac:dyDescent="0.2">
      <c r="A1061" s="77">
        <v>41804</v>
      </c>
      <c r="B1061" s="78">
        <v>2264.1822469833301</v>
      </c>
      <c r="C1061" s="79">
        <v>87.474999999999994</v>
      </c>
      <c r="D1061" s="80">
        <v>6</v>
      </c>
      <c r="E1061" s="80" t="s">
        <v>68</v>
      </c>
      <c r="F1061" s="78" t="str">
        <f>IF('Water Trading Repository Table'!$E1061="Soft",'Water Trading Repository Table'!$B1061, "")</f>
        <v/>
      </c>
      <c r="G1061" s="79" t="str">
        <f>IF('Water Trading Repository Table'!$E1061="Soft",'Water Trading Repository Table'!$C1061, "")</f>
        <v/>
      </c>
      <c r="H1061" s="78">
        <f>IF('Water Trading Repository Table'!$E1061="Hard",'Water Trading Repository Table'!$B1061, "")</f>
        <v>2264.1822469833301</v>
      </c>
      <c r="I1061" s="78">
        <f t="shared" si="19"/>
        <v>2</v>
      </c>
      <c r="J1061" s="90">
        <f>IF('Water Trading Repository Table'!$E1061="Hard",'Water Trading Repository Table'!$C1061,"")</f>
        <v>87.474999999999994</v>
      </c>
    </row>
    <row r="1062" spans="1:10" ht="14.25" customHeight="1" x14ac:dyDescent="0.2">
      <c r="A1062" s="77">
        <v>41804.5</v>
      </c>
      <c r="B1062" s="78">
        <v>2578.9773850833299</v>
      </c>
      <c r="C1062" s="79">
        <v>94.589999999999904</v>
      </c>
      <c r="D1062" s="80">
        <v>6</v>
      </c>
      <c r="E1062" s="80" t="s">
        <v>68</v>
      </c>
      <c r="F1062" s="78" t="str">
        <f>IF('Water Trading Repository Table'!$E1062="Soft",'Water Trading Repository Table'!$B1062, "")</f>
        <v/>
      </c>
      <c r="G1062" s="79" t="str">
        <f>IF('Water Trading Repository Table'!$E1062="Soft",'Water Trading Repository Table'!$C1062, "")</f>
        <v/>
      </c>
      <c r="H1062" s="78">
        <f>IF('Water Trading Repository Table'!$E1062="Hard",'Water Trading Repository Table'!$B1062, "")</f>
        <v>2578.9773850833299</v>
      </c>
      <c r="I1062" s="78">
        <f t="shared" si="19"/>
        <v>2</v>
      </c>
      <c r="J1062" s="90">
        <f>IF('Water Trading Repository Table'!$E1062="Hard",'Water Trading Repository Table'!$C1062,"")</f>
        <v>94.589999999999904</v>
      </c>
    </row>
    <row r="1063" spans="1:10" ht="14.25" customHeight="1" x14ac:dyDescent="0.2">
      <c r="A1063" s="77">
        <v>41805</v>
      </c>
      <c r="B1063" s="78">
        <v>2073.3362390083298</v>
      </c>
      <c r="C1063" s="79">
        <v>92.352500000000006</v>
      </c>
      <c r="D1063" s="80">
        <v>6</v>
      </c>
      <c r="E1063" s="80" t="s">
        <v>68</v>
      </c>
      <c r="F1063" s="78" t="str">
        <f>IF('Water Trading Repository Table'!$E1063="Soft",'Water Trading Repository Table'!$B1063, "")</f>
        <v/>
      </c>
      <c r="G1063" s="79" t="str">
        <f>IF('Water Trading Repository Table'!$E1063="Soft",'Water Trading Repository Table'!$C1063, "")</f>
        <v/>
      </c>
      <c r="H1063" s="78">
        <f>IF('Water Trading Repository Table'!$E1063="Hard",'Water Trading Repository Table'!$B1063, "")</f>
        <v>2073.3362390083298</v>
      </c>
      <c r="I1063" s="78">
        <f t="shared" si="19"/>
        <v>2</v>
      </c>
      <c r="J1063" s="90">
        <f>IF('Water Trading Repository Table'!$E1063="Hard",'Water Trading Repository Table'!$C1063,"")</f>
        <v>92.352500000000006</v>
      </c>
    </row>
    <row r="1064" spans="1:10" ht="14.25" customHeight="1" x14ac:dyDescent="0.2">
      <c r="A1064" s="77">
        <v>41805.5</v>
      </c>
      <c r="B1064" s="78">
        <v>2549.9073886291599</v>
      </c>
      <c r="C1064" s="79">
        <v>93.919166666666598</v>
      </c>
      <c r="D1064" s="80">
        <v>6</v>
      </c>
      <c r="E1064" s="80" t="s">
        <v>68</v>
      </c>
      <c r="F1064" s="78" t="str">
        <f>IF('Water Trading Repository Table'!$E1064="Soft",'Water Trading Repository Table'!$B1064, "")</f>
        <v/>
      </c>
      <c r="G1064" s="79" t="str">
        <f>IF('Water Trading Repository Table'!$E1064="Soft",'Water Trading Repository Table'!$C1064, "")</f>
        <v/>
      </c>
      <c r="H1064" s="78">
        <f>IF('Water Trading Repository Table'!$E1064="Hard",'Water Trading Repository Table'!$B1064, "")</f>
        <v>2549.9073886291599</v>
      </c>
      <c r="I1064" s="78">
        <f t="shared" si="19"/>
        <v>2</v>
      </c>
      <c r="J1064" s="90">
        <f>IF('Water Trading Repository Table'!$E1064="Hard",'Water Trading Repository Table'!$C1064,"")</f>
        <v>93.919166666666598</v>
      </c>
    </row>
    <row r="1065" spans="1:10" ht="14.25" customHeight="1" x14ac:dyDescent="0.2">
      <c r="A1065" s="77">
        <v>41806</v>
      </c>
      <c r="B1065" s="78">
        <v>2066.1066521041598</v>
      </c>
      <c r="C1065" s="79">
        <v>92.703333333333305</v>
      </c>
      <c r="D1065" s="80">
        <v>6</v>
      </c>
      <c r="E1065" s="80" t="s">
        <v>68</v>
      </c>
      <c r="F1065" s="78" t="str">
        <f>IF('Water Trading Repository Table'!$E1065="Soft",'Water Trading Repository Table'!$B1065, "")</f>
        <v/>
      </c>
      <c r="G1065" s="79" t="str">
        <f>IF('Water Trading Repository Table'!$E1065="Soft",'Water Trading Repository Table'!$C1065, "")</f>
        <v/>
      </c>
      <c r="H1065" s="78">
        <f>IF('Water Trading Repository Table'!$E1065="Hard",'Water Trading Repository Table'!$B1065, "")</f>
        <v>2066.1066521041598</v>
      </c>
      <c r="I1065" s="78">
        <f t="shared" si="19"/>
        <v>2</v>
      </c>
      <c r="J1065" s="90">
        <f>IF('Water Trading Repository Table'!$E1065="Hard",'Water Trading Repository Table'!$C1065,"")</f>
        <v>92.703333333333305</v>
      </c>
    </row>
    <row r="1066" spans="1:10" ht="14.25" customHeight="1" x14ac:dyDescent="0.2">
      <c r="A1066" s="77">
        <v>41806.5</v>
      </c>
      <c r="B1066" s="78">
        <v>2391.6909986791602</v>
      </c>
      <c r="C1066" s="79">
        <v>89.927499999999995</v>
      </c>
      <c r="D1066" s="80">
        <v>6</v>
      </c>
      <c r="E1066" s="80" t="s">
        <v>68</v>
      </c>
      <c r="F1066" s="78" t="str">
        <f>IF('Water Trading Repository Table'!$E1066="Soft",'Water Trading Repository Table'!$B1066, "")</f>
        <v/>
      </c>
      <c r="G1066" s="79" t="str">
        <f>IF('Water Trading Repository Table'!$E1066="Soft",'Water Trading Repository Table'!$C1066, "")</f>
        <v/>
      </c>
      <c r="H1066" s="78">
        <f>IF('Water Trading Repository Table'!$E1066="Hard",'Water Trading Repository Table'!$B1066, "")</f>
        <v>2391.6909986791602</v>
      </c>
      <c r="I1066" s="78">
        <f t="shared" si="19"/>
        <v>2</v>
      </c>
      <c r="J1066" s="90">
        <f>IF('Water Trading Repository Table'!$E1066="Hard",'Water Trading Repository Table'!$C1066,"")</f>
        <v>89.927499999999995</v>
      </c>
    </row>
    <row r="1067" spans="1:10" ht="14.25" customHeight="1" x14ac:dyDescent="0.2">
      <c r="A1067" s="77">
        <v>41807</v>
      </c>
      <c r="B1067" s="78">
        <v>2231.3980455291598</v>
      </c>
      <c r="C1067" s="79">
        <v>92.654999999999902</v>
      </c>
      <c r="D1067" s="80">
        <v>6</v>
      </c>
      <c r="E1067" s="80" t="s">
        <v>68</v>
      </c>
      <c r="F1067" s="78" t="str">
        <f>IF('Water Trading Repository Table'!$E1067="Soft",'Water Trading Repository Table'!$B1067, "")</f>
        <v/>
      </c>
      <c r="G1067" s="79" t="str">
        <f>IF('Water Trading Repository Table'!$E1067="Soft",'Water Trading Repository Table'!$C1067, "")</f>
        <v/>
      </c>
      <c r="H1067" s="78">
        <f>IF('Water Trading Repository Table'!$E1067="Hard",'Water Trading Repository Table'!$B1067, "")</f>
        <v>2231.3980455291598</v>
      </c>
      <c r="I1067" s="78">
        <f t="shared" si="19"/>
        <v>2</v>
      </c>
      <c r="J1067" s="90">
        <f>IF('Water Trading Repository Table'!$E1067="Hard",'Water Trading Repository Table'!$C1067,"")</f>
        <v>92.654999999999902</v>
      </c>
    </row>
    <row r="1068" spans="1:10" ht="14.25" customHeight="1" x14ac:dyDescent="0.2">
      <c r="A1068" s="77">
        <v>41807.5</v>
      </c>
      <c r="B1068" s="78">
        <v>2742.09098012499</v>
      </c>
      <c r="C1068" s="79">
        <v>93.805833333333297</v>
      </c>
      <c r="D1068" s="80">
        <v>6</v>
      </c>
      <c r="E1068" s="80" t="s">
        <v>68</v>
      </c>
      <c r="F1068" s="78" t="str">
        <f>IF('Water Trading Repository Table'!$E1068="Soft",'Water Trading Repository Table'!$B1068, "")</f>
        <v/>
      </c>
      <c r="G1068" s="79" t="str">
        <f>IF('Water Trading Repository Table'!$E1068="Soft",'Water Trading Repository Table'!$C1068, "")</f>
        <v/>
      </c>
      <c r="H1068" s="78">
        <f>IF('Water Trading Repository Table'!$E1068="Hard",'Water Trading Repository Table'!$B1068, "")</f>
        <v>2742.09098012499</v>
      </c>
      <c r="I1068" s="78">
        <f t="shared" si="19"/>
        <v>2</v>
      </c>
      <c r="J1068" s="90">
        <f>IF('Water Trading Repository Table'!$E1068="Hard",'Water Trading Repository Table'!$C1068,"")</f>
        <v>93.805833333333297</v>
      </c>
    </row>
    <row r="1069" spans="1:10" ht="14.25" customHeight="1" x14ac:dyDescent="0.2">
      <c r="A1069" s="77">
        <v>41808</v>
      </c>
      <c r="B1069" s="78">
        <v>2318.3316843083298</v>
      </c>
      <c r="C1069" s="79">
        <v>91.402500000000003</v>
      </c>
      <c r="D1069" s="80">
        <v>6</v>
      </c>
      <c r="E1069" s="80" t="s">
        <v>68</v>
      </c>
      <c r="F1069" s="78" t="str">
        <f>IF('Water Trading Repository Table'!$E1069="Soft",'Water Trading Repository Table'!$B1069, "")</f>
        <v/>
      </c>
      <c r="G1069" s="79" t="str">
        <f>IF('Water Trading Repository Table'!$E1069="Soft",'Water Trading Repository Table'!$C1069, "")</f>
        <v/>
      </c>
      <c r="H1069" s="78">
        <f>IF('Water Trading Repository Table'!$E1069="Hard",'Water Trading Repository Table'!$B1069, "")</f>
        <v>2318.3316843083298</v>
      </c>
      <c r="I1069" s="78">
        <f t="shared" si="19"/>
        <v>2</v>
      </c>
      <c r="J1069" s="90">
        <f>IF('Water Trading Repository Table'!$E1069="Hard",'Water Trading Repository Table'!$C1069,"")</f>
        <v>91.402500000000003</v>
      </c>
    </row>
    <row r="1070" spans="1:10" ht="14.25" customHeight="1" x14ac:dyDescent="0.2">
      <c r="A1070" s="77">
        <v>41808.5</v>
      </c>
      <c r="B1070" s="78">
        <v>2765.9187628833301</v>
      </c>
      <c r="C1070" s="79">
        <v>92.496666666666599</v>
      </c>
      <c r="D1070" s="80">
        <v>6</v>
      </c>
      <c r="E1070" s="80" t="s">
        <v>68</v>
      </c>
      <c r="F1070" s="78" t="str">
        <f>IF('Water Trading Repository Table'!$E1070="Soft",'Water Trading Repository Table'!$B1070, "")</f>
        <v/>
      </c>
      <c r="G1070" s="79" t="str">
        <f>IF('Water Trading Repository Table'!$E1070="Soft",'Water Trading Repository Table'!$C1070, "")</f>
        <v/>
      </c>
      <c r="H1070" s="78">
        <f>IF('Water Trading Repository Table'!$E1070="Hard",'Water Trading Repository Table'!$B1070, "")</f>
        <v>2765.9187628833301</v>
      </c>
      <c r="I1070" s="78">
        <f t="shared" si="19"/>
        <v>2</v>
      </c>
      <c r="J1070" s="90">
        <f>IF('Water Trading Repository Table'!$E1070="Hard",'Water Trading Repository Table'!$C1070,"")</f>
        <v>92.496666666666599</v>
      </c>
    </row>
    <row r="1071" spans="1:10" ht="14.25" customHeight="1" x14ac:dyDescent="0.2">
      <c r="A1071" s="77">
        <v>41809</v>
      </c>
      <c r="B1071" s="78">
        <v>2283.41872064166</v>
      </c>
      <c r="C1071" s="79">
        <v>90.926666666666605</v>
      </c>
      <c r="D1071" s="80">
        <v>6</v>
      </c>
      <c r="E1071" s="80" t="s">
        <v>68</v>
      </c>
      <c r="F1071" s="78" t="str">
        <f>IF('Water Trading Repository Table'!$E1071="Soft",'Water Trading Repository Table'!$B1071, "")</f>
        <v/>
      </c>
      <c r="G1071" s="79" t="str">
        <f>IF('Water Trading Repository Table'!$E1071="Soft",'Water Trading Repository Table'!$C1071, "")</f>
        <v/>
      </c>
      <c r="H1071" s="78">
        <f>IF('Water Trading Repository Table'!$E1071="Hard",'Water Trading Repository Table'!$B1071, "")</f>
        <v>2283.41872064166</v>
      </c>
      <c r="I1071" s="78">
        <f t="shared" si="19"/>
        <v>2</v>
      </c>
      <c r="J1071" s="90">
        <f>IF('Water Trading Repository Table'!$E1071="Hard",'Water Trading Repository Table'!$C1071,"")</f>
        <v>90.926666666666605</v>
      </c>
    </row>
    <row r="1072" spans="1:10" ht="14.25" customHeight="1" x14ac:dyDescent="0.2">
      <c r="A1072" s="77">
        <v>41809.5</v>
      </c>
      <c r="B1072" s="78">
        <v>2579.1935956208299</v>
      </c>
      <c r="C1072" s="79">
        <v>95.913333333333298</v>
      </c>
      <c r="D1072" s="80">
        <v>6</v>
      </c>
      <c r="E1072" s="80" t="s">
        <v>68</v>
      </c>
      <c r="F1072" s="78" t="str">
        <f>IF('Water Trading Repository Table'!$E1072="Soft",'Water Trading Repository Table'!$B1072, "")</f>
        <v/>
      </c>
      <c r="G1072" s="79" t="str">
        <f>IF('Water Trading Repository Table'!$E1072="Soft",'Water Trading Repository Table'!$C1072, "")</f>
        <v/>
      </c>
      <c r="H1072" s="78">
        <f>IF('Water Trading Repository Table'!$E1072="Hard",'Water Trading Repository Table'!$B1072, "")</f>
        <v>2579.1935956208299</v>
      </c>
      <c r="I1072" s="78">
        <f t="shared" si="19"/>
        <v>2</v>
      </c>
      <c r="J1072" s="90">
        <f>IF('Water Trading Repository Table'!$E1072="Hard",'Water Trading Repository Table'!$C1072,"")</f>
        <v>95.913333333333298</v>
      </c>
    </row>
    <row r="1073" spans="1:10" ht="14.25" customHeight="1" x14ac:dyDescent="0.2">
      <c r="A1073" s="77">
        <v>41810</v>
      </c>
      <c r="B1073" s="78">
        <v>2345.47395315833</v>
      </c>
      <c r="C1073" s="79">
        <v>92.822500000000005</v>
      </c>
      <c r="D1073" s="80">
        <v>6</v>
      </c>
      <c r="E1073" s="80" t="s">
        <v>68</v>
      </c>
      <c r="F1073" s="78" t="str">
        <f>IF('Water Trading Repository Table'!$E1073="Soft",'Water Trading Repository Table'!$B1073, "")</f>
        <v/>
      </c>
      <c r="G1073" s="79" t="str">
        <f>IF('Water Trading Repository Table'!$E1073="Soft",'Water Trading Repository Table'!$C1073, "")</f>
        <v/>
      </c>
      <c r="H1073" s="78">
        <f>IF('Water Trading Repository Table'!$E1073="Hard",'Water Trading Repository Table'!$B1073, "")</f>
        <v>2345.47395315833</v>
      </c>
      <c r="I1073" s="78">
        <f t="shared" si="19"/>
        <v>2</v>
      </c>
      <c r="J1073" s="90">
        <f>IF('Water Trading Repository Table'!$E1073="Hard",'Water Trading Repository Table'!$C1073,"")</f>
        <v>92.822500000000005</v>
      </c>
    </row>
    <row r="1074" spans="1:10" ht="14.25" customHeight="1" x14ac:dyDescent="0.2">
      <c r="A1074" s="77">
        <v>41810.5</v>
      </c>
      <c r="B1074" s="78">
        <v>2774.09424652499</v>
      </c>
      <c r="C1074" s="79">
        <v>93.805833333333297</v>
      </c>
      <c r="D1074" s="80">
        <v>6</v>
      </c>
      <c r="E1074" s="80" t="s">
        <v>68</v>
      </c>
      <c r="F1074" s="78" t="str">
        <f>IF('Water Trading Repository Table'!$E1074="Soft",'Water Trading Repository Table'!$B1074, "")</f>
        <v/>
      </c>
      <c r="G1074" s="79" t="str">
        <f>IF('Water Trading Repository Table'!$E1074="Soft",'Water Trading Repository Table'!$C1074, "")</f>
        <v/>
      </c>
      <c r="H1074" s="78">
        <f>IF('Water Trading Repository Table'!$E1074="Hard",'Water Trading Repository Table'!$B1074, "")</f>
        <v>2774.09424652499</v>
      </c>
      <c r="I1074" s="78">
        <f t="shared" si="19"/>
        <v>2</v>
      </c>
      <c r="J1074" s="90">
        <f>IF('Water Trading Repository Table'!$E1074="Hard",'Water Trading Repository Table'!$C1074,"")</f>
        <v>93.805833333333297</v>
      </c>
    </row>
    <row r="1075" spans="1:10" ht="14.25" customHeight="1" x14ac:dyDescent="0.2">
      <c r="A1075" s="77">
        <v>41811</v>
      </c>
      <c r="B1075" s="78">
        <v>2511.9457208888798</v>
      </c>
      <c r="C1075" s="79">
        <v>96.0555555555555</v>
      </c>
      <c r="D1075" s="80">
        <v>6</v>
      </c>
      <c r="E1075" s="80" t="s">
        <v>68</v>
      </c>
      <c r="F1075" s="78" t="str">
        <f>IF('Water Trading Repository Table'!$E1075="Soft",'Water Trading Repository Table'!$B1075, "")</f>
        <v/>
      </c>
      <c r="G1075" s="79" t="str">
        <f>IF('Water Trading Repository Table'!$E1075="Soft",'Water Trading Repository Table'!$C1075, "")</f>
        <v/>
      </c>
      <c r="H1075" s="78">
        <f>IF('Water Trading Repository Table'!$E1075="Hard",'Water Trading Repository Table'!$B1075, "")</f>
        <v>2511.9457208888798</v>
      </c>
      <c r="I1075" s="78">
        <f t="shared" si="19"/>
        <v>2</v>
      </c>
      <c r="J1075" s="90">
        <f>IF('Water Trading Repository Table'!$E1075="Hard",'Water Trading Repository Table'!$C1075,"")</f>
        <v>96.0555555555555</v>
      </c>
    </row>
    <row r="1076" spans="1:10" ht="14.25" customHeight="1" x14ac:dyDescent="0.2">
      <c r="A1076" s="77">
        <v>41811.5</v>
      </c>
      <c r="B1076" s="78">
        <v>2589.7789234666602</v>
      </c>
      <c r="C1076" s="79">
        <v>91.576666666666597</v>
      </c>
      <c r="D1076" s="80">
        <v>6</v>
      </c>
      <c r="E1076" s="80" t="s">
        <v>68</v>
      </c>
      <c r="F1076" s="78" t="str">
        <f>IF('Water Trading Repository Table'!$E1076="Soft",'Water Trading Repository Table'!$B1076, "")</f>
        <v/>
      </c>
      <c r="G1076" s="79" t="str">
        <f>IF('Water Trading Repository Table'!$E1076="Soft",'Water Trading Repository Table'!$C1076, "")</f>
        <v/>
      </c>
      <c r="H1076" s="78">
        <f>IF('Water Trading Repository Table'!$E1076="Hard",'Water Trading Repository Table'!$B1076, "")</f>
        <v>2589.7789234666602</v>
      </c>
      <c r="I1076" s="78">
        <f t="shared" si="19"/>
        <v>2</v>
      </c>
      <c r="J1076" s="90">
        <f>IF('Water Trading Repository Table'!$E1076="Hard",'Water Trading Repository Table'!$C1076,"")</f>
        <v>91.576666666666597</v>
      </c>
    </row>
    <row r="1077" spans="1:10" ht="14.25" customHeight="1" x14ac:dyDescent="0.2">
      <c r="A1077" s="77">
        <v>41812</v>
      </c>
      <c r="B1077" s="78">
        <v>2260.8152649937501</v>
      </c>
      <c r="C1077" s="79">
        <v>90.302499999999995</v>
      </c>
      <c r="D1077" s="80">
        <v>6</v>
      </c>
      <c r="E1077" s="80" t="s">
        <v>68</v>
      </c>
      <c r="F1077" s="78" t="str">
        <f>IF('Water Trading Repository Table'!$E1077="Soft",'Water Trading Repository Table'!$B1077, "")</f>
        <v/>
      </c>
      <c r="G1077" s="79" t="str">
        <f>IF('Water Trading Repository Table'!$E1077="Soft",'Water Trading Repository Table'!$C1077, "")</f>
        <v/>
      </c>
      <c r="H1077" s="78">
        <f>IF('Water Trading Repository Table'!$E1077="Hard",'Water Trading Repository Table'!$B1077, "")</f>
        <v>2260.8152649937501</v>
      </c>
      <c r="I1077" s="78">
        <f t="shared" si="19"/>
        <v>2</v>
      </c>
      <c r="J1077" s="90">
        <f>IF('Water Trading Repository Table'!$E1077="Hard",'Water Trading Repository Table'!$C1077,"")</f>
        <v>90.302499999999995</v>
      </c>
    </row>
    <row r="1078" spans="1:10" ht="14.25" customHeight="1" x14ac:dyDescent="0.2">
      <c r="A1078" s="77">
        <v>41812.5</v>
      </c>
      <c r="B1078" s="78">
        <v>2314.3122076</v>
      </c>
      <c r="C1078" s="79">
        <v>93.009166666666601</v>
      </c>
      <c r="D1078" s="80">
        <v>6</v>
      </c>
      <c r="E1078" s="80" t="s">
        <v>68</v>
      </c>
      <c r="F1078" s="78" t="str">
        <f>IF('Water Trading Repository Table'!$E1078="Soft",'Water Trading Repository Table'!$B1078, "")</f>
        <v/>
      </c>
      <c r="G1078" s="79" t="str">
        <f>IF('Water Trading Repository Table'!$E1078="Soft",'Water Trading Repository Table'!$C1078, "")</f>
        <v/>
      </c>
      <c r="H1078" s="78">
        <f>IF('Water Trading Repository Table'!$E1078="Hard",'Water Trading Repository Table'!$B1078, "")</f>
        <v>2314.3122076</v>
      </c>
      <c r="I1078" s="78">
        <f t="shared" si="19"/>
        <v>2</v>
      </c>
      <c r="J1078" s="90">
        <f>IF('Water Trading Repository Table'!$E1078="Hard",'Water Trading Repository Table'!$C1078,"")</f>
        <v>93.009166666666601</v>
      </c>
    </row>
    <row r="1079" spans="1:10" ht="14.25" customHeight="1" x14ac:dyDescent="0.2">
      <c r="A1079" s="77">
        <v>41813</v>
      </c>
      <c r="B1079" s="78">
        <v>2167.0786755899899</v>
      </c>
      <c r="C1079" s="79">
        <v>95.102000000000004</v>
      </c>
      <c r="D1079" s="80">
        <v>6</v>
      </c>
      <c r="E1079" s="80" t="s">
        <v>68</v>
      </c>
      <c r="F1079" s="78" t="str">
        <f>IF('Water Trading Repository Table'!$E1079="Soft",'Water Trading Repository Table'!$B1079, "")</f>
        <v/>
      </c>
      <c r="G1079" s="79" t="str">
        <f>IF('Water Trading Repository Table'!$E1079="Soft",'Water Trading Repository Table'!$C1079, "")</f>
        <v/>
      </c>
      <c r="H1079" s="78">
        <f>IF('Water Trading Repository Table'!$E1079="Hard",'Water Trading Repository Table'!$B1079, "")</f>
        <v>2167.0786755899899</v>
      </c>
      <c r="I1079" s="78">
        <f t="shared" si="19"/>
        <v>2</v>
      </c>
      <c r="J1079" s="90">
        <f>IF('Water Trading Repository Table'!$E1079="Hard",'Water Trading Repository Table'!$C1079,"")</f>
        <v>95.102000000000004</v>
      </c>
    </row>
    <row r="1080" spans="1:10" ht="14.25" customHeight="1" x14ac:dyDescent="0.2">
      <c r="A1080" s="77">
        <v>41813.5</v>
      </c>
      <c r="B1080" s="78">
        <v>2499.29126914166</v>
      </c>
      <c r="C1080" s="79">
        <v>93.831666666666607</v>
      </c>
      <c r="D1080" s="80">
        <v>6</v>
      </c>
      <c r="E1080" s="80" t="s">
        <v>68</v>
      </c>
      <c r="F1080" s="78" t="str">
        <f>IF('Water Trading Repository Table'!$E1080="Soft",'Water Trading Repository Table'!$B1080, "")</f>
        <v/>
      </c>
      <c r="G1080" s="79" t="str">
        <f>IF('Water Trading Repository Table'!$E1080="Soft",'Water Trading Repository Table'!$C1080, "")</f>
        <v/>
      </c>
      <c r="H1080" s="78">
        <f>IF('Water Trading Repository Table'!$E1080="Hard",'Water Trading Repository Table'!$B1080, "")</f>
        <v>2499.29126914166</v>
      </c>
      <c r="I1080" s="78">
        <f t="shared" si="19"/>
        <v>2</v>
      </c>
      <c r="J1080" s="90">
        <f>IF('Water Trading Repository Table'!$E1080="Hard",'Water Trading Repository Table'!$C1080,"")</f>
        <v>93.831666666666607</v>
      </c>
    </row>
    <row r="1081" spans="1:10" ht="14.25" customHeight="1" x14ac:dyDescent="0.2">
      <c r="A1081" s="77">
        <v>41814</v>
      </c>
      <c r="B1081" s="78">
        <v>2245.5092780908999</v>
      </c>
      <c r="C1081" s="79">
        <v>92.270909090909001</v>
      </c>
      <c r="D1081" s="80">
        <v>6</v>
      </c>
      <c r="E1081" s="80" t="s">
        <v>68</v>
      </c>
      <c r="F1081" s="78" t="str">
        <f>IF('Water Trading Repository Table'!$E1081="Soft",'Water Trading Repository Table'!$B1081, "")</f>
        <v/>
      </c>
      <c r="G1081" s="79" t="str">
        <f>IF('Water Trading Repository Table'!$E1081="Soft",'Water Trading Repository Table'!$C1081, "")</f>
        <v/>
      </c>
      <c r="H1081" s="78">
        <f>IF('Water Trading Repository Table'!$E1081="Hard",'Water Trading Repository Table'!$B1081, "")</f>
        <v>2245.5092780908999</v>
      </c>
      <c r="I1081" s="78">
        <f t="shared" si="19"/>
        <v>2</v>
      </c>
      <c r="J1081" s="90">
        <f>IF('Water Trading Repository Table'!$E1081="Hard",'Water Trading Repository Table'!$C1081,"")</f>
        <v>92.270909090909001</v>
      </c>
    </row>
    <row r="1082" spans="1:10" ht="14.25" customHeight="1" x14ac:dyDescent="0.2">
      <c r="A1082" s="77">
        <v>41814.5</v>
      </c>
      <c r="B1082" s="78">
        <v>2493.59503287083</v>
      </c>
      <c r="C1082" s="79">
        <v>95.849166666666605</v>
      </c>
      <c r="D1082" s="80">
        <v>6</v>
      </c>
      <c r="E1082" s="80" t="s">
        <v>68</v>
      </c>
      <c r="F1082" s="78" t="str">
        <f>IF('Water Trading Repository Table'!$E1082="Soft",'Water Trading Repository Table'!$B1082, "")</f>
        <v/>
      </c>
      <c r="G1082" s="79" t="str">
        <f>IF('Water Trading Repository Table'!$E1082="Soft",'Water Trading Repository Table'!$C1082, "")</f>
        <v/>
      </c>
      <c r="H1082" s="78">
        <f>IF('Water Trading Repository Table'!$E1082="Hard",'Water Trading Repository Table'!$B1082, "")</f>
        <v>2493.59503287083</v>
      </c>
      <c r="I1082" s="78">
        <f t="shared" si="19"/>
        <v>2</v>
      </c>
      <c r="J1082" s="90">
        <f>IF('Water Trading Repository Table'!$E1082="Hard",'Water Trading Repository Table'!$C1082,"")</f>
        <v>95.849166666666605</v>
      </c>
    </row>
    <row r="1083" spans="1:10" ht="14.25" customHeight="1" x14ac:dyDescent="0.2">
      <c r="A1083" s="77">
        <v>41815</v>
      </c>
      <c r="B1083" s="78">
        <v>2274.4805100541598</v>
      </c>
      <c r="C1083" s="79">
        <v>92.894999999999897</v>
      </c>
      <c r="D1083" s="80">
        <v>6</v>
      </c>
      <c r="E1083" s="80" t="s">
        <v>68</v>
      </c>
      <c r="F1083" s="78" t="str">
        <f>IF('Water Trading Repository Table'!$E1083="Soft",'Water Trading Repository Table'!$B1083, "")</f>
        <v/>
      </c>
      <c r="G1083" s="79" t="str">
        <f>IF('Water Trading Repository Table'!$E1083="Soft",'Water Trading Repository Table'!$C1083, "")</f>
        <v/>
      </c>
      <c r="H1083" s="78">
        <f>IF('Water Trading Repository Table'!$E1083="Hard",'Water Trading Repository Table'!$B1083, "")</f>
        <v>2274.4805100541598</v>
      </c>
      <c r="I1083" s="78">
        <f t="shared" si="19"/>
        <v>2</v>
      </c>
      <c r="J1083" s="90">
        <f>IF('Water Trading Repository Table'!$E1083="Hard",'Water Trading Repository Table'!$C1083,"")</f>
        <v>92.894999999999897</v>
      </c>
    </row>
    <row r="1084" spans="1:10" ht="14.25" customHeight="1" x14ac:dyDescent="0.2">
      <c r="A1084" s="77">
        <v>41815.5</v>
      </c>
      <c r="B1084" s="78">
        <v>2519.4081521583298</v>
      </c>
      <c r="C1084" s="79">
        <v>97.459166666666604</v>
      </c>
      <c r="D1084" s="80">
        <v>6</v>
      </c>
      <c r="E1084" s="80" t="s">
        <v>68</v>
      </c>
      <c r="F1084" s="78" t="str">
        <f>IF('Water Trading Repository Table'!$E1084="Soft",'Water Trading Repository Table'!$B1084, "")</f>
        <v/>
      </c>
      <c r="G1084" s="79" t="str">
        <f>IF('Water Trading Repository Table'!$E1084="Soft",'Water Trading Repository Table'!$C1084, "")</f>
        <v/>
      </c>
      <c r="H1084" s="78">
        <f>IF('Water Trading Repository Table'!$E1084="Hard",'Water Trading Repository Table'!$B1084, "")</f>
        <v>2519.4081521583298</v>
      </c>
      <c r="I1084" s="78">
        <f t="shared" si="19"/>
        <v>2</v>
      </c>
      <c r="J1084" s="90">
        <f>IF('Water Trading Repository Table'!$E1084="Hard",'Water Trading Repository Table'!$C1084,"")</f>
        <v>97.459166666666604</v>
      </c>
    </row>
    <row r="1085" spans="1:10" ht="14.25" customHeight="1" x14ac:dyDescent="0.2">
      <c r="A1085" s="77">
        <v>41816</v>
      </c>
      <c r="B1085" s="78">
        <v>2344.2071731041601</v>
      </c>
      <c r="C1085" s="79">
        <v>90.898333333333298</v>
      </c>
      <c r="D1085" s="80">
        <v>6</v>
      </c>
      <c r="E1085" s="80" t="s">
        <v>68</v>
      </c>
      <c r="F1085" s="78" t="str">
        <f>IF('Water Trading Repository Table'!$E1085="Soft",'Water Trading Repository Table'!$B1085, "")</f>
        <v/>
      </c>
      <c r="G1085" s="79" t="str">
        <f>IF('Water Trading Repository Table'!$E1085="Soft",'Water Trading Repository Table'!$C1085, "")</f>
        <v/>
      </c>
      <c r="H1085" s="78">
        <f>IF('Water Trading Repository Table'!$E1085="Hard",'Water Trading Repository Table'!$B1085, "")</f>
        <v>2344.2071731041601</v>
      </c>
      <c r="I1085" s="78">
        <f t="shared" si="19"/>
        <v>2</v>
      </c>
      <c r="J1085" s="90">
        <f>IF('Water Trading Repository Table'!$E1085="Hard",'Water Trading Repository Table'!$C1085,"")</f>
        <v>90.898333333333298</v>
      </c>
    </row>
    <row r="1086" spans="1:10" ht="14.25" customHeight="1" x14ac:dyDescent="0.2">
      <c r="A1086" s="77">
        <v>41816.5</v>
      </c>
      <c r="B1086" s="78">
        <v>2672.66476106666</v>
      </c>
      <c r="C1086" s="79">
        <v>92.4224999999999</v>
      </c>
      <c r="D1086" s="80">
        <v>6</v>
      </c>
      <c r="E1086" s="80" t="s">
        <v>68</v>
      </c>
      <c r="F1086" s="78" t="str">
        <f>IF('Water Trading Repository Table'!$E1086="Soft",'Water Trading Repository Table'!$B1086, "")</f>
        <v/>
      </c>
      <c r="G1086" s="79" t="str">
        <f>IF('Water Trading Repository Table'!$E1086="Soft",'Water Trading Repository Table'!$C1086, "")</f>
        <v/>
      </c>
      <c r="H1086" s="78">
        <f>IF('Water Trading Repository Table'!$E1086="Hard",'Water Trading Repository Table'!$B1086, "")</f>
        <v>2672.66476106666</v>
      </c>
      <c r="I1086" s="78">
        <f t="shared" si="19"/>
        <v>2</v>
      </c>
      <c r="J1086" s="90">
        <f>IF('Water Trading Repository Table'!$E1086="Hard",'Water Trading Repository Table'!$C1086,"")</f>
        <v>92.4224999999999</v>
      </c>
    </row>
    <row r="1087" spans="1:10" ht="14.25" customHeight="1" x14ac:dyDescent="0.2">
      <c r="A1087" s="77">
        <v>41817</v>
      </c>
      <c r="B1087" s="78">
        <v>2233.1198583833302</v>
      </c>
      <c r="C1087" s="79">
        <v>96.047499999999999</v>
      </c>
      <c r="D1087" s="80">
        <v>6</v>
      </c>
      <c r="E1087" s="80" t="s">
        <v>68</v>
      </c>
      <c r="F1087" s="78" t="str">
        <f>IF('Water Trading Repository Table'!$E1087="Soft",'Water Trading Repository Table'!$B1087, "")</f>
        <v/>
      </c>
      <c r="G1087" s="79" t="str">
        <f>IF('Water Trading Repository Table'!$E1087="Soft",'Water Trading Repository Table'!$C1087, "")</f>
        <v/>
      </c>
      <c r="H1087" s="78">
        <f>IF('Water Trading Repository Table'!$E1087="Hard",'Water Trading Repository Table'!$B1087, "")</f>
        <v>2233.1198583833302</v>
      </c>
      <c r="I1087" s="78">
        <f t="shared" si="19"/>
        <v>2</v>
      </c>
      <c r="J1087" s="90">
        <f>IF('Water Trading Repository Table'!$E1087="Hard",'Water Trading Repository Table'!$C1087,"")</f>
        <v>96.047499999999999</v>
      </c>
    </row>
    <row r="1088" spans="1:10" ht="14.25" customHeight="1" x14ac:dyDescent="0.2">
      <c r="A1088" s="77">
        <v>41817.5</v>
      </c>
      <c r="B1088" s="78">
        <v>2668.0619382708301</v>
      </c>
      <c r="C1088" s="79">
        <v>92.858333333333306</v>
      </c>
      <c r="D1088" s="80">
        <v>6</v>
      </c>
      <c r="E1088" s="80" t="s">
        <v>68</v>
      </c>
      <c r="F1088" s="78" t="str">
        <f>IF('Water Trading Repository Table'!$E1088="Soft",'Water Trading Repository Table'!$B1088, "")</f>
        <v/>
      </c>
      <c r="G1088" s="79" t="str">
        <f>IF('Water Trading Repository Table'!$E1088="Soft",'Water Trading Repository Table'!$C1088, "")</f>
        <v/>
      </c>
      <c r="H1088" s="78">
        <f>IF('Water Trading Repository Table'!$E1088="Hard",'Water Trading Repository Table'!$B1088, "")</f>
        <v>2668.0619382708301</v>
      </c>
      <c r="I1088" s="78">
        <f t="shared" si="19"/>
        <v>2</v>
      </c>
      <c r="J1088" s="90">
        <f>IF('Water Trading Repository Table'!$E1088="Hard",'Water Trading Repository Table'!$C1088,"")</f>
        <v>92.858333333333306</v>
      </c>
    </row>
    <row r="1089" spans="1:10" ht="14.25" customHeight="1" x14ac:dyDescent="0.2">
      <c r="A1089" s="77">
        <v>41818</v>
      </c>
      <c r="B1089" s="78">
        <v>2219.4378834791601</v>
      </c>
      <c r="C1089" s="79">
        <v>96.7766666666666</v>
      </c>
      <c r="D1089" s="80">
        <v>6</v>
      </c>
      <c r="E1089" s="80" t="s">
        <v>68</v>
      </c>
      <c r="F1089" s="78" t="str">
        <f>IF('Water Trading Repository Table'!$E1089="Soft",'Water Trading Repository Table'!$B1089, "")</f>
        <v/>
      </c>
      <c r="G1089" s="79" t="str">
        <f>IF('Water Trading Repository Table'!$E1089="Soft",'Water Trading Repository Table'!$C1089, "")</f>
        <v/>
      </c>
      <c r="H1089" s="78">
        <f>IF('Water Trading Repository Table'!$E1089="Hard",'Water Trading Repository Table'!$B1089, "")</f>
        <v>2219.4378834791601</v>
      </c>
      <c r="I1089" s="78">
        <f t="shared" si="19"/>
        <v>2</v>
      </c>
      <c r="J1089" s="90">
        <f>IF('Water Trading Repository Table'!$E1089="Hard",'Water Trading Repository Table'!$C1089,"")</f>
        <v>96.7766666666666</v>
      </c>
    </row>
    <row r="1090" spans="1:10" ht="14.25" customHeight="1" x14ac:dyDescent="0.2">
      <c r="A1090" s="77">
        <v>41818.5</v>
      </c>
      <c r="B1090" s="78">
        <v>2484.5921682708299</v>
      </c>
      <c r="C1090" s="79">
        <v>93.782499999999999</v>
      </c>
      <c r="D1090" s="80">
        <v>6</v>
      </c>
      <c r="E1090" s="80" t="s">
        <v>68</v>
      </c>
      <c r="F1090" s="78" t="str">
        <f>IF('Water Trading Repository Table'!$E1090="Soft",'Water Trading Repository Table'!$B1090, "")</f>
        <v/>
      </c>
      <c r="G1090" s="79" t="str">
        <f>IF('Water Trading Repository Table'!$E1090="Soft",'Water Trading Repository Table'!$C1090, "")</f>
        <v/>
      </c>
      <c r="H1090" s="78">
        <f>IF('Water Trading Repository Table'!$E1090="Hard",'Water Trading Repository Table'!$B1090, "")</f>
        <v>2484.5921682708299</v>
      </c>
      <c r="I1090" s="78">
        <f t="shared" si="19"/>
        <v>2</v>
      </c>
      <c r="J1090" s="90">
        <f>IF('Water Trading Repository Table'!$E1090="Hard",'Water Trading Repository Table'!$C1090,"")</f>
        <v>93.782499999999999</v>
      </c>
    </row>
    <row r="1091" spans="1:10" ht="14.25" customHeight="1" x14ac:dyDescent="0.2">
      <c r="A1091" s="77">
        <v>41819</v>
      </c>
      <c r="B1091" s="78">
        <v>1975.0117345541601</v>
      </c>
      <c r="C1091" s="79">
        <v>91.845833333333303</v>
      </c>
      <c r="D1091" s="80">
        <v>6</v>
      </c>
      <c r="E1091" s="80" t="s">
        <v>68</v>
      </c>
      <c r="F1091" s="78" t="str">
        <f>IF('Water Trading Repository Table'!$E1091="Soft",'Water Trading Repository Table'!$B1091, "")</f>
        <v/>
      </c>
      <c r="G1091" s="79" t="str">
        <f>IF('Water Trading Repository Table'!$E1091="Soft",'Water Trading Repository Table'!$C1091, "")</f>
        <v/>
      </c>
      <c r="H1091" s="78">
        <f>IF('Water Trading Repository Table'!$E1091="Hard",'Water Trading Repository Table'!$B1091, "")</f>
        <v>1975.0117345541601</v>
      </c>
      <c r="I1091" s="78">
        <f t="shared" si="19"/>
        <v>2</v>
      </c>
      <c r="J1091" s="90">
        <f>IF('Water Trading Repository Table'!$E1091="Hard",'Water Trading Repository Table'!$C1091,"")</f>
        <v>91.845833333333303</v>
      </c>
    </row>
    <row r="1092" spans="1:10" ht="14.25" customHeight="1" x14ac:dyDescent="0.2">
      <c r="A1092" s="77">
        <v>41819.5</v>
      </c>
      <c r="B1092" s="78">
        <v>2351.1718993333302</v>
      </c>
      <c r="C1092" s="79">
        <v>94.476666666666603</v>
      </c>
      <c r="D1092" s="80">
        <v>6</v>
      </c>
      <c r="E1092" s="80" t="s">
        <v>68</v>
      </c>
      <c r="F1092" s="78" t="str">
        <f>IF('Water Trading Repository Table'!$E1092="Soft",'Water Trading Repository Table'!$B1092, "")</f>
        <v/>
      </c>
      <c r="G1092" s="79" t="str">
        <f>IF('Water Trading Repository Table'!$E1092="Soft",'Water Trading Repository Table'!$C1092, "")</f>
        <v/>
      </c>
      <c r="H1092" s="78">
        <f>IF('Water Trading Repository Table'!$E1092="Hard",'Water Trading Repository Table'!$B1092, "")</f>
        <v>2351.1718993333302</v>
      </c>
      <c r="I1092" s="78">
        <f t="shared" ref="I1092:I1155" si="20">ROUNDUP(D1092/3,0)</f>
        <v>2</v>
      </c>
      <c r="J1092" s="90">
        <f>IF('Water Trading Repository Table'!$E1092="Hard",'Water Trading Repository Table'!$C1092,"")</f>
        <v>94.476666666666603</v>
      </c>
    </row>
    <row r="1093" spans="1:10" ht="14.25" customHeight="1" x14ac:dyDescent="0.2">
      <c r="A1093" s="77">
        <v>41820</v>
      </c>
      <c r="B1093" s="78">
        <v>2140.66846049374</v>
      </c>
      <c r="C1093" s="79">
        <v>95.429999999999893</v>
      </c>
      <c r="D1093" s="80">
        <v>6</v>
      </c>
      <c r="E1093" s="80" t="s">
        <v>68</v>
      </c>
      <c r="F1093" s="78" t="str">
        <f>IF('Water Trading Repository Table'!$E1093="Soft",'Water Trading Repository Table'!$B1093, "")</f>
        <v/>
      </c>
      <c r="G1093" s="79" t="str">
        <f>IF('Water Trading Repository Table'!$E1093="Soft",'Water Trading Repository Table'!$C1093, "")</f>
        <v/>
      </c>
      <c r="H1093" s="78">
        <f>IF('Water Trading Repository Table'!$E1093="Hard",'Water Trading Repository Table'!$B1093, "")</f>
        <v>2140.66846049374</v>
      </c>
      <c r="I1093" s="78">
        <f t="shared" si="20"/>
        <v>2</v>
      </c>
      <c r="J1093" s="90">
        <f>IF('Water Trading Repository Table'!$E1093="Hard",'Water Trading Repository Table'!$C1093,"")</f>
        <v>95.429999999999893</v>
      </c>
    </row>
    <row r="1094" spans="1:10" ht="14.25" customHeight="1" x14ac:dyDescent="0.2">
      <c r="A1094" s="77">
        <v>41820.5</v>
      </c>
      <c r="B1094" s="78">
        <v>2271.0611251458299</v>
      </c>
      <c r="C1094" s="79">
        <v>92.961666666666602</v>
      </c>
      <c r="D1094" s="80">
        <v>6</v>
      </c>
      <c r="E1094" s="80" t="s">
        <v>68</v>
      </c>
      <c r="F1094" s="78" t="str">
        <f>IF('Water Trading Repository Table'!$E1094="Soft",'Water Trading Repository Table'!$B1094, "")</f>
        <v/>
      </c>
      <c r="G1094" s="79" t="str">
        <f>IF('Water Trading Repository Table'!$E1094="Soft",'Water Trading Repository Table'!$C1094, "")</f>
        <v/>
      </c>
      <c r="H1094" s="78">
        <f>IF('Water Trading Repository Table'!$E1094="Hard",'Water Trading Repository Table'!$B1094, "")</f>
        <v>2271.0611251458299</v>
      </c>
      <c r="I1094" s="78">
        <f t="shared" si="20"/>
        <v>2</v>
      </c>
      <c r="J1094" s="90">
        <f>IF('Water Trading Repository Table'!$E1094="Hard",'Water Trading Repository Table'!$C1094,"")</f>
        <v>92.961666666666602</v>
      </c>
    </row>
    <row r="1095" spans="1:10" ht="14.25" customHeight="1" x14ac:dyDescent="0.2">
      <c r="A1095" s="77">
        <v>41821</v>
      </c>
      <c r="B1095" s="78">
        <v>2574.4839794437498</v>
      </c>
      <c r="C1095" s="79">
        <v>94.661249999999995</v>
      </c>
      <c r="D1095" s="80">
        <v>7</v>
      </c>
      <c r="E1095" s="80" t="s">
        <v>68</v>
      </c>
      <c r="F1095" s="78" t="str">
        <f>IF('Water Trading Repository Table'!$E1095="Soft",'Water Trading Repository Table'!$B1095, "")</f>
        <v/>
      </c>
      <c r="G1095" s="79" t="str">
        <f>IF('Water Trading Repository Table'!$E1095="Soft",'Water Trading Repository Table'!$C1095, "")</f>
        <v/>
      </c>
      <c r="H1095" s="78">
        <f>IF('Water Trading Repository Table'!$E1095="Hard",'Water Trading Repository Table'!$B1095, "")</f>
        <v>2574.4839794437498</v>
      </c>
      <c r="I1095" s="78">
        <f t="shared" si="20"/>
        <v>3</v>
      </c>
      <c r="J1095" s="90">
        <f>IF('Water Trading Repository Table'!$E1095="Hard",'Water Trading Repository Table'!$C1095,"")</f>
        <v>94.661249999999995</v>
      </c>
    </row>
    <row r="1096" spans="1:10" ht="14.25" customHeight="1" x14ac:dyDescent="0.2">
      <c r="A1096" s="77">
        <v>41821.5</v>
      </c>
      <c r="B1096" s="78">
        <v>2609.5576928791602</v>
      </c>
      <c r="C1096" s="79">
        <v>91.629166666666606</v>
      </c>
      <c r="D1096" s="80">
        <v>7</v>
      </c>
      <c r="E1096" s="80" t="s">
        <v>68</v>
      </c>
      <c r="F1096" s="78" t="str">
        <f>IF('Water Trading Repository Table'!$E1096="Soft",'Water Trading Repository Table'!$B1096, "")</f>
        <v/>
      </c>
      <c r="G1096" s="79" t="str">
        <f>IF('Water Trading Repository Table'!$E1096="Soft",'Water Trading Repository Table'!$C1096, "")</f>
        <v/>
      </c>
      <c r="H1096" s="78">
        <f>IF('Water Trading Repository Table'!$E1096="Hard",'Water Trading Repository Table'!$B1096, "")</f>
        <v>2609.5576928791602</v>
      </c>
      <c r="I1096" s="78">
        <f t="shared" si="20"/>
        <v>3</v>
      </c>
      <c r="J1096" s="90">
        <f>IF('Water Trading Repository Table'!$E1096="Hard",'Water Trading Repository Table'!$C1096,"")</f>
        <v>91.629166666666606</v>
      </c>
    </row>
    <row r="1097" spans="1:10" ht="14.25" customHeight="1" x14ac:dyDescent="0.2">
      <c r="A1097" s="77">
        <v>41822</v>
      </c>
      <c r="B1097" s="78">
        <v>2346.5856706916602</v>
      </c>
      <c r="C1097" s="79">
        <v>93.872500000000002</v>
      </c>
      <c r="D1097" s="80">
        <v>7</v>
      </c>
      <c r="E1097" s="80" t="s">
        <v>68</v>
      </c>
      <c r="F1097" s="78" t="str">
        <f>IF('Water Trading Repository Table'!$E1097="Soft",'Water Trading Repository Table'!$B1097, "")</f>
        <v/>
      </c>
      <c r="G1097" s="79" t="str">
        <f>IF('Water Trading Repository Table'!$E1097="Soft",'Water Trading Repository Table'!$C1097, "")</f>
        <v/>
      </c>
      <c r="H1097" s="78">
        <f>IF('Water Trading Repository Table'!$E1097="Hard",'Water Trading Repository Table'!$B1097, "")</f>
        <v>2346.5856706916602</v>
      </c>
      <c r="I1097" s="78">
        <f t="shared" si="20"/>
        <v>3</v>
      </c>
      <c r="J1097" s="90">
        <f>IF('Water Trading Repository Table'!$E1097="Hard",'Water Trading Repository Table'!$C1097,"")</f>
        <v>93.872500000000002</v>
      </c>
    </row>
    <row r="1098" spans="1:10" ht="14.25" customHeight="1" x14ac:dyDescent="0.2">
      <c r="A1098" s="77">
        <v>41822.5</v>
      </c>
      <c r="B1098" s="78">
        <v>2516.7227591958299</v>
      </c>
      <c r="C1098" s="79">
        <v>94.749166666666596</v>
      </c>
      <c r="D1098" s="80">
        <v>7</v>
      </c>
      <c r="E1098" s="80" t="s">
        <v>68</v>
      </c>
      <c r="F1098" s="78" t="str">
        <f>IF('Water Trading Repository Table'!$E1098="Soft",'Water Trading Repository Table'!$B1098, "")</f>
        <v/>
      </c>
      <c r="G1098" s="79" t="str">
        <f>IF('Water Trading Repository Table'!$E1098="Soft",'Water Trading Repository Table'!$C1098, "")</f>
        <v/>
      </c>
      <c r="H1098" s="78">
        <f>IF('Water Trading Repository Table'!$E1098="Hard",'Water Trading Repository Table'!$B1098, "")</f>
        <v>2516.7227591958299</v>
      </c>
      <c r="I1098" s="78">
        <f t="shared" si="20"/>
        <v>3</v>
      </c>
      <c r="J1098" s="90">
        <f>IF('Water Trading Repository Table'!$E1098="Hard",'Water Trading Repository Table'!$C1098,"")</f>
        <v>94.749166666666596</v>
      </c>
    </row>
    <row r="1099" spans="1:10" ht="14.25" customHeight="1" x14ac:dyDescent="0.2">
      <c r="A1099" s="77">
        <v>41823</v>
      </c>
      <c r="B1099" s="78">
        <v>2310.1774498208301</v>
      </c>
      <c r="C1099" s="79">
        <v>94.245000000000005</v>
      </c>
      <c r="D1099" s="80">
        <v>7</v>
      </c>
      <c r="E1099" s="80" t="s">
        <v>68</v>
      </c>
      <c r="F1099" s="78" t="str">
        <f>IF('Water Trading Repository Table'!$E1099="Soft",'Water Trading Repository Table'!$B1099, "")</f>
        <v/>
      </c>
      <c r="G1099" s="79" t="str">
        <f>IF('Water Trading Repository Table'!$E1099="Soft",'Water Trading Repository Table'!$C1099, "")</f>
        <v/>
      </c>
      <c r="H1099" s="78">
        <f>IF('Water Trading Repository Table'!$E1099="Hard",'Water Trading Repository Table'!$B1099, "")</f>
        <v>2310.1774498208301</v>
      </c>
      <c r="I1099" s="78">
        <f t="shared" si="20"/>
        <v>3</v>
      </c>
      <c r="J1099" s="90">
        <f>IF('Water Trading Repository Table'!$E1099="Hard",'Water Trading Repository Table'!$C1099,"")</f>
        <v>94.245000000000005</v>
      </c>
    </row>
    <row r="1100" spans="1:10" ht="14.25" customHeight="1" x14ac:dyDescent="0.2">
      <c r="A1100" s="77">
        <v>41823.5</v>
      </c>
      <c r="B1100" s="78">
        <v>2751.0745728249999</v>
      </c>
      <c r="C1100" s="79">
        <v>90.465000000000003</v>
      </c>
      <c r="D1100" s="80">
        <v>7</v>
      </c>
      <c r="E1100" s="80" t="s">
        <v>68</v>
      </c>
      <c r="F1100" s="78" t="str">
        <f>IF('Water Trading Repository Table'!$E1100="Soft",'Water Trading Repository Table'!$B1100, "")</f>
        <v/>
      </c>
      <c r="G1100" s="79" t="str">
        <f>IF('Water Trading Repository Table'!$E1100="Soft",'Water Trading Repository Table'!$C1100, "")</f>
        <v/>
      </c>
      <c r="H1100" s="78">
        <f>IF('Water Trading Repository Table'!$E1100="Hard",'Water Trading Repository Table'!$B1100, "")</f>
        <v>2751.0745728249999</v>
      </c>
      <c r="I1100" s="78">
        <f t="shared" si="20"/>
        <v>3</v>
      </c>
      <c r="J1100" s="90">
        <f>IF('Water Trading Repository Table'!$E1100="Hard",'Water Trading Repository Table'!$C1100,"")</f>
        <v>90.465000000000003</v>
      </c>
    </row>
    <row r="1101" spans="1:10" ht="14.25" customHeight="1" x14ac:dyDescent="0.2">
      <c r="A1101" s="77">
        <v>41824</v>
      </c>
      <c r="B1101" s="78">
        <v>2400.1643356333302</v>
      </c>
      <c r="C1101" s="79">
        <v>94.051666666666605</v>
      </c>
      <c r="D1101" s="80">
        <v>7</v>
      </c>
      <c r="E1101" s="80" t="s">
        <v>68</v>
      </c>
      <c r="F1101" s="78" t="str">
        <f>IF('Water Trading Repository Table'!$E1101="Soft",'Water Trading Repository Table'!$B1101, "")</f>
        <v/>
      </c>
      <c r="G1101" s="79" t="str">
        <f>IF('Water Trading Repository Table'!$E1101="Soft",'Water Trading Repository Table'!$C1101, "")</f>
        <v/>
      </c>
      <c r="H1101" s="78">
        <f>IF('Water Trading Repository Table'!$E1101="Hard",'Water Trading Repository Table'!$B1101, "")</f>
        <v>2400.1643356333302</v>
      </c>
      <c r="I1101" s="78">
        <f t="shared" si="20"/>
        <v>3</v>
      </c>
      <c r="J1101" s="90">
        <f>IF('Water Trading Repository Table'!$E1101="Hard",'Water Trading Repository Table'!$C1101,"")</f>
        <v>94.051666666666605</v>
      </c>
    </row>
    <row r="1102" spans="1:10" ht="14.25" customHeight="1" x14ac:dyDescent="0.2">
      <c r="A1102" s="77">
        <v>41824.5</v>
      </c>
      <c r="B1102" s="78">
        <v>2722.1102453374901</v>
      </c>
      <c r="C1102" s="79">
        <v>94.584166666666604</v>
      </c>
      <c r="D1102" s="80">
        <v>7</v>
      </c>
      <c r="E1102" s="80" t="s">
        <v>68</v>
      </c>
      <c r="F1102" s="78" t="str">
        <f>IF('Water Trading Repository Table'!$E1102="Soft",'Water Trading Repository Table'!$B1102, "")</f>
        <v/>
      </c>
      <c r="G1102" s="79" t="str">
        <f>IF('Water Trading Repository Table'!$E1102="Soft",'Water Trading Repository Table'!$C1102, "")</f>
        <v/>
      </c>
      <c r="H1102" s="78">
        <f>IF('Water Trading Repository Table'!$E1102="Hard",'Water Trading Repository Table'!$B1102, "")</f>
        <v>2722.1102453374901</v>
      </c>
      <c r="I1102" s="78">
        <f t="shared" si="20"/>
        <v>3</v>
      </c>
      <c r="J1102" s="90">
        <f>IF('Water Trading Repository Table'!$E1102="Hard",'Water Trading Repository Table'!$C1102,"")</f>
        <v>94.584166666666604</v>
      </c>
    </row>
    <row r="1103" spans="1:10" ht="14.25" customHeight="1" x14ac:dyDescent="0.2">
      <c r="A1103" s="77">
        <v>41825</v>
      </c>
      <c r="B1103" s="78">
        <v>2495.8680823333302</v>
      </c>
      <c r="C1103" s="79">
        <v>90.363333333333301</v>
      </c>
      <c r="D1103" s="80">
        <v>7</v>
      </c>
      <c r="E1103" s="80" t="s">
        <v>68</v>
      </c>
      <c r="F1103" s="78" t="str">
        <f>IF('Water Trading Repository Table'!$E1103="Soft",'Water Trading Repository Table'!$B1103, "")</f>
        <v/>
      </c>
      <c r="G1103" s="79" t="str">
        <f>IF('Water Trading Repository Table'!$E1103="Soft",'Water Trading Repository Table'!$C1103, "")</f>
        <v/>
      </c>
      <c r="H1103" s="78">
        <f>IF('Water Trading Repository Table'!$E1103="Hard",'Water Trading Repository Table'!$B1103, "")</f>
        <v>2495.8680823333302</v>
      </c>
      <c r="I1103" s="78">
        <f t="shared" si="20"/>
        <v>3</v>
      </c>
      <c r="J1103" s="90">
        <f>IF('Water Trading Repository Table'!$E1103="Hard",'Water Trading Repository Table'!$C1103,"")</f>
        <v>90.363333333333301</v>
      </c>
    </row>
    <row r="1104" spans="1:10" ht="14.25" customHeight="1" x14ac:dyDescent="0.2">
      <c r="A1104" s="77">
        <v>41825.5</v>
      </c>
      <c r="B1104" s="78">
        <v>2687.2987756124899</v>
      </c>
      <c r="C1104" s="79">
        <v>94.014166666666597</v>
      </c>
      <c r="D1104" s="80">
        <v>7</v>
      </c>
      <c r="E1104" s="80" t="s">
        <v>68</v>
      </c>
      <c r="F1104" s="78" t="str">
        <f>IF('Water Trading Repository Table'!$E1104="Soft",'Water Trading Repository Table'!$B1104, "")</f>
        <v/>
      </c>
      <c r="G1104" s="79" t="str">
        <f>IF('Water Trading Repository Table'!$E1104="Soft",'Water Trading Repository Table'!$C1104, "")</f>
        <v/>
      </c>
      <c r="H1104" s="78">
        <f>IF('Water Trading Repository Table'!$E1104="Hard",'Water Trading Repository Table'!$B1104, "")</f>
        <v>2687.2987756124899</v>
      </c>
      <c r="I1104" s="78">
        <f t="shared" si="20"/>
        <v>3</v>
      </c>
      <c r="J1104" s="90">
        <f>IF('Water Trading Repository Table'!$E1104="Hard",'Water Trading Repository Table'!$C1104,"")</f>
        <v>94.014166666666597</v>
      </c>
    </row>
    <row r="1105" spans="1:10" ht="14.25" customHeight="1" x14ac:dyDescent="0.2">
      <c r="A1105" s="77">
        <v>41826</v>
      </c>
      <c r="B1105" s="78">
        <v>2199.4620709124902</v>
      </c>
      <c r="C1105" s="79">
        <v>91.417500000000004</v>
      </c>
      <c r="D1105" s="80">
        <v>7</v>
      </c>
      <c r="E1105" s="80" t="s">
        <v>68</v>
      </c>
      <c r="F1105" s="78" t="str">
        <f>IF('Water Trading Repository Table'!$E1105="Soft",'Water Trading Repository Table'!$B1105, "")</f>
        <v/>
      </c>
      <c r="G1105" s="79" t="str">
        <f>IF('Water Trading Repository Table'!$E1105="Soft",'Water Trading Repository Table'!$C1105, "")</f>
        <v/>
      </c>
      <c r="H1105" s="78">
        <f>IF('Water Trading Repository Table'!$E1105="Hard",'Water Trading Repository Table'!$B1105, "")</f>
        <v>2199.4620709124902</v>
      </c>
      <c r="I1105" s="78">
        <f t="shared" si="20"/>
        <v>3</v>
      </c>
      <c r="J1105" s="90">
        <f>IF('Water Trading Repository Table'!$E1105="Hard",'Water Trading Repository Table'!$C1105,"")</f>
        <v>91.417500000000004</v>
      </c>
    </row>
    <row r="1106" spans="1:10" ht="14.25" customHeight="1" x14ac:dyDescent="0.2">
      <c r="A1106" s="77">
        <v>41826.5</v>
      </c>
      <c r="B1106" s="78">
        <v>2519.9222484124898</v>
      </c>
      <c r="C1106" s="79">
        <v>94.453333333333305</v>
      </c>
      <c r="D1106" s="80">
        <v>7</v>
      </c>
      <c r="E1106" s="80" t="s">
        <v>68</v>
      </c>
      <c r="F1106" s="78" t="str">
        <f>IF('Water Trading Repository Table'!$E1106="Soft",'Water Trading Repository Table'!$B1106, "")</f>
        <v/>
      </c>
      <c r="G1106" s="79" t="str">
        <f>IF('Water Trading Repository Table'!$E1106="Soft",'Water Trading Repository Table'!$C1106, "")</f>
        <v/>
      </c>
      <c r="H1106" s="78">
        <f>IF('Water Trading Repository Table'!$E1106="Hard",'Water Trading Repository Table'!$B1106, "")</f>
        <v>2519.9222484124898</v>
      </c>
      <c r="I1106" s="78">
        <f t="shared" si="20"/>
        <v>3</v>
      </c>
      <c r="J1106" s="90">
        <f>IF('Water Trading Repository Table'!$E1106="Hard",'Water Trading Repository Table'!$C1106,"")</f>
        <v>94.453333333333305</v>
      </c>
    </row>
    <row r="1107" spans="1:10" ht="14.25" customHeight="1" x14ac:dyDescent="0.2">
      <c r="A1107" s="77">
        <v>41827</v>
      </c>
      <c r="B1107" s="78">
        <v>2144.8894027624901</v>
      </c>
      <c r="C1107" s="79">
        <v>94.170833333333306</v>
      </c>
      <c r="D1107" s="80">
        <v>7</v>
      </c>
      <c r="E1107" s="80" t="s">
        <v>68</v>
      </c>
      <c r="F1107" s="78" t="str">
        <f>IF('Water Trading Repository Table'!$E1107="Soft",'Water Trading Repository Table'!$B1107, "")</f>
        <v/>
      </c>
      <c r="G1107" s="79" t="str">
        <f>IF('Water Trading Repository Table'!$E1107="Soft",'Water Trading Repository Table'!$C1107, "")</f>
        <v/>
      </c>
      <c r="H1107" s="78">
        <f>IF('Water Trading Repository Table'!$E1107="Hard",'Water Trading Repository Table'!$B1107, "")</f>
        <v>2144.8894027624901</v>
      </c>
      <c r="I1107" s="78">
        <f t="shared" si="20"/>
        <v>3</v>
      </c>
      <c r="J1107" s="90">
        <f>IF('Water Trading Repository Table'!$E1107="Hard",'Water Trading Repository Table'!$C1107,"")</f>
        <v>94.170833333333306</v>
      </c>
    </row>
    <row r="1108" spans="1:10" ht="14.25" customHeight="1" x14ac:dyDescent="0.2">
      <c r="A1108" s="77">
        <v>41827.5</v>
      </c>
      <c r="B1108" s="78">
        <v>2539.6737235833298</v>
      </c>
      <c r="C1108" s="79">
        <v>93.12</v>
      </c>
      <c r="D1108" s="80">
        <v>7</v>
      </c>
      <c r="E1108" s="80" t="s">
        <v>68</v>
      </c>
      <c r="F1108" s="78" t="str">
        <f>IF('Water Trading Repository Table'!$E1108="Soft",'Water Trading Repository Table'!$B1108, "")</f>
        <v/>
      </c>
      <c r="G1108" s="79" t="str">
        <f>IF('Water Trading Repository Table'!$E1108="Soft",'Water Trading Repository Table'!$C1108, "")</f>
        <v/>
      </c>
      <c r="H1108" s="78">
        <f>IF('Water Trading Repository Table'!$E1108="Hard",'Water Trading Repository Table'!$B1108, "")</f>
        <v>2539.6737235833298</v>
      </c>
      <c r="I1108" s="78">
        <f t="shared" si="20"/>
        <v>3</v>
      </c>
      <c r="J1108" s="90">
        <f>IF('Water Trading Repository Table'!$E1108="Hard",'Water Trading Repository Table'!$C1108,"")</f>
        <v>93.12</v>
      </c>
    </row>
    <row r="1109" spans="1:10" ht="14.25" customHeight="1" x14ac:dyDescent="0.2">
      <c r="A1109" s="77">
        <v>41828</v>
      </c>
      <c r="B1109" s="78">
        <v>2440.8228677041602</v>
      </c>
      <c r="C1109" s="79">
        <v>96.348333333333301</v>
      </c>
      <c r="D1109" s="80">
        <v>7</v>
      </c>
      <c r="E1109" s="80" t="s">
        <v>68</v>
      </c>
      <c r="F1109" s="78" t="str">
        <f>IF('Water Trading Repository Table'!$E1109="Soft",'Water Trading Repository Table'!$B1109, "")</f>
        <v/>
      </c>
      <c r="G1109" s="79" t="str">
        <f>IF('Water Trading Repository Table'!$E1109="Soft",'Water Trading Repository Table'!$C1109, "")</f>
        <v/>
      </c>
      <c r="H1109" s="78">
        <f>IF('Water Trading Repository Table'!$E1109="Hard",'Water Trading Repository Table'!$B1109, "")</f>
        <v>2440.8228677041602</v>
      </c>
      <c r="I1109" s="78">
        <f t="shared" si="20"/>
        <v>3</v>
      </c>
      <c r="J1109" s="90">
        <f>IF('Water Trading Repository Table'!$E1109="Hard",'Water Trading Repository Table'!$C1109,"")</f>
        <v>96.348333333333301</v>
      </c>
    </row>
    <row r="1110" spans="1:10" ht="14.25" customHeight="1" x14ac:dyDescent="0.2">
      <c r="A1110" s="77">
        <v>41828.5</v>
      </c>
      <c r="B1110" s="78">
        <v>2736.0700492958299</v>
      </c>
      <c r="C1110" s="79">
        <v>92.232500000000002</v>
      </c>
      <c r="D1110" s="80">
        <v>7</v>
      </c>
      <c r="E1110" s="80" t="s">
        <v>68</v>
      </c>
      <c r="F1110" s="78" t="str">
        <f>IF('Water Trading Repository Table'!$E1110="Soft",'Water Trading Repository Table'!$B1110, "")</f>
        <v/>
      </c>
      <c r="G1110" s="79" t="str">
        <f>IF('Water Trading Repository Table'!$E1110="Soft",'Water Trading Repository Table'!$C1110, "")</f>
        <v/>
      </c>
      <c r="H1110" s="78">
        <f>IF('Water Trading Repository Table'!$E1110="Hard",'Water Trading Repository Table'!$B1110, "")</f>
        <v>2736.0700492958299</v>
      </c>
      <c r="I1110" s="78">
        <f t="shared" si="20"/>
        <v>3</v>
      </c>
      <c r="J1110" s="90">
        <f>IF('Water Trading Repository Table'!$E1110="Hard",'Water Trading Repository Table'!$C1110,"")</f>
        <v>92.232500000000002</v>
      </c>
    </row>
    <row r="1111" spans="1:10" ht="14.25" customHeight="1" x14ac:dyDescent="0.2">
      <c r="A1111" s="77">
        <v>41829</v>
      </c>
      <c r="B1111" s="78">
        <v>2403.47110140416</v>
      </c>
      <c r="C1111" s="79">
        <v>95.015833333333305</v>
      </c>
      <c r="D1111" s="80">
        <v>7</v>
      </c>
      <c r="E1111" s="80" t="s">
        <v>68</v>
      </c>
      <c r="F1111" s="78" t="str">
        <f>IF('Water Trading Repository Table'!$E1111="Soft",'Water Trading Repository Table'!$B1111, "")</f>
        <v/>
      </c>
      <c r="G1111" s="79" t="str">
        <f>IF('Water Trading Repository Table'!$E1111="Soft",'Water Trading Repository Table'!$C1111, "")</f>
        <v/>
      </c>
      <c r="H1111" s="78">
        <f>IF('Water Trading Repository Table'!$E1111="Hard",'Water Trading Repository Table'!$B1111, "")</f>
        <v>2403.47110140416</v>
      </c>
      <c r="I1111" s="78">
        <f t="shared" si="20"/>
        <v>3</v>
      </c>
      <c r="J1111" s="90">
        <f>IF('Water Trading Repository Table'!$E1111="Hard",'Water Trading Repository Table'!$C1111,"")</f>
        <v>95.015833333333305</v>
      </c>
    </row>
    <row r="1112" spans="1:10" ht="14.25" customHeight="1" x14ac:dyDescent="0.2">
      <c r="A1112" s="77">
        <v>41829.5</v>
      </c>
      <c r="B1112" s="78">
        <v>2780.5965677541599</v>
      </c>
      <c r="C1112" s="79">
        <v>93.649166666666602</v>
      </c>
      <c r="D1112" s="80">
        <v>7</v>
      </c>
      <c r="E1112" s="80" t="s">
        <v>68</v>
      </c>
      <c r="F1112" s="78" t="str">
        <f>IF('Water Trading Repository Table'!$E1112="Soft",'Water Trading Repository Table'!$B1112, "")</f>
        <v/>
      </c>
      <c r="G1112" s="79" t="str">
        <f>IF('Water Trading Repository Table'!$E1112="Soft",'Water Trading Repository Table'!$C1112, "")</f>
        <v/>
      </c>
      <c r="H1112" s="78">
        <f>IF('Water Trading Repository Table'!$E1112="Hard",'Water Trading Repository Table'!$B1112, "")</f>
        <v>2780.5965677541599</v>
      </c>
      <c r="I1112" s="78">
        <f t="shared" si="20"/>
        <v>3</v>
      </c>
      <c r="J1112" s="90">
        <f>IF('Water Trading Repository Table'!$E1112="Hard",'Water Trading Repository Table'!$C1112,"")</f>
        <v>93.649166666666602</v>
      </c>
    </row>
    <row r="1113" spans="1:10" ht="14.25" customHeight="1" x14ac:dyDescent="0.2">
      <c r="A1113" s="77">
        <v>41830</v>
      </c>
      <c r="B1113" s="78">
        <v>2162.8221352833302</v>
      </c>
      <c r="C1113" s="79">
        <v>93.278333333333293</v>
      </c>
      <c r="D1113" s="80">
        <v>7</v>
      </c>
      <c r="E1113" s="80" t="s">
        <v>68</v>
      </c>
      <c r="F1113" s="78" t="str">
        <f>IF('Water Trading Repository Table'!$E1113="Soft",'Water Trading Repository Table'!$B1113, "")</f>
        <v/>
      </c>
      <c r="G1113" s="79" t="str">
        <f>IF('Water Trading Repository Table'!$E1113="Soft",'Water Trading Repository Table'!$C1113, "")</f>
        <v/>
      </c>
      <c r="H1113" s="78">
        <f>IF('Water Trading Repository Table'!$E1113="Hard",'Water Trading Repository Table'!$B1113, "")</f>
        <v>2162.8221352833302</v>
      </c>
      <c r="I1113" s="78">
        <f t="shared" si="20"/>
        <v>3</v>
      </c>
      <c r="J1113" s="90">
        <f>IF('Water Trading Repository Table'!$E1113="Hard",'Water Trading Repository Table'!$C1113,"")</f>
        <v>93.278333333333293</v>
      </c>
    </row>
    <row r="1114" spans="1:10" ht="14.25" customHeight="1" x14ac:dyDescent="0.2">
      <c r="A1114" s="77">
        <v>41830.5</v>
      </c>
      <c r="B1114" s="78">
        <v>2573.8093451916602</v>
      </c>
      <c r="C1114" s="79">
        <v>92.955833333333302</v>
      </c>
      <c r="D1114" s="80">
        <v>7</v>
      </c>
      <c r="E1114" s="80" t="s">
        <v>68</v>
      </c>
      <c r="F1114" s="78" t="str">
        <f>IF('Water Trading Repository Table'!$E1114="Soft",'Water Trading Repository Table'!$B1114, "")</f>
        <v/>
      </c>
      <c r="G1114" s="79" t="str">
        <f>IF('Water Trading Repository Table'!$E1114="Soft",'Water Trading Repository Table'!$C1114, "")</f>
        <v/>
      </c>
      <c r="H1114" s="78">
        <f>IF('Water Trading Repository Table'!$E1114="Hard",'Water Trading Repository Table'!$B1114, "")</f>
        <v>2573.8093451916602</v>
      </c>
      <c r="I1114" s="78">
        <f t="shared" si="20"/>
        <v>3</v>
      </c>
      <c r="J1114" s="90">
        <f>IF('Water Trading Repository Table'!$E1114="Hard",'Water Trading Repository Table'!$C1114,"")</f>
        <v>92.955833333333302</v>
      </c>
    </row>
    <row r="1115" spans="1:10" ht="14.25" customHeight="1" x14ac:dyDescent="0.2">
      <c r="A1115" s="77">
        <v>41831</v>
      </c>
      <c r="B1115" s="78">
        <v>2343.7493510458198</v>
      </c>
      <c r="C1115" s="79">
        <v>90.924166666666594</v>
      </c>
      <c r="D1115" s="80">
        <v>7</v>
      </c>
      <c r="E1115" s="80" t="s">
        <v>68</v>
      </c>
      <c r="F1115" s="78" t="str">
        <f>IF('Water Trading Repository Table'!$E1115="Soft",'Water Trading Repository Table'!$B1115, "")</f>
        <v/>
      </c>
      <c r="G1115" s="79" t="str">
        <f>IF('Water Trading Repository Table'!$E1115="Soft",'Water Trading Repository Table'!$C1115, "")</f>
        <v/>
      </c>
      <c r="H1115" s="78">
        <f>IF('Water Trading Repository Table'!$E1115="Hard",'Water Trading Repository Table'!$B1115, "")</f>
        <v>2343.7493510458198</v>
      </c>
      <c r="I1115" s="78">
        <f t="shared" si="20"/>
        <v>3</v>
      </c>
      <c r="J1115" s="90">
        <f>IF('Water Trading Repository Table'!$E1115="Hard",'Water Trading Repository Table'!$C1115,"")</f>
        <v>90.924166666666594</v>
      </c>
    </row>
    <row r="1116" spans="1:10" ht="14.25" customHeight="1" x14ac:dyDescent="0.2">
      <c r="A1116" s="77">
        <v>41831.5</v>
      </c>
      <c r="B1116" s="78">
        <v>2857.1240147541598</v>
      </c>
      <c r="C1116" s="79">
        <v>92.703333333333305</v>
      </c>
      <c r="D1116" s="80">
        <v>7</v>
      </c>
      <c r="E1116" s="80" t="s">
        <v>68</v>
      </c>
      <c r="F1116" s="78" t="str">
        <f>IF('Water Trading Repository Table'!$E1116="Soft",'Water Trading Repository Table'!$B1116, "")</f>
        <v/>
      </c>
      <c r="G1116" s="79" t="str">
        <f>IF('Water Trading Repository Table'!$E1116="Soft",'Water Trading Repository Table'!$C1116, "")</f>
        <v/>
      </c>
      <c r="H1116" s="78">
        <f>IF('Water Trading Repository Table'!$E1116="Hard",'Water Trading Repository Table'!$B1116, "")</f>
        <v>2857.1240147541598</v>
      </c>
      <c r="I1116" s="78">
        <f t="shared" si="20"/>
        <v>3</v>
      </c>
      <c r="J1116" s="90">
        <f>IF('Water Trading Repository Table'!$E1116="Hard",'Water Trading Repository Table'!$C1116,"")</f>
        <v>92.703333333333305</v>
      </c>
    </row>
    <row r="1117" spans="1:10" ht="14.25" customHeight="1" x14ac:dyDescent="0.2">
      <c r="A1117" s="77">
        <v>41832</v>
      </c>
      <c r="B1117" s="78">
        <v>2318.55609405416</v>
      </c>
      <c r="C1117" s="79">
        <v>93.4016666666666</v>
      </c>
      <c r="D1117" s="80">
        <v>7</v>
      </c>
      <c r="E1117" s="80" t="s">
        <v>68</v>
      </c>
      <c r="F1117" s="78" t="str">
        <f>IF('Water Trading Repository Table'!$E1117="Soft",'Water Trading Repository Table'!$B1117, "")</f>
        <v/>
      </c>
      <c r="G1117" s="79" t="str">
        <f>IF('Water Trading Repository Table'!$E1117="Soft",'Water Trading Repository Table'!$C1117, "")</f>
        <v/>
      </c>
      <c r="H1117" s="78">
        <f>IF('Water Trading Repository Table'!$E1117="Hard",'Water Trading Repository Table'!$B1117, "")</f>
        <v>2318.55609405416</v>
      </c>
      <c r="I1117" s="78">
        <f t="shared" si="20"/>
        <v>3</v>
      </c>
      <c r="J1117" s="90">
        <f>IF('Water Trading Repository Table'!$E1117="Hard",'Water Trading Repository Table'!$C1117,"")</f>
        <v>93.4016666666666</v>
      </c>
    </row>
    <row r="1118" spans="1:10" ht="14.25" customHeight="1" x14ac:dyDescent="0.2">
      <c r="A1118" s="77">
        <v>41832.5</v>
      </c>
      <c r="B1118" s="78">
        <v>2505.1996293375</v>
      </c>
      <c r="C1118" s="79">
        <v>90.633333333333297</v>
      </c>
      <c r="D1118" s="80">
        <v>7</v>
      </c>
      <c r="E1118" s="80" t="s">
        <v>68</v>
      </c>
      <c r="F1118" s="78" t="str">
        <f>IF('Water Trading Repository Table'!$E1118="Soft",'Water Trading Repository Table'!$B1118, "")</f>
        <v/>
      </c>
      <c r="G1118" s="79" t="str">
        <f>IF('Water Trading Repository Table'!$E1118="Soft",'Water Trading Repository Table'!$C1118, "")</f>
        <v/>
      </c>
      <c r="H1118" s="78">
        <f>IF('Water Trading Repository Table'!$E1118="Hard",'Water Trading Repository Table'!$B1118, "")</f>
        <v>2505.1996293375</v>
      </c>
      <c r="I1118" s="78">
        <f t="shared" si="20"/>
        <v>3</v>
      </c>
      <c r="J1118" s="90">
        <f>IF('Water Trading Repository Table'!$E1118="Hard",'Water Trading Repository Table'!$C1118,"")</f>
        <v>90.633333333333297</v>
      </c>
    </row>
    <row r="1119" spans="1:10" ht="14.25" customHeight="1" x14ac:dyDescent="0.2">
      <c r="A1119" s="77">
        <v>41833</v>
      </c>
      <c r="B1119" s="78">
        <v>2020.46666515416</v>
      </c>
      <c r="C1119" s="79">
        <v>92.266666666666595</v>
      </c>
      <c r="D1119" s="80">
        <v>7</v>
      </c>
      <c r="E1119" s="80" t="s">
        <v>68</v>
      </c>
      <c r="F1119" s="78" t="str">
        <f>IF('Water Trading Repository Table'!$E1119="Soft",'Water Trading Repository Table'!$B1119, "")</f>
        <v/>
      </c>
      <c r="G1119" s="79" t="str">
        <f>IF('Water Trading Repository Table'!$E1119="Soft",'Water Trading Repository Table'!$C1119, "")</f>
        <v/>
      </c>
      <c r="H1119" s="78">
        <f>IF('Water Trading Repository Table'!$E1119="Hard",'Water Trading Repository Table'!$B1119, "")</f>
        <v>2020.46666515416</v>
      </c>
      <c r="I1119" s="78">
        <f t="shared" si="20"/>
        <v>3</v>
      </c>
      <c r="J1119" s="90">
        <f>IF('Water Trading Repository Table'!$E1119="Hard",'Water Trading Repository Table'!$C1119,"")</f>
        <v>92.266666666666595</v>
      </c>
    </row>
    <row r="1120" spans="1:10" ht="14.25" customHeight="1" x14ac:dyDescent="0.2">
      <c r="A1120" s="77">
        <v>41833.5</v>
      </c>
      <c r="B1120" s="78">
        <v>2413.80579378333</v>
      </c>
      <c r="C1120" s="79">
        <v>91.115833333333299</v>
      </c>
      <c r="D1120" s="80">
        <v>7</v>
      </c>
      <c r="E1120" s="80" t="s">
        <v>68</v>
      </c>
      <c r="F1120" s="78" t="str">
        <f>IF('Water Trading Repository Table'!$E1120="Soft",'Water Trading Repository Table'!$B1120, "")</f>
        <v/>
      </c>
      <c r="G1120" s="79" t="str">
        <f>IF('Water Trading Repository Table'!$E1120="Soft",'Water Trading Repository Table'!$C1120, "")</f>
        <v/>
      </c>
      <c r="H1120" s="78">
        <f>IF('Water Trading Repository Table'!$E1120="Hard",'Water Trading Repository Table'!$B1120, "")</f>
        <v>2413.80579378333</v>
      </c>
      <c r="I1120" s="78">
        <f t="shared" si="20"/>
        <v>3</v>
      </c>
      <c r="J1120" s="90">
        <f>IF('Water Trading Repository Table'!$E1120="Hard",'Water Trading Repository Table'!$C1120,"")</f>
        <v>91.115833333333299</v>
      </c>
    </row>
    <row r="1121" spans="1:10" ht="14.25" customHeight="1" x14ac:dyDescent="0.2">
      <c r="A1121" s="77">
        <v>41834</v>
      </c>
      <c r="B1121" s="78">
        <v>1996.57660631249</v>
      </c>
      <c r="C1121" s="79">
        <v>92.415833333333296</v>
      </c>
      <c r="D1121" s="80">
        <v>7</v>
      </c>
      <c r="E1121" s="80" t="s">
        <v>68</v>
      </c>
      <c r="F1121" s="78" t="str">
        <f>IF('Water Trading Repository Table'!$E1121="Soft",'Water Trading Repository Table'!$B1121, "")</f>
        <v/>
      </c>
      <c r="G1121" s="79" t="str">
        <f>IF('Water Trading Repository Table'!$E1121="Soft",'Water Trading Repository Table'!$C1121, "")</f>
        <v/>
      </c>
      <c r="H1121" s="78">
        <f>IF('Water Trading Repository Table'!$E1121="Hard",'Water Trading Repository Table'!$B1121, "")</f>
        <v>1996.57660631249</v>
      </c>
      <c r="I1121" s="78">
        <f t="shared" si="20"/>
        <v>3</v>
      </c>
      <c r="J1121" s="90">
        <f>IF('Water Trading Repository Table'!$E1121="Hard",'Water Trading Repository Table'!$C1121,"")</f>
        <v>92.415833333333296</v>
      </c>
    </row>
    <row r="1122" spans="1:10" ht="14.25" customHeight="1" x14ac:dyDescent="0.2">
      <c r="A1122" s="77">
        <v>41834.5</v>
      </c>
      <c r="B1122" s="78">
        <v>2352.0824248041599</v>
      </c>
      <c r="C1122" s="79">
        <v>94.924166666666594</v>
      </c>
      <c r="D1122" s="80">
        <v>7</v>
      </c>
      <c r="E1122" s="80" t="s">
        <v>68</v>
      </c>
      <c r="F1122" s="78" t="str">
        <f>IF('Water Trading Repository Table'!$E1122="Soft",'Water Trading Repository Table'!$B1122, "")</f>
        <v/>
      </c>
      <c r="G1122" s="79" t="str">
        <f>IF('Water Trading Repository Table'!$E1122="Soft",'Water Trading Repository Table'!$C1122, "")</f>
        <v/>
      </c>
      <c r="H1122" s="78">
        <f>IF('Water Trading Repository Table'!$E1122="Hard",'Water Trading Repository Table'!$B1122, "")</f>
        <v>2352.0824248041599</v>
      </c>
      <c r="I1122" s="78">
        <f t="shared" si="20"/>
        <v>3</v>
      </c>
      <c r="J1122" s="90">
        <f>IF('Water Trading Repository Table'!$E1122="Hard",'Water Trading Repository Table'!$C1122,"")</f>
        <v>94.924166666666594</v>
      </c>
    </row>
    <row r="1123" spans="1:10" ht="14.25" customHeight="1" x14ac:dyDescent="0.2">
      <c r="A1123" s="77">
        <v>41835</v>
      </c>
      <c r="B1123" s="78">
        <v>2143.90196194583</v>
      </c>
      <c r="C1123" s="79">
        <v>86.441666666666606</v>
      </c>
      <c r="D1123" s="80">
        <v>7</v>
      </c>
      <c r="E1123" s="80" t="s">
        <v>68</v>
      </c>
      <c r="F1123" s="78" t="str">
        <f>IF('Water Trading Repository Table'!$E1123="Soft",'Water Trading Repository Table'!$B1123, "")</f>
        <v/>
      </c>
      <c r="G1123" s="79" t="str">
        <f>IF('Water Trading Repository Table'!$E1123="Soft",'Water Trading Repository Table'!$C1123, "")</f>
        <v/>
      </c>
      <c r="H1123" s="78">
        <f>IF('Water Trading Repository Table'!$E1123="Hard",'Water Trading Repository Table'!$B1123, "")</f>
        <v>2143.90196194583</v>
      </c>
      <c r="I1123" s="78">
        <f t="shared" si="20"/>
        <v>3</v>
      </c>
      <c r="J1123" s="90">
        <f>IF('Water Trading Repository Table'!$E1123="Hard",'Water Trading Repository Table'!$C1123,"")</f>
        <v>86.441666666666606</v>
      </c>
    </row>
    <row r="1124" spans="1:10" ht="14.25" customHeight="1" x14ac:dyDescent="0.2">
      <c r="A1124" s="77">
        <v>41835.5</v>
      </c>
      <c r="B1124" s="78">
        <v>2606.9075596708299</v>
      </c>
      <c r="C1124" s="79">
        <v>93.585833333333298</v>
      </c>
      <c r="D1124" s="80">
        <v>7</v>
      </c>
      <c r="E1124" s="80" t="s">
        <v>68</v>
      </c>
      <c r="F1124" s="78" t="str">
        <f>IF('Water Trading Repository Table'!$E1124="Soft",'Water Trading Repository Table'!$B1124, "")</f>
        <v/>
      </c>
      <c r="G1124" s="79" t="str">
        <f>IF('Water Trading Repository Table'!$E1124="Soft",'Water Trading Repository Table'!$C1124, "")</f>
        <v/>
      </c>
      <c r="H1124" s="78">
        <f>IF('Water Trading Repository Table'!$E1124="Hard",'Water Trading Repository Table'!$B1124, "")</f>
        <v>2606.9075596708299</v>
      </c>
      <c r="I1124" s="78">
        <f t="shared" si="20"/>
        <v>3</v>
      </c>
      <c r="J1124" s="90">
        <f>IF('Water Trading Repository Table'!$E1124="Hard",'Water Trading Repository Table'!$C1124,"")</f>
        <v>93.585833333333298</v>
      </c>
    </row>
    <row r="1125" spans="1:10" ht="14.25" customHeight="1" x14ac:dyDescent="0.2">
      <c r="A1125" s="77">
        <v>41836</v>
      </c>
      <c r="B1125" s="78">
        <v>2324.38466607499</v>
      </c>
      <c r="C1125" s="79">
        <v>91.088333333333296</v>
      </c>
      <c r="D1125" s="80">
        <v>7</v>
      </c>
      <c r="E1125" s="80" t="s">
        <v>68</v>
      </c>
      <c r="F1125" s="78" t="str">
        <f>IF('Water Trading Repository Table'!$E1125="Soft",'Water Trading Repository Table'!$B1125, "")</f>
        <v/>
      </c>
      <c r="G1125" s="79" t="str">
        <f>IF('Water Trading Repository Table'!$E1125="Soft",'Water Trading Repository Table'!$C1125, "")</f>
        <v/>
      </c>
      <c r="H1125" s="78">
        <f>IF('Water Trading Repository Table'!$E1125="Hard",'Water Trading Repository Table'!$B1125, "")</f>
        <v>2324.38466607499</v>
      </c>
      <c r="I1125" s="78">
        <f t="shared" si="20"/>
        <v>3</v>
      </c>
      <c r="J1125" s="90">
        <f>IF('Water Trading Repository Table'!$E1125="Hard",'Water Trading Repository Table'!$C1125,"")</f>
        <v>91.088333333333296</v>
      </c>
    </row>
    <row r="1126" spans="1:10" ht="14.25" customHeight="1" x14ac:dyDescent="0.2">
      <c r="A1126" s="77">
        <v>41836.5</v>
      </c>
      <c r="B1126" s="78">
        <v>2648.5148793624899</v>
      </c>
      <c r="C1126" s="79">
        <v>89.025833333333296</v>
      </c>
      <c r="D1126" s="80">
        <v>7</v>
      </c>
      <c r="E1126" s="80" t="s">
        <v>68</v>
      </c>
      <c r="F1126" s="78" t="str">
        <f>IF('Water Trading Repository Table'!$E1126="Soft",'Water Trading Repository Table'!$B1126, "")</f>
        <v/>
      </c>
      <c r="G1126" s="79" t="str">
        <f>IF('Water Trading Repository Table'!$E1126="Soft",'Water Trading Repository Table'!$C1126, "")</f>
        <v/>
      </c>
      <c r="H1126" s="78">
        <f>IF('Water Trading Repository Table'!$E1126="Hard",'Water Trading Repository Table'!$B1126, "")</f>
        <v>2648.5148793624899</v>
      </c>
      <c r="I1126" s="78">
        <f t="shared" si="20"/>
        <v>3</v>
      </c>
      <c r="J1126" s="90">
        <f>IF('Water Trading Repository Table'!$E1126="Hard",'Water Trading Repository Table'!$C1126,"")</f>
        <v>89.025833333333296</v>
      </c>
    </row>
    <row r="1127" spans="1:10" ht="14.25" customHeight="1" x14ac:dyDescent="0.2">
      <c r="A1127" s="77">
        <v>41837</v>
      </c>
      <c r="B1127" s="78">
        <v>2291.0671482749899</v>
      </c>
      <c r="C1127" s="79">
        <v>92.524166666666602</v>
      </c>
      <c r="D1127" s="80">
        <v>7</v>
      </c>
      <c r="E1127" s="80" t="s">
        <v>68</v>
      </c>
      <c r="F1127" s="78" t="str">
        <f>IF('Water Trading Repository Table'!$E1127="Soft",'Water Trading Repository Table'!$B1127, "")</f>
        <v/>
      </c>
      <c r="G1127" s="79" t="str">
        <f>IF('Water Trading Repository Table'!$E1127="Soft",'Water Trading Repository Table'!$C1127, "")</f>
        <v/>
      </c>
      <c r="H1127" s="78">
        <f>IF('Water Trading Repository Table'!$E1127="Hard",'Water Trading Repository Table'!$B1127, "")</f>
        <v>2291.0671482749899</v>
      </c>
      <c r="I1127" s="78">
        <f t="shared" si="20"/>
        <v>3</v>
      </c>
      <c r="J1127" s="90">
        <f>IF('Water Trading Repository Table'!$E1127="Hard",'Water Trading Repository Table'!$C1127,"")</f>
        <v>92.524166666666602</v>
      </c>
    </row>
    <row r="1128" spans="1:10" ht="14.25" customHeight="1" x14ac:dyDescent="0.2">
      <c r="A1128" s="77">
        <v>41837.5</v>
      </c>
      <c r="B1128" s="78">
        <v>2642.4324848708302</v>
      </c>
      <c r="C1128" s="79">
        <v>90.219166666666595</v>
      </c>
      <c r="D1128" s="80">
        <v>7</v>
      </c>
      <c r="E1128" s="80" t="s">
        <v>68</v>
      </c>
      <c r="F1128" s="78" t="str">
        <f>IF('Water Trading Repository Table'!$E1128="Soft",'Water Trading Repository Table'!$B1128, "")</f>
        <v/>
      </c>
      <c r="G1128" s="79" t="str">
        <f>IF('Water Trading Repository Table'!$E1128="Soft",'Water Trading Repository Table'!$C1128, "")</f>
        <v/>
      </c>
      <c r="H1128" s="78">
        <f>IF('Water Trading Repository Table'!$E1128="Hard",'Water Trading Repository Table'!$B1128, "")</f>
        <v>2642.4324848708302</v>
      </c>
      <c r="I1128" s="78">
        <f t="shared" si="20"/>
        <v>3</v>
      </c>
      <c r="J1128" s="90">
        <f>IF('Water Trading Repository Table'!$E1128="Hard",'Water Trading Repository Table'!$C1128,"")</f>
        <v>90.219166666666595</v>
      </c>
    </row>
    <row r="1129" spans="1:10" ht="14.25" customHeight="1" x14ac:dyDescent="0.2">
      <c r="A1129" s="77">
        <v>41838</v>
      </c>
      <c r="B1129" s="78">
        <v>2486.63121728749</v>
      </c>
      <c r="C1129" s="79">
        <v>93.884166666666601</v>
      </c>
      <c r="D1129" s="80">
        <v>7</v>
      </c>
      <c r="E1129" s="80" t="s">
        <v>68</v>
      </c>
      <c r="F1129" s="78" t="str">
        <f>IF('Water Trading Repository Table'!$E1129="Soft",'Water Trading Repository Table'!$B1129, "")</f>
        <v/>
      </c>
      <c r="G1129" s="79" t="str">
        <f>IF('Water Trading Repository Table'!$E1129="Soft",'Water Trading Repository Table'!$C1129, "")</f>
        <v/>
      </c>
      <c r="H1129" s="78">
        <f>IF('Water Trading Repository Table'!$E1129="Hard",'Water Trading Repository Table'!$B1129, "")</f>
        <v>2486.63121728749</v>
      </c>
      <c r="I1129" s="78">
        <f t="shared" si="20"/>
        <v>3</v>
      </c>
      <c r="J1129" s="90">
        <f>IF('Water Trading Repository Table'!$E1129="Hard",'Water Trading Repository Table'!$C1129,"")</f>
        <v>93.884166666666601</v>
      </c>
    </row>
    <row r="1130" spans="1:10" ht="14.25" customHeight="1" x14ac:dyDescent="0.2">
      <c r="A1130" s="77">
        <v>41838.5</v>
      </c>
      <c r="B1130" s="78">
        <v>2778.6083636916601</v>
      </c>
      <c r="C1130" s="79">
        <v>93.745833333333294</v>
      </c>
      <c r="D1130" s="80">
        <v>7</v>
      </c>
      <c r="E1130" s="80" t="s">
        <v>68</v>
      </c>
      <c r="F1130" s="78" t="str">
        <f>IF('Water Trading Repository Table'!$E1130="Soft",'Water Trading Repository Table'!$B1130, "")</f>
        <v/>
      </c>
      <c r="G1130" s="79" t="str">
        <f>IF('Water Trading Repository Table'!$E1130="Soft",'Water Trading Repository Table'!$C1130, "")</f>
        <v/>
      </c>
      <c r="H1130" s="78">
        <f>IF('Water Trading Repository Table'!$E1130="Hard",'Water Trading Repository Table'!$B1130, "")</f>
        <v>2778.6083636916601</v>
      </c>
      <c r="I1130" s="78">
        <f t="shared" si="20"/>
        <v>3</v>
      </c>
      <c r="J1130" s="90">
        <f>IF('Water Trading Repository Table'!$E1130="Hard",'Water Trading Repository Table'!$C1130,"")</f>
        <v>93.745833333333294</v>
      </c>
    </row>
    <row r="1131" spans="1:10" ht="14.25" customHeight="1" x14ac:dyDescent="0.2">
      <c r="A1131" s="77">
        <v>41839</v>
      </c>
      <c r="B1131" s="78">
        <v>2422.4372520291599</v>
      </c>
      <c r="C1131" s="79">
        <v>95.747499999999903</v>
      </c>
      <c r="D1131" s="80">
        <v>7</v>
      </c>
      <c r="E1131" s="80" t="s">
        <v>68</v>
      </c>
      <c r="F1131" s="78" t="str">
        <f>IF('Water Trading Repository Table'!$E1131="Soft",'Water Trading Repository Table'!$B1131, "")</f>
        <v/>
      </c>
      <c r="G1131" s="79" t="str">
        <f>IF('Water Trading Repository Table'!$E1131="Soft",'Water Trading Repository Table'!$C1131, "")</f>
        <v/>
      </c>
      <c r="H1131" s="78">
        <f>IF('Water Trading Repository Table'!$E1131="Hard",'Water Trading Repository Table'!$B1131, "")</f>
        <v>2422.4372520291599</v>
      </c>
      <c r="I1131" s="78">
        <f t="shared" si="20"/>
        <v>3</v>
      </c>
      <c r="J1131" s="90">
        <f>IF('Water Trading Repository Table'!$E1131="Hard",'Water Trading Repository Table'!$C1131,"")</f>
        <v>95.747499999999903</v>
      </c>
    </row>
    <row r="1132" spans="1:10" ht="14.25" customHeight="1" x14ac:dyDescent="0.2">
      <c r="A1132" s="77">
        <v>41839.5</v>
      </c>
      <c r="B1132" s="78">
        <v>2721.7999010458302</v>
      </c>
      <c r="C1132" s="79">
        <v>90.974166666666605</v>
      </c>
      <c r="D1132" s="80">
        <v>7</v>
      </c>
      <c r="E1132" s="80" t="s">
        <v>68</v>
      </c>
      <c r="F1132" s="78" t="str">
        <f>IF('Water Trading Repository Table'!$E1132="Soft",'Water Trading Repository Table'!$B1132, "")</f>
        <v/>
      </c>
      <c r="G1132" s="79" t="str">
        <f>IF('Water Trading Repository Table'!$E1132="Soft",'Water Trading Repository Table'!$C1132, "")</f>
        <v/>
      </c>
      <c r="H1132" s="78">
        <f>IF('Water Trading Repository Table'!$E1132="Hard",'Water Trading Repository Table'!$B1132, "")</f>
        <v>2721.7999010458302</v>
      </c>
      <c r="I1132" s="78">
        <f t="shared" si="20"/>
        <v>3</v>
      </c>
      <c r="J1132" s="90">
        <f>IF('Water Trading Repository Table'!$E1132="Hard",'Water Trading Repository Table'!$C1132,"")</f>
        <v>90.974166666666605</v>
      </c>
    </row>
    <row r="1133" spans="1:10" ht="14.25" customHeight="1" x14ac:dyDescent="0.2">
      <c r="A1133" s="77">
        <v>41840</v>
      </c>
      <c r="B1133" s="78">
        <v>2212.9776560874898</v>
      </c>
      <c r="C1133" s="79">
        <v>94.1666666666666</v>
      </c>
      <c r="D1133" s="80">
        <v>7</v>
      </c>
      <c r="E1133" s="80" t="s">
        <v>68</v>
      </c>
      <c r="F1133" s="78" t="str">
        <f>IF('Water Trading Repository Table'!$E1133="Soft",'Water Trading Repository Table'!$B1133, "")</f>
        <v/>
      </c>
      <c r="G1133" s="79" t="str">
        <f>IF('Water Trading Repository Table'!$E1133="Soft",'Water Trading Repository Table'!$C1133, "")</f>
        <v/>
      </c>
      <c r="H1133" s="78">
        <f>IF('Water Trading Repository Table'!$E1133="Hard",'Water Trading Repository Table'!$B1133, "")</f>
        <v>2212.9776560874898</v>
      </c>
      <c r="I1133" s="78">
        <f t="shared" si="20"/>
        <v>3</v>
      </c>
      <c r="J1133" s="90">
        <f>IF('Water Trading Repository Table'!$E1133="Hard",'Water Trading Repository Table'!$C1133,"")</f>
        <v>94.1666666666666</v>
      </c>
    </row>
    <row r="1134" spans="1:10" ht="14.25" customHeight="1" x14ac:dyDescent="0.2">
      <c r="A1134" s="77">
        <v>41840.5</v>
      </c>
      <c r="B1134" s="78">
        <v>2501.9361610916599</v>
      </c>
      <c r="C1134" s="79">
        <v>96.384166666666601</v>
      </c>
      <c r="D1134" s="80">
        <v>7</v>
      </c>
      <c r="E1134" s="80" t="s">
        <v>68</v>
      </c>
      <c r="F1134" s="78" t="str">
        <f>IF('Water Trading Repository Table'!$E1134="Soft",'Water Trading Repository Table'!$B1134, "")</f>
        <v/>
      </c>
      <c r="G1134" s="79" t="str">
        <f>IF('Water Trading Repository Table'!$E1134="Soft",'Water Trading Repository Table'!$C1134, "")</f>
        <v/>
      </c>
      <c r="H1134" s="78">
        <f>IF('Water Trading Repository Table'!$E1134="Hard",'Water Trading Repository Table'!$B1134, "")</f>
        <v>2501.9361610916599</v>
      </c>
      <c r="I1134" s="78">
        <f t="shared" si="20"/>
        <v>3</v>
      </c>
      <c r="J1134" s="90">
        <f>IF('Water Trading Repository Table'!$E1134="Hard",'Water Trading Repository Table'!$C1134,"")</f>
        <v>96.384166666666601</v>
      </c>
    </row>
    <row r="1135" spans="1:10" ht="14.25" customHeight="1" x14ac:dyDescent="0.2">
      <c r="A1135" s="77">
        <v>41841</v>
      </c>
      <c r="B1135" s="78">
        <v>2111.5541722166599</v>
      </c>
      <c r="C1135" s="79">
        <v>94.815833333333302</v>
      </c>
      <c r="D1135" s="80">
        <v>7</v>
      </c>
      <c r="E1135" s="80" t="s">
        <v>68</v>
      </c>
      <c r="F1135" s="78" t="str">
        <f>IF('Water Trading Repository Table'!$E1135="Soft",'Water Trading Repository Table'!$B1135, "")</f>
        <v/>
      </c>
      <c r="G1135" s="79" t="str">
        <f>IF('Water Trading Repository Table'!$E1135="Soft",'Water Trading Repository Table'!$C1135, "")</f>
        <v/>
      </c>
      <c r="H1135" s="78">
        <f>IF('Water Trading Repository Table'!$E1135="Hard",'Water Trading Repository Table'!$B1135, "")</f>
        <v>2111.5541722166599</v>
      </c>
      <c r="I1135" s="78">
        <f t="shared" si="20"/>
        <v>3</v>
      </c>
      <c r="J1135" s="90">
        <f>IF('Water Trading Repository Table'!$E1135="Hard",'Water Trading Repository Table'!$C1135,"")</f>
        <v>94.815833333333302</v>
      </c>
    </row>
    <row r="1136" spans="1:10" ht="14.25" customHeight="1" x14ac:dyDescent="0.2">
      <c r="A1136" s="77">
        <v>41841.5</v>
      </c>
      <c r="B1136" s="78">
        <v>2530.7492368666599</v>
      </c>
      <c r="C1136" s="79">
        <v>95.547499999999999</v>
      </c>
      <c r="D1136" s="80">
        <v>7</v>
      </c>
      <c r="E1136" s="80" t="s">
        <v>68</v>
      </c>
      <c r="F1136" s="78" t="str">
        <f>IF('Water Trading Repository Table'!$E1136="Soft",'Water Trading Repository Table'!$B1136, "")</f>
        <v/>
      </c>
      <c r="G1136" s="79" t="str">
        <f>IF('Water Trading Repository Table'!$E1136="Soft",'Water Trading Repository Table'!$C1136, "")</f>
        <v/>
      </c>
      <c r="H1136" s="78">
        <f>IF('Water Trading Repository Table'!$E1136="Hard",'Water Trading Repository Table'!$B1136, "")</f>
        <v>2530.7492368666599</v>
      </c>
      <c r="I1136" s="78">
        <f t="shared" si="20"/>
        <v>3</v>
      </c>
      <c r="J1136" s="90">
        <f>IF('Water Trading Repository Table'!$E1136="Hard",'Water Trading Repository Table'!$C1136,"")</f>
        <v>95.547499999999999</v>
      </c>
    </row>
    <row r="1137" spans="1:10" ht="14.25" customHeight="1" x14ac:dyDescent="0.2">
      <c r="A1137" s="77">
        <v>41842</v>
      </c>
      <c r="B1137" s="78">
        <v>2497.3223774458202</v>
      </c>
      <c r="C1137" s="79">
        <v>90.974999999999895</v>
      </c>
      <c r="D1137" s="80">
        <v>7</v>
      </c>
      <c r="E1137" s="80" t="s">
        <v>68</v>
      </c>
      <c r="F1137" s="78" t="str">
        <f>IF('Water Trading Repository Table'!$E1137="Soft",'Water Trading Repository Table'!$B1137, "")</f>
        <v/>
      </c>
      <c r="G1137" s="79" t="str">
        <f>IF('Water Trading Repository Table'!$E1137="Soft",'Water Trading Repository Table'!$C1137, "")</f>
        <v/>
      </c>
      <c r="H1137" s="78">
        <f>IF('Water Trading Repository Table'!$E1137="Hard",'Water Trading Repository Table'!$B1137, "")</f>
        <v>2497.3223774458202</v>
      </c>
      <c r="I1137" s="78">
        <f t="shared" si="20"/>
        <v>3</v>
      </c>
      <c r="J1137" s="90">
        <f>IF('Water Trading Repository Table'!$E1137="Hard",'Water Trading Repository Table'!$C1137,"")</f>
        <v>90.974999999999895</v>
      </c>
    </row>
    <row r="1138" spans="1:10" ht="14.25" customHeight="1" x14ac:dyDescent="0.2">
      <c r="A1138" s="77">
        <v>41842.5</v>
      </c>
      <c r="B1138" s="78">
        <v>2732.7460427999999</v>
      </c>
      <c r="C1138" s="79">
        <v>92.144166666666607</v>
      </c>
      <c r="D1138" s="80">
        <v>7</v>
      </c>
      <c r="E1138" s="80" t="s">
        <v>68</v>
      </c>
      <c r="F1138" s="78" t="str">
        <f>IF('Water Trading Repository Table'!$E1138="Soft",'Water Trading Repository Table'!$B1138, "")</f>
        <v/>
      </c>
      <c r="G1138" s="79" t="str">
        <f>IF('Water Trading Repository Table'!$E1138="Soft",'Water Trading Repository Table'!$C1138, "")</f>
        <v/>
      </c>
      <c r="H1138" s="78">
        <f>IF('Water Trading Repository Table'!$E1138="Hard",'Water Trading Repository Table'!$B1138, "")</f>
        <v>2732.7460427999999</v>
      </c>
      <c r="I1138" s="78">
        <f t="shared" si="20"/>
        <v>3</v>
      </c>
      <c r="J1138" s="90">
        <f>IF('Water Trading Repository Table'!$E1138="Hard",'Water Trading Repository Table'!$C1138,"")</f>
        <v>92.144166666666607</v>
      </c>
    </row>
    <row r="1139" spans="1:10" ht="14.25" customHeight="1" x14ac:dyDescent="0.2">
      <c r="A1139" s="77">
        <v>41843</v>
      </c>
      <c r="B1139" s="78">
        <v>2439.8128192833301</v>
      </c>
      <c r="C1139" s="79">
        <v>91.504444444444403</v>
      </c>
      <c r="D1139" s="80">
        <v>7</v>
      </c>
      <c r="E1139" s="80" t="s">
        <v>68</v>
      </c>
      <c r="F1139" s="78" t="str">
        <f>IF('Water Trading Repository Table'!$E1139="Soft",'Water Trading Repository Table'!$B1139, "")</f>
        <v/>
      </c>
      <c r="G1139" s="79" t="str">
        <f>IF('Water Trading Repository Table'!$E1139="Soft",'Water Trading Repository Table'!$C1139, "")</f>
        <v/>
      </c>
      <c r="H1139" s="78">
        <f>IF('Water Trading Repository Table'!$E1139="Hard",'Water Trading Repository Table'!$B1139, "")</f>
        <v>2439.8128192833301</v>
      </c>
      <c r="I1139" s="78">
        <f t="shared" si="20"/>
        <v>3</v>
      </c>
      <c r="J1139" s="90">
        <f>IF('Water Trading Repository Table'!$E1139="Hard",'Water Trading Repository Table'!$C1139,"")</f>
        <v>91.504444444444403</v>
      </c>
    </row>
    <row r="1140" spans="1:10" ht="14.25" customHeight="1" x14ac:dyDescent="0.2">
      <c r="A1140" s="77">
        <v>41843.5</v>
      </c>
      <c r="B1140" s="78">
        <v>2564.54435559999</v>
      </c>
      <c r="C1140" s="79">
        <v>94.920833333333306</v>
      </c>
      <c r="D1140" s="80">
        <v>7</v>
      </c>
      <c r="E1140" s="80" t="s">
        <v>68</v>
      </c>
      <c r="F1140" s="78" t="str">
        <f>IF('Water Trading Repository Table'!$E1140="Soft",'Water Trading Repository Table'!$B1140, "")</f>
        <v/>
      </c>
      <c r="G1140" s="79" t="str">
        <f>IF('Water Trading Repository Table'!$E1140="Soft",'Water Trading Repository Table'!$C1140, "")</f>
        <v/>
      </c>
      <c r="H1140" s="78">
        <f>IF('Water Trading Repository Table'!$E1140="Hard",'Water Trading Repository Table'!$B1140, "")</f>
        <v>2564.54435559999</v>
      </c>
      <c r="I1140" s="78">
        <f t="shared" si="20"/>
        <v>3</v>
      </c>
      <c r="J1140" s="90">
        <f>IF('Water Trading Repository Table'!$E1140="Hard",'Water Trading Repository Table'!$C1140,"")</f>
        <v>94.920833333333306</v>
      </c>
    </row>
    <row r="1141" spans="1:10" ht="14.25" customHeight="1" x14ac:dyDescent="0.2">
      <c r="A1141" s="77">
        <v>41844</v>
      </c>
      <c r="B1141" s="78">
        <v>2039.49136985833</v>
      </c>
      <c r="C1141" s="79">
        <v>95.2141666666666</v>
      </c>
      <c r="D1141" s="80">
        <v>7</v>
      </c>
      <c r="E1141" s="80" t="s">
        <v>68</v>
      </c>
      <c r="F1141" s="78" t="str">
        <f>IF('Water Trading Repository Table'!$E1141="Soft",'Water Trading Repository Table'!$B1141, "")</f>
        <v/>
      </c>
      <c r="G1141" s="79" t="str">
        <f>IF('Water Trading Repository Table'!$E1141="Soft",'Water Trading Repository Table'!$C1141, "")</f>
        <v/>
      </c>
      <c r="H1141" s="78">
        <f>IF('Water Trading Repository Table'!$E1141="Hard",'Water Trading Repository Table'!$B1141, "")</f>
        <v>2039.49136985833</v>
      </c>
      <c r="I1141" s="78">
        <f t="shared" si="20"/>
        <v>3</v>
      </c>
      <c r="J1141" s="90">
        <f>IF('Water Trading Repository Table'!$E1141="Hard",'Water Trading Repository Table'!$C1141,"")</f>
        <v>95.2141666666666</v>
      </c>
    </row>
    <row r="1142" spans="1:10" ht="14.25" customHeight="1" x14ac:dyDescent="0.2">
      <c r="A1142" s="77">
        <v>41844.5</v>
      </c>
      <c r="B1142" s="78">
        <v>2476.18546571249</v>
      </c>
      <c r="C1142" s="79">
        <v>94.086666666666602</v>
      </c>
      <c r="D1142" s="80">
        <v>7</v>
      </c>
      <c r="E1142" s="80" t="s">
        <v>68</v>
      </c>
      <c r="F1142" s="78" t="str">
        <f>IF('Water Trading Repository Table'!$E1142="Soft",'Water Trading Repository Table'!$B1142, "")</f>
        <v/>
      </c>
      <c r="G1142" s="79" t="str">
        <f>IF('Water Trading Repository Table'!$E1142="Soft",'Water Trading Repository Table'!$C1142, "")</f>
        <v/>
      </c>
      <c r="H1142" s="78">
        <f>IF('Water Trading Repository Table'!$E1142="Hard",'Water Trading Repository Table'!$B1142, "")</f>
        <v>2476.18546571249</v>
      </c>
      <c r="I1142" s="78">
        <f t="shared" si="20"/>
        <v>3</v>
      </c>
      <c r="J1142" s="90">
        <f>IF('Water Trading Repository Table'!$E1142="Hard",'Water Trading Repository Table'!$C1142,"")</f>
        <v>94.086666666666602</v>
      </c>
    </row>
    <row r="1143" spans="1:10" ht="14.25" customHeight="1" x14ac:dyDescent="0.2">
      <c r="A1143" s="77">
        <v>41845</v>
      </c>
      <c r="B1143" s="78">
        <v>2162.33460924166</v>
      </c>
      <c r="C1143" s="79">
        <v>92.909999999999897</v>
      </c>
      <c r="D1143" s="80">
        <v>7</v>
      </c>
      <c r="E1143" s="80" t="s">
        <v>68</v>
      </c>
      <c r="F1143" s="78" t="str">
        <f>IF('Water Trading Repository Table'!$E1143="Soft",'Water Trading Repository Table'!$B1143, "")</f>
        <v/>
      </c>
      <c r="G1143" s="79" t="str">
        <f>IF('Water Trading Repository Table'!$E1143="Soft",'Water Trading Repository Table'!$C1143, "")</f>
        <v/>
      </c>
      <c r="H1143" s="78">
        <f>IF('Water Trading Repository Table'!$E1143="Hard",'Water Trading Repository Table'!$B1143, "")</f>
        <v>2162.33460924166</v>
      </c>
      <c r="I1143" s="78">
        <f t="shared" si="20"/>
        <v>3</v>
      </c>
      <c r="J1143" s="90">
        <f>IF('Water Trading Repository Table'!$E1143="Hard",'Water Trading Repository Table'!$C1143,"")</f>
        <v>92.909999999999897</v>
      </c>
    </row>
    <row r="1144" spans="1:10" ht="14.25" customHeight="1" x14ac:dyDescent="0.2">
      <c r="A1144" s="77">
        <v>41845.5</v>
      </c>
      <c r="B1144" s="78">
        <v>2505.5693950791601</v>
      </c>
      <c r="C1144" s="79">
        <v>92.474166666666605</v>
      </c>
      <c r="D1144" s="80">
        <v>7</v>
      </c>
      <c r="E1144" s="80" t="s">
        <v>68</v>
      </c>
      <c r="F1144" s="78" t="str">
        <f>IF('Water Trading Repository Table'!$E1144="Soft",'Water Trading Repository Table'!$B1144, "")</f>
        <v/>
      </c>
      <c r="G1144" s="79" t="str">
        <f>IF('Water Trading Repository Table'!$E1144="Soft",'Water Trading Repository Table'!$C1144, "")</f>
        <v/>
      </c>
      <c r="H1144" s="78">
        <f>IF('Water Trading Repository Table'!$E1144="Hard",'Water Trading Repository Table'!$B1144, "")</f>
        <v>2505.5693950791601</v>
      </c>
      <c r="I1144" s="78">
        <f t="shared" si="20"/>
        <v>3</v>
      </c>
      <c r="J1144" s="90">
        <f>IF('Water Trading Repository Table'!$E1144="Hard",'Water Trading Repository Table'!$C1144,"")</f>
        <v>92.474166666666605</v>
      </c>
    </row>
    <row r="1145" spans="1:10" ht="14.25" customHeight="1" x14ac:dyDescent="0.2">
      <c r="A1145" s="77">
        <v>41846</v>
      </c>
      <c r="B1145" s="78">
        <v>2241.4802592041601</v>
      </c>
      <c r="C1145" s="79">
        <v>89.757499999999993</v>
      </c>
      <c r="D1145" s="80">
        <v>7</v>
      </c>
      <c r="E1145" s="80" t="s">
        <v>68</v>
      </c>
      <c r="F1145" s="78" t="str">
        <f>IF('Water Trading Repository Table'!$E1145="Soft",'Water Trading Repository Table'!$B1145, "")</f>
        <v/>
      </c>
      <c r="G1145" s="79" t="str">
        <f>IF('Water Trading Repository Table'!$E1145="Soft",'Water Trading Repository Table'!$C1145, "")</f>
        <v/>
      </c>
      <c r="H1145" s="78">
        <f>IF('Water Trading Repository Table'!$E1145="Hard",'Water Trading Repository Table'!$B1145, "")</f>
        <v>2241.4802592041601</v>
      </c>
      <c r="I1145" s="78">
        <f t="shared" si="20"/>
        <v>3</v>
      </c>
      <c r="J1145" s="90">
        <f>IF('Water Trading Repository Table'!$E1145="Hard",'Water Trading Repository Table'!$C1145,"")</f>
        <v>89.757499999999993</v>
      </c>
    </row>
    <row r="1146" spans="1:10" ht="14.25" customHeight="1" x14ac:dyDescent="0.2">
      <c r="A1146" s="77">
        <v>41846.5</v>
      </c>
      <c r="B1146" s="78">
        <v>2905.0637619208301</v>
      </c>
      <c r="C1146" s="79">
        <v>93.077499999999901</v>
      </c>
      <c r="D1146" s="80">
        <v>7</v>
      </c>
      <c r="E1146" s="80" t="s">
        <v>68</v>
      </c>
      <c r="F1146" s="78" t="str">
        <f>IF('Water Trading Repository Table'!$E1146="Soft",'Water Trading Repository Table'!$B1146, "")</f>
        <v/>
      </c>
      <c r="G1146" s="79" t="str">
        <f>IF('Water Trading Repository Table'!$E1146="Soft",'Water Trading Repository Table'!$C1146, "")</f>
        <v/>
      </c>
      <c r="H1146" s="78">
        <f>IF('Water Trading Repository Table'!$E1146="Hard",'Water Trading Repository Table'!$B1146, "")</f>
        <v>2905.0637619208301</v>
      </c>
      <c r="I1146" s="78">
        <f t="shared" si="20"/>
        <v>3</v>
      </c>
      <c r="J1146" s="90">
        <f>IF('Water Trading Repository Table'!$E1146="Hard",'Water Trading Repository Table'!$C1146,"")</f>
        <v>93.077499999999901</v>
      </c>
    </row>
    <row r="1147" spans="1:10" ht="14.25" customHeight="1" x14ac:dyDescent="0.2">
      <c r="A1147" s="77">
        <v>41847</v>
      </c>
      <c r="B1147" s="78">
        <v>2179.3773501249898</v>
      </c>
      <c r="C1147" s="79">
        <v>90.888333333333307</v>
      </c>
      <c r="D1147" s="80">
        <v>7</v>
      </c>
      <c r="E1147" s="80" t="s">
        <v>68</v>
      </c>
      <c r="F1147" s="78" t="str">
        <f>IF('Water Trading Repository Table'!$E1147="Soft",'Water Trading Repository Table'!$B1147, "")</f>
        <v/>
      </c>
      <c r="G1147" s="79" t="str">
        <f>IF('Water Trading Repository Table'!$E1147="Soft",'Water Trading Repository Table'!$C1147, "")</f>
        <v/>
      </c>
      <c r="H1147" s="78">
        <f>IF('Water Trading Repository Table'!$E1147="Hard",'Water Trading Repository Table'!$B1147, "")</f>
        <v>2179.3773501249898</v>
      </c>
      <c r="I1147" s="78">
        <f t="shared" si="20"/>
        <v>3</v>
      </c>
      <c r="J1147" s="90">
        <f>IF('Water Trading Repository Table'!$E1147="Hard",'Water Trading Repository Table'!$C1147,"")</f>
        <v>90.888333333333307</v>
      </c>
    </row>
    <row r="1148" spans="1:10" ht="14.25" customHeight="1" x14ac:dyDescent="0.2">
      <c r="A1148" s="77">
        <v>41847.5</v>
      </c>
      <c r="B1148" s="78">
        <v>2483.37733289166</v>
      </c>
      <c r="C1148" s="79">
        <v>93.18</v>
      </c>
      <c r="D1148" s="80">
        <v>7</v>
      </c>
      <c r="E1148" s="80" t="s">
        <v>68</v>
      </c>
      <c r="F1148" s="78" t="str">
        <f>IF('Water Trading Repository Table'!$E1148="Soft",'Water Trading Repository Table'!$B1148, "")</f>
        <v/>
      </c>
      <c r="G1148" s="79" t="str">
        <f>IF('Water Trading Repository Table'!$E1148="Soft",'Water Trading Repository Table'!$C1148, "")</f>
        <v/>
      </c>
      <c r="H1148" s="78">
        <f>IF('Water Trading Repository Table'!$E1148="Hard",'Water Trading Repository Table'!$B1148, "")</f>
        <v>2483.37733289166</v>
      </c>
      <c r="I1148" s="78">
        <f t="shared" si="20"/>
        <v>3</v>
      </c>
      <c r="J1148" s="90">
        <f>IF('Water Trading Repository Table'!$E1148="Hard",'Water Trading Repository Table'!$C1148,"")</f>
        <v>93.18</v>
      </c>
    </row>
    <row r="1149" spans="1:10" ht="14.25" customHeight="1" x14ac:dyDescent="0.2">
      <c r="A1149" s="77">
        <v>41848</v>
      </c>
      <c r="B1149" s="78">
        <v>1970.0525984583301</v>
      </c>
      <c r="C1149" s="79">
        <v>92.563333333333304</v>
      </c>
      <c r="D1149" s="80">
        <v>7</v>
      </c>
      <c r="E1149" s="80" t="s">
        <v>68</v>
      </c>
      <c r="F1149" s="78" t="str">
        <f>IF('Water Trading Repository Table'!$E1149="Soft",'Water Trading Repository Table'!$B1149, "")</f>
        <v/>
      </c>
      <c r="G1149" s="79" t="str">
        <f>IF('Water Trading Repository Table'!$E1149="Soft",'Water Trading Repository Table'!$C1149, "")</f>
        <v/>
      </c>
      <c r="H1149" s="78">
        <f>IF('Water Trading Repository Table'!$E1149="Hard",'Water Trading Repository Table'!$B1149, "")</f>
        <v>1970.0525984583301</v>
      </c>
      <c r="I1149" s="78">
        <f t="shared" si="20"/>
        <v>3</v>
      </c>
      <c r="J1149" s="90">
        <f>IF('Water Trading Repository Table'!$E1149="Hard",'Water Trading Repository Table'!$C1149,"")</f>
        <v>92.563333333333304</v>
      </c>
    </row>
    <row r="1150" spans="1:10" ht="14.25" customHeight="1" x14ac:dyDescent="0.2">
      <c r="A1150" s="77">
        <v>41848.5</v>
      </c>
      <c r="B1150" s="78">
        <v>2421.4947473458301</v>
      </c>
      <c r="C1150" s="79">
        <v>94.260833333333295</v>
      </c>
      <c r="D1150" s="80">
        <v>7</v>
      </c>
      <c r="E1150" s="80" t="s">
        <v>68</v>
      </c>
      <c r="F1150" s="78" t="str">
        <f>IF('Water Trading Repository Table'!$E1150="Soft",'Water Trading Repository Table'!$B1150, "")</f>
        <v/>
      </c>
      <c r="G1150" s="79" t="str">
        <f>IF('Water Trading Repository Table'!$E1150="Soft",'Water Trading Repository Table'!$C1150, "")</f>
        <v/>
      </c>
      <c r="H1150" s="78">
        <f>IF('Water Trading Repository Table'!$E1150="Hard",'Water Trading Repository Table'!$B1150, "")</f>
        <v>2421.4947473458301</v>
      </c>
      <c r="I1150" s="78">
        <f t="shared" si="20"/>
        <v>3</v>
      </c>
      <c r="J1150" s="90">
        <f>IF('Water Trading Repository Table'!$E1150="Hard",'Water Trading Repository Table'!$C1150,"")</f>
        <v>94.260833333333295</v>
      </c>
    </row>
    <row r="1151" spans="1:10" ht="14.25" customHeight="1" x14ac:dyDescent="0.2">
      <c r="A1151" s="77">
        <v>41849</v>
      </c>
      <c r="B1151" s="78">
        <v>2258.18339816249</v>
      </c>
      <c r="C1151" s="79">
        <v>88.240833333333299</v>
      </c>
      <c r="D1151" s="80">
        <v>7</v>
      </c>
      <c r="E1151" s="80" t="s">
        <v>68</v>
      </c>
      <c r="F1151" s="78" t="str">
        <f>IF('Water Trading Repository Table'!$E1151="Soft",'Water Trading Repository Table'!$B1151, "")</f>
        <v/>
      </c>
      <c r="G1151" s="79" t="str">
        <f>IF('Water Trading Repository Table'!$E1151="Soft",'Water Trading Repository Table'!$C1151, "")</f>
        <v/>
      </c>
      <c r="H1151" s="78">
        <f>IF('Water Trading Repository Table'!$E1151="Hard",'Water Trading Repository Table'!$B1151, "")</f>
        <v>2258.18339816249</v>
      </c>
      <c r="I1151" s="78">
        <f t="shared" si="20"/>
        <v>3</v>
      </c>
      <c r="J1151" s="90">
        <f>IF('Water Trading Repository Table'!$E1151="Hard",'Water Trading Repository Table'!$C1151,"")</f>
        <v>88.240833333333299</v>
      </c>
    </row>
    <row r="1152" spans="1:10" ht="14.25" customHeight="1" x14ac:dyDescent="0.2">
      <c r="A1152" s="77">
        <v>41849.5</v>
      </c>
      <c r="B1152" s="78">
        <v>2689.0604894916601</v>
      </c>
      <c r="C1152" s="79">
        <v>92.031666666666595</v>
      </c>
      <c r="D1152" s="80">
        <v>7</v>
      </c>
      <c r="E1152" s="80" t="s">
        <v>68</v>
      </c>
      <c r="F1152" s="78" t="str">
        <f>IF('Water Trading Repository Table'!$E1152="Soft",'Water Trading Repository Table'!$B1152, "")</f>
        <v/>
      </c>
      <c r="G1152" s="79" t="str">
        <f>IF('Water Trading Repository Table'!$E1152="Soft",'Water Trading Repository Table'!$C1152, "")</f>
        <v/>
      </c>
      <c r="H1152" s="78">
        <f>IF('Water Trading Repository Table'!$E1152="Hard",'Water Trading Repository Table'!$B1152, "")</f>
        <v>2689.0604894916601</v>
      </c>
      <c r="I1152" s="78">
        <f t="shared" si="20"/>
        <v>3</v>
      </c>
      <c r="J1152" s="90">
        <f>IF('Water Trading Repository Table'!$E1152="Hard",'Water Trading Repository Table'!$C1152,"")</f>
        <v>92.031666666666595</v>
      </c>
    </row>
    <row r="1153" spans="1:10" ht="14.25" customHeight="1" x14ac:dyDescent="0.2">
      <c r="A1153" s="77">
        <v>41850</v>
      </c>
      <c r="B1153" s="78">
        <v>2404.6785901416602</v>
      </c>
      <c r="C1153" s="79">
        <v>92.867500000000007</v>
      </c>
      <c r="D1153" s="80">
        <v>7</v>
      </c>
      <c r="E1153" s="80" t="s">
        <v>68</v>
      </c>
      <c r="F1153" s="78" t="str">
        <f>IF('Water Trading Repository Table'!$E1153="Soft",'Water Trading Repository Table'!$B1153, "")</f>
        <v/>
      </c>
      <c r="G1153" s="79" t="str">
        <f>IF('Water Trading Repository Table'!$E1153="Soft",'Water Trading Repository Table'!$C1153, "")</f>
        <v/>
      </c>
      <c r="H1153" s="78">
        <f>IF('Water Trading Repository Table'!$E1153="Hard",'Water Trading Repository Table'!$B1153, "")</f>
        <v>2404.6785901416602</v>
      </c>
      <c r="I1153" s="78">
        <f t="shared" si="20"/>
        <v>3</v>
      </c>
      <c r="J1153" s="90">
        <f>IF('Water Trading Repository Table'!$E1153="Hard",'Water Trading Repository Table'!$C1153,"")</f>
        <v>92.867500000000007</v>
      </c>
    </row>
    <row r="1154" spans="1:10" ht="14.25" customHeight="1" x14ac:dyDescent="0.2">
      <c r="A1154" s="77">
        <v>41850.5</v>
      </c>
      <c r="B1154" s="78">
        <v>2544.4278952458299</v>
      </c>
      <c r="C1154" s="79">
        <v>91.5416666666666</v>
      </c>
      <c r="D1154" s="80">
        <v>7</v>
      </c>
      <c r="E1154" s="80" t="s">
        <v>68</v>
      </c>
      <c r="F1154" s="78" t="str">
        <f>IF('Water Trading Repository Table'!$E1154="Soft",'Water Trading Repository Table'!$B1154, "")</f>
        <v/>
      </c>
      <c r="G1154" s="79" t="str">
        <f>IF('Water Trading Repository Table'!$E1154="Soft",'Water Trading Repository Table'!$C1154, "")</f>
        <v/>
      </c>
      <c r="H1154" s="78">
        <f>IF('Water Trading Repository Table'!$E1154="Hard",'Water Trading Repository Table'!$B1154, "")</f>
        <v>2544.4278952458299</v>
      </c>
      <c r="I1154" s="78">
        <f t="shared" si="20"/>
        <v>3</v>
      </c>
      <c r="J1154" s="90">
        <f>IF('Water Trading Repository Table'!$E1154="Hard",'Water Trading Repository Table'!$C1154,"")</f>
        <v>91.5416666666666</v>
      </c>
    </row>
    <row r="1155" spans="1:10" ht="14.25" customHeight="1" x14ac:dyDescent="0.2">
      <c r="A1155" s="77">
        <v>41851</v>
      </c>
      <c r="B1155" s="78">
        <v>2210.3872715416601</v>
      </c>
      <c r="C1155" s="79">
        <v>94.8541666666666</v>
      </c>
      <c r="D1155" s="80">
        <v>7</v>
      </c>
      <c r="E1155" s="80" t="s">
        <v>68</v>
      </c>
      <c r="F1155" s="78" t="str">
        <f>IF('Water Trading Repository Table'!$E1155="Soft",'Water Trading Repository Table'!$B1155, "")</f>
        <v/>
      </c>
      <c r="G1155" s="79" t="str">
        <f>IF('Water Trading Repository Table'!$E1155="Soft",'Water Trading Repository Table'!$C1155, "")</f>
        <v/>
      </c>
      <c r="H1155" s="78">
        <f>IF('Water Trading Repository Table'!$E1155="Hard",'Water Trading Repository Table'!$B1155, "")</f>
        <v>2210.3872715416601</v>
      </c>
      <c r="I1155" s="78">
        <f t="shared" si="20"/>
        <v>3</v>
      </c>
      <c r="J1155" s="90">
        <f>IF('Water Trading Repository Table'!$E1155="Hard",'Water Trading Repository Table'!$C1155,"")</f>
        <v>94.8541666666666</v>
      </c>
    </row>
    <row r="1156" spans="1:10" ht="14.25" customHeight="1" x14ac:dyDescent="0.2">
      <c r="A1156" s="77">
        <v>41851.5</v>
      </c>
      <c r="B1156" s="78">
        <v>2609.8060056208301</v>
      </c>
      <c r="C1156" s="79">
        <v>90.887500000000003</v>
      </c>
      <c r="D1156" s="80">
        <v>7</v>
      </c>
      <c r="E1156" s="80" t="s">
        <v>68</v>
      </c>
      <c r="F1156" s="78" t="str">
        <f>IF('Water Trading Repository Table'!$E1156="Soft",'Water Trading Repository Table'!$B1156, "")</f>
        <v/>
      </c>
      <c r="G1156" s="79" t="str">
        <f>IF('Water Trading Repository Table'!$E1156="Soft",'Water Trading Repository Table'!$C1156, "")</f>
        <v/>
      </c>
      <c r="H1156" s="78">
        <f>IF('Water Trading Repository Table'!$E1156="Hard",'Water Trading Repository Table'!$B1156, "")</f>
        <v>2609.8060056208301</v>
      </c>
      <c r="I1156" s="78">
        <f t="shared" ref="I1156:I1219" si="21">ROUNDUP(D1156/3,0)</f>
        <v>3</v>
      </c>
      <c r="J1156" s="90">
        <f>IF('Water Trading Repository Table'!$E1156="Hard",'Water Trading Repository Table'!$C1156,"")</f>
        <v>90.887500000000003</v>
      </c>
    </row>
    <row r="1157" spans="1:10" ht="14.25" customHeight="1" x14ac:dyDescent="0.2">
      <c r="A1157" s="77">
        <v>41852</v>
      </c>
      <c r="B1157" s="78">
        <v>2268.1242514916598</v>
      </c>
      <c r="C1157" s="79">
        <v>92.579166666666595</v>
      </c>
      <c r="D1157" s="80">
        <v>8</v>
      </c>
      <c r="E1157" s="80" t="s">
        <v>68</v>
      </c>
      <c r="F1157" s="78" t="str">
        <f>IF('Water Trading Repository Table'!$E1157="Soft",'Water Trading Repository Table'!$B1157, "")</f>
        <v/>
      </c>
      <c r="G1157" s="79" t="str">
        <f>IF('Water Trading Repository Table'!$E1157="Soft",'Water Trading Repository Table'!$C1157, "")</f>
        <v/>
      </c>
      <c r="H1157" s="78">
        <f>IF('Water Trading Repository Table'!$E1157="Hard",'Water Trading Repository Table'!$B1157, "")</f>
        <v>2268.1242514916598</v>
      </c>
      <c r="I1157" s="78">
        <f t="shared" si="21"/>
        <v>3</v>
      </c>
      <c r="J1157" s="90">
        <f>IF('Water Trading Repository Table'!$E1157="Hard",'Water Trading Repository Table'!$C1157,"")</f>
        <v>92.579166666666595</v>
      </c>
    </row>
    <row r="1158" spans="1:10" ht="14.25" customHeight="1" x14ac:dyDescent="0.2">
      <c r="A1158" s="77">
        <v>41852.5</v>
      </c>
      <c r="B1158" s="78">
        <v>2530.30713499166</v>
      </c>
      <c r="C1158" s="79">
        <v>95.422499999999999</v>
      </c>
      <c r="D1158" s="80">
        <v>8</v>
      </c>
      <c r="E1158" s="80" t="s">
        <v>68</v>
      </c>
      <c r="F1158" s="78" t="str">
        <f>IF('Water Trading Repository Table'!$E1158="Soft",'Water Trading Repository Table'!$B1158, "")</f>
        <v/>
      </c>
      <c r="G1158" s="79" t="str">
        <f>IF('Water Trading Repository Table'!$E1158="Soft",'Water Trading Repository Table'!$C1158, "")</f>
        <v/>
      </c>
      <c r="H1158" s="78">
        <f>IF('Water Trading Repository Table'!$E1158="Hard",'Water Trading Repository Table'!$B1158, "")</f>
        <v>2530.30713499166</v>
      </c>
      <c r="I1158" s="78">
        <f t="shared" si="21"/>
        <v>3</v>
      </c>
      <c r="J1158" s="90">
        <f>IF('Water Trading Repository Table'!$E1158="Hard",'Water Trading Repository Table'!$C1158,"")</f>
        <v>95.422499999999999</v>
      </c>
    </row>
    <row r="1159" spans="1:10" ht="14.25" customHeight="1" x14ac:dyDescent="0.2">
      <c r="A1159" s="77">
        <v>41853</v>
      </c>
      <c r="B1159" s="78">
        <v>2248.5141886624901</v>
      </c>
      <c r="C1159" s="79">
        <v>94.640833333333305</v>
      </c>
      <c r="D1159" s="80">
        <v>8</v>
      </c>
      <c r="E1159" s="80" t="s">
        <v>68</v>
      </c>
      <c r="F1159" s="78" t="str">
        <f>IF('Water Trading Repository Table'!$E1159="Soft",'Water Trading Repository Table'!$B1159, "")</f>
        <v/>
      </c>
      <c r="G1159" s="79" t="str">
        <f>IF('Water Trading Repository Table'!$E1159="Soft",'Water Trading Repository Table'!$C1159, "")</f>
        <v/>
      </c>
      <c r="H1159" s="78">
        <f>IF('Water Trading Repository Table'!$E1159="Hard",'Water Trading Repository Table'!$B1159, "")</f>
        <v>2248.5141886624901</v>
      </c>
      <c r="I1159" s="78">
        <f t="shared" si="21"/>
        <v>3</v>
      </c>
      <c r="J1159" s="90">
        <f>IF('Water Trading Repository Table'!$E1159="Hard",'Water Trading Repository Table'!$C1159,"")</f>
        <v>94.640833333333305</v>
      </c>
    </row>
    <row r="1160" spans="1:10" ht="14.25" customHeight="1" x14ac:dyDescent="0.2">
      <c r="A1160" s="77">
        <v>41853.5</v>
      </c>
      <c r="B1160" s="78">
        <v>2468.9981134874902</v>
      </c>
      <c r="C1160" s="79">
        <v>94.069166666666604</v>
      </c>
      <c r="D1160" s="80">
        <v>8</v>
      </c>
      <c r="E1160" s="80" t="s">
        <v>68</v>
      </c>
      <c r="F1160" s="78" t="str">
        <f>IF('Water Trading Repository Table'!$E1160="Soft",'Water Trading Repository Table'!$B1160, "")</f>
        <v/>
      </c>
      <c r="G1160" s="79" t="str">
        <f>IF('Water Trading Repository Table'!$E1160="Soft",'Water Trading Repository Table'!$C1160, "")</f>
        <v/>
      </c>
      <c r="H1160" s="78">
        <f>IF('Water Trading Repository Table'!$E1160="Hard",'Water Trading Repository Table'!$B1160, "")</f>
        <v>2468.9981134874902</v>
      </c>
      <c r="I1160" s="78">
        <f t="shared" si="21"/>
        <v>3</v>
      </c>
      <c r="J1160" s="90">
        <f>IF('Water Trading Repository Table'!$E1160="Hard",'Water Trading Repository Table'!$C1160,"")</f>
        <v>94.069166666666604</v>
      </c>
    </row>
    <row r="1161" spans="1:10" ht="14.25" customHeight="1" x14ac:dyDescent="0.2">
      <c r="A1161" s="77">
        <v>41854</v>
      </c>
      <c r="B1161" s="78">
        <v>2007.1091398083299</v>
      </c>
      <c r="C1161" s="79">
        <v>91.788333333333298</v>
      </c>
      <c r="D1161" s="80">
        <v>8</v>
      </c>
      <c r="E1161" s="80" t="s">
        <v>68</v>
      </c>
      <c r="F1161" s="78" t="str">
        <f>IF('Water Trading Repository Table'!$E1161="Soft",'Water Trading Repository Table'!$B1161, "")</f>
        <v/>
      </c>
      <c r="G1161" s="79" t="str">
        <f>IF('Water Trading Repository Table'!$E1161="Soft",'Water Trading Repository Table'!$C1161, "")</f>
        <v/>
      </c>
      <c r="H1161" s="78">
        <f>IF('Water Trading Repository Table'!$E1161="Hard",'Water Trading Repository Table'!$B1161, "")</f>
        <v>2007.1091398083299</v>
      </c>
      <c r="I1161" s="78">
        <f t="shared" si="21"/>
        <v>3</v>
      </c>
      <c r="J1161" s="90">
        <f>IF('Water Trading Repository Table'!$E1161="Hard",'Water Trading Repository Table'!$C1161,"")</f>
        <v>91.788333333333298</v>
      </c>
    </row>
    <row r="1162" spans="1:10" ht="14.25" customHeight="1" x14ac:dyDescent="0.2">
      <c r="A1162" s="77">
        <v>41854.5</v>
      </c>
      <c r="B1162" s="78">
        <v>2283.2115860958302</v>
      </c>
      <c r="C1162" s="79">
        <v>88.107500000000002</v>
      </c>
      <c r="D1162" s="80">
        <v>8</v>
      </c>
      <c r="E1162" s="80" t="s">
        <v>68</v>
      </c>
      <c r="F1162" s="78" t="str">
        <f>IF('Water Trading Repository Table'!$E1162="Soft",'Water Trading Repository Table'!$B1162, "")</f>
        <v/>
      </c>
      <c r="G1162" s="79" t="str">
        <f>IF('Water Trading Repository Table'!$E1162="Soft",'Water Trading Repository Table'!$C1162, "")</f>
        <v/>
      </c>
      <c r="H1162" s="78">
        <f>IF('Water Trading Repository Table'!$E1162="Hard",'Water Trading Repository Table'!$B1162, "")</f>
        <v>2283.2115860958302</v>
      </c>
      <c r="I1162" s="78">
        <f t="shared" si="21"/>
        <v>3</v>
      </c>
      <c r="J1162" s="90">
        <f>IF('Water Trading Repository Table'!$E1162="Hard",'Water Trading Repository Table'!$C1162,"")</f>
        <v>88.107500000000002</v>
      </c>
    </row>
    <row r="1163" spans="1:10" ht="14.25" customHeight="1" x14ac:dyDescent="0.2">
      <c r="A1163" s="77">
        <v>41855</v>
      </c>
      <c r="B1163" s="78">
        <v>1926.3508711791601</v>
      </c>
      <c r="C1163" s="79">
        <v>92.053333333333299</v>
      </c>
      <c r="D1163" s="80">
        <v>8</v>
      </c>
      <c r="E1163" s="80" t="s">
        <v>68</v>
      </c>
      <c r="F1163" s="78" t="str">
        <f>IF('Water Trading Repository Table'!$E1163="Soft",'Water Trading Repository Table'!$B1163, "")</f>
        <v/>
      </c>
      <c r="G1163" s="79" t="str">
        <f>IF('Water Trading Repository Table'!$E1163="Soft",'Water Trading Repository Table'!$C1163, "")</f>
        <v/>
      </c>
      <c r="H1163" s="78">
        <f>IF('Water Trading Repository Table'!$E1163="Hard",'Water Trading Repository Table'!$B1163, "")</f>
        <v>1926.3508711791601</v>
      </c>
      <c r="I1163" s="78">
        <f t="shared" si="21"/>
        <v>3</v>
      </c>
      <c r="J1163" s="90">
        <f>IF('Water Trading Repository Table'!$E1163="Hard",'Water Trading Repository Table'!$C1163,"")</f>
        <v>92.053333333333299</v>
      </c>
    </row>
    <row r="1164" spans="1:10" ht="14.25" customHeight="1" x14ac:dyDescent="0.2">
      <c r="A1164" s="77">
        <v>41855.5</v>
      </c>
      <c r="B1164" s="78">
        <v>2254.4026167624902</v>
      </c>
      <c r="C1164" s="79">
        <v>94.427499999999995</v>
      </c>
      <c r="D1164" s="80">
        <v>8</v>
      </c>
      <c r="E1164" s="80" t="s">
        <v>68</v>
      </c>
      <c r="F1164" s="78" t="str">
        <f>IF('Water Trading Repository Table'!$E1164="Soft",'Water Trading Repository Table'!$B1164, "")</f>
        <v/>
      </c>
      <c r="G1164" s="79" t="str">
        <f>IF('Water Trading Repository Table'!$E1164="Soft",'Water Trading Repository Table'!$C1164, "")</f>
        <v/>
      </c>
      <c r="H1164" s="78">
        <f>IF('Water Trading Repository Table'!$E1164="Hard",'Water Trading Repository Table'!$B1164, "")</f>
        <v>2254.4026167624902</v>
      </c>
      <c r="I1164" s="78">
        <f t="shared" si="21"/>
        <v>3</v>
      </c>
      <c r="J1164" s="90">
        <f>IF('Water Trading Repository Table'!$E1164="Hard",'Water Trading Repository Table'!$C1164,"")</f>
        <v>94.427499999999995</v>
      </c>
    </row>
    <row r="1165" spans="1:10" ht="14.25" customHeight="1" x14ac:dyDescent="0.2">
      <c r="A1165" s="77">
        <v>41856</v>
      </c>
      <c r="B1165" s="78">
        <v>2097.32178277499</v>
      </c>
      <c r="C1165" s="79">
        <v>94.785833333333301</v>
      </c>
      <c r="D1165" s="80">
        <v>8</v>
      </c>
      <c r="E1165" s="80" t="s">
        <v>68</v>
      </c>
      <c r="F1165" s="78" t="str">
        <f>IF('Water Trading Repository Table'!$E1165="Soft",'Water Trading Repository Table'!$B1165, "")</f>
        <v/>
      </c>
      <c r="G1165" s="79" t="str">
        <f>IF('Water Trading Repository Table'!$E1165="Soft",'Water Trading Repository Table'!$C1165, "")</f>
        <v/>
      </c>
      <c r="H1165" s="78">
        <f>IF('Water Trading Repository Table'!$E1165="Hard",'Water Trading Repository Table'!$B1165, "")</f>
        <v>2097.32178277499</v>
      </c>
      <c r="I1165" s="78">
        <f t="shared" si="21"/>
        <v>3</v>
      </c>
      <c r="J1165" s="90">
        <f>IF('Water Trading Repository Table'!$E1165="Hard",'Water Trading Repository Table'!$C1165,"")</f>
        <v>94.785833333333301</v>
      </c>
    </row>
    <row r="1166" spans="1:10" ht="14.25" customHeight="1" x14ac:dyDescent="0.2">
      <c r="A1166" s="77">
        <v>41856.5</v>
      </c>
      <c r="B1166" s="78">
        <v>2447.0156194791598</v>
      </c>
      <c r="C1166" s="79">
        <v>92.864999999999995</v>
      </c>
      <c r="D1166" s="80">
        <v>8</v>
      </c>
      <c r="E1166" s="80" t="s">
        <v>68</v>
      </c>
      <c r="F1166" s="78" t="str">
        <f>IF('Water Trading Repository Table'!$E1166="Soft",'Water Trading Repository Table'!$B1166, "")</f>
        <v/>
      </c>
      <c r="G1166" s="79" t="str">
        <f>IF('Water Trading Repository Table'!$E1166="Soft",'Water Trading Repository Table'!$C1166, "")</f>
        <v/>
      </c>
      <c r="H1166" s="78">
        <f>IF('Water Trading Repository Table'!$E1166="Hard",'Water Trading Repository Table'!$B1166, "")</f>
        <v>2447.0156194791598</v>
      </c>
      <c r="I1166" s="78">
        <f t="shared" si="21"/>
        <v>3</v>
      </c>
      <c r="J1166" s="90">
        <f>IF('Water Trading Repository Table'!$E1166="Hard",'Water Trading Repository Table'!$C1166,"")</f>
        <v>92.864999999999995</v>
      </c>
    </row>
    <row r="1167" spans="1:10" ht="14.25" customHeight="1" x14ac:dyDescent="0.2">
      <c r="A1167" s="77">
        <v>41857</v>
      </c>
      <c r="B1167" s="78">
        <v>2058.4143178874901</v>
      </c>
      <c r="C1167" s="79">
        <v>91.605833333333294</v>
      </c>
      <c r="D1167" s="80">
        <v>8</v>
      </c>
      <c r="E1167" s="80" t="s">
        <v>68</v>
      </c>
      <c r="F1167" s="78" t="str">
        <f>IF('Water Trading Repository Table'!$E1167="Soft",'Water Trading Repository Table'!$B1167, "")</f>
        <v/>
      </c>
      <c r="G1167" s="79" t="str">
        <f>IF('Water Trading Repository Table'!$E1167="Soft",'Water Trading Repository Table'!$C1167, "")</f>
        <v/>
      </c>
      <c r="H1167" s="78">
        <f>IF('Water Trading Repository Table'!$E1167="Hard",'Water Trading Repository Table'!$B1167, "")</f>
        <v>2058.4143178874901</v>
      </c>
      <c r="I1167" s="78">
        <f t="shared" si="21"/>
        <v>3</v>
      </c>
      <c r="J1167" s="90">
        <f>IF('Water Trading Repository Table'!$E1167="Hard",'Water Trading Repository Table'!$C1167,"")</f>
        <v>91.605833333333294</v>
      </c>
    </row>
    <row r="1168" spans="1:10" ht="14.25" customHeight="1" x14ac:dyDescent="0.2">
      <c r="A1168" s="77">
        <v>41857.5</v>
      </c>
      <c r="B1168" s="78">
        <v>2263.9383129583298</v>
      </c>
      <c r="C1168" s="79">
        <v>94.448333333333295</v>
      </c>
      <c r="D1168" s="80">
        <v>8</v>
      </c>
      <c r="E1168" s="80" t="s">
        <v>68</v>
      </c>
      <c r="F1168" s="78" t="str">
        <f>IF('Water Trading Repository Table'!$E1168="Soft",'Water Trading Repository Table'!$B1168, "")</f>
        <v/>
      </c>
      <c r="G1168" s="79" t="str">
        <f>IF('Water Trading Repository Table'!$E1168="Soft",'Water Trading Repository Table'!$C1168, "")</f>
        <v/>
      </c>
      <c r="H1168" s="78">
        <f>IF('Water Trading Repository Table'!$E1168="Hard",'Water Trading Repository Table'!$B1168, "")</f>
        <v>2263.9383129583298</v>
      </c>
      <c r="I1168" s="78">
        <f t="shared" si="21"/>
        <v>3</v>
      </c>
      <c r="J1168" s="90">
        <f>IF('Water Trading Repository Table'!$E1168="Hard",'Water Trading Repository Table'!$C1168,"")</f>
        <v>94.448333333333295</v>
      </c>
    </row>
    <row r="1169" spans="1:10" ht="14.25" customHeight="1" x14ac:dyDescent="0.2">
      <c r="A1169" s="77">
        <v>41858</v>
      </c>
      <c r="B1169" s="78">
        <v>2234.9891930833301</v>
      </c>
      <c r="C1169" s="79">
        <v>89.094999999999899</v>
      </c>
      <c r="D1169" s="80">
        <v>8</v>
      </c>
      <c r="E1169" s="80" t="s">
        <v>68</v>
      </c>
      <c r="F1169" s="78" t="str">
        <f>IF('Water Trading Repository Table'!$E1169="Soft",'Water Trading Repository Table'!$B1169, "")</f>
        <v/>
      </c>
      <c r="G1169" s="79" t="str">
        <f>IF('Water Trading Repository Table'!$E1169="Soft",'Water Trading Repository Table'!$C1169, "")</f>
        <v/>
      </c>
      <c r="H1169" s="78">
        <f>IF('Water Trading Repository Table'!$E1169="Hard",'Water Trading Repository Table'!$B1169, "")</f>
        <v>2234.9891930833301</v>
      </c>
      <c r="I1169" s="78">
        <f t="shared" si="21"/>
        <v>3</v>
      </c>
      <c r="J1169" s="90">
        <f>IF('Water Trading Repository Table'!$E1169="Hard",'Water Trading Repository Table'!$C1169,"")</f>
        <v>89.094999999999899</v>
      </c>
    </row>
    <row r="1170" spans="1:10" ht="14.25" customHeight="1" x14ac:dyDescent="0.2">
      <c r="A1170" s="77">
        <v>41858.5</v>
      </c>
      <c r="B1170" s="78">
        <v>2535.4648421291599</v>
      </c>
      <c r="C1170" s="79">
        <v>95.37</v>
      </c>
      <c r="D1170" s="80">
        <v>8</v>
      </c>
      <c r="E1170" s="80" t="s">
        <v>68</v>
      </c>
      <c r="F1170" s="78" t="str">
        <f>IF('Water Trading Repository Table'!$E1170="Soft",'Water Trading Repository Table'!$B1170, "")</f>
        <v/>
      </c>
      <c r="G1170" s="79" t="str">
        <f>IF('Water Trading Repository Table'!$E1170="Soft",'Water Trading Repository Table'!$C1170, "")</f>
        <v/>
      </c>
      <c r="H1170" s="78">
        <f>IF('Water Trading Repository Table'!$E1170="Hard",'Water Trading Repository Table'!$B1170, "")</f>
        <v>2535.4648421291599</v>
      </c>
      <c r="I1170" s="78">
        <f t="shared" si="21"/>
        <v>3</v>
      </c>
      <c r="J1170" s="90">
        <f>IF('Water Trading Repository Table'!$E1170="Hard",'Water Trading Repository Table'!$C1170,"")</f>
        <v>95.37</v>
      </c>
    </row>
    <row r="1171" spans="1:10" ht="14.25" customHeight="1" x14ac:dyDescent="0.2">
      <c r="A1171" s="77">
        <v>41859</v>
      </c>
      <c r="B1171" s="78">
        <v>2119.8378024249901</v>
      </c>
      <c r="C1171" s="79">
        <v>92.759166666666601</v>
      </c>
      <c r="D1171" s="80">
        <v>8</v>
      </c>
      <c r="E1171" s="80" t="s">
        <v>68</v>
      </c>
      <c r="F1171" s="78" t="str">
        <f>IF('Water Trading Repository Table'!$E1171="Soft",'Water Trading Repository Table'!$B1171, "")</f>
        <v/>
      </c>
      <c r="G1171" s="79" t="str">
        <f>IF('Water Trading Repository Table'!$E1171="Soft",'Water Trading Repository Table'!$C1171, "")</f>
        <v/>
      </c>
      <c r="H1171" s="78">
        <f>IF('Water Trading Repository Table'!$E1171="Hard",'Water Trading Repository Table'!$B1171, "")</f>
        <v>2119.8378024249901</v>
      </c>
      <c r="I1171" s="78">
        <f t="shared" si="21"/>
        <v>3</v>
      </c>
      <c r="J1171" s="90">
        <f>IF('Water Trading Repository Table'!$E1171="Hard",'Water Trading Repository Table'!$C1171,"")</f>
        <v>92.759166666666601</v>
      </c>
    </row>
    <row r="1172" spans="1:10" ht="14.25" customHeight="1" x14ac:dyDescent="0.2">
      <c r="A1172" s="77">
        <v>41859.5</v>
      </c>
      <c r="B1172" s="78">
        <v>2611.1508810291598</v>
      </c>
      <c r="C1172" s="79">
        <v>96.861666666666594</v>
      </c>
      <c r="D1172" s="80">
        <v>8</v>
      </c>
      <c r="E1172" s="80" t="s">
        <v>68</v>
      </c>
      <c r="F1172" s="78" t="str">
        <f>IF('Water Trading Repository Table'!$E1172="Soft",'Water Trading Repository Table'!$B1172, "")</f>
        <v/>
      </c>
      <c r="G1172" s="79" t="str">
        <f>IF('Water Trading Repository Table'!$E1172="Soft",'Water Trading Repository Table'!$C1172, "")</f>
        <v/>
      </c>
      <c r="H1172" s="78">
        <f>IF('Water Trading Repository Table'!$E1172="Hard",'Water Trading Repository Table'!$B1172, "")</f>
        <v>2611.1508810291598</v>
      </c>
      <c r="I1172" s="78">
        <f t="shared" si="21"/>
        <v>3</v>
      </c>
      <c r="J1172" s="90">
        <f>IF('Water Trading Repository Table'!$E1172="Hard",'Water Trading Repository Table'!$C1172,"")</f>
        <v>96.861666666666594</v>
      </c>
    </row>
    <row r="1173" spans="1:10" ht="14.25" customHeight="1" x14ac:dyDescent="0.2">
      <c r="A1173" s="77">
        <v>41860</v>
      </c>
      <c r="B1173" s="78">
        <v>2252.2625322999902</v>
      </c>
      <c r="C1173" s="79">
        <v>92.893333333333302</v>
      </c>
      <c r="D1173" s="80">
        <v>8</v>
      </c>
      <c r="E1173" s="80" t="s">
        <v>68</v>
      </c>
      <c r="F1173" s="78" t="str">
        <f>IF('Water Trading Repository Table'!$E1173="Soft",'Water Trading Repository Table'!$B1173, "")</f>
        <v/>
      </c>
      <c r="G1173" s="79" t="str">
        <f>IF('Water Trading Repository Table'!$E1173="Soft",'Water Trading Repository Table'!$C1173, "")</f>
        <v/>
      </c>
      <c r="H1173" s="78">
        <f>IF('Water Trading Repository Table'!$E1173="Hard",'Water Trading Repository Table'!$B1173, "")</f>
        <v>2252.2625322999902</v>
      </c>
      <c r="I1173" s="78">
        <f t="shared" si="21"/>
        <v>3</v>
      </c>
      <c r="J1173" s="90">
        <f>IF('Water Trading Repository Table'!$E1173="Hard",'Water Trading Repository Table'!$C1173,"")</f>
        <v>92.893333333333302</v>
      </c>
    </row>
    <row r="1174" spans="1:10" ht="14.25" customHeight="1" x14ac:dyDescent="0.2">
      <c r="A1174" s="77">
        <v>41860.5</v>
      </c>
      <c r="B1174" s="78">
        <v>2435.58375557916</v>
      </c>
      <c r="C1174" s="79">
        <v>91.62</v>
      </c>
      <c r="D1174" s="80">
        <v>8</v>
      </c>
      <c r="E1174" s="80" t="s">
        <v>68</v>
      </c>
      <c r="F1174" s="78" t="str">
        <f>IF('Water Trading Repository Table'!$E1174="Soft",'Water Trading Repository Table'!$B1174, "")</f>
        <v/>
      </c>
      <c r="G1174" s="79" t="str">
        <f>IF('Water Trading Repository Table'!$E1174="Soft",'Water Trading Repository Table'!$C1174, "")</f>
        <v/>
      </c>
      <c r="H1174" s="78">
        <f>IF('Water Trading Repository Table'!$E1174="Hard",'Water Trading Repository Table'!$B1174, "")</f>
        <v>2435.58375557916</v>
      </c>
      <c r="I1174" s="78">
        <f t="shared" si="21"/>
        <v>3</v>
      </c>
      <c r="J1174" s="90">
        <f>IF('Water Trading Repository Table'!$E1174="Hard",'Water Trading Repository Table'!$C1174,"")</f>
        <v>91.62</v>
      </c>
    </row>
    <row r="1175" spans="1:10" ht="14.25" customHeight="1" x14ac:dyDescent="0.2">
      <c r="A1175" s="77">
        <v>41861</v>
      </c>
      <c r="B1175" s="78">
        <v>2012.25450448333</v>
      </c>
      <c r="C1175" s="79">
        <v>95.988333333333301</v>
      </c>
      <c r="D1175" s="80">
        <v>8</v>
      </c>
      <c r="E1175" s="80" t="s">
        <v>68</v>
      </c>
      <c r="F1175" s="78" t="str">
        <f>IF('Water Trading Repository Table'!$E1175="Soft",'Water Trading Repository Table'!$B1175, "")</f>
        <v/>
      </c>
      <c r="G1175" s="79" t="str">
        <f>IF('Water Trading Repository Table'!$E1175="Soft",'Water Trading Repository Table'!$C1175, "")</f>
        <v/>
      </c>
      <c r="H1175" s="78">
        <f>IF('Water Trading Repository Table'!$E1175="Hard",'Water Trading Repository Table'!$B1175, "")</f>
        <v>2012.25450448333</v>
      </c>
      <c r="I1175" s="78">
        <f t="shared" si="21"/>
        <v>3</v>
      </c>
      <c r="J1175" s="90">
        <f>IF('Water Trading Repository Table'!$E1175="Hard",'Water Trading Repository Table'!$C1175,"")</f>
        <v>95.988333333333301</v>
      </c>
    </row>
    <row r="1176" spans="1:10" ht="14.25" customHeight="1" x14ac:dyDescent="0.2">
      <c r="A1176" s="77">
        <v>41861.5</v>
      </c>
      <c r="B1176" s="78">
        <v>2306.09973747083</v>
      </c>
      <c r="C1176" s="79">
        <v>94.588333333333296</v>
      </c>
      <c r="D1176" s="80">
        <v>8</v>
      </c>
      <c r="E1176" s="80" t="s">
        <v>68</v>
      </c>
      <c r="F1176" s="78" t="str">
        <f>IF('Water Trading Repository Table'!$E1176="Soft",'Water Trading Repository Table'!$B1176, "")</f>
        <v/>
      </c>
      <c r="G1176" s="79" t="str">
        <f>IF('Water Trading Repository Table'!$E1176="Soft",'Water Trading Repository Table'!$C1176, "")</f>
        <v/>
      </c>
      <c r="H1176" s="78">
        <f>IF('Water Trading Repository Table'!$E1176="Hard",'Water Trading Repository Table'!$B1176, "")</f>
        <v>2306.09973747083</v>
      </c>
      <c r="I1176" s="78">
        <f t="shared" si="21"/>
        <v>3</v>
      </c>
      <c r="J1176" s="90">
        <f>IF('Water Trading Repository Table'!$E1176="Hard",'Water Trading Repository Table'!$C1176,"")</f>
        <v>94.588333333333296</v>
      </c>
    </row>
    <row r="1177" spans="1:10" ht="14.25" customHeight="1" x14ac:dyDescent="0.2">
      <c r="A1177" s="77">
        <v>41862</v>
      </c>
      <c r="B1177" s="78">
        <v>1922.23204700416</v>
      </c>
      <c r="C1177" s="79">
        <v>94.031666666666595</v>
      </c>
      <c r="D1177" s="80">
        <v>8</v>
      </c>
      <c r="E1177" s="80" t="s">
        <v>68</v>
      </c>
      <c r="F1177" s="78" t="str">
        <f>IF('Water Trading Repository Table'!$E1177="Soft",'Water Trading Repository Table'!$B1177, "")</f>
        <v/>
      </c>
      <c r="G1177" s="79" t="str">
        <f>IF('Water Trading Repository Table'!$E1177="Soft",'Water Trading Repository Table'!$C1177, "")</f>
        <v/>
      </c>
      <c r="H1177" s="78">
        <f>IF('Water Trading Repository Table'!$E1177="Hard",'Water Trading Repository Table'!$B1177, "")</f>
        <v>1922.23204700416</v>
      </c>
      <c r="I1177" s="78">
        <f t="shared" si="21"/>
        <v>3</v>
      </c>
      <c r="J1177" s="90">
        <f>IF('Water Trading Repository Table'!$E1177="Hard",'Water Trading Repository Table'!$C1177,"")</f>
        <v>94.031666666666595</v>
      </c>
    </row>
    <row r="1178" spans="1:10" ht="14.25" customHeight="1" x14ac:dyDescent="0.2">
      <c r="A1178" s="77">
        <v>41862.5</v>
      </c>
      <c r="B1178" s="78">
        <v>2271.5186199166601</v>
      </c>
      <c r="C1178" s="79">
        <v>93.4166666666666</v>
      </c>
      <c r="D1178" s="80">
        <v>8</v>
      </c>
      <c r="E1178" s="80" t="s">
        <v>68</v>
      </c>
      <c r="F1178" s="78" t="str">
        <f>IF('Water Trading Repository Table'!$E1178="Soft",'Water Trading Repository Table'!$B1178, "")</f>
        <v/>
      </c>
      <c r="G1178" s="79" t="str">
        <f>IF('Water Trading Repository Table'!$E1178="Soft",'Water Trading Repository Table'!$C1178, "")</f>
        <v/>
      </c>
      <c r="H1178" s="78">
        <f>IF('Water Trading Repository Table'!$E1178="Hard",'Water Trading Repository Table'!$B1178, "")</f>
        <v>2271.5186199166601</v>
      </c>
      <c r="I1178" s="78">
        <f t="shared" si="21"/>
        <v>3</v>
      </c>
      <c r="J1178" s="90">
        <f>IF('Water Trading Repository Table'!$E1178="Hard",'Water Trading Repository Table'!$C1178,"")</f>
        <v>93.4166666666666</v>
      </c>
    </row>
    <row r="1179" spans="1:10" ht="14.25" customHeight="1" x14ac:dyDescent="0.2">
      <c r="A1179" s="77">
        <v>41863</v>
      </c>
      <c r="B1179" s="78">
        <v>2173.2485973624898</v>
      </c>
      <c r="C1179" s="79">
        <v>91.315833333333302</v>
      </c>
      <c r="D1179" s="80">
        <v>8</v>
      </c>
      <c r="E1179" s="80" t="s">
        <v>68</v>
      </c>
      <c r="F1179" s="78" t="str">
        <f>IF('Water Trading Repository Table'!$E1179="Soft",'Water Trading Repository Table'!$B1179, "")</f>
        <v/>
      </c>
      <c r="G1179" s="79" t="str">
        <f>IF('Water Trading Repository Table'!$E1179="Soft",'Water Trading Repository Table'!$C1179, "")</f>
        <v/>
      </c>
      <c r="H1179" s="78">
        <f>IF('Water Trading Repository Table'!$E1179="Hard",'Water Trading Repository Table'!$B1179, "")</f>
        <v>2173.2485973624898</v>
      </c>
      <c r="I1179" s="78">
        <f t="shared" si="21"/>
        <v>3</v>
      </c>
      <c r="J1179" s="90">
        <f>IF('Water Trading Repository Table'!$E1179="Hard",'Water Trading Repository Table'!$C1179,"")</f>
        <v>91.315833333333302</v>
      </c>
    </row>
    <row r="1180" spans="1:10" ht="14.25" customHeight="1" x14ac:dyDescent="0.2">
      <c r="A1180" s="77">
        <v>41863.5</v>
      </c>
      <c r="B1180" s="78">
        <v>2599.35337378333</v>
      </c>
      <c r="C1180" s="79">
        <v>93.227500000000006</v>
      </c>
      <c r="D1180" s="80">
        <v>8</v>
      </c>
      <c r="E1180" s="80" t="s">
        <v>68</v>
      </c>
      <c r="F1180" s="78" t="str">
        <f>IF('Water Trading Repository Table'!$E1180="Soft",'Water Trading Repository Table'!$B1180, "")</f>
        <v/>
      </c>
      <c r="G1180" s="79" t="str">
        <f>IF('Water Trading Repository Table'!$E1180="Soft",'Water Trading Repository Table'!$C1180, "")</f>
        <v/>
      </c>
      <c r="H1180" s="78">
        <f>IF('Water Trading Repository Table'!$E1180="Hard",'Water Trading Repository Table'!$B1180, "")</f>
        <v>2599.35337378333</v>
      </c>
      <c r="I1180" s="78">
        <f t="shared" si="21"/>
        <v>3</v>
      </c>
      <c r="J1180" s="90">
        <f>IF('Water Trading Repository Table'!$E1180="Hard",'Water Trading Repository Table'!$C1180,"")</f>
        <v>93.227500000000006</v>
      </c>
    </row>
    <row r="1181" spans="1:10" ht="14.25" customHeight="1" x14ac:dyDescent="0.2">
      <c r="A1181" s="77">
        <v>41864</v>
      </c>
      <c r="B1181" s="78">
        <v>2275.3774637166598</v>
      </c>
      <c r="C1181" s="79">
        <v>95.254999999999995</v>
      </c>
      <c r="D1181" s="80">
        <v>8</v>
      </c>
      <c r="E1181" s="80" t="s">
        <v>68</v>
      </c>
      <c r="F1181" s="78" t="str">
        <f>IF('Water Trading Repository Table'!$E1181="Soft",'Water Trading Repository Table'!$B1181, "")</f>
        <v/>
      </c>
      <c r="G1181" s="79" t="str">
        <f>IF('Water Trading Repository Table'!$E1181="Soft",'Water Trading Repository Table'!$C1181, "")</f>
        <v/>
      </c>
      <c r="H1181" s="78">
        <f>IF('Water Trading Repository Table'!$E1181="Hard",'Water Trading Repository Table'!$B1181, "")</f>
        <v>2275.3774637166598</v>
      </c>
      <c r="I1181" s="78">
        <f t="shared" si="21"/>
        <v>3</v>
      </c>
      <c r="J1181" s="90">
        <f>IF('Water Trading Repository Table'!$E1181="Hard",'Water Trading Repository Table'!$C1181,"")</f>
        <v>95.254999999999995</v>
      </c>
    </row>
    <row r="1182" spans="1:10" ht="14.25" customHeight="1" x14ac:dyDescent="0.2">
      <c r="A1182" s="77">
        <v>41864.5</v>
      </c>
      <c r="B1182" s="78">
        <v>2572.1158187249898</v>
      </c>
      <c r="C1182" s="79">
        <v>95.577500000000001</v>
      </c>
      <c r="D1182" s="80">
        <v>8</v>
      </c>
      <c r="E1182" s="80" t="s">
        <v>68</v>
      </c>
      <c r="F1182" s="78" t="str">
        <f>IF('Water Trading Repository Table'!$E1182="Soft",'Water Trading Repository Table'!$B1182, "")</f>
        <v/>
      </c>
      <c r="G1182" s="79" t="str">
        <f>IF('Water Trading Repository Table'!$E1182="Soft",'Water Trading Repository Table'!$C1182, "")</f>
        <v/>
      </c>
      <c r="H1182" s="78">
        <f>IF('Water Trading Repository Table'!$E1182="Hard",'Water Trading Repository Table'!$B1182, "")</f>
        <v>2572.1158187249898</v>
      </c>
      <c r="I1182" s="78">
        <f t="shared" si="21"/>
        <v>3</v>
      </c>
      <c r="J1182" s="90">
        <f>IF('Water Trading Repository Table'!$E1182="Hard",'Water Trading Repository Table'!$C1182,"")</f>
        <v>95.577500000000001</v>
      </c>
    </row>
    <row r="1183" spans="1:10" ht="14.25" customHeight="1" x14ac:dyDescent="0.2">
      <c r="A1183" s="77">
        <v>41865</v>
      </c>
      <c r="B1183" s="78">
        <v>2332.2469968083201</v>
      </c>
      <c r="C1183" s="79">
        <v>92.415000000000006</v>
      </c>
      <c r="D1183" s="80">
        <v>8</v>
      </c>
      <c r="E1183" s="80" t="s">
        <v>68</v>
      </c>
      <c r="F1183" s="78" t="str">
        <f>IF('Water Trading Repository Table'!$E1183="Soft",'Water Trading Repository Table'!$B1183, "")</f>
        <v/>
      </c>
      <c r="G1183" s="79" t="str">
        <f>IF('Water Trading Repository Table'!$E1183="Soft",'Water Trading Repository Table'!$C1183, "")</f>
        <v/>
      </c>
      <c r="H1183" s="78">
        <f>IF('Water Trading Repository Table'!$E1183="Hard",'Water Trading Repository Table'!$B1183, "")</f>
        <v>2332.2469968083201</v>
      </c>
      <c r="I1183" s="78">
        <f t="shared" si="21"/>
        <v>3</v>
      </c>
      <c r="J1183" s="90">
        <f>IF('Water Trading Repository Table'!$E1183="Hard",'Water Trading Repository Table'!$C1183,"")</f>
        <v>92.415000000000006</v>
      </c>
    </row>
    <row r="1184" spans="1:10" ht="14.25" customHeight="1" x14ac:dyDescent="0.2">
      <c r="A1184" s="77">
        <v>41865.5</v>
      </c>
      <c r="B1184" s="78">
        <v>2522.0577934541602</v>
      </c>
      <c r="C1184" s="79">
        <v>95.493333333333297</v>
      </c>
      <c r="D1184" s="80">
        <v>8</v>
      </c>
      <c r="E1184" s="80" t="s">
        <v>68</v>
      </c>
      <c r="F1184" s="78" t="str">
        <f>IF('Water Trading Repository Table'!$E1184="Soft",'Water Trading Repository Table'!$B1184, "")</f>
        <v/>
      </c>
      <c r="G1184" s="79" t="str">
        <f>IF('Water Trading Repository Table'!$E1184="Soft",'Water Trading Repository Table'!$C1184, "")</f>
        <v/>
      </c>
      <c r="H1184" s="78">
        <f>IF('Water Trading Repository Table'!$E1184="Hard",'Water Trading Repository Table'!$B1184, "")</f>
        <v>2522.0577934541602</v>
      </c>
      <c r="I1184" s="78">
        <f t="shared" si="21"/>
        <v>3</v>
      </c>
      <c r="J1184" s="90">
        <f>IF('Water Trading Repository Table'!$E1184="Hard",'Water Trading Repository Table'!$C1184,"")</f>
        <v>95.493333333333297</v>
      </c>
    </row>
    <row r="1185" spans="1:10" ht="14.25" customHeight="1" x14ac:dyDescent="0.2">
      <c r="A1185" s="77">
        <v>41866</v>
      </c>
      <c r="B1185" s="78">
        <v>2178.5971232791599</v>
      </c>
      <c r="C1185" s="79">
        <v>94.879166666666606</v>
      </c>
      <c r="D1185" s="80">
        <v>8</v>
      </c>
      <c r="E1185" s="80" t="s">
        <v>68</v>
      </c>
      <c r="F1185" s="78" t="str">
        <f>IF('Water Trading Repository Table'!$E1185="Soft",'Water Trading Repository Table'!$B1185, "")</f>
        <v/>
      </c>
      <c r="G1185" s="79" t="str">
        <f>IF('Water Trading Repository Table'!$E1185="Soft",'Water Trading Repository Table'!$C1185, "")</f>
        <v/>
      </c>
      <c r="H1185" s="78">
        <f>IF('Water Trading Repository Table'!$E1185="Hard",'Water Trading Repository Table'!$B1185, "")</f>
        <v>2178.5971232791599</v>
      </c>
      <c r="I1185" s="78">
        <f t="shared" si="21"/>
        <v>3</v>
      </c>
      <c r="J1185" s="90">
        <f>IF('Water Trading Repository Table'!$E1185="Hard",'Water Trading Repository Table'!$C1185,"")</f>
        <v>94.879166666666606</v>
      </c>
    </row>
    <row r="1186" spans="1:10" ht="14.25" customHeight="1" x14ac:dyDescent="0.2">
      <c r="A1186" s="77">
        <v>41866.5</v>
      </c>
      <c r="B1186" s="78">
        <v>2640.2822745583298</v>
      </c>
      <c r="C1186" s="79">
        <v>91.33</v>
      </c>
      <c r="D1186" s="80">
        <v>8</v>
      </c>
      <c r="E1186" s="80" t="s">
        <v>68</v>
      </c>
      <c r="F1186" s="78" t="str">
        <f>IF('Water Trading Repository Table'!$E1186="Soft",'Water Trading Repository Table'!$B1186, "")</f>
        <v/>
      </c>
      <c r="G1186" s="79" t="str">
        <f>IF('Water Trading Repository Table'!$E1186="Soft",'Water Trading Repository Table'!$C1186, "")</f>
        <v/>
      </c>
      <c r="H1186" s="78">
        <f>IF('Water Trading Repository Table'!$E1186="Hard",'Water Trading Repository Table'!$B1186, "")</f>
        <v>2640.2822745583298</v>
      </c>
      <c r="I1186" s="78">
        <f t="shared" si="21"/>
        <v>3</v>
      </c>
      <c r="J1186" s="90">
        <f>IF('Water Trading Repository Table'!$E1186="Hard",'Water Trading Repository Table'!$C1186,"")</f>
        <v>91.33</v>
      </c>
    </row>
    <row r="1187" spans="1:10" ht="14.25" customHeight="1" x14ac:dyDescent="0.2">
      <c r="A1187" s="77">
        <v>41867</v>
      </c>
      <c r="B1187" s="78">
        <v>2262.52688914583</v>
      </c>
      <c r="C1187" s="79">
        <v>92.034999999999997</v>
      </c>
      <c r="D1187" s="80">
        <v>8</v>
      </c>
      <c r="E1187" s="80" t="s">
        <v>68</v>
      </c>
      <c r="F1187" s="78" t="str">
        <f>IF('Water Trading Repository Table'!$E1187="Soft",'Water Trading Repository Table'!$B1187, "")</f>
        <v/>
      </c>
      <c r="G1187" s="79" t="str">
        <f>IF('Water Trading Repository Table'!$E1187="Soft",'Water Trading Repository Table'!$C1187, "")</f>
        <v/>
      </c>
      <c r="H1187" s="78">
        <f>IF('Water Trading Repository Table'!$E1187="Hard",'Water Trading Repository Table'!$B1187, "")</f>
        <v>2262.52688914583</v>
      </c>
      <c r="I1187" s="78">
        <f t="shared" si="21"/>
        <v>3</v>
      </c>
      <c r="J1187" s="90">
        <f>IF('Water Trading Repository Table'!$E1187="Hard",'Water Trading Repository Table'!$C1187,"")</f>
        <v>92.034999999999997</v>
      </c>
    </row>
    <row r="1188" spans="1:10" ht="14.25" customHeight="1" x14ac:dyDescent="0.2">
      <c r="A1188" s="77">
        <v>41867.5</v>
      </c>
      <c r="B1188" s="78">
        <v>2547.7255107166602</v>
      </c>
      <c r="C1188" s="79">
        <v>93.301666666666605</v>
      </c>
      <c r="D1188" s="80">
        <v>8</v>
      </c>
      <c r="E1188" s="80" t="s">
        <v>68</v>
      </c>
      <c r="F1188" s="78" t="str">
        <f>IF('Water Trading Repository Table'!$E1188="Soft",'Water Trading Repository Table'!$B1188, "")</f>
        <v/>
      </c>
      <c r="G1188" s="79" t="str">
        <f>IF('Water Trading Repository Table'!$E1188="Soft",'Water Trading Repository Table'!$C1188, "")</f>
        <v/>
      </c>
      <c r="H1188" s="78">
        <f>IF('Water Trading Repository Table'!$E1188="Hard",'Water Trading Repository Table'!$B1188, "")</f>
        <v>2547.7255107166602</v>
      </c>
      <c r="I1188" s="78">
        <f t="shared" si="21"/>
        <v>3</v>
      </c>
      <c r="J1188" s="90">
        <f>IF('Water Trading Repository Table'!$E1188="Hard",'Water Trading Repository Table'!$C1188,"")</f>
        <v>93.301666666666605</v>
      </c>
    </row>
    <row r="1189" spans="1:10" ht="14.25" customHeight="1" x14ac:dyDescent="0.2">
      <c r="A1189" s="77">
        <v>41868</v>
      </c>
      <c r="B1189" s="78">
        <v>2002.28532935416</v>
      </c>
      <c r="C1189" s="79">
        <v>92.251666666666594</v>
      </c>
      <c r="D1189" s="80">
        <v>8</v>
      </c>
      <c r="E1189" s="80" t="s">
        <v>68</v>
      </c>
      <c r="F1189" s="78" t="str">
        <f>IF('Water Trading Repository Table'!$E1189="Soft",'Water Trading Repository Table'!$B1189, "")</f>
        <v/>
      </c>
      <c r="G1189" s="79" t="str">
        <f>IF('Water Trading Repository Table'!$E1189="Soft",'Water Trading Repository Table'!$C1189, "")</f>
        <v/>
      </c>
      <c r="H1189" s="78">
        <f>IF('Water Trading Repository Table'!$E1189="Hard",'Water Trading Repository Table'!$B1189, "")</f>
        <v>2002.28532935416</v>
      </c>
      <c r="I1189" s="78">
        <f t="shared" si="21"/>
        <v>3</v>
      </c>
      <c r="J1189" s="90">
        <f>IF('Water Trading Repository Table'!$E1189="Hard",'Water Trading Repository Table'!$C1189,"")</f>
        <v>92.251666666666594</v>
      </c>
    </row>
    <row r="1190" spans="1:10" ht="14.25" customHeight="1" x14ac:dyDescent="0.2">
      <c r="A1190" s="77">
        <v>41868.5</v>
      </c>
      <c r="B1190" s="78">
        <v>2471.14781382916</v>
      </c>
      <c r="C1190" s="79">
        <v>93.829166666666595</v>
      </c>
      <c r="D1190" s="80">
        <v>8</v>
      </c>
      <c r="E1190" s="80" t="s">
        <v>68</v>
      </c>
      <c r="F1190" s="78" t="str">
        <f>IF('Water Trading Repository Table'!$E1190="Soft",'Water Trading Repository Table'!$B1190, "")</f>
        <v/>
      </c>
      <c r="G1190" s="79" t="str">
        <f>IF('Water Trading Repository Table'!$E1190="Soft",'Water Trading Repository Table'!$C1190, "")</f>
        <v/>
      </c>
      <c r="H1190" s="78">
        <f>IF('Water Trading Repository Table'!$E1190="Hard",'Water Trading Repository Table'!$B1190, "")</f>
        <v>2471.14781382916</v>
      </c>
      <c r="I1190" s="78">
        <f t="shared" si="21"/>
        <v>3</v>
      </c>
      <c r="J1190" s="90">
        <f>IF('Water Trading Repository Table'!$E1190="Hard",'Water Trading Repository Table'!$C1190,"")</f>
        <v>93.829166666666595</v>
      </c>
    </row>
    <row r="1191" spans="1:10" ht="14.25" customHeight="1" x14ac:dyDescent="0.2">
      <c r="A1191" s="77">
        <v>41869</v>
      </c>
      <c r="B1191" s="78">
        <v>1884.5189767458301</v>
      </c>
      <c r="C1191" s="79">
        <v>96.950833333333307</v>
      </c>
      <c r="D1191" s="80">
        <v>8</v>
      </c>
      <c r="E1191" s="80" t="s">
        <v>68</v>
      </c>
      <c r="F1191" s="78" t="str">
        <f>IF('Water Trading Repository Table'!$E1191="Soft",'Water Trading Repository Table'!$B1191, "")</f>
        <v/>
      </c>
      <c r="G1191" s="79" t="str">
        <f>IF('Water Trading Repository Table'!$E1191="Soft",'Water Trading Repository Table'!$C1191, "")</f>
        <v/>
      </c>
      <c r="H1191" s="78">
        <f>IF('Water Trading Repository Table'!$E1191="Hard",'Water Trading Repository Table'!$B1191, "")</f>
        <v>1884.5189767458301</v>
      </c>
      <c r="I1191" s="78">
        <f t="shared" si="21"/>
        <v>3</v>
      </c>
      <c r="J1191" s="90">
        <f>IF('Water Trading Repository Table'!$E1191="Hard",'Water Trading Repository Table'!$C1191,"")</f>
        <v>96.950833333333307</v>
      </c>
    </row>
    <row r="1192" spans="1:10" ht="14.25" customHeight="1" x14ac:dyDescent="0.2">
      <c r="A1192" s="77">
        <v>41869.5</v>
      </c>
      <c r="B1192" s="78">
        <v>2284.6860655041601</v>
      </c>
      <c r="C1192" s="79">
        <v>89.111666666666594</v>
      </c>
      <c r="D1192" s="80">
        <v>8</v>
      </c>
      <c r="E1192" s="80" t="s">
        <v>68</v>
      </c>
      <c r="F1192" s="78" t="str">
        <f>IF('Water Trading Repository Table'!$E1192="Soft",'Water Trading Repository Table'!$B1192, "")</f>
        <v/>
      </c>
      <c r="G1192" s="79" t="str">
        <f>IF('Water Trading Repository Table'!$E1192="Soft",'Water Trading Repository Table'!$C1192, "")</f>
        <v/>
      </c>
      <c r="H1192" s="78">
        <f>IF('Water Trading Repository Table'!$E1192="Hard",'Water Trading Repository Table'!$B1192, "")</f>
        <v>2284.6860655041601</v>
      </c>
      <c r="I1192" s="78">
        <f t="shared" si="21"/>
        <v>3</v>
      </c>
      <c r="J1192" s="90">
        <f>IF('Water Trading Repository Table'!$E1192="Hard",'Water Trading Repository Table'!$C1192,"")</f>
        <v>89.111666666666594</v>
      </c>
    </row>
    <row r="1193" spans="1:10" ht="14.25" customHeight="1" x14ac:dyDescent="0.2">
      <c r="A1193" s="77">
        <v>41870</v>
      </c>
      <c r="B1193" s="78">
        <v>2074.9366848416598</v>
      </c>
      <c r="C1193" s="79">
        <v>93.700833333333307</v>
      </c>
      <c r="D1193" s="80">
        <v>8</v>
      </c>
      <c r="E1193" s="80" t="s">
        <v>68</v>
      </c>
      <c r="F1193" s="78" t="str">
        <f>IF('Water Trading Repository Table'!$E1193="Soft",'Water Trading Repository Table'!$B1193, "")</f>
        <v/>
      </c>
      <c r="G1193" s="79" t="str">
        <f>IF('Water Trading Repository Table'!$E1193="Soft",'Water Trading Repository Table'!$C1193, "")</f>
        <v/>
      </c>
      <c r="H1193" s="78">
        <f>IF('Water Trading Repository Table'!$E1193="Hard",'Water Trading Repository Table'!$B1193, "")</f>
        <v>2074.9366848416598</v>
      </c>
      <c r="I1193" s="78">
        <f t="shared" si="21"/>
        <v>3</v>
      </c>
      <c r="J1193" s="90">
        <f>IF('Water Trading Repository Table'!$E1193="Hard",'Water Trading Repository Table'!$C1193,"")</f>
        <v>93.700833333333307</v>
      </c>
    </row>
    <row r="1194" spans="1:10" ht="14.25" customHeight="1" x14ac:dyDescent="0.2">
      <c r="A1194" s="77">
        <v>41870.5</v>
      </c>
      <c r="B1194" s="78">
        <v>2416.9764224291598</v>
      </c>
      <c r="C1194" s="79">
        <v>91.821666666666601</v>
      </c>
      <c r="D1194" s="80">
        <v>8</v>
      </c>
      <c r="E1194" s="80" t="s">
        <v>68</v>
      </c>
      <c r="F1194" s="78" t="str">
        <f>IF('Water Trading Repository Table'!$E1194="Soft",'Water Trading Repository Table'!$B1194, "")</f>
        <v/>
      </c>
      <c r="G1194" s="79" t="str">
        <f>IF('Water Trading Repository Table'!$E1194="Soft",'Water Trading Repository Table'!$C1194, "")</f>
        <v/>
      </c>
      <c r="H1194" s="78">
        <f>IF('Water Trading Repository Table'!$E1194="Hard",'Water Trading Repository Table'!$B1194, "")</f>
        <v>2416.9764224291598</v>
      </c>
      <c r="I1194" s="78">
        <f t="shared" si="21"/>
        <v>3</v>
      </c>
      <c r="J1194" s="90">
        <f>IF('Water Trading Repository Table'!$E1194="Hard",'Water Trading Repository Table'!$C1194,"")</f>
        <v>91.821666666666601</v>
      </c>
    </row>
    <row r="1195" spans="1:10" ht="14.25" customHeight="1" x14ac:dyDescent="0.2">
      <c r="A1195" s="77">
        <v>41871</v>
      </c>
      <c r="B1195" s="78">
        <v>2351.8879272875001</v>
      </c>
      <c r="C1195" s="79">
        <v>91.176666666666605</v>
      </c>
      <c r="D1195" s="80">
        <v>8</v>
      </c>
      <c r="E1195" s="80" t="s">
        <v>68</v>
      </c>
      <c r="F1195" s="78" t="str">
        <f>IF('Water Trading Repository Table'!$E1195="Soft",'Water Trading Repository Table'!$B1195, "")</f>
        <v/>
      </c>
      <c r="G1195" s="79" t="str">
        <f>IF('Water Trading Repository Table'!$E1195="Soft",'Water Trading Repository Table'!$C1195, "")</f>
        <v/>
      </c>
      <c r="H1195" s="78">
        <f>IF('Water Trading Repository Table'!$E1195="Hard",'Water Trading Repository Table'!$B1195, "")</f>
        <v>2351.8879272875001</v>
      </c>
      <c r="I1195" s="78">
        <f t="shared" si="21"/>
        <v>3</v>
      </c>
      <c r="J1195" s="90">
        <f>IF('Water Trading Repository Table'!$E1195="Hard",'Water Trading Repository Table'!$C1195,"")</f>
        <v>91.176666666666605</v>
      </c>
    </row>
    <row r="1196" spans="1:10" ht="14.25" customHeight="1" x14ac:dyDescent="0.2">
      <c r="A1196" s="77">
        <v>41871.5</v>
      </c>
      <c r="B1196" s="78">
        <v>2486.4495979416602</v>
      </c>
      <c r="C1196" s="79">
        <v>93.967499999999902</v>
      </c>
      <c r="D1196" s="80">
        <v>8</v>
      </c>
      <c r="E1196" s="80" t="s">
        <v>68</v>
      </c>
      <c r="F1196" s="78" t="str">
        <f>IF('Water Trading Repository Table'!$E1196="Soft",'Water Trading Repository Table'!$B1196, "")</f>
        <v/>
      </c>
      <c r="G1196" s="79" t="str">
        <f>IF('Water Trading Repository Table'!$E1196="Soft",'Water Trading Repository Table'!$C1196, "")</f>
        <v/>
      </c>
      <c r="H1196" s="78">
        <f>IF('Water Trading Repository Table'!$E1196="Hard",'Water Trading Repository Table'!$B1196, "")</f>
        <v>2486.4495979416602</v>
      </c>
      <c r="I1196" s="78">
        <f t="shared" si="21"/>
        <v>3</v>
      </c>
      <c r="J1196" s="90">
        <f>IF('Water Trading Repository Table'!$E1196="Hard",'Water Trading Repository Table'!$C1196,"")</f>
        <v>93.967499999999902</v>
      </c>
    </row>
    <row r="1197" spans="1:10" ht="14.25" customHeight="1" x14ac:dyDescent="0.2">
      <c r="A1197" s="77">
        <v>41872</v>
      </c>
      <c r="B1197" s="78">
        <v>2205.80877638333</v>
      </c>
      <c r="C1197" s="79">
        <v>96.016666666666694</v>
      </c>
      <c r="D1197" s="80">
        <v>8</v>
      </c>
      <c r="E1197" s="80" t="s">
        <v>68</v>
      </c>
      <c r="F1197" s="78" t="str">
        <f>IF('Water Trading Repository Table'!$E1197="Soft",'Water Trading Repository Table'!$B1197, "")</f>
        <v/>
      </c>
      <c r="G1197" s="79" t="str">
        <f>IF('Water Trading Repository Table'!$E1197="Soft",'Water Trading Repository Table'!$C1197, "")</f>
        <v/>
      </c>
      <c r="H1197" s="78">
        <f>IF('Water Trading Repository Table'!$E1197="Hard",'Water Trading Repository Table'!$B1197, "")</f>
        <v>2205.80877638333</v>
      </c>
      <c r="I1197" s="78">
        <f t="shared" si="21"/>
        <v>3</v>
      </c>
      <c r="J1197" s="90">
        <f>IF('Water Trading Repository Table'!$E1197="Hard",'Water Trading Repository Table'!$C1197,"")</f>
        <v>96.016666666666694</v>
      </c>
    </row>
    <row r="1198" spans="1:10" ht="14.25" customHeight="1" x14ac:dyDescent="0.2">
      <c r="A1198" s="77">
        <v>41872.5</v>
      </c>
      <c r="B1198" s="78">
        <v>2463.8877806208302</v>
      </c>
      <c r="C1198" s="79">
        <v>93.3</v>
      </c>
      <c r="D1198" s="80">
        <v>8</v>
      </c>
      <c r="E1198" s="80" t="s">
        <v>68</v>
      </c>
      <c r="F1198" s="78" t="str">
        <f>IF('Water Trading Repository Table'!$E1198="Soft",'Water Trading Repository Table'!$B1198, "")</f>
        <v/>
      </c>
      <c r="G1198" s="79" t="str">
        <f>IF('Water Trading Repository Table'!$E1198="Soft",'Water Trading Repository Table'!$C1198, "")</f>
        <v/>
      </c>
      <c r="H1198" s="78">
        <f>IF('Water Trading Repository Table'!$E1198="Hard",'Water Trading Repository Table'!$B1198, "")</f>
        <v>2463.8877806208302</v>
      </c>
      <c r="I1198" s="78">
        <f t="shared" si="21"/>
        <v>3</v>
      </c>
      <c r="J1198" s="90">
        <f>IF('Water Trading Repository Table'!$E1198="Hard",'Water Trading Repository Table'!$C1198,"")</f>
        <v>93.3</v>
      </c>
    </row>
    <row r="1199" spans="1:10" ht="14.25" customHeight="1" x14ac:dyDescent="0.2">
      <c r="A1199" s="77">
        <v>41873</v>
      </c>
      <c r="B1199" s="78">
        <v>2389.5416550772702</v>
      </c>
      <c r="C1199" s="79">
        <v>93.487272727272696</v>
      </c>
      <c r="D1199" s="80">
        <v>8</v>
      </c>
      <c r="E1199" s="80" t="s">
        <v>68</v>
      </c>
      <c r="F1199" s="78" t="str">
        <f>IF('Water Trading Repository Table'!$E1199="Soft",'Water Trading Repository Table'!$B1199, "")</f>
        <v/>
      </c>
      <c r="G1199" s="79" t="str">
        <f>IF('Water Trading Repository Table'!$E1199="Soft",'Water Trading Repository Table'!$C1199, "")</f>
        <v/>
      </c>
      <c r="H1199" s="78">
        <f>IF('Water Trading Repository Table'!$E1199="Hard",'Water Trading Repository Table'!$B1199, "")</f>
        <v>2389.5416550772702</v>
      </c>
      <c r="I1199" s="78">
        <f t="shared" si="21"/>
        <v>3</v>
      </c>
      <c r="J1199" s="90">
        <f>IF('Water Trading Repository Table'!$E1199="Hard",'Water Trading Repository Table'!$C1199,"")</f>
        <v>93.487272727272696</v>
      </c>
    </row>
    <row r="1200" spans="1:10" ht="14.25" customHeight="1" x14ac:dyDescent="0.2">
      <c r="A1200" s="77">
        <v>41873.5</v>
      </c>
      <c r="B1200" s="78">
        <v>2462.3126748458299</v>
      </c>
      <c r="C1200" s="79">
        <v>92.534166666666593</v>
      </c>
      <c r="D1200" s="80">
        <v>8</v>
      </c>
      <c r="E1200" s="80" t="s">
        <v>68</v>
      </c>
      <c r="F1200" s="78" t="str">
        <f>IF('Water Trading Repository Table'!$E1200="Soft",'Water Trading Repository Table'!$B1200, "")</f>
        <v/>
      </c>
      <c r="G1200" s="79" t="str">
        <f>IF('Water Trading Repository Table'!$E1200="Soft",'Water Trading Repository Table'!$C1200, "")</f>
        <v/>
      </c>
      <c r="H1200" s="78">
        <f>IF('Water Trading Repository Table'!$E1200="Hard",'Water Trading Repository Table'!$B1200, "")</f>
        <v>2462.3126748458299</v>
      </c>
      <c r="I1200" s="78">
        <f t="shared" si="21"/>
        <v>3</v>
      </c>
      <c r="J1200" s="90">
        <f>IF('Water Trading Repository Table'!$E1200="Hard",'Water Trading Repository Table'!$C1200,"")</f>
        <v>92.534166666666593</v>
      </c>
    </row>
    <row r="1201" spans="1:10" ht="14.25" customHeight="1" x14ac:dyDescent="0.2">
      <c r="A1201" s="77">
        <v>41874</v>
      </c>
      <c r="B1201" s="78">
        <v>2597.9697656916601</v>
      </c>
      <c r="C1201" s="79">
        <v>90.468333333333305</v>
      </c>
      <c r="D1201" s="80">
        <v>8</v>
      </c>
      <c r="E1201" s="80" t="s">
        <v>68</v>
      </c>
      <c r="F1201" s="78" t="str">
        <f>IF('Water Trading Repository Table'!$E1201="Soft",'Water Trading Repository Table'!$B1201, "")</f>
        <v/>
      </c>
      <c r="G1201" s="79" t="str">
        <f>IF('Water Trading Repository Table'!$E1201="Soft",'Water Trading Repository Table'!$C1201, "")</f>
        <v/>
      </c>
      <c r="H1201" s="78">
        <f>IF('Water Trading Repository Table'!$E1201="Hard",'Water Trading Repository Table'!$B1201, "")</f>
        <v>2597.9697656916601</v>
      </c>
      <c r="I1201" s="78">
        <f t="shared" si="21"/>
        <v>3</v>
      </c>
      <c r="J1201" s="90">
        <f>IF('Water Trading Repository Table'!$E1201="Hard",'Water Trading Repository Table'!$C1201,"")</f>
        <v>90.468333333333305</v>
      </c>
    </row>
    <row r="1202" spans="1:10" ht="14.25" customHeight="1" x14ac:dyDescent="0.2">
      <c r="A1202" s="77">
        <v>41874.5</v>
      </c>
      <c r="B1202" s="78">
        <v>2343.0126144708302</v>
      </c>
      <c r="C1202" s="79">
        <v>94.832499999999996</v>
      </c>
      <c r="D1202" s="80">
        <v>8</v>
      </c>
      <c r="E1202" s="80" t="s">
        <v>68</v>
      </c>
      <c r="F1202" s="78" t="str">
        <f>IF('Water Trading Repository Table'!$E1202="Soft",'Water Trading Repository Table'!$B1202, "")</f>
        <v/>
      </c>
      <c r="G1202" s="79" t="str">
        <f>IF('Water Trading Repository Table'!$E1202="Soft",'Water Trading Repository Table'!$C1202, "")</f>
        <v/>
      </c>
      <c r="H1202" s="78">
        <f>IF('Water Trading Repository Table'!$E1202="Hard",'Water Trading Repository Table'!$B1202, "")</f>
        <v>2343.0126144708302</v>
      </c>
      <c r="I1202" s="78">
        <f t="shared" si="21"/>
        <v>3</v>
      </c>
      <c r="J1202" s="90">
        <f>IF('Water Trading Repository Table'!$E1202="Hard",'Water Trading Repository Table'!$C1202,"")</f>
        <v>94.832499999999996</v>
      </c>
    </row>
    <row r="1203" spans="1:10" ht="14.25" customHeight="1" x14ac:dyDescent="0.2">
      <c r="A1203" s="77">
        <v>41875</v>
      </c>
      <c r="B1203" s="78">
        <v>1935.67293994999</v>
      </c>
      <c r="C1203" s="79">
        <v>95.144999999999996</v>
      </c>
      <c r="D1203" s="80">
        <v>8</v>
      </c>
      <c r="E1203" s="80" t="s">
        <v>68</v>
      </c>
      <c r="F1203" s="78" t="str">
        <f>IF('Water Trading Repository Table'!$E1203="Soft",'Water Trading Repository Table'!$B1203, "")</f>
        <v/>
      </c>
      <c r="G1203" s="79" t="str">
        <f>IF('Water Trading Repository Table'!$E1203="Soft",'Water Trading Repository Table'!$C1203, "")</f>
        <v/>
      </c>
      <c r="H1203" s="78">
        <f>IF('Water Trading Repository Table'!$E1203="Hard",'Water Trading Repository Table'!$B1203, "")</f>
        <v>1935.67293994999</v>
      </c>
      <c r="I1203" s="78">
        <f t="shared" si="21"/>
        <v>3</v>
      </c>
      <c r="J1203" s="90">
        <f>IF('Water Trading Repository Table'!$E1203="Hard",'Water Trading Repository Table'!$C1203,"")</f>
        <v>95.144999999999996</v>
      </c>
    </row>
    <row r="1204" spans="1:10" ht="14.25" customHeight="1" x14ac:dyDescent="0.2">
      <c r="A1204" s="77">
        <v>41875.5</v>
      </c>
      <c r="B1204" s="78">
        <v>2169.6442316708199</v>
      </c>
      <c r="C1204" s="79">
        <v>93.267499999999998</v>
      </c>
      <c r="D1204" s="80">
        <v>8</v>
      </c>
      <c r="E1204" s="80" t="s">
        <v>68</v>
      </c>
      <c r="F1204" s="78" t="str">
        <f>IF('Water Trading Repository Table'!$E1204="Soft",'Water Trading Repository Table'!$B1204, "")</f>
        <v/>
      </c>
      <c r="G1204" s="79" t="str">
        <f>IF('Water Trading Repository Table'!$E1204="Soft",'Water Trading Repository Table'!$C1204, "")</f>
        <v/>
      </c>
      <c r="H1204" s="78">
        <f>IF('Water Trading Repository Table'!$E1204="Hard",'Water Trading Repository Table'!$B1204, "")</f>
        <v>2169.6442316708199</v>
      </c>
      <c r="I1204" s="78">
        <f t="shared" si="21"/>
        <v>3</v>
      </c>
      <c r="J1204" s="90">
        <f>IF('Water Trading Repository Table'!$E1204="Hard",'Water Trading Repository Table'!$C1204,"")</f>
        <v>93.267499999999998</v>
      </c>
    </row>
    <row r="1205" spans="1:10" ht="14.25" customHeight="1" x14ac:dyDescent="0.2">
      <c r="A1205" s="77">
        <v>41876</v>
      </c>
      <c r="B1205" s="78">
        <v>1945.7263270999899</v>
      </c>
      <c r="C1205" s="79">
        <v>94.013333333333307</v>
      </c>
      <c r="D1205" s="80">
        <v>8</v>
      </c>
      <c r="E1205" s="80" t="s">
        <v>68</v>
      </c>
      <c r="F1205" s="78" t="str">
        <f>IF('Water Trading Repository Table'!$E1205="Soft",'Water Trading Repository Table'!$B1205, "")</f>
        <v/>
      </c>
      <c r="G1205" s="79" t="str">
        <f>IF('Water Trading Repository Table'!$E1205="Soft",'Water Trading Repository Table'!$C1205, "")</f>
        <v/>
      </c>
      <c r="H1205" s="78">
        <f>IF('Water Trading Repository Table'!$E1205="Hard",'Water Trading Repository Table'!$B1205, "")</f>
        <v>1945.7263270999899</v>
      </c>
      <c r="I1205" s="78">
        <f t="shared" si="21"/>
        <v>3</v>
      </c>
      <c r="J1205" s="90">
        <f>IF('Water Trading Repository Table'!$E1205="Hard",'Water Trading Repository Table'!$C1205,"")</f>
        <v>94.013333333333307</v>
      </c>
    </row>
    <row r="1206" spans="1:10" ht="14.25" customHeight="1" x14ac:dyDescent="0.2">
      <c r="A1206" s="77">
        <v>41876.5</v>
      </c>
      <c r="B1206" s="78">
        <v>2415.7238709749899</v>
      </c>
      <c r="C1206" s="79">
        <v>95.63</v>
      </c>
      <c r="D1206" s="80">
        <v>8</v>
      </c>
      <c r="E1206" s="80" t="s">
        <v>68</v>
      </c>
      <c r="F1206" s="78" t="str">
        <f>IF('Water Trading Repository Table'!$E1206="Soft",'Water Trading Repository Table'!$B1206, "")</f>
        <v/>
      </c>
      <c r="G1206" s="79" t="str">
        <f>IF('Water Trading Repository Table'!$E1206="Soft",'Water Trading Repository Table'!$C1206, "")</f>
        <v/>
      </c>
      <c r="H1206" s="78">
        <f>IF('Water Trading Repository Table'!$E1206="Hard",'Water Trading Repository Table'!$B1206, "")</f>
        <v>2415.7238709749899</v>
      </c>
      <c r="I1206" s="78">
        <f t="shared" si="21"/>
        <v>3</v>
      </c>
      <c r="J1206" s="90">
        <f>IF('Water Trading Repository Table'!$E1206="Hard",'Water Trading Repository Table'!$C1206,"")</f>
        <v>95.63</v>
      </c>
    </row>
    <row r="1207" spans="1:10" ht="14.25" customHeight="1" x14ac:dyDescent="0.2">
      <c r="A1207" s="77">
        <v>41877</v>
      </c>
      <c r="B1207" s="78">
        <v>2155.8468403083298</v>
      </c>
      <c r="C1207" s="79">
        <v>92.195833333333297</v>
      </c>
      <c r="D1207" s="80">
        <v>8</v>
      </c>
      <c r="E1207" s="80" t="s">
        <v>68</v>
      </c>
      <c r="F1207" s="78" t="str">
        <f>IF('Water Trading Repository Table'!$E1207="Soft",'Water Trading Repository Table'!$B1207, "")</f>
        <v/>
      </c>
      <c r="G1207" s="79" t="str">
        <f>IF('Water Trading Repository Table'!$E1207="Soft",'Water Trading Repository Table'!$C1207, "")</f>
        <v/>
      </c>
      <c r="H1207" s="78">
        <f>IF('Water Trading Repository Table'!$E1207="Hard",'Water Trading Repository Table'!$B1207, "")</f>
        <v>2155.8468403083298</v>
      </c>
      <c r="I1207" s="78">
        <f t="shared" si="21"/>
        <v>3</v>
      </c>
      <c r="J1207" s="90">
        <f>IF('Water Trading Repository Table'!$E1207="Hard",'Water Trading Repository Table'!$C1207,"")</f>
        <v>92.195833333333297</v>
      </c>
    </row>
    <row r="1208" spans="1:10" ht="14.25" customHeight="1" x14ac:dyDescent="0.2">
      <c r="A1208" s="77">
        <v>41877.5</v>
      </c>
      <c r="B1208" s="78">
        <v>2488.4190322208301</v>
      </c>
      <c r="C1208" s="79">
        <v>91.516666666666595</v>
      </c>
      <c r="D1208" s="80">
        <v>8</v>
      </c>
      <c r="E1208" s="80" t="s">
        <v>68</v>
      </c>
      <c r="F1208" s="78" t="str">
        <f>IF('Water Trading Repository Table'!$E1208="Soft",'Water Trading Repository Table'!$B1208, "")</f>
        <v/>
      </c>
      <c r="G1208" s="79" t="str">
        <f>IF('Water Trading Repository Table'!$E1208="Soft",'Water Trading Repository Table'!$C1208, "")</f>
        <v/>
      </c>
      <c r="H1208" s="78">
        <f>IF('Water Trading Repository Table'!$E1208="Hard",'Water Trading Repository Table'!$B1208, "")</f>
        <v>2488.4190322208301</v>
      </c>
      <c r="I1208" s="78">
        <f t="shared" si="21"/>
        <v>3</v>
      </c>
      <c r="J1208" s="90">
        <f>IF('Water Trading Repository Table'!$E1208="Hard",'Water Trading Repository Table'!$C1208,"")</f>
        <v>91.516666666666595</v>
      </c>
    </row>
    <row r="1209" spans="1:10" ht="14.25" customHeight="1" x14ac:dyDescent="0.2">
      <c r="A1209" s="77">
        <v>41878</v>
      </c>
      <c r="B1209" s="78">
        <v>2225.5085196499999</v>
      </c>
      <c r="C1209" s="79">
        <v>94.718333333333305</v>
      </c>
      <c r="D1209" s="80">
        <v>8</v>
      </c>
      <c r="E1209" s="80" t="s">
        <v>68</v>
      </c>
      <c r="F1209" s="78" t="str">
        <f>IF('Water Trading Repository Table'!$E1209="Soft",'Water Trading Repository Table'!$B1209, "")</f>
        <v/>
      </c>
      <c r="G1209" s="79" t="str">
        <f>IF('Water Trading Repository Table'!$E1209="Soft",'Water Trading Repository Table'!$C1209, "")</f>
        <v/>
      </c>
      <c r="H1209" s="78">
        <f>IF('Water Trading Repository Table'!$E1209="Hard",'Water Trading Repository Table'!$B1209, "")</f>
        <v>2225.5085196499999</v>
      </c>
      <c r="I1209" s="78">
        <f t="shared" si="21"/>
        <v>3</v>
      </c>
      <c r="J1209" s="90">
        <f>IF('Water Trading Repository Table'!$E1209="Hard",'Water Trading Repository Table'!$C1209,"")</f>
        <v>94.718333333333305</v>
      </c>
    </row>
    <row r="1210" spans="1:10" ht="14.25" customHeight="1" x14ac:dyDescent="0.2">
      <c r="A1210" s="77">
        <v>41878.5</v>
      </c>
      <c r="B1210" s="78">
        <v>2729.62043478749</v>
      </c>
      <c r="C1210" s="79">
        <v>93.7083333333333</v>
      </c>
      <c r="D1210" s="80">
        <v>8</v>
      </c>
      <c r="E1210" s="80" t="s">
        <v>68</v>
      </c>
      <c r="F1210" s="78" t="str">
        <f>IF('Water Trading Repository Table'!$E1210="Soft",'Water Trading Repository Table'!$B1210, "")</f>
        <v/>
      </c>
      <c r="G1210" s="79" t="str">
        <f>IF('Water Trading Repository Table'!$E1210="Soft",'Water Trading Repository Table'!$C1210, "")</f>
        <v/>
      </c>
      <c r="H1210" s="78">
        <f>IF('Water Trading Repository Table'!$E1210="Hard",'Water Trading Repository Table'!$B1210, "")</f>
        <v>2729.62043478749</v>
      </c>
      <c r="I1210" s="78">
        <f t="shared" si="21"/>
        <v>3</v>
      </c>
      <c r="J1210" s="90">
        <f>IF('Water Trading Repository Table'!$E1210="Hard",'Water Trading Repository Table'!$C1210,"")</f>
        <v>93.7083333333333</v>
      </c>
    </row>
    <row r="1211" spans="1:10" ht="14.25" customHeight="1" x14ac:dyDescent="0.2">
      <c r="A1211" s="77">
        <v>41879</v>
      </c>
      <c r="B1211" s="78">
        <v>2310.9775189749898</v>
      </c>
      <c r="C1211" s="79">
        <v>88.927499999999995</v>
      </c>
      <c r="D1211" s="80">
        <v>8</v>
      </c>
      <c r="E1211" s="80" t="s">
        <v>68</v>
      </c>
      <c r="F1211" s="78" t="str">
        <f>IF('Water Trading Repository Table'!$E1211="Soft",'Water Trading Repository Table'!$B1211, "")</f>
        <v/>
      </c>
      <c r="G1211" s="79" t="str">
        <f>IF('Water Trading Repository Table'!$E1211="Soft",'Water Trading Repository Table'!$C1211, "")</f>
        <v/>
      </c>
      <c r="H1211" s="78">
        <f>IF('Water Trading Repository Table'!$E1211="Hard",'Water Trading Repository Table'!$B1211, "")</f>
        <v>2310.9775189749898</v>
      </c>
      <c r="I1211" s="78">
        <f t="shared" si="21"/>
        <v>3</v>
      </c>
      <c r="J1211" s="90">
        <f>IF('Water Trading Repository Table'!$E1211="Hard",'Water Trading Repository Table'!$C1211,"")</f>
        <v>88.927499999999995</v>
      </c>
    </row>
    <row r="1212" spans="1:10" ht="14.25" customHeight="1" x14ac:dyDescent="0.2">
      <c r="A1212" s="77">
        <v>41879.5</v>
      </c>
      <c r="B1212" s="78">
        <v>2549.6945594041599</v>
      </c>
      <c r="C1212" s="79">
        <v>92.028333333333293</v>
      </c>
      <c r="D1212" s="80">
        <v>8</v>
      </c>
      <c r="E1212" s="80" t="s">
        <v>68</v>
      </c>
      <c r="F1212" s="78" t="str">
        <f>IF('Water Trading Repository Table'!$E1212="Soft",'Water Trading Repository Table'!$B1212, "")</f>
        <v/>
      </c>
      <c r="G1212" s="79" t="str">
        <f>IF('Water Trading Repository Table'!$E1212="Soft",'Water Trading Repository Table'!$C1212, "")</f>
        <v/>
      </c>
      <c r="H1212" s="78">
        <f>IF('Water Trading Repository Table'!$E1212="Hard",'Water Trading Repository Table'!$B1212, "")</f>
        <v>2549.6945594041599</v>
      </c>
      <c r="I1212" s="78">
        <f t="shared" si="21"/>
        <v>3</v>
      </c>
      <c r="J1212" s="90">
        <f>IF('Water Trading Repository Table'!$E1212="Hard",'Water Trading Repository Table'!$C1212,"")</f>
        <v>92.028333333333293</v>
      </c>
    </row>
    <row r="1213" spans="1:10" ht="14.25" customHeight="1" x14ac:dyDescent="0.2">
      <c r="A1213" s="77">
        <v>41880</v>
      </c>
      <c r="B1213" s="78">
        <v>2250.2431120541601</v>
      </c>
      <c r="C1213" s="79">
        <v>93.161666666666605</v>
      </c>
      <c r="D1213" s="80">
        <v>8</v>
      </c>
      <c r="E1213" s="80" t="s">
        <v>68</v>
      </c>
      <c r="F1213" s="78" t="str">
        <f>IF('Water Trading Repository Table'!$E1213="Soft",'Water Trading Repository Table'!$B1213, "")</f>
        <v/>
      </c>
      <c r="G1213" s="79" t="str">
        <f>IF('Water Trading Repository Table'!$E1213="Soft",'Water Trading Repository Table'!$C1213, "")</f>
        <v/>
      </c>
      <c r="H1213" s="78">
        <f>IF('Water Trading Repository Table'!$E1213="Hard",'Water Trading Repository Table'!$B1213, "")</f>
        <v>2250.2431120541601</v>
      </c>
      <c r="I1213" s="78">
        <f t="shared" si="21"/>
        <v>3</v>
      </c>
      <c r="J1213" s="90">
        <f>IF('Water Trading Repository Table'!$E1213="Hard",'Water Trading Repository Table'!$C1213,"")</f>
        <v>93.161666666666605</v>
      </c>
    </row>
    <row r="1214" spans="1:10" ht="14.25" customHeight="1" x14ac:dyDescent="0.2">
      <c r="A1214" s="77">
        <v>41880.5</v>
      </c>
      <c r="B1214" s="78">
        <v>2474.0586088999898</v>
      </c>
      <c r="C1214" s="79">
        <v>94.2766666666666</v>
      </c>
      <c r="D1214" s="80">
        <v>8</v>
      </c>
      <c r="E1214" s="80" t="s">
        <v>68</v>
      </c>
      <c r="F1214" s="78" t="str">
        <f>IF('Water Trading Repository Table'!$E1214="Soft",'Water Trading Repository Table'!$B1214, "")</f>
        <v/>
      </c>
      <c r="G1214" s="79" t="str">
        <f>IF('Water Trading Repository Table'!$E1214="Soft",'Water Trading Repository Table'!$C1214, "")</f>
        <v/>
      </c>
      <c r="H1214" s="78">
        <f>IF('Water Trading Repository Table'!$E1214="Hard",'Water Trading Repository Table'!$B1214, "")</f>
        <v>2474.0586088999898</v>
      </c>
      <c r="I1214" s="78">
        <f t="shared" si="21"/>
        <v>3</v>
      </c>
      <c r="J1214" s="90">
        <f>IF('Water Trading Repository Table'!$E1214="Hard",'Water Trading Repository Table'!$C1214,"")</f>
        <v>94.2766666666666</v>
      </c>
    </row>
    <row r="1215" spans="1:10" ht="14.25" customHeight="1" x14ac:dyDescent="0.2">
      <c r="A1215" s="77">
        <v>41881</v>
      </c>
      <c r="B1215" s="78">
        <v>2181.92416806249</v>
      </c>
      <c r="C1215" s="79">
        <v>89.2083333333333</v>
      </c>
      <c r="D1215" s="80">
        <v>8</v>
      </c>
      <c r="E1215" s="80" t="s">
        <v>68</v>
      </c>
      <c r="F1215" s="78" t="str">
        <f>IF('Water Trading Repository Table'!$E1215="Soft",'Water Trading Repository Table'!$B1215, "")</f>
        <v/>
      </c>
      <c r="G1215" s="79" t="str">
        <f>IF('Water Trading Repository Table'!$E1215="Soft",'Water Trading Repository Table'!$C1215, "")</f>
        <v/>
      </c>
      <c r="H1215" s="78">
        <f>IF('Water Trading Repository Table'!$E1215="Hard",'Water Trading Repository Table'!$B1215, "")</f>
        <v>2181.92416806249</v>
      </c>
      <c r="I1215" s="78">
        <f t="shared" si="21"/>
        <v>3</v>
      </c>
      <c r="J1215" s="90">
        <f>IF('Water Trading Repository Table'!$E1215="Hard",'Water Trading Repository Table'!$C1215,"")</f>
        <v>89.2083333333333</v>
      </c>
    </row>
    <row r="1216" spans="1:10" ht="14.25" customHeight="1" x14ac:dyDescent="0.2">
      <c r="A1216" s="77">
        <v>41881.5</v>
      </c>
      <c r="B1216" s="78">
        <v>2459.62038521249</v>
      </c>
      <c r="C1216" s="79">
        <v>94.743333333333297</v>
      </c>
      <c r="D1216" s="80">
        <v>8</v>
      </c>
      <c r="E1216" s="80" t="s">
        <v>68</v>
      </c>
      <c r="F1216" s="78" t="str">
        <f>IF('Water Trading Repository Table'!$E1216="Soft",'Water Trading Repository Table'!$B1216, "")</f>
        <v/>
      </c>
      <c r="G1216" s="79" t="str">
        <f>IF('Water Trading Repository Table'!$E1216="Soft",'Water Trading Repository Table'!$C1216, "")</f>
        <v/>
      </c>
      <c r="H1216" s="78">
        <f>IF('Water Trading Repository Table'!$E1216="Hard",'Water Trading Repository Table'!$B1216, "")</f>
        <v>2459.62038521249</v>
      </c>
      <c r="I1216" s="78">
        <f t="shared" si="21"/>
        <v>3</v>
      </c>
      <c r="J1216" s="90">
        <f>IF('Water Trading Repository Table'!$E1216="Hard",'Water Trading Repository Table'!$C1216,"")</f>
        <v>94.743333333333297</v>
      </c>
    </row>
    <row r="1217" spans="1:10" ht="14.25" customHeight="1" x14ac:dyDescent="0.2">
      <c r="A1217" s="77">
        <v>41882</v>
      </c>
      <c r="B1217" s="78">
        <v>2001.1209491583299</v>
      </c>
      <c r="C1217" s="79">
        <v>89.875833333333304</v>
      </c>
      <c r="D1217" s="80">
        <v>8</v>
      </c>
      <c r="E1217" s="80" t="s">
        <v>68</v>
      </c>
      <c r="F1217" s="78" t="str">
        <f>IF('Water Trading Repository Table'!$E1217="Soft",'Water Trading Repository Table'!$B1217, "")</f>
        <v/>
      </c>
      <c r="G1217" s="79" t="str">
        <f>IF('Water Trading Repository Table'!$E1217="Soft",'Water Trading Repository Table'!$C1217, "")</f>
        <v/>
      </c>
      <c r="H1217" s="78">
        <f>IF('Water Trading Repository Table'!$E1217="Hard",'Water Trading Repository Table'!$B1217, "")</f>
        <v>2001.1209491583299</v>
      </c>
      <c r="I1217" s="78">
        <f t="shared" si="21"/>
        <v>3</v>
      </c>
      <c r="J1217" s="90">
        <f>IF('Water Trading Repository Table'!$E1217="Hard",'Water Trading Repository Table'!$C1217,"")</f>
        <v>89.875833333333304</v>
      </c>
    </row>
    <row r="1218" spans="1:10" ht="14.25" customHeight="1" x14ac:dyDescent="0.2">
      <c r="A1218" s="77">
        <v>41882.5</v>
      </c>
      <c r="B1218" s="78">
        <v>2264.75547124166</v>
      </c>
      <c r="C1218" s="79">
        <v>90.906666666666595</v>
      </c>
      <c r="D1218" s="80">
        <v>8</v>
      </c>
      <c r="E1218" s="80" t="s">
        <v>68</v>
      </c>
      <c r="F1218" s="78" t="str">
        <f>IF('Water Trading Repository Table'!$E1218="Soft",'Water Trading Repository Table'!$B1218, "")</f>
        <v/>
      </c>
      <c r="G1218" s="79" t="str">
        <f>IF('Water Trading Repository Table'!$E1218="Soft",'Water Trading Repository Table'!$C1218, "")</f>
        <v/>
      </c>
      <c r="H1218" s="78">
        <f>IF('Water Trading Repository Table'!$E1218="Hard",'Water Trading Repository Table'!$B1218, "")</f>
        <v>2264.75547124166</v>
      </c>
      <c r="I1218" s="78">
        <f t="shared" si="21"/>
        <v>3</v>
      </c>
      <c r="J1218" s="90">
        <f>IF('Water Trading Repository Table'!$E1218="Hard",'Water Trading Repository Table'!$C1218,"")</f>
        <v>90.906666666666595</v>
      </c>
    </row>
    <row r="1219" spans="1:10" ht="14.25" customHeight="1" x14ac:dyDescent="0.2">
      <c r="A1219" s="77">
        <v>41883</v>
      </c>
      <c r="B1219" s="78">
        <v>1921.8538409166599</v>
      </c>
      <c r="C1219" s="79">
        <v>94.0058333333333</v>
      </c>
      <c r="D1219" s="80">
        <v>9</v>
      </c>
      <c r="E1219" s="80" t="s">
        <v>68</v>
      </c>
      <c r="F1219" s="78" t="str">
        <f>IF('Water Trading Repository Table'!$E1219="Soft",'Water Trading Repository Table'!$B1219, "")</f>
        <v/>
      </c>
      <c r="G1219" s="79" t="str">
        <f>IF('Water Trading Repository Table'!$E1219="Soft",'Water Trading Repository Table'!$C1219, "")</f>
        <v/>
      </c>
      <c r="H1219" s="78">
        <f>IF('Water Trading Repository Table'!$E1219="Hard",'Water Trading Repository Table'!$B1219, "")</f>
        <v>1921.8538409166599</v>
      </c>
      <c r="I1219" s="78">
        <f t="shared" si="21"/>
        <v>3</v>
      </c>
      <c r="J1219" s="90">
        <f>IF('Water Trading Repository Table'!$E1219="Hard",'Water Trading Repository Table'!$C1219,"")</f>
        <v>94.0058333333333</v>
      </c>
    </row>
    <row r="1220" spans="1:10" ht="14.25" customHeight="1" x14ac:dyDescent="0.2">
      <c r="A1220" s="77">
        <v>41883.5</v>
      </c>
      <c r="B1220" s="78">
        <v>2338.8713482916601</v>
      </c>
      <c r="C1220" s="79">
        <v>92.414166666666603</v>
      </c>
      <c r="D1220" s="80">
        <v>9</v>
      </c>
      <c r="E1220" s="80" t="s">
        <v>68</v>
      </c>
      <c r="F1220" s="78" t="str">
        <f>IF('Water Trading Repository Table'!$E1220="Soft",'Water Trading Repository Table'!$B1220, "")</f>
        <v/>
      </c>
      <c r="G1220" s="79" t="str">
        <f>IF('Water Trading Repository Table'!$E1220="Soft",'Water Trading Repository Table'!$C1220, "")</f>
        <v/>
      </c>
      <c r="H1220" s="78">
        <f>IF('Water Trading Repository Table'!$E1220="Hard",'Water Trading Repository Table'!$B1220, "")</f>
        <v>2338.8713482916601</v>
      </c>
      <c r="I1220" s="78">
        <f t="shared" ref="I1220:I1283" si="22">ROUNDUP(D1220/3,0)</f>
        <v>3</v>
      </c>
      <c r="J1220" s="90">
        <f>IF('Water Trading Repository Table'!$E1220="Hard",'Water Trading Repository Table'!$C1220,"")</f>
        <v>92.414166666666603</v>
      </c>
    </row>
    <row r="1221" spans="1:10" ht="14.25" customHeight="1" x14ac:dyDescent="0.2">
      <c r="A1221" s="77">
        <v>41884</v>
      </c>
      <c r="B1221" s="78">
        <v>2248.2096055541601</v>
      </c>
      <c r="C1221" s="79">
        <v>92.831666666666607</v>
      </c>
      <c r="D1221" s="80">
        <v>9</v>
      </c>
      <c r="E1221" s="80" t="s">
        <v>68</v>
      </c>
      <c r="F1221" s="78" t="str">
        <f>IF('Water Trading Repository Table'!$E1221="Soft",'Water Trading Repository Table'!$B1221, "")</f>
        <v/>
      </c>
      <c r="G1221" s="79" t="str">
        <f>IF('Water Trading Repository Table'!$E1221="Soft",'Water Trading Repository Table'!$C1221, "")</f>
        <v/>
      </c>
      <c r="H1221" s="78">
        <f>IF('Water Trading Repository Table'!$E1221="Hard",'Water Trading Repository Table'!$B1221, "")</f>
        <v>2248.2096055541601</v>
      </c>
      <c r="I1221" s="78">
        <f t="shared" si="22"/>
        <v>3</v>
      </c>
      <c r="J1221" s="90">
        <f>IF('Water Trading Repository Table'!$E1221="Hard",'Water Trading Repository Table'!$C1221,"")</f>
        <v>92.831666666666607</v>
      </c>
    </row>
    <row r="1222" spans="1:10" ht="14.25" customHeight="1" x14ac:dyDescent="0.2">
      <c r="A1222" s="77">
        <v>41884.5</v>
      </c>
      <c r="B1222" s="78">
        <v>2430.7613596208298</v>
      </c>
      <c r="C1222" s="79">
        <v>92.375</v>
      </c>
      <c r="D1222" s="80">
        <v>9</v>
      </c>
      <c r="E1222" s="80" t="s">
        <v>68</v>
      </c>
      <c r="F1222" s="78" t="str">
        <f>IF('Water Trading Repository Table'!$E1222="Soft",'Water Trading Repository Table'!$B1222, "")</f>
        <v/>
      </c>
      <c r="G1222" s="79" t="str">
        <f>IF('Water Trading Repository Table'!$E1222="Soft",'Water Trading Repository Table'!$C1222, "")</f>
        <v/>
      </c>
      <c r="H1222" s="78">
        <f>IF('Water Trading Repository Table'!$E1222="Hard",'Water Trading Repository Table'!$B1222, "")</f>
        <v>2430.7613596208298</v>
      </c>
      <c r="I1222" s="78">
        <f t="shared" si="22"/>
        <v>3</v>
      </c>
      <c r="J1222" s="90">
        <f>IF('Water Trading Repository Table'!$E1222="Hard",'Water Trading Repository Table'!$C1222,"")</f>
        <v>92.375</v>
      </c>
    </row>
    <row r="1223" spans="1:10" ht="14.25" customHeight="1" x14ac:dyDescent="0.2">
      <c r="A1223" s="77">
        <v>41885</v>
      </c>
      <c r="B1223" s="78">
        <v>2143.8002868999902</v>
      </c>
      <c r="C1223" s="79">
        <v>89.369166666666601</v>
      </c>
      <c r="D1223" s="80">
        <v>9</v>
      </c>
      <c r="E1223" s="80" t="s">
        <v>68</v>
      </c>
      <c r="F1223" s="78" t="str">
        <f>IF('Water Trading Repository Table'!$E1223="Soft",'Water Trading Repository Table'!$B1223, "")</f>
        <v/>
      </c>
      <c r="G1223" s="79" t="str">
        <f>IF('Water Trading Repository Table'!$E1223="Soft",'Water Trading Repository Table'!$C1223, "")</f>
        <v/>
      </c>
      <c r="H1223" s="78">
        <f>IF('Water Trading Repository Table'!$E1223="Hard",'Water Trading Repository Table'!$B1223, "")</f>
        <v>2143.8002868999902</v>
      </c>
      <c r="I1223" s="78">
        <f t="shared" si="22"/>
        <v>3</v>
      </c>
      <c r="J1223" s="90">
        <f>IF('Water Trading Repository Table'!$E1223="Hard",'Water Trading Repository Table'!$C1223,"")</f>
        <v>89.369166666666601</v>
      </c>
    </row>
    <row r="1224" spans="1:10" ht="14.25" customHeight="1" x14ac:dyDescent="0.2">
      <c r="A1224" s="77">
        <v>41885.5</v>
      </c>
      <c r="B1224" s="78">
        <v>2488.10847363333</v>
      </c>
      <c r="C1224" s="79">
        <v>93.370833333333294</v>
      </c>
      <c r="D1224" s="80">
        <v>9</v>
      </c>
      <c r="E1224" s="80" t="s">
        <v>68</v>
      </c>
      <c r="F1224" s="78" t="str">
        <f>IF('Water Trading Repository Table'!$E1224="Soft",'Water Trading Repository Table'!$B1224, "")</f>
        <v/>
      </c>
      <c r="G1224" s="79" t="str">
        <f>IF('Water Trading Repository Table'!$E1224="Soft",'Water Trading Repository Table'!$C1224, "")</f>
        <v/>
      </c>
      <c r="H1224" s="78">
        <f>IF('Water Trading Repository Table'!$E1224="Hard",'Water Trading Repository Table'!$B1224, "")</f>
        <v>2488.10847363333</v>
      </c>
      <c r="I1224" s="78">
        <f t="shared" si="22"/>
        <v>3</v>
      </c>
      <c r="J1224" s="90">
        <f>IF('Water Trading Repository Table'!$E1224="Hard",'Water Trading Repository Table'!$C1224,"")</f>
        <v>93.370833333333294</v>
      </c>
    </row>
    <row r="1225" spans="1:10" ht="14.25" customHeight="1" x14ac:dyDescent="0.2">
      <c r="A1225" s="77">
        <v>41886</v>
      </c>
      <c r="B1225" s="78">
        <v>2079.2519090791602</v>
      </c>
      <c r="C1225" s="79">
        <v>91.319166666666604</v>
      </c>
      <c r="D1225" s="80">
        <v>9</v>
      </c>
      <c r="E1225" s="80" t="s">
        <v>68</v>
      </c>
      <c r="F1225" s="78" t="str">
        <f>IF('Water Trading Repository Table'!$E1225="Soft",'Water Trading Repository Table'!$B1225, "")</f>
        <v/>
      </c>
      <c r="G1225" s="79" t="str">
        <f>IF('Water Trading Repository Table'!$E1225="Soft",'Water Trading Repository Table'!$C1225, "")</f>
        <v/>
      </c>
      <c r="H1225" s="78">
        <f>IF('Water Trading Repository Table'!$E1225="Hard",'Water Trading Repository Table'!$B1225, "")</f>
        <v>2079.2519090791602</v>
      </c>
      <c r="I1225" s="78">
        <f t="shared" si="22"/>
        <v>3</v>
      </c>
      <c r="J1225" s="90">
        <f>IF('Water Trading Repository Table'!$E1225="Hard",'Water Trading Repository Table'!$C1225,"")</f>
        <v>91.319166666666604</v>
      </c>
    </row>
    <row r="1226" spans="1:10" ht="14.25" customHeight="1" x14ac:dyDescent="0.2">
      <c r="A1226" s="77">
        <v>41886.5</v>
      </c>
      <c r="B1226" s="78">
        <v>2292.28191523333</v>
      </c>
      <c r="C1226" s="79">
        <v>91.633333333333297</v>
      </c>
      <c r="D1226" s="80">
        <v>9</v>
      </c>
      <c r="E1226" s="80" t="s">
        <v>68</v>
      </c>
      <c r="F1226" s="78" t="str">
        <f>IF('Water Trading Repository Table'!$E1226="Soft",'Water Trading Repository Table'!$B1226, "")</f>
        <v/>
      </c>
      <c r="G1226" s="79" t="str">
        <f>IF('Water Trading Repository Table'!$E1226="Soft",'Water Trading Repository Table'!$C1226, "")</f>
        <v/>
      </c>
      <c r="H1226" s="78">
        <f>IF('Water Trading Repository Table'!$E1226="Hard",'Water Trading Repository Table'!$B1226, "")</f>
        <v>2292.28191523333</v>
      </c>
      <c r="I1226" s="78">
        <f t="shared" si="22"/>
        <v>3</v>
      </c>
      <c r="J1226" s="90">
        <f>IF('Water Trading Repository Table'!$E1226="Hard",'Water Trading Repository Table'!$C1226,"")</f>
        <v>91.633333333333297</v>
      </c>
    </row>
    <row r="1227" spans="1:10" ht="14.25" customHeight="1" x14ac:dyDescent="0.2">
      <c r="A1227" s="77">
        <v>41887</v>
      </c>
      <c r="B1227" s="78">
        <v>2187.0871952124999</v>
      </c>
      <c r="C1227" s="79">
        <v>93.654166666666598</v>
      </c>
      <c r="D1227" s="80">
        <v>9</v>
      </c>
      <c r="E1227" s="80" t="s">
        <v>68</v>
      </c>
      <c r="F1227" s="78" t="str">
        <f>IF('Water Trading Repository Table'!$E1227="Soft",'Water Trading Repository Table'!$B1227, "")</f>
        <v/>
      </c>
      <c r="G1227" s="79" t="str">
        <f>IF('Water Trading Repository Table'!$E1227="Soft",'Water Trading Repository Table'!$C1227, "")</f>
        <v/>
      </c>
      <c r="H1227" s="78">
        <f>IF('Water Trading Repository Table'!$E1227="Hard",'Water Trading Repository Table'!$B1227, "")</f>
        <v>2187.0871952124999</v>
      </c>
      <c r="I1227" s="78">
        <f t="shared" si="22"/>
        <v>3</v>
      </c>
      <c r="J1227" s="90">
        <f>IF('Water Trading Repository Table'!$E1227="Hard",'Water Trading Repository Table'!$C1227,"")</f>
        <v>93.654166666666598</v>
      </c>
    </row>
    <row r="1228" spans="1:10" ht="14.25" customHeight="1" x14ac:dyDescent="0.2">
      <c r="A1228" s="77">
        <v>41887.5</v>
      </c>
      <c r="B1228" s="78">
        <v>2578.1538939624902</v>
      </c>
      <c r="C1228" s="79">
        <v>93.094999999999899</v>
      </c>
      <c r="D1228" s="80">
        <v>9</v>
      </c>
      <c r="E1228" s="80" t="s">
        <v>68</v>
      </c>
      <c r="F1228" s="78" t="str">
        <f>IF('Water Trading Repository Table'!$E1228="Soft",'Water Trading Repository Table'!$B1228, "")</f>
        <v/>
      </c>
      <c r="G1228" s="79" t="str">
        <f>IF('Water Trading Repository Table'!$E1228="Soft",'Water Trading Repository Table'!$C1228, "")</f>
        <v/>
      </c>
      <c r="H1228" s="78">
        <f>IF('Water Trading Repository Table'!$E1228="Hard",'Water Trading Repository Table'!$B1228, "")</f>
        <v>2578.1538939624902</v>
      </c>
      <c r="I1228" s="78">
        <f t="shared" si="22"/>
        <v>3</v>
      </c>
      <c r="J1228" s="90">
        <f>IF('Water Trading Repository Table'!$E1228="Hard",'Water Trading Repository Table'!$C1228,"")</f>
        <v>93.094999999999899</v>
      </c>
    </row>
    <row r="1229" spans="1:10" ht="14.25" customHeight="1" x14ac:dyDescent="0.2">
      <c r="A1229" s="77">
        <v>41888</v>
      </c>
      <c r="B1229" s="78">
        <v>2073.3774350125</v>
      </c>
      <c r="C1229" s="79">
        <v>93.775000000000006</v>
      </c>
      <c r="D1229" s="80">
        <v>9</v>
      </c>
      <c r="E1229" s="80" t="s">
        <v>68</v>
      </c>
      <c r="F1229" s="78" t="str">
        <f>IF('Water Trading Repository Table'!$E1229="Soft",'Water Trading Repository Table'!$B1229, "")</f>
        <v/>
      </c>
      <c r="G1229" s="79" t="str">
        <f>IF('Water Trading Repository Table'!$E1229="Soft",'Water Trading Repository Table'!$C1229, "")</f>
        <v/>
      </c>
      <c r="H1229" s="78">
        <f>IF('Water Trading Repository Table'!$E1229="Hard",'Water Trading Repository Table'!$B1229, "")</f>
        <v>2073.3774350125</v>
      </c>
      <c r="I1229" s="78">
        <f t="shared" si="22"/>
        <v>3</v>
      </c>
      <c r="J1229" s="90">
        <f>IF('Water Trading Repository Table'!$E1229="Hard",'Water Trading Repository Table'!$C1229,"")</f>
        <v>93.775000000000006</v>
      </c>
    </row>
    <row r="1230" spans="1:10" ht="14.25" customHeight="1" x14ac:dyDescent="0.2">
      <c r="A1230" s="77">
        <v>41888.5</v>
      </c>
      <c r="B1230" s="78">
        <v>2368.6728615124898</v>
      </c>
      <c r="C1230" s="79">
        <v>88.952500000000001</v>
      </c>
      <c r="D1230" s="80">
        <v>9</v>
      </c>
      <c r="E1230" s="80" t="s">
        <v>68</v>
      </c>
      <c r="F1230" s="78" t="str">
        <f>IF('Water Trading Repository Table'!$E1230="Soft",'Water Trading Repository Table'!$B1230, "")</f>
        <v/>
      </c>
      <c r="G1230" s="79" t="str">
        <f>IF('Water Trading Repository Table'!$E1230="Soft",'Water Trading Repository Table'!$C1230, "")</f>
        <v/>
      </c>
      <c r="H1230" s="78">
        <f>IF('Water Trading Repository Table'!$E1230="Hard",'Water Trading Repository Table'!$B1230, "")</f>
        <v>2368.6728615124898</v>
      </c>
      <c r="I1230" s="78">
        <f t="shared" si="22"/>
        <v>3</v>
      </c>
      <c r="J1230" s="90">
        <f>IF('Water Trading Repository Table'!$E1230="Hard",'Water Trading Repository Table'!$C1230,"")</f>
        <v>88.952500000000001</v>
      </c>
    </row>
    <row r="1231" spans="1:10" ht="14.25" customHeight="1" x14ac:dyDescent="0.2">
      <c r="A1231" s="77">
        <v>41889</v>
      </c>
      <c r="B1231" s="78">
        <v>2047.0225873166601</v>
      </c>
      <c r="C1231" s="79">
        <v>92.994166666666601</v>
      </c>
      <c r="D1231" s="80">
        <v>9</v>
      </c>
      <c r="E1231" s="80" t="s">
        <v>68</v>
      </c>
      <c r="F1231" s="78" t="str">
        <f>IF('Water Trading Repository Table'!$E1231="Soft",'Water Trading Repository Table'!$B1231, "")</f>
        <v/>
      </c>
      <c r="G1231" s="79" t="str">
        <f>IF('Water Trading Repository Table'!$E1231="Soft",'Water Trading Repository Table'!$C1231, "")</f>
        <v/>
      </c>
      <c r="H1231" s="78">
        <f>IF('Water Trading Repository Table'!$E1231="Hard",'Water Trading Repository Table'!$B1231, "")</f>
        <v>2047.0225873166601</v>
      </c>
      <c r="I1231" s="78">
        <f t="shared" si="22"/>
        <v>3</v>
      </c>
      <c r="J1231" s="90">
        <f>IF('Water Trading Repository Table'!$E1231="Hard",'Water Trading Repository Table'!$C1231,"")</f>
        <v>92.994166666666601</v>
      </c>
    </row>
    <row r="1232" spans="1:10" ht="14.25" customHeight="1" x14ac:dyDescent="0.2">
      <c r="A1232" s="77">
        <v>41889.5</v>
      </c>
      <c r="B1232" s="78">
        <v>2192.4860586999898</v>
      </c>
      <c r="C1232" s="79">
        <v>97.970833333333303</v>
      </c>
      <c r="D1232" s="80">
        <v>9</v>
      </c>
      <c r="E1232" s="80" t="s">
        <v>68</v>
      </c>
      <c r="F1232" s="78" t="str">
        <f>IF('Water Trading Repository Table'!$E1232="Soft",'Water Trading Repository Table'!$B1232, "")</f>
        <v/>
      </c>
      <c r="G1232" s="79" t="str">
        <f>IF('Water Trading Repository Table'!$E1232="Soft",'Water Trading Repository Table'!$C1232, "")</f>
        <v/>
      </c>
      <c r="H1232" s="78">
        <f>IF('Water Trading Repository Table'!$E1232="Hard",'Water Trading Repository Table'!$B1232, "")</f>
        <v>2192.4860586999898</v>
      </c>
      <c r="I1232" s="78">
        <f t="shared" si="22"/>
        <v>3</v>
      </c>
      <c r="J1232" s="90">
        <f>IF('Water Trading Repository Table'!$E1232="Hard",'Water Trading Repository Table'!$C1232,"")</f>
        <v>97.970833333333303</v>
      </c>
    </row>
    <row r="1233" spans="1:10" ht="14.25" customHeight="1" x14ac:dyDescent="0.2">
      <c r="A1233" s="77">
        <v>41890</v>
      </c>
      <c r="B1233" s="78">
        <v>1873.06487834583</v>
      </c>
      <c r="C1233" s="79">
        <v>92.363333333333301</v>
      </c>
      <c r="D1233" s="80">
        <v>9</v>
      </c>
      <c r="E1233" s="80" t="s">
        <v>68</v>
      </c>
      <c r="F1233" s="78" t="str">
        <f>IF('Water Trading Repository Table'!$E1233="Soft",'Water Trading Repository Table'!$B1233, "")</f>
        <v/>
      </c>
      <c r="G1233" s="79" t="str">
        <f>IF('Water Trading Repository Table'!$E1233="Soft",'Water Trading Repository Table'!$C1233, "")</f>
        <v/>
      </c>
      <c r="H1233" s="78">
        <f>IF('Water Trading Repository Table'!$E1233="Hard",'Water Trading Repository Table'!$B1233, "")</f>
        <v>1873.06487834583</v>
      </c>
      <c r="I1233" s="78">
        <f t="shared" si="22"/>
        <v>3</v>
      </c>
      <c r="J1233" s="90">
        <f>IF('Water Trading Repository Table'!$E1233="Hard",'Water Trading Repository Table'!$C1233,"")</f>
        <v>92.363333333333301</v>
      </c>
    </row>
    <row r="1234" spans="1:10" ht="14.25" customHeight="1" x14ac:dyDescent="0.2">
      <c r="A1234" s="77">
        <v>41890.5</v>
      </c>
      <c r="B1234" s="78">
        <v>2222.5540251458301</v>
      </c>
      <c r="C1234" s="79">
        <v>93.679166666666603</v>
      </c>
      <c r="D1234" s="80">
        <v>9</v>
      </c>
      <c r="E1234" s="80" t="s">
        <v>68</v>
      </c>
      <c r="F1234" s="78" t="str">
        <f>IF('Water Trading Repository Table'!$E1234="Soft",'Water Trading Repository Table'!$B1234, "")</f>
        <v/>
      </c>
      <c r="G1234" s="79" t="str">
        <f>IF('Water Trading Repository Table'!$E1234="Soft",'Water Trading Repository Table'!$C1234, "")</f>
        <v/>
      </c>
      <c r="H1234" s="78">
        <f>IF('Water Trading Repository Table'!$E1234="Hard",'Water Trading Repository Table'!$B1234, "")</f>
        <v>2222.5540251458301</v>
      </c>
      <c r="I1234" s="78">
        <f t="shared" si="22"/>
        <v>3</v>
      </c>
      <c r="J1234" s="90">
        <f>IF('Water Trading Repository Table'!$E1234="Hard",'Water Trading Repository Table'!$C1234,"")</f>
        <v>93.679166666666603</v>
      </c>
    </row>
    <row r="1235" spans="1:10" ht="14.25" customHeight="1" x14ac:dyDescent="0.2">
      <c r="A1235" s="77">
        <v>41891</v>
      </c>
      <c r="B1235" s="78">
        <v>2121.8563898791599</v>
      </c>
      <c r="C1235" s="79">
        <v>92.120833333333294</v>
      </c>
      <c r="D1235" s="80">
        <v>9</v>
      </c>
      <c r="E1235" s="80" t="s">
        <v>68</v>
      </c>
      <c r="F1235" s="78" t="str">
        <f>IF('Water Trading Repository Table'!$E1235="Soft",'Water Trading Repository Table'!$B1235, "")</f>
        <v/>
      </c>
      <c r="G1235" s="79" t="str">
        <f>IF('Water Trading Repository Table'!$E1235="Soft",'Water Trading Repository Table'!$C1235, "")</f>
        <v/>
      </c>
      <c r="H1235" s="78">
        <f>IF('Water Trading Repository Table'!$E1235="Hard",'Water Trading Repository Table'!$B1235, "")</f>
        <v>2121.8563898791599</v>
      </c>
      <c r="I1235" s="78">
        <f t="shared" si="22"/>
        <v>3</v>
      </c>
      <c r="J1235" s="90">
        <f>IF('Water Trading Repository Table'!$E1235="Hard",'Water Trading Repository Table'!$C1235,"")</f>
        <v>92.120833333333294</v>
      </c>
    </row>
    <row r="1236" spans="1:10" ht="14.25" customHeight="1" x14ac:dyDescent="0.2">
      <c r="A1236" s="77">
        <v>41891.5</v>
      </c>
      <c r="B1236" s="78">
        <v>2453.3169167750002</v>
      </c>
      <c r="C1236" s="79">
        <v>95.302499999999995</v>
      </c>
      <c r="D1236" s="80">
        <v>9</v>
      </c>
      <c r="E1236" s="80" t="s">
        <v>68</v>
      </c>
      <c r="F1236" s="78" t="str">
        <f>IF('Water Trading Repository Table'!$E1236="Soft",'Water Trading Repository Table'!$B1236, "")</f>
        <v/>
      </c>
      <c r="G1236" s="79" t="str">
        <f>IF('Water Trading Repository Table'!$E1236="Soft",'Water Trading Repository Table'!$C1236, "")</f>
        <v/>
      </c>
      <c r="H1236" s="78">
        <f>IF('Water Trading Repository Table'!$E1236="Hard",'Water Trading Repository Table'!$B1236, "")</f>
        <v>2453.3169167750002</v>
      </c>
      <c r="I1236" s="78">
        <f t="shared" si="22"/>
        <v>3</v>
      </c>
      <c r="J1236" s="90">
        <f>IF('Water Trading Repository Table'!$E1236="Hard",'Water Trading Repository Table'!$C1236,"")</f>
        <v>95.302499999999995</v>
      </c>
    </row>
    <row r="1237" spans="1:10" ht="14.25" customHeight="1" x14ac:dyDescent="0.2">
      <c r="A1237" s="77">
        <v>41892</v>
      </c>
      <c r="B1237" s="78">
        <v>2205.2623963208298</v>
      </c>
      <c r="C1237" s="79">
        <v>90.0416666666666</v>
      </c>
      <c r="D1237" s="80">
        <v>9</v>
      </c>
      <c r="E1237" s="80" t="s">
        <v>68</v>
      </c>
      <c r="F1237" s="78" t="str">
        <f>IF('Water Trading Repository Table'!$E1237="Soft",'Water Trading Repository Table'!$B1237, "")</f>
        <v/>
      </c>
      <c r="G1237" s="79" t="str">
        <f>IF('Water Trading Repository Table'!$E1237="Soft",'Water Trading Repository Table'!$C1237, "")</f>
        <v/>
      </c>
      <c r="H1237" s="78">
        <f>IF('Water Trading Repository Table'!$E1237="Hard",'Water Trading Repository Table'!$B1237, "")</f>
        <v>2205.2623963208298</v>
      </c>
      <c r="I1237" s="78">
        <f t="shared" si="22"/>
        <v>3</v>
      </c>
      <c r="J1237" s="90">
        <f>IF('Water Trading Repository Table'!$E1237="Hard",'Water Trading Repository Table'!$C1237,"")</f>
        <v>90.0416666666666</v>
      </c>
    </row>
    <row r="1238" spans="1:10" ht="14.25" customHeight="1" x14ac:dyDescent="0.2">
      <c r="A1238" s="77">
        <v>41892.5</v>
      </c>
      <c r="B1238" s="78">
        <v>2507.6118844083298</v>
      </c>
      <c r="C1238" s="79">
        <v>92.947499999999906</v>
      </c>
      <c r="D1238" s="80">
        <v>9</v>
      </c>
      <c r="E1238" s="80" t="s">
        <v>68</v>
      </c>
      <c r="F1238" s="78" t="str">
        <f>IF('Water Trading Repository Table'!$E1238="Soft",'Water Trading Repository Table'!$B1238, "")</f>
        <v/>
      </c>
      <c r="G1238" s="79" t="str">
        <f>IF('Water Trading Repository Table'!$E1238="Soft",'Water Trading Repository Table'!$C1238, "")</f>
        <v/>
      </c>
      <c r="H1238" s="78">
        <f>IF('Water Trading Repository Table'!$E1238="Hard",'Water Trading Repository Table'!$B1238, "")</f>
        <v>2507.6118844083298</v>
      </c>
      <c r="I1238" s="78">
        <f t="shared" si="22"/>
        <v>3</v>
      </c>
      <c r="J1238" s="90">
        <f>IF('Water Trading Repository Table'!$E1238="Hard",'Water Trading Repository Table'!$C1238,"")</f>
        <v>92.947499999999906</v>
      </c>
    </row>
    <row r="1239" spans="1:10" ht="14.25" customHeight="1" x14ac:dyDescent="0.2">
      <c r="A1239" s="77">
        <v>41893</v>
      </c>
      <c r="B1239" s="78">
        <v>2188.4652711458298</v>
      </c>
      <c r="C1239" s="79">
        <v>94.227500000000006</v>
      </c>
      <c r="D1239" s="80">
        <v>9</v>
      </c>
      <c r="E1239" s="80" t="s">
        <v>68</v>
      </c>
      <c r="F1239" s="78" t="str">
        <f>IF('Water Trading Repository Table'!$E1239="Soft",'Water Trading Repository Table'!$B1239, "")</f>
        <v/>
      </c>
      <c r="G1239" s="79" t="str">
        <f>IF('Water Trading Repository Table'!$E1239="Soft",'Water Trading Repository Table'!$C1239, "")</f>
        <v/>
      </c>
      <c r="H1239" s="78">
        <f>IF('Water Trading Repository Table'!$E1239="Hard",'Water Trading Repository Table'!$B1239, "")</f>
        <v>2188.4652711458298</v>
      </c>
      <c r="I1239" s="78">
        <f t="shared" si="22"/>
        <v>3</v>
      </c>
      <c r="J1239" s="90">
        <f>IF('Water Trading Repository Table'!$E1239="Hard",'Water Trading Repository Table'!$C1239,"")</f>
        <v>94.227500000000006</v>
      </c>
    </row>
    <row r="1240" spans="1:10" ht="14.25" customHeight="1" x14ac:dyDescent="0.2">
      <c r="A1240" s="77">
        <v>41893.5</v>
      </c>
      <c r="B1240" s="78">
        <v>2584.44164734999</v>
      </c>
      <c r="C1240" s="79">
        <v>94.241666666666603</v>
      </c>
      <c r="D1240" s="80">
        <v>9</v>
      </c>
      <c r="E1240" s="80" t="s">
        <v>68</v>
      </c>
      <c r="F1240" s="78" t="str">
        <f>IF('Water Trading Repository Table'!$E1240="Soft",'Water Trading Repository Table'!$B1240, "")</f>
        <v/>
      </c>
      <c r="G1240" s="79" t="str">
        <f>IF('Water Trading Repository Table'!$E1240="Soft",'Water Trading Repository Table'!$C1240, "")</f>
        <v/>
      </c>
      <c r="H1240" s="78">
        <f>IF('Water Trading Repository Table'!$E1240="Hard",'Water Trading Repository Table'!$B1240, "")</f>
        <v>2584.44164734999</v>
      </c>
      <c r="I1240" s="78">
        <f t="shared" si="22"/>
        <v>3</v>
      </c>
      <c r="J1240" s="90">
        <f>IF('Water Trading Repository Table'!$E1240="Hard",'Water Trading Repository Table'!$C1240,"")</f>
        <v>94.241666666666603</v>
      </c>
    </row>
    <row r="1241" spans="1:10" ht="14.25" customHeight="1" x14ac:dyDescent="0.2">
      <c r="A1241" s="77">
        <v>41894</v>
      </c>
      <c r="B1241" s="78">
        <v>2158.9195386124902</v>
      </c>
      <c r="C1241" s="79">
        <v>91.0266666666666</v>
      </c>
      <c r="D1241" s="80">
        <v>9</v>
      </c>
      <c r="E1241" s="80" t="s">
        <v>68</v>
      </c>
      <c r="F1241" s="78" t="str">
        <f>IF('Water Trading Repository Table'!$E1241="Soft",'Water Trading Repository Table'!$B1241, "")</f>
        <v/>
      </c>
      <c r="G1241" s="79" t="str">
        <f>IF('Water Trading Repository Table'!$E1241="Soft",'Water Trading Repository Table'!$C1241, "")</f>
        <v/>
      </c>
      <c r="H1241" s="78">
        <f>IF('Water Trading Repository Table'!$E1241="Hard",'Water Trading Repository Table'!$B1241, "")</f>
        <v>2158.9195386124902</v>
      </c>
      <c r="I1241" s="78">
        <f t="shared" si="22"/>
        <v>3</v>
      </c>
      <c r="J1241" s="90">
        <f>IF('Water Trading Repository Table'!$E1241="Hard",'Water Trading Repository Table'!$C1241,"")</f>
        <v>91.0266666666666</v>
      </c>
    </row>
    <row r="1242" spans="1:10" ht="14.25" customHeight="1" x14ac:dyDescent="0.2">
      <c r="A1242" s="77">
        <v>41894.5</v>
      </c>
      <c r="B1242" s="78">
        <v>2390.7399585374901</v>
      </c>
      <c r="C1242" s="79">
        <v>92.328333333333305</v>
      </c>
      <c r="D1242" s="80">
        <v>9</v>
      </c>
      <c r="E1242" s="80" t="s">
        <v>68</v>
      </c>
      <c r="F1242" s="78" t="str">
        <f>IF('Water Trading Repository Table'!$E1242="Soft",'Water Trading Repository Table'!$B1242, "")</f>
        <v/>
      </c>
      <c r="G1242" s="79" t="str">
        <f>IF('Water Trading Repository Table'!$E1242="Soft",'Water Trading Repository Table'!$C1242, "")</f>
        <v/>
      </c>
      <c r="H1242" s="78">
        <f>IF('Water Trading Repository Table'!$E1242="Hard",'Water Trading Repository Table'!$B1242, "")</f>
        <v>2390.7399585374901</v>
      </c>
      <c r="I1242" s="78">
        <f t="shared" si="22"/>
        <v>3</v>
      </c>
      <c r="J1242" s="90">
        <f>IF('Water Trading Repository Table'!$E1242="Hard",'Water Trading Repository Table'!$C1242,"")</f>
        <v>92.328333333333305</v>
      </c>
    </row>
    <row r="1243" spans="1:10" ht="14.25" customHeight="1" x14ac:dyDescent="0.2">
      <c r="A1243" s="77">
        <v>41895</v>
      </c>
      <c r="B1243" s="78">
        <v>2250.0891999208302</v>
      </c>
      <c r="C1243" s="79">
        <v>97.080833333333302</v>
      </c>
      <c r="D1243" s="80">
        <v>9</v>
      </c>
      <c r="E1243" s="80" t="s">
        <v>68</v>
      </c>
      <c r="F1243" s="78" t="str">
        <f>IF('Water Trading Repository Table'!$E1243="Soft",'Water Trading Repository Table'!$B1243, "")</f>
        <v/>
      </c>
      <c r="G1243" s="79" t="str">
        <f>IF('Water Trading Repository Table'!$E1243="Soft",'Water Trading Repository Table'!$C1243, "")</f>
        <v/>
      </c>
      <c r="H1243" s="78">
        <f>IF('Water Trading Repository Table'!$E1243="Hard",'Water Trading Repository Table'!$B1243, "")</f>
        <v>2250.0891999208302</v>
      </c>
      <c r="I1243" s="78">
        <f t="shared" si="22"/>
        <v>3</v>
      </c>
      <c r="J1243" s="90">
        <f>IF('Water Trading Repository Table'!$E1243="Hard",'Water Trading Repository Table'!$C1243,"")</f>
        <v>97.080833333333302</v>
      </c>
    </row>
    <row r="1244" spans="1:10" ht="14.25" customHeight="1" x14ac:dyDescent="0.2">
      <c r="A1244" s="77">
        <v>41895.5</v>
      </c>
      <c r="B1244" s="78">
        <v>2573.5470409049899</v>
      </c>
      <c r="C1244" s="79">
        <v>93.259999999999906</v>
      </c>
      <c r="D1244" s="80">
        <v>9</v>
      </c>
      <c r="E1244" s="80" t="s">
        <v>68</v>
      </c>
      <c r="F1244" s="78" t="str">
        <f>IF('Water Trading Repository Table'!$E1244="Soft",'Water Trading Repository Table'!$B1244, "")</f>
        <v/>
      </c>
      <c r="G1244" s="79" t="str">
        <f>IF('Water Trading Repository Table'!$E1244="Soft",'Water Trading Repository Table'!$C1244, "")</f>
        <v/>
      </c>
      <c r="H1244" s="78">
        <f>IF('Water Trading Repository Table'!$E1244="Hard",'Water Trading Repository Table'!$B1244, "")</f>
        <v>2573.5470409049899</v>
      </c>
      <c r="I1244" s="78">
        <f t="shared" si="22"/>
        <v>3</v>
      </c>
      <c r="J1244" s="90">
        <f>IF('Water Trading Repository Table'!$E1244="Hard",'Water Trading Repository Table'!$C1244,"")</f>
        <v>93.259999999999906</v>
      </c>
    </row>
    <row r="1245" spans="1:10" ht="14.25" customHeight="1" x14ac:dyDescent="0.2">
      <c r="A1245" s="77">
        <v>41896</v>
      </c>
      <c r="B1245" s="78">
        <v>1949.9912697541599</v>
      </c>
      <c r="C1245" s="79">
        <v>92.435833333333306</v>
      </c>
      <c r="D1245" s="80">
        <v>9</v>
      </c>
      <c r="E1245" s="80" t="s">
        <v>68</v>
      </c>
      <c r="F1245" s="78" t="str">
        <f>IF('Water Trading Repository Table'!$E1245="Soft",'Water Trading Repository Table'!$B1245, "")</f>
        <v/>
      </c>
      <c r="G1245" s="79" t="str">
        <f>IF('Water Trading Repository Table'!$E1245="Soft",'Water Trading Repository Table'!$C1245, "")</f>
        <v/>
      </c>
      <c r="H1245" s="78">
        <f>IF('Water Trading Repository Table'!$E1245="Hard",'Water Trading Repository Table'!$B1245, "")</f>
        <v>1949.9912697541599</v>
      </c>
      <c r="I1245" s="78">
        <f t="shared" si="22"/>
        <v>3</v>
      </c>
      <c r="J1245" s="90">
        <f>IF('Water Trading Repository Table'!$E1245="Hard",'Water Trading Repository Table'!$C1245,"")</f>
        <v>92.435833333333306</v>
      </c>
    </row>
    <row r="1246" spans="1:10" ht="14.25" customHeight="1" x14ac:dyDescent="0.2">
      <c r="A1246" s="77">
        <v>41896.5</v>
      </c>
      <c r="B1246" s="78">
        <v>2521.4858069583302</v>
      </c>
      <c r="C1246" s="79">
        <v>91.976666666666603</v>
      </c>
      <c r="D1246" s="80">
        <v>9</v>
      </c>
      <c r="E1246" s="80" t="s">
        <v>68</v>
      </c>
      <c r="F1246" s="78" t="str">
        <f>IF('Water Trading Repository Table'!$E1246="Soft",'Water Trading Repository Table'!$B1246, "")</f>
        <v/>
      </c>
      <c r="G1246" s="79" t="str">
        <f>IF('Water Trading Repository Table'!$E1246="Soft",'Water Trading Repository Table'!$C1246, "")</f>
        <v/>
      </c>
      <c r="H1246" s="78">
        <f>IF('Water Trading Repository Table'!$E1246="Hard",'Water Trading Repository Table'!$B1246, "")</f>
        <v>2521.4858069583302</v>
      </c>
      <c r="I1246" s="78">
        <f t="shared" si="22"/>
        <v>3</v>
      </c>
      <c r="J1246" s="90">
        <f>IF('Water Trading Repository Table'!$E1246="Hard",'Water Trading Repository Table'!$C1246,"")</f>
        <v>91.976666666666603</v>
      </c>
    </row>
    <row r="1247" spans="1:10" ht="14.25" customHeight="1" x14ac:dyDescent="0.2">
      <c r="A1247" s="77">
        <v>41897</v>
      </c>
      <c r="B1247" s="78">
        <v>2023.5993877916601</v>
      </c>
      <c r="C1247" s="79">
        <v>92.086666666666602</v>
      </c>
      <c r="D1247" s="80">
        <v>9</v>
      </c>
      <c r="E1247" s="80" t="s">
        <v>68</v>
      </c>
      <c r="F1247" s="78" t="str">
        <f>IF('Water Trading Repository Table'!$E1247="Soft",'Water Trading Repository Table'!$B1247, "")</f>
        <v/>
      </c>
      <c r="G1247" s="79" t="str">
        <f>IF('Water Trading Repository Table'!$E1247="Soft",'Water Trading Repository Table'!$C1247, "")</f>
        <v/>
      </c>
      <c r="H1247" s="78">
        <f>IF('Water Trading Repository Table'!$E1247="Hard",'Water Trading Repository Table'!$B1247, "")</f>
        <v>2023.5993877916601</v>
      </c>
      <c r="I1247" s="78">
        <f t="shared" si="22"/>
        <v>3</v>
      </c>
      <c r="J1247" s="90">
        <f>IF('Water Trading Repository Table'!$E1247="Hard",'Water Trading Repository Table'!$C1247,"")</f>
        <v>92.086666666666602</v>
      </c>
    </row>
    <row r="1248" spans="1:10" ht="14.25" customHeight="1" x14ac:dyDescent="0.2">
      <c r="A1248" s="77">
        <v>41897.5</v>
      </c>
      <c r="B1248" s="78">
        <v>2372.4070769416599</v>
      </c>
      <c r="C1248" s="79">
        <v>92.968333333333305</v>
      </c>
      <c r="D1248" s="80">
        <v>9</v>
      </c>
      <c r="E1248" s="80" t="s">
        <v>68</v>
      </c>
      <c r="F1248" s="78" t="str">
        <f>IF('Water Trading Repository Table'!$E1248="Soft",'Water Trading Repository Table'!$B1248, "")</f>
        <v/>
      </c>
      <c r="G1248" s="79" t="str">
        <f>IF('Water Trading Repository Table'!$E1248="Soft",'Water Trading Repository Table'!$C1248, "")</f>
        <v/>
      </c>
      <c r="H1248" s="78">
        <f>IF('Water Trading Repository Table'!$E1248="Hard",'Water Trading Repository Table'!$B1248, "")</f>
        <v>2372.4070769416599</v>
      </c>
      <c r="I1248" s="78">
        <f t="shared" si="22"/>
        <v>3</v>
      </c>
      <c r="J1248" s="90">
        <f>IF('Water Trading Repository Table'!$E1248="Hard",'Water Trading Repository Table'!$C1248,"")</f>
        <v>92.968333333333305</v>
      </c>
    </row>
    <row r="1249" spans="1:10" ht="14.25" customHeight="1" x14ac:dyDescent="0.2">
      <c r="A1249" s="77">
        <v>41898</v>
      </c>
      <c r="B1249" s="78">
        <v>2288.5283720166599</v>
      </c>
      <c r="C1249" s="79">
        <v>96.536666666666605</v>
      </c>
      <c r="D1249" s="80">
        <v>9</v>
      </c>
      <c r="E1249" s="80" t="s">
        <v>68</v>
      </c>
      <c r="F1249" s="78" t="str">
        <f>IF('Water Trading Repository Table'!$E1249="Soft",'Water Trading Repository Table'!$B1249, "")</f>
        <v/>
      </c>
      <c r="G1249" s="79" t="str">
        <f>IF('Water Trading Repository Table'!$E1249="Soft",'Water Trading Repository Table'!$C1249, "")</f>
        <v/>
      </c>
      <c r="H1249" s="78">
        <f>IF('Water Trading Repository Table'!$E1249="Hard",'Water Trading Repository Table'!$B1249, "")</f>
        <v>2288.5283720166599</v>
      </c>
      <c r="I1249" s="78">
        <f t="shared" si="22"/>
        <v>3</v>
      </c>
      <c r="J1249" s="90">
        <f>IF('Water Trading Repository Table'!$E1249="Hard",'Water Trading Repository Table'!$C1249,"")</f>
        <v>96.536666666666605</v>
      </c>
    </row>
    <row r="1250" spans="1:10" ht="14.25" customHeight="1" x14ac:dyDescent="0.2">
      <c r="A1250" s="77">
        <v>41898.5</v>
      </c>
      <c r="B1250" s="78">
        <v>2750.9170458041599</v>
      </c>
      <c r="C1250" s="79">
        <v>94.171666666666596</v>
      </c>
      <c r="D1250" s="80">
        <v>9</v>
      </c>
      <c r="E1250" s="80" t="s">
        <v>68</v>
      </c>
      <c r="F1250" s="78" t="str">
        <f>IF('Water Trading Repository Table'!$E1250="Soft",'Water Trading Repository Table'!$B1250, "")</f>
        <v/>
      </c>
      <c r="G1250" s="79" t="str">
        <f>IF('Water Trading Repository Table'!$E1250="Soft",'Water Trading Repository Table'!$C1250, "")</f>
        <v/>
      </c>
      <c r="H1250" s="78">
        <f>IF('Water Trading Repository Table'!$E1250="Hard",'Water Trading Repository Table'!$B1250, "")</f>
        <v>2750.9170458041599</v>
      </c>
      <c r="I1250" s="78">
        <f t="shared" si="22"/>
        <v>3</v>
      </c>
      <c r="J1250" s="90">
        <f>IF('Water Trading Repository Table'!$E1250="Hard",'Water Trading Repository Table'!$C1250,"")</f>
        <v>94.171666666666596</v>
      </c>
    </row>
    <row r="1251" spans="1:10" ht="14.25" customHeight="1" x14ac:dyDescent="0.2">
      <c r="A1251" s="77">
        <v>41899</v>
      </c>
      <c r="B1251" s="78">
        <v>2395.3668768041598</v>
      </c>
      <c r="C1251" s="79">
        <v>94.457499999999996</v>
      </c>
      <c r="D1251" s="80">
        <v>9</v>
      </c>
      <c r="E1251" s="80" t="s">
        <v>68</v>
      </c>
      <c r="F1251" s="78" t="str">
        <f>IF('Water Trading Repository Table'!$E1251="Soft",'Water Trading Repository Table'!$B1251, "")</f>
        <v/>
      </c>
      <c r="G1251" s="79" t="str">
        <f>IF('Water Trading Repository Table'!$E1251="Soft",'Water Trading Repository Table'!$C1251, "")</f>
        <v/>
      </c>
      <c r="H1251" s="78">
        <f>IF('Water Trading Repository Table'!$E1251="Hard",'Water Trading Repository Table'!$B1251, "")</f>
        <v>2395.3668768041598</v>
      </c>
      <c r="I1251" s="78">
        <f t="shared" si="22"/>
        <v>3</v>
      </c>
      <c r="J1251" s="90">
        <f>IF('Water Trading Repository Table'!$E1251="Hard",'Water Trading Repository Table'!$C1251,"")</f>
        <v>94.457499999999996</v>
      </c>
    </row>
    <row r="1252" spans="1:10" ht="14.25" customHeight="1" x14ac:dyDescent="0.2">
      <c r="A1252" s="77">
        <v>41899.5</v>
      </c>
      <c r="B1252" s="78">
        <v>2506.8038927499902</v>
      </c>
      <c r="C1252" s="79">
        <v>93.327499999999901</v>
      </c>
      <c r="D1252" s="80">
        <v>9</v>
      </c>
      <c r="E1252" s="80" t="s">
        <v>68</v>
      </c>
      <c r="F1252" s="78" t="str">
        <f>IF('Water Trading Repository Table'!$E1252="Soft",'Water Trading Repository Table'!$B1252, "")</f>
        <v/>
      </c>
      <c r="G1252" s="79" t="str">
        <f>IF('Water Trading Repository Table'!$E1252="Soft",'Water Trading Repository Table'!$C1252, "")</f>
        <v/>
      </c>
      <c r="H1252" s="78">
        <f>IF('Water Trading Repository Table'!$E1252="Hard",'Water Trading Repository Table'!$B1252, "")</f>
        <v>2506.8038927499902</v>
      </c>
      <c r="I1252" s="78">
        <f t="shared" si="22"/>
        <v>3</v>
      </c>
      <c r="J1252" s="90">
        <f>IF('Water Trading Repository Table'!$E1252="Hard",'Water Trading Repository Table'!$C1252,"")</f>
        <v>93.327499999999901</v>
      </c>
    </row>
    <row r="1253" spans="1:10" ht="14.25" customHeight="1" x14ac:dyDescent="0.2">
      <c r="A1253" s="77">
        <v>41900</v>
      </c>
      <c r="B1253" s="78">
        <v>2280.4726940291598</v>
      </c>
      <c r="C1253" s="79">
        <v>96.022499999999994</v>
      </c>
      <c r="D1253" s="80">
        <v>9</v>
      </c>
      <c r="E1253" s="80" t="s">
        <v>68</v>
      </c>
      <c r="F1253" s="78" t="str">
        <f>IF('Water Trading Repository Table'!$E1253="Soft",'Water Trading Repository Table'!$B1253, "")</f>
        <v/>
      </c>
      <c r="G1253" s="79" t="str">
        <f>IF('Water Trading Repository Table'!$E1253="Soft",'Water Trading Repository Table'!$C1253, "")</f>
        <v/>
      </c>
      <c r="H1253" s="78">
        <f>IF('Water Trading Repository Table'!$E1253="Hard",'Water Trading Repository Table'!$B1253, "")</f>
        <v>2280.4726940291598</v>
      </c>
      <c r="I1253" s="78">
        <f t="shared" si="22"/>
        <v>3</v>
      </c>
      <c r="J1253" s="90">
        <f>IF('Water Trading Repository Table'!$E1253="Hard",'Water Trading Repository Table'!$C1253,"")</f>
        <v>96.022499999999994</v>
      </c>
    </row>
    <row r="1254" spans="1:10" ht="14.25" customHeight="1" x14ac:dyDescent="0.2">
      <c r="A1254" s="77">
        <v>41900.5</v>
      </c>
      <c r="B1254" s="78">
        <v>2566.9448365708299</v>
      </c>
      <c r="C1254" s="79">
        <v>94.177499999999995</v>
      </c>
      <c r="D1254" s="80">
        <v>9</v>
      </c>
      <c r="E1254" s="80" t="s">
        <v>68</v>
      </c>
      <c r="F1254" s="78" t="str">
        <f>IF('Water Trading Repository Table'!$E1254="Soft",'Water Trading Repository Table'!$B1254, "")</f>
        <v/>
      </c>
      <c r="G1254" s="79" t="str">
        <f>IF('Water Trading Repository Table'!$E1254="Soft",'Water Trading Repository Table'!$C1254, "")</f>
        <v/>
      </c>
      <c r="H1254" s="78">
        <f>IF('Water Trading Repository Table'!$E1254="Hard",'Water Trading Repository Table'!$B1254, "")</f>
        <v>2566.9448365708299</v>
      </c>
      <c r="I1254" s="78">
        <f t="shared" si="22"/>
        <v>3</v>
      </c>
      <c r="J1254" s="90">
        <f>IF('Water Trading Repository Table'!$E1254="Hard",'Water Trading Repository Table'!$C1254,"")</f>
        <v>94.177499999999995</v>
      </c>
    </row>
    <row r="1255" spans="1:10" ht="14.25" customHeight="1" x14ac:dyDescent="0.2">
      <c r="A1255" s="77">
        <v>41901</v>
      </c>
      <c r="B1255" s="78">
        <v>2116.5523292124899</v>
      </c>
      <c r="C1255" s="79">
        <v>93.3125</v>
      </c>
      <c r="D1255" s="80">
        <v>9</v>
      </c>
      <c r="E1255" s="80" t="s">
        <v>68</v>
      </c>
      <c r="F1255" s="78" t="str">
        <f>IF('Water Trading Repository Table'!$E1255="Soft",'Water Trading Repository Table'!$B1255, "")</f>
        <v/>
      </c>
      <c r="G1255" s="79" t="str">
        <f>IF('Water Trading Repository Table'!$E1255="Soft",'Water Trading Repository Table'!$C1255, "")</f>
        <v/>
      </c>
      <c r="H1255" s="78">
        <f>IF('Water Trading Repository Table'!$E1255="Hard",'Water Trading Repository Table'!$B1255, "")</f>
        <v>2116.5523292124899</v>
      </c>
      <c r="I1255" s="78">
        <f t="shared" si="22"/>
        <v>3</v>
      </c>
      <c r="J1255" s="90">
        <f>IF('Water Trading Repository Table'!$E1255="Hard",'Water Trading Repository Table'!$C1255,"")</f>
        <v>93.3125</v>
      </c>
    </row>
    <row r="1256" spans="1:10" ht="14.25" customHeight="1" x14ac:dyDescent="0.2">
      <c r="A1256" s="77">
        <v>41901.5</v>
      </c>
      <c r="B1256" s="78">
        <v>2461.1738193708302</v>
      </c>
      <c r="C1256" s="79">
        <v>92.627499999999998</v>
      </c>
      <c r="D1256" s="80">
        <v>9</v>
      </c>
      <c r="E1256" s="80" t="s">
        <v>68</v>
      </c>
      <c r="F1256" s="78" t="str">
        <f>IF('Water Trading Repository Table'!$E1256="Soft",'Water Trading Repository Table'!$B1256, "")</f>
        <v/>
      </c>
      <c r="G1256" s="79" t="str">
        <f>IF('Water Trading Repository Table'!$E1256="Soft",'Water Trading Repository Table'!$C1256, "")</f>
        <v/>
      </c>
      <c r="H1256" s="78">
        <f>IF('Water Trading Repository Table'!$E1256="Hard",'Water Trading Repository Table'!$B1256, "")</f>
        <v>2461.1738193708302</v>
      </c>
      <c r="I1256" s="78">
        <f t="shared" si="22"/>
        <v>3</v>
      </c>
      <c r="J1256" s="90">
        <f>IF('Water Trading Repository Table'!$E1256="Hard",'Water Trading Repository Table'!$C1256,"")</f>
        <v>92.627499999999998</v>
      </c>
    </row>
    <row r="1257" spans="1:10" ht="14.25" customHeight="1" x14ac:dyDescent="0.2">
      <c r="A1257" s="77">
        <v>41902</v>
      </c>
      <c r="B1257" s="78">
        <v>2288.29357438332</v>
      </c>
      <c r="C1257" s="79">
        <v>93.024166666666602</v>
      </c>
      <c r="D1257" s="80">
        <v>9</v>
      </c>
      <c r="E1257" s="80" t="s">
        <v>68</v>
      </c>
      <c r="F1257" s="78" t="str">
        <f>IF('Water Trading Repository Table'!$E1257="Soft",'Water Trading Repository Table'!$B1257, "")</f>
        <v/>
      </c>
      <c r="G1257" s="79" t="str">
        <f>IF('Water Trading Repository Table'!$E1257="Soft",'Water Trading Repository Table'!$C1257, "")</f>
        <v/>
      </c>
      <c r="H1257" s="78">
        <f>IF('Water Trading Repository Table'!$E1257="Hard",'Water Trading Repository Table'!$B1257, "")</f>
        <v>2288.29357438332</v>
      </c>
      <c r="I1257" s="78">
        <f t="shared" si="22"/>
        <v>3</v>
      </c>
      <c r="J1257" s="90">
        <f>IF('Water Trading Repository Table'!$E1257="Hard",'Water Trading Repository Table'!$C1257,"")</f>
        <v>93.024166666666602</v>
      </c>
    </row>
    <row r="1258" spans="1:10" ht="14.25" customHeight="1" x14ac:dyDescent="0.2">
      <c r="A1258" s="77">
        <v>41902.5</v>
      </c>
      <c r="B1258" s="78">
        <v>2493.1580491749901</v>
      </c>
      <c r="C1258" s="79">
        <v>92.092500000000001</v>
      </c>
      <c r="D1258" s="80">
        <v>9</v>
      </c>
      <c r="E1258" s="80" t="s">
        <v>68</v>
      </c>
      <c r="F1258" s="78" t="str">
        <f>IF('Water Trading Repository Table'!$E1258="Soft",'Water Trading Repository Table'!$B1258, "")</f>
        <v/>
      </c>
      <c r="G1258" s="79" t="str">
        <f>IF('Water Trading Repository Table'!$E1258="Soft",'Water Trading Repository Table'!$C1258, "")</f>
        <v/>
      </c>
      <c r="H1258" s="78">
        <f>IF('Water Trading Repository Table'!$E1258="Hard",'Water Trading Repository Table'!$B1258, "")</f>
        <v>2493.1580491749901</v>
      </c>
      <c r="I1258" s="78">
        <f t="shared" si="22"/>
        <v>3</v>
      </c>
      <c r="J1258" s="90">
        <f>IF('Water Trading Repository Table'!$E1258="Hard",'Water Trading Repository Table'!$C1258,"")</f>
        <v>92.092500000000001</v>
      </c>
    </row>
    <row r="1259" spans="1:10" ht="14.25" customHeight="1" x14ac:dyDescent="0.2">
      <c r="A1259" s="77">
        <v>41903</v>
      </c>
      <c r="B1259" s="78">
        <v>1997.42899145416</v>
      </c>
      <c r="C1259" s="79">
        <v>92.263333333333307</v>
      </c>
      <c r="D1259" s="80">
        <v>9</v>
      </c>
      <c r="E1259" s="80" t="s">
        <v>68</v>
      </c>
      <c r="F1259" s="78" t="str">
        <f>IF('Water Trading Repository Table'!$E1259="Soft",'Water Trading Repository Table'!$B1259, "")</f>
        <v/>
      </c>
      <c r="G1259" s="79" t="str">
        <f>IF('Water Trading Repository Table'!$E1259="Soft",'Water Trading Repository Table'!$C1259, "")</f>
        <v/>
      </c>
      <c r="H1259" s="78">
        <f>IF('Water Trading Repository Table'!$E1259="Hard",'Water Trading Repository Table'!$B1259, "")</f>
        <v>1997.42899145416</v>
      </c>
      <c r="I1259" s="78">
        <f t="shared" si="22"/>
        <v>3</v>
      </c>
      <c r="J1259" s="90">
        <f>IF('Water Trading Repository Table'!$E1259="Hard",'Water Trading Repository Table'!$C1259,"")</f>
        <v>92.263333333333307</v>
      </c>
    </row>
    <row r="1260" spans="1:10" ht="14.25" customHeight="1" x14ac:dyDescent="0.2">
      <c r="A1260" s="77">
        <v>41903.5</v>
      </c>
      <c r="B1260" s="78">
        <v>2123.2153123916601</v>
      </c>
      <c r="C1260" s="79">
        <v>93.793333333333294</v>
      </c>
      <c r="D1260" s="80">
        <v>9</v>
      </c>
      <c r="E1260" s="80" t="s">
        <v>68</v>
      </c>
      <c r="F1260" s="78" t="str">
        <f>IF('Water Trading Repository Table'!$E1260="Soft",'Water Trading Repository Table'!$B1260, "")</f>
        <v/>
      </c>
      <c r="G1260" s="79" t="str">
        <f>IF('Water Trading Repository Table'!$E1260="Soft",'Water Trading Repository Table'!$C1260, "")</f>
        <v/>
      </c>
      <c r="H1260" s="78">
        <f>IF('Water Trading Repository Table'!$E1260="Hard",'Water Trading Repository Table'!$B1260, "")</f>
        <v>2123.2153123916601</v>
      </c>
      <c r="I1260" s="78">
        <f t="shared" si="22"/>
        <v>3</v>
      </c>
      <c r="J1260" s="90">
        <f>IF('Water Trading Repository Table'!$E1260="Hard",'Water Trading Repository Table'!$C1260,"")</f>
        <v>93.793333333333294</v>
      </c>
    </row>
    <row r="1261" spans="1:10" ht="14.25" customHeight="1" x14ac:dyDescent="0.2">
      <c r="A1261" s="77">
        <v>41904</v>
      </c>
      <c r="B1261" s="78">
        <v>1959.9531131199999</v>
      </c>
      <c r="C1261" s="79">
        <v>92.381999999999906</v>
      </c>
      <c r="D1261" s="80">
        <v>9</v>
      </c>
      <c r="E1261" s="80" t="s">
        <v>68</v>
      </c>
      <c r="F1261" s="78" t="str">
        <f>IF('Water Trading Repository Table'!$E1261="Soft",'Water Trading Repository Table'!$B1261, "")</f>
        <v/>
      </c>
      <c r="G1261" s="79" t="str">
        <f>IF('Water Trading Repository Table'!$E1261="Soft",'Water Trading Repository Table'!$C1261, "")</f>
        <v/>
      </c>
      <c r="H1261" s="78">
        <f>IF('Water Trading Repository Table'!$E1261="Hard",'Water Trading Repository Table'!$B1261, "")</f>
        <v>1959.9531131199999</v>
      </c>
      <c r="I1261" s="78">
        <f t="shared" si="22"/>
        <v>3</v>
      </c>
      <c r="J1261" s="90">
        <f>IF('Water Trading Repository Table'!$E1261="Hard",'Water Trading Repository Table'!$C1261,"")</f>
        <v>92.381999999999906</v>
      </c>
    </row>
    <row r="1262" spans="1:10" ht="14.25" customHeight="1" x14ac:dyDescent="0.2">
      <c r="A1262" s="77">
        <v>41904.5</v>
      </c>
      <c r="B1262" s="78">
        <v>2364.44915055416</v>
      </c>
      <c r="C1262" s="79">
        <v>92.907499999999999</v>
      </c>
      <c r="D1262" s="80">
        <v>9</v>
      </c>
      <c r="E1262" s="80" t="s">
        <v>68</v>
      </c>
      <c r="F1262" s="78" t="str">
        <f>IF('Water Trading Repository Table'!$E1262="Soft",'Water Trading Repository Table'!$B1262, "")</f>
        <v/>
      </c>
      <c r="G1262" s="79" t="str">
        <f>IF('Water Trading Repository Table'!$E1262="Soft",'Water Trading Repository Table'!$C1262, "")</f>
        <v/>
      </c>
      <c r="H1262" s="78">
        <f>IF('Water Trading Repository Table'!$E1262="Hard",'Water Trading Repository Table'!$B1262, "")</f>
        <v>2364.44915055416</v>
      </c>
      <c r="I1262" s="78">
        <f t="shared" si="22"/>
        <v>3</v>
      </c>
      <c r="J1262" s="90">
        <f>IF('Water Trading Repository Table'!$E1262="Hard",'Water Trading Repository Table'!$C1262,"")</f>
        <v>92.907499999999999</v>
      </c>
    </row>
    <row r="1263" spans="1:10" ht="14.25" customHeight="1" x14ac:dyDescent="0.2">
      <c r="A1263" s="77">
        <v>41905</v>
      </c>
      <c r="B1263" s="78">
        <v>2248.0190105124898</v>
      </c>
      <c r="C1263" s="79">
        <v>93.206249999999997</v>
      </c>
      <c r="D1263" s="80">
        <v>9</v>
      </c>
      <c r="E1263" s="80" t="s">
        <v>68</v>
      </c>
      <c r="F1263" s="78" t="str">
        <f>IF('Water Trading Repository Table'!$E1263="Soft",'Water Trading Repository Table'!$B1263, "")</f>
        <v/>
      </c>
      <c r="G1263" s="79" t="str">
        <f>IF('Water Trading Repository Table'!$E1263="Soft",'Water Trading Repository Table'!$C1263, "")</f>
        <v/>
      </c>
      <c r="H1263" s="78">
        <f>IF('Water Trading Repository Table'!$E1263="Hard",'Water Trading Repository Table'!$B1263, "")</f>
        <v>2248.0190105124898</v>
      </c>
      <c r="I1263" s="78">
        <f t="shared" si="22"/>
        <v>3</v>
      </c>
      <c r="J1263" s="90">
        <f>IF('Water Trading Repository Table'!$E1263="Hard",'Water Trading Repository Table'!$C1263,"")</f>
        <v>93.206249999999997</v>
      </c>
    </row>
    <row r="1264" spans="1:10" ht="14.25" customHeight="1" x14ac:dyDescent="0.2">
      <c r="A1264" s="77">
        <v>41905.5</v>
      </c>
      <c r="B1264" s="78">
        <v>2449.8866331333302</v>
      </c>
      <c r="C1264" s="79">
        <v>97.012499999999903</v>
      </c>
      <c r="D1264" s="80">
        <v>9</v>
      </c>
      <c r="E1264" s="80" t="s">
        <v>68</v>
      </c>
      <c r="F1264" s="78" t="str">
        <f>IF('Water Trading Repository Table'!$E1264="Soft",'Water Trading Repository Table'!$B1264, "")</f>
        <v/>
      </c>
      <c r="G1264" s="79" t="str">
        <f>IF('Water Trading Repository Table'!$E1264="Soft",'Water Trading Repository Table'!$C1264, "")</f>
        <v/>
      </c>
      <c r="H1264" s="78">
        <f>IF('Water Trading Repository Table'!$E1264="Hard",'Water Trading Repository Table'!$B1264, "")</f>
        <v>2449.8866331333302</v>
      </c>
      <c r="I1264" s="78">
        <f t="shared" si="22"/>
        <v>3</v>
      </c>
      <c r="J1264" s="90">
        <f>IF('Water Trading Repository Table'!$E1264="Hard",'Water Trading Repository Table'!$C1264,"")</f>
        <v>97.012499999999903</v>
      </c>
    </row>
    <row r="1265" spans="1:10" ht="14.25" customHeight="1" x14ac:dyDescent="0.2">
      <c r="A1265" s="77">
        <v>41906</v>
      </c>
      <c r="B1265" s="78">
        <v>2096.2388598541602</v>
      </c>
      <c r="C1265" s="79">
        <v>89.178333333333299</v>
      </c>
      <c r="D1265" s="80">
        <v>9</v>
      </c>
      <c r="E1265" s="80" t="s">
        <v>68</v>
      </c>
      <c r="F1265" s="78" t="str">
        <f>IF('Water Trading Repository Table'!$E1265="Soft",'Water Trading Repository Table'!$B1265, "")</f>
        <v/>
      </c>
      <c r="G1265" s="79" t="str">
        <f>IF('Water Trading Repository Table'!$E1265="Soft",'Water Trading Repository Table'!$C1265, "")</f>
        <v/>
      </c>
      <c r="H1265" s="78">
        <f>IF('Water Trading Repository Table'!$E1265="Hard",'Water Trading Repository Table'!$B1265, "")</f>
        <v>2096.2388598541602</v>
      </c>
      <c r="I1265" s="78">
        <f t="shared" si="22"/>
        <v>3</v>
      </c>
      <c r="J1265" s="90">
        <f>IF('Water Trading Repository Table'!$E1265="Hard",'Water Trading Repository Table'!$C1265,"")</f>
        <v>89.178333333333299</v>
      </c>
    </row>
    <row r="1266" spans="1:10" ht="14.25" customHeight="1" x14ac:dyDescent="0.2">
      <c r="A1266" s="77">
        <v>41906.5</v>
      </c>
      <c r="B1266" s="78">
        <v>2440.3553028374899</v>
      </c>
      <c r="C1266" s="79">
        <v>90.419166666666598</v>
      </c>
      <c r="D1266" s="80">
        <v>9</v>
      </c>
      <c r="E1266" s="80" t="s">
        <v>68</v>
      </c>
      <c r="F1266" s="78" t="str">
        <f>IF('Water Trading Repository Table'!$E1266="Soft",'Water Trading Repository Table'!$B1266, "")</f>
        <v/>
      </c>
      <c r="G1266" s="79" t="str">
        <f>IF('Water Trading Repository Table'!$E1266="Soft",'Water Trading Repository Table'!$C1266, "")</f>
        <v/>
      </c>
      <c r="H1266" s="78">
        <f>IF('Water Trading Repository Table'!$E1266="Hard",'Water Trading Repository Table'!$B1266, "")</f>
        <v>2440.3553028374899</v>
      </c>
      <c r="I1266" s="78">
        <f t="shared" si="22"/>
        <v>3</v>
      </c>
      <c r="J1266" s="90">
        <f>IF('Water Trading Repository Table'!$E1266="Hard",'Water Trading Repository Table'!$C1266,"")</f>
        <v>90.419166666666598</v>
      </c>
    </row>
    <row r="1267" spans="1:10" ht="14.25" customHeight="1" x14ac:dyDescent="0.2">
      <c r="A1267" s="77">
        <v>41907</v>
      </c>
      <c r="B1267" s="78">
        <v>2174.9172505541601</v>
      </c>
      <c r="C1267" s="79">
        <v>95.5891666666666</v>
      </c>
      <c r="D1267" s="80">
        <v>9</v>
      </c>
      <c r="E1267" s="80" t="s">
        <v>68</v>
      </c>
      <c r="F1267" s="78" t="str">
        <f>IF('Water Trading Repository Table'!$E1267="Soft",'Water Trading Repository Table'!$B1267, "")</f>
        <v/>
      </c>
      <c r="G1267" s="79" t="str">
        <f>IF('Water Trading Repository Table'!$E1267="Soft",'Water Trading Repository Table'!$C1267, "")</f>
        <v/>
      </c>
      <c r="H1267" s="78">
        <f>IF('Water Trading Repository Table'!$E1267="Hard",'Water Trading Repository Table'!$B1267, "")</f>
        <v>2174.9172505541601</v>
      </c>
      <c r="I1267" s="78">
        <f t="shared" si="22"/>
        <v>3</v>
      </c>
      <c r="J1267" s="90">
        <f>IF('Water Trading Repository Table'!$E1267="Hard",'Water Trading Repository Table'!$C1267,"")</f>
        <v>95.5891666666666</v>
      </c>
    </row>
    <row r="1268" spans="1:10" ht="14.25" customHeight="1" x14ac:dyDescent="0.2">
      <c r="A1268" s="77">
        <v>41907.5</v>
      </c>
      <c r="B1268" s="78">
        <v>2413.5105322916602</v>
      </c>
      <c r="C1268" s="79">
        <v>97.796666666666596</v>
      </c>
      <c r="D1268" s="80">
        <v>9</v>
      </c>
      <c r="E1268" s="80" t="s">
        <v>68</v>
      </c>
      <c r="F1268" s="78" t="str">
        <f>IF('Water Trading Repository Table'!$E1268="Soft",'Water Trading Repository Table'!$B1268, "")</f>
        <v/>
      </c>
      <c r="G1268" s="79" t="str">
        <f>IF('Water Trading Repository Table'!$E1268="Soft",'Water Trading Repository Table'!$C1268, "")</f>
        <v/>
      </c>
      <c r="H1268" s="78">
        <f>IF('Water Trading Repository Table'!$E1268="Hard",'Water Trading Repository Table'!$B1268, "")</f>
        <v>2413.5105322916602</v>
      </c>
      <c r="I1268" s="78">
        <f t="shared" si="22"/>
        <v>3</v>
      </c>
      <c r="J1268" s="90">
        <f>IF('Water Trading Repository Table'!$E1268="Hard",'Water Trading Repository Table'!$C1268,"")</f>
        <v>97.796666666666596</v>
      </c>
    </row>
    <row r="1269" spans="1:10" ht="14.25" customHeight="1" x14ac:dyDescent="0.2">
      <c r="A1269" s="77">
        <v>41908</v>
      </c>
      <c r="B1269" s="78">
        <v>2185.6362948291599</v>
      </c>
      <c r="C1269" s="79">
        <v>93.211666666666602</v>
      </c>
      <c r="D1269" s="80">
        <v>9</v>
      </c>
      <c r="E1269" s="80" t="s">
        <v>68</v>
      </c>
      <c r="F1269" s="78" t="str">
        <f>IF('Water Trading Repository Table'!$E1269="Soft",'Water Trading Repository Table'!$B1269, "")</f>
        <v/>
      </c>
      <c r="G1269" s="79" t="str">
        <f>IF('Water Trading Repository Table'!$E1269="Soft",'Water Trading Repository Table'!$C1269, "")</f>
        <v/>
      </c>
      <c r="H1269" s="78">
        <f>IF('Water Trading Repository Table'!$E1269="Hard",'Water Trading Repository Table'!$B1269, "")</f>
        <v>2185.6362948291599</v>
      </c>
      <c r="I1269" s="78">
        <f t="shared" si="22"/>
        <v>3</v>
      </c>
      <c r="J1269" s="90">
        <f>IF('Water Trading Repository Table'!$E1269="Hard",'Water Trading Repository Table'!$C1269,"")</f>
        <v>93.211666666666602</v>
      </c>
    </row>
    <row r="1270" spans="1:10" ht="14.25" customHeight="1" x14ac:dyDescent="0.2">
      <c r="A1270" s="77">
        <v>41908.5</v>
      </c>
      <c r="B1270" s="78">
        <v>2488.2033734500001</v>
      </c>
      <c r="C1270" s="79">
        <v>92.63</v>
      </c>
      <c r="D1270" s="80">
        <v>9</v>
      </c>
      <c r="E1270" s="80" t="s">
        <v>68</v>
      </c>
      <c r="F1270" s="78" t="str">
        <f>IF('Water Trading Repository Table'!$E1270="Soft",'Water Trading Repository Table'!$B1270, "")</f>
        <v/>
      </c>
      <c r="G1270" s="79" t="str">
        <f>IF('Water Trading Repository Table'!$E1270="Soft",'Water Trading Repository Table'!$C1270, "")</f>
        <v/>
      </c>
      <c r="H1270" s="78">
        <f>IF('Water Trading Repository Table'!$E1270="Hard",'Water Trading Repository Table'!$B1270, "")</f>
        <v>2488.2033734500001</v>
      </c>
      <c r="I1270" s="78">
        <f t="shared" si="22"/>
        <v>3</v>
      </c>
      <c r="J1270" s="90">
        <f>IF('Water Trading Repository Table'!$E1270="Hard",'Water Trading Repository Table'!$C1270,"")</f>
        <v>92.63</v>
      </c>
    </row>
    <row r="1271" spans="1:10" ht="14.25" customHeight="1" x14ac:dyDescent="0.2">
      <c r="A1271" s="77">
        <v>41909</v>
      </c>
      <c r="B1271" s="78">
        <v>2231.6066298124902</v>
      </c>
      <c r="C1271" s="79">
        <v>93.126666666666594</v>
      </c>
      <c r="D1271" s="80">
        <v>9</v>
      </c>
      <c r="E1271" s="80" t="s">
        <v>68</v>
      </c>
      <c r="F1271" s="78" t="str">
        <f>IF('Water Trading Repository Table'!$E1271="Soft",'Water Trading Repository Table'!$B1271, "")</f>
        <v/>
      </c>
      <c r="G1271" s="79" t="str">
        <f>IF('Water Trading Repository Table'!$E1271="Soft",'Water Trading Repository Table'!$C1271, "")</f>
        <v/>
      </c>
      <c r="H1271" s="78">
        <f>IF('Water Trading Repository Table'!$E1271="Hard",'Water Trading Repository Table'!$B1271, "")</f>
        <v>2231.6066298124902</v>
      </c>
      <c r="I1271" s="78">
        <f t="shared" si="22"/>
        <v>3</v>
      </c>
      <c r="J1271" s="90">
        <f>IF('Water Trading Repository Table'!$E1271="Hard",'Water Trading Repository Table'!$C1271,"")</f>
        <v>93.126666666666594</v>
      </c>
    </row>
    <row r="1272" spans="1:10" ht="14.25" customHeight="1" x14ac:dyDescent="0.2">
      <c r="A1272" s="77">
        <v>41909.5</v>
      </c>
      <c r="B1272" s="78">
        <v>2409.3805057374898</v>
      </c>
      <c r="C1272" s="79">
        <v>94.182499999999905</v>
      </c>
      <c r="D1272" s="80">
        <v>9</v>
      </c>
      <c r="E1272" s="80" t="s">
        <v>68</v>
      </c>
      <c r="F1272" s="78" t="str">
        <f>IF('Water Trading Repository Table'!$E1272="Soft",'Water Trading Repository Table'!$B1272, "")</f>
        <v/>
      </c>
      <c r="G1272" s="79" t="str">
        <f>IF('Water Trading Repository Table'!$E1272="Soft",'Water Trading Repository Table'!$C1272, "")</f>
        <v/>
      </c>
      <c r="H1272" s="78">
        <f>IF('Water Trading Repository Table'!$E1272="Hard",'Water Trading Repository Table'!$B1272, "")</f>
        <v>2409.3805057374898</v>
      </c>
      <c r="I1272" s="78">
        <f t="shared" si="22"/>
        <v>3</v>
      </c>
      <c r="J1272" s="90">
        <f>IF('Water Trading Repository Table'!$E1272="Hard",'Water Trading Repository Table'!$C1272,"")</f>
        <v>94.182499999999905</v>
      </c>
    </row>
    <row r="1273" spans="1:10" ht="14.25" customHeight="1" x14ac:dyDescent="0.2">
      <c r="A1273" s="77">
        <v>41910</v>
      </c>
      <c r="B1273" s="78">
        <v>1921.2692918958301</v>
      </c>
      <c r="C1273" s="79">
        <v>92.816666666666606</v>
      </c>
      <c r="D1273" s="80">
        <v>9</v>
      </c>
      <c r="E1273" s="80" t="s">
        <v>68</v>
      </c>
      <c r="F1273" s="78" t="str">
        <f>IF('Water Trading Repository Table'!$E1273="Soft",'Water Trading Repository Table'!$B1273, "")</f>
        <v/>
      </c>
      <c r="G1273" s="79" t="str">
        <f>IF('Water Trading Repository Table'!$E1273="Soft",'Water Trading Repository Table'!$C1273, "")</f>
        <v/>
      </c>
      <c r="H1273" s="78">
        <f>IF('Water Trading Repository Table'!$E1273="Hard",'Water Trading Repository Table'!$B1273, "")</f>
        <v>1921.2692918958301</v>
      </c>
      <c r="I1273" s="78">
        <f t="shared" si="22"/>
        <v>3</v>
      </c>
      <c r="J1273" s="90">
        <f>IF('Water Trading Repository Table'!$E1273="Hard",'Water Trading Repository Table'!$C1273,"")</f>
        <v>92.816666666666606</v>
      </c>
    </row>
    <row r="1274" spans="1:10" ht="14.25" customHeight="1" x14ac:dyDescent="0.2">
      <c r="A1274" s="77">
        <v>41910.5</v>
      </c>
      <c r="B1274" s="78">
        <v>2087.1779811166598</v>
      </c>
      <c r="C1274" s="79">
        <v>89.649166666666602</v>
      </c>
      <c r="D1274" s="80">
        <v>9</v>
      </c>
      <c r="E1274" s="80" t="s">
        <v>68</v>
      </c>
      <c r="F1274" s="78" t="str">
        <f>IF('Water Trading Repository Table'!$E1274="Soft",'Water Trading Repository Table'!$B1274, "")</f>
        <v/>
      </c>
      <c r="G1274" s="79" t="str">
        <f>IF('Water Trading Repository Table'!$E1274="Soft",'Water Trading Repository Table'!$C1274, "")</f>
        <v/>
      </c>
      <c r="H1274" s="78">
        <f>IF('Water Trading Repository Table'!$E1274="Hard",'Water Trading Repository Table'!$B1274, "")</f>
        <v>2087.1779811166598</v>
      </c>
      <c r="I1274" s="78">
        <f t="shared" si="22"/>
        <v>3</v>
      </c>
      <c r="J1274" s="90">
        <f>IF('Water Trading Repository Table'!$E1274="Hard",'Water Trading Repository Table'!$C1274,"")</f>
        <v>89.649166666666602</v>
      </c>
    </row>
    <row r="1275" spans="1:10" ht="14.25" customHeight="1" x14ac:dyDescent="0.2">
      <c r="A1275" s="77">
        <v>41911</v>
      </c>
      <c r="B1275" s="78">
        <v>1892.1575970958299</v>
      </c>
      <c r="C1275" s="79">
        <v>89.694999999999993</v>
      </c>
      <c r="D1275" s="80">
        <v>9</v>
      </c>
      <c r="E1275" s="80" t="s">
        <v>68</v>
      </c>
      <c r="F1275" s="78" t="str">
        <f>IF('Water Trading Repository Table'!$E1275="Soft",'Water Trading Repository Table'!$B1275, "")</f>
        <v/>
      </c>
      <c r="G1275" s="79" t="str">
        <f>IF('Water Trading Repository Table'!$E1275="Soft",'Water Trading Repository Table'!$C1275, "")</f>
        <v/>
      </c>
      <c r="H1275" s="78">
        <f>IF('Water Trading Repository Table'!$E1275="Hard",'Water Trading Repository Table'!$B1275, "")</f>
        <v>1892.1575970958299</v>
      </c>
      <c r="I1275" s="78">
        <f t="shared" si="22"/>
        <v>3</v>
      </c>
      <c r="J1275" s="90">
        <f>IF('Water Trading Repository Table'!$E1275="Hard",'Water Trading Repository Table'!$C1275,"")</f>
        <v>89.694999999999993</v>
      </c>
    </row>
    <row r="1276" spans="1:10" ht="14.25" customHeight="1" x14ac:dyDescent="0.2">
      <c r="A1276" s="77">
        <v>41911.5</v>
      </c>
      <c r="B1276" s="78">
        <v>2173.0139887708301</v>
      </c>
      <c r="C1276" s="79">
        <v>90.165000000000006</v>
      </c>
      <c r="D1276" s="80">
        <v>9</v>
      </c>
      <c r="E1276" s="80" t="s">
        <v>68</v>
      </c>
      <c r="F1276" s="78" t="str">
        <f>IF('Water Trading Repository Table'!$E1276="Soft",'Water Trading Repository Table'!$B1276, "")</f>
        <v/>
      </c>
      <c r="G1276" s="79" t="str">
        <f>IF('Water Trading Repository Table'!$E1276="Soft",'Water Trading Repository Table'!$C1276, "")</f>
        <v/>
      </c>
      <c r="H1276" s="78">
        <f>IF('Water Trading Repository Table'!$E1276="Hard",'Water Trading Repository Table'!$B1276, "")</f>
        <v>2173.0139887708301</v>
      </c>
      <c r="I1276" s="78">
        <f t="shared" si="22"/>
        <v>3</v>
      </c>
      <c r="J1276" s="90">
        <f>IF('Water Trading Repository Table'!$E1276="Hard",'Water Trading Repository Table'!$C1276,"")</f>
        <v>90.165000000000006</v>
      </c>
    </row>
    <row r="1277" spans="1:10" ht="14.25" customHeight="1" x14ac:dyDescent="0.2">
      <c r="A1277" s="77">
        <v>41912</v>
      </c>
      <c r="B1277" s="78">
        <v>1895.0546239416601</v>
      </c>
      <c r="C1277" s="79">
        <v>92.224999999999994</v>
      </c>
      <c r="D1277" s="80">
        <v>9</v>
      </c>
      <c r="E1277" s="80" t="s">
        <v>68</v>
      </c>
      <c r="F1277" s="78" t="str">
        <f>IF('Water Trading Repository Table'!$E1277="Soft",'Water Trading Repository Table'!$B1277, "")</f>
        <v/>
      </c>
      <c r="G1277" s="79" t="str">
        <f>IF('Water Trading Repository Table'!$E1277="Soft",'Water Trading Repository Table'!$C1277, "")</f>
        <v/>
      </c>
      <c r="H1277" s="78">
        <f>IF('Water Trading Repository Table'!$E1277="Hard",'Water Trading Repository Table'!$B1277, "")</f>
        <v>1895.0546239416601</v>
      </c>
      <c r="I1277" s="78">
        <f t="shared" si="22"/>
        <v>3</v>
      </c>
      <c r="J1277" s="90">
        <f>IF('Water Trading Repository Table'!$E1277="Hard",'Water Trading Repository Table'!$C1277,"")</f>
        <v>92.224999999999994</v>
      </c>
    </row>
    <row r="1278" spans="1:10" ht="14.25" customHeight="1" x14ac:dyDescent="0.2">
      <c r="A1278" s="77">
        <v>41912.5</v>
      </c>
      <c r="B1278" s="78">
        <v>2193.5688543291599</v>
      </c>
      <c r="C1278" s="79">
        <v>91.504999999999995</v>
      </c>
      <c r="D1278" s="80">
        <v>9</v>
      </c>
      <c r="E1278" s="80" t="s">
        <v>68</v>
      </c>
      <c r="F1278" s="78" t="str">
        <f>IF('Water Trading Repository Table'!$E1278="Soft",'Water Trading Repository Table'!$B1278, "")</f>
        <v/>
      </c>
      <c r="G1278" s="79" t="str">
        <f>IF('Water Trading Repository Table'!$E1278="Soft",'Water Trading Repository Table'!$C1278, "")</f>
        <v/>
      </c>
      <c r="H1278" s="78">
        <f>IF('Water Trading Repository Table'!$E1278="Hard",'Water Trading Repository Table'!$B1278, "")</f>
        <v>2193.5688543291599</v>
      </c>
      <c r="I1278" s="78">
        <f t="shared" si="22"/>
        <v>3</v>
      </c>
      <c r="J1278" s="90">
        <f>IF('Water Trading Repository Table'!$E1278="Hard",'Water Trading Repository Table'!$C1278,"")</f>
        <v>91.504999999999995</v>
      </c>
    </row>
    <row r="1279" spans="1:10" ht="14.25" customHeight="1" x14ac:dyDescent="0.2">
      <c r="A1279" s="77">
        <v>41913</v>
      </c>
      <c r="B1279" s="78">
        <v>2045.4487360916601</v>
      </c>
      <c r="C1279" s="79">
        <v>95.185833333333306</v>
      </c>
      <c r="D1279" s="80">
        <v>10</v>
      </c>
      <c r="E1279" s="80" t="s">
        <v>68</v>
      </c>
      <c r="F1279" s="78" t="str">
        <f>IF('Water Trading Repository Table'!$E1279="Soft",'Water Trading Repository Table'!$B1279, "")</f>
        <v/>
      </c>
      <c r="G1279" s="79" t="str">
        <f>IF('Water Trading Repository Table'!$E1279="Soft",'Water Trading Repository Table'!$C1279, "")</f>
        <v/>
      </c>
      <c r="H1279" s="78">
        <f>IF('Water Trading Repository Table'!$E1279="Hard",'Water Trading Repository Table'!$B1279, "")</f>
        <v>2045.4487360916601</v>
      </c>
      <c r="I1279" s="78">
        <f t="shared" si="22"/>
        <v>4</v>
      </c>
      <c r="J1279" s="90">
        <f>IF('Water Trading Repository Table'!$E1279="Hard",'Water Trading Repository Table'!$C1279,"")</f>
        <v>95.185833333333306</v>
      </c>
    </row>
    <row r="1280" spans="1:10" ht="14.25" customHeight="1" x14ac:dyDescent="0.2">
      <c r="A1280" s="77">
        <v>41913.5</v>
      </c>
      <c r="B1280" s="78">
        <v>2551.9848045416602</v>
      </c>
      <c r="C1280" s="79">
        <v>92.634166666666601</v>
      </c>
      <c r="D1280" s="80">
        <v>10</v>
      </c>
      <c r="E1280" s="80" t="s">
        <v>68</v>
      </c>
      <c r="F1280" s="78" t="str">
        <f>IF('Water Trading Repository Table'!$E1280="Soft",'Water Trading Repository Table'!$B1280, "")</f>
        <v/>
      </c>
      <c r="G1280" s="79" t="str">
        <f>IF('Water Trading Repository Table'!$E1280="Soft",'Water Trading Repository Table'!$C1280, "")</f>
        <v/>
      </c>
      <c r="H1280" s="78">
        <f>IF('Water Trading Repository Table'!$E1280="Hard",'Water Trading Repository Table'!$B1280, "")</f>
        <v>2551.9848045416602</v>
      </c>
      <c r="I1280" s="78">
        <f t="shared" si="22"/>
        <v>4</v>
      </c>
      <c r="J1280" s="90">
        <f>IF('Water Trading Repository Table'!$E1280="Hard",'Water Trading Repository Table'!$C1280,"")</f>
        <v>92.634166666666601</v>
      </c>
    </row>
    <row r="1281" spans="1:10" ht="14.25" customHeight="1" x14ac:dyDescent="0.2">
      <c r="A1281" s="77">
        <v>41914</v>
      </c>
      <c r="B1281" s="78">
        <v>2031.1868413249899</v>
      </c>
      <c r="C1281" s="79">
        <v>91.8541666666666</v>
      </c>
      <c r="D1281" s="80">
        <v>10</v>
      </c>
      <c r="E1281" s="80" t="s">
        <v>68</v>
      </c>
      <c r="F1281" s="78" t="str">
        <f>IF('Water Trading Repository Table'!$E1281="Soft",'Water Trading Repository Table'!$B1281, "")</f>
        <v/>
      </c>
      <c r="G1281" s="79" t="str">
        <f>IF('Water Trading Repository Table'!$E1281="Soft",'Water Trading Repository Table'!$C1281, "")</f>
        <v/>
      </c>
      <c r="H1281" s="78">
        <f>IF('Water Trading Repository Table'!$E1281="Hard",'Water Trading Repository Table'!$B1281, "")</f>
        <v>2031.1868413249899</v>
      </c>
      <c r="I1281" s="78">
        <f t="shared" si="22"/>
        <v>4</v>
      </c>
      <c r="J1281" s="90">
        <f>IF('Water Trading Repository Table'!$E1281="Hard",'Water Trading Repository Table'!$C1281,"")</f>
        <v>91.8541666666666</v>
      </c>
    </row>
    <row r="1282" spans="1:10" ht="14.25" customHeight="1" x14ac:dyDescent="0.2">
      <c r="A1282" s="77">
        <v>41914.5</v>
      </c>
      <c r="B1282" s="78">
        <v>2302.8370136041599</v>
      </c>
      <c r="C1282" s="79">
        <v>88.734166666666596</v>
      </c>
      <c r="D1282" s="80">
        <v>10</v>
      </c>
      <c r="E1282" s="80" t="s">
        <v>68</v>
      </c>
      <c r="F1282" s="78" t="str">
        <f>IF('Water Trading Repository Table'!$E1282="Soft",'Water Trading Repository Table'!$B1282, "")</f>
        <v/>
      </c>
      <c r="G1282" s="79" t="str">
        <f>IF('Water Trading Repository Table'!$E1282="Soft",'Water Trading Repository Table'!$C1282, "")</f>
        <v/>
      </c>
      <c r="H1282" s="78">
        <f>IF('Water Trading Repository Table'!$E1282="Hard",'Water Trading Repository Table'!$B1282, "")</f>
        <v>2302.8370136041599</v>
      </c>
      <c r="I1282" s="78">
        <f t="shared" si="22"/>
        <v>4</v>
      </c>
      <c r="J1282" s="90">
        <f>IF('Water Trading Repository Table'!$E1282="Hard",'Water Trading Repository Table'!$C1282,"")</f>
        <v>88.734166666666596</v>
      </c>
    </row>
    <row r="1283" spans="1:10" ht="14.25" customHeight="1" x14ac:dyDescent="0.2">
      <c r="A1283" s="77">
        <v>41915</v>
      </c>
      <c r="B1283" s="78">
        <v>2265.20051680714</v>
      </c>
      <c r="C1283" s="79">
        <v>97.854285714285695</v>
      </c>
      <c r="D1283" s="80">
        <v>10</v>
      </c>
      <c r="E1283" s="80" t="s">
        <v>68</v>
      </c>
      <c r="F1283" s="78" t="str">
        <f>IF('Water Trading Repository Table'!$E1283="Soft",'Water Trading Repository Table'!$B1283, "")</f>
        <v/>
      </c>
      <c r="G1283" s="79" t="str">
        <f>IF('Water Trading Repository Table'!$E1283="Soft",'Water Trading Repository Table'!$C1283, "")</f>
        <v/>
      </c>
      <c r="H1283" s="78">
        <f>IF('Water Trading Repository Table'!$E1283="Hard",'Water Trading Repository Table'!$B1283, "")</f>
        <v>2265.20051680714</v>
      </c>
      <c r="I1283" s="78">
        <f t="shared" si="22"/>
        <v>4</v>
      </c>
      <c r="J1283" s="90">
        <f>IF('Water Trading Repository Table'!$E1283="Hard",'Water Trading Repository Table'!$C1283,"")</f>
        <v>97.854285714285695</v>
      </c>
    </row>
    <row r="1284" spans="1:10" ht="14.25" customHeight="1" x14ac:dyDescent="0.2">
      <c r="A1284" s="77">
        <v>41915.5</v>
      </c>
      <c r="B1284" s="78">
        <v>2274.5985309624898</v>
      </c>
      <c r="C1284" s="79">
        <v>90.266666666666595</v>
      </c>
      <c r="D1284" s="80">
        <v>10</v>
      </c>
      <c r="E1284" s="80" t="s">
        <v>68</v>
      </c>
      <c r="F1284" s="78" t="str">
        <f>IF('Water Trading Repository Table'!$E1284="Soft",'Water Trading Repository Table'!$B1284, "")</f>
        <v/>
      </c>
      <c r="G1284" s="79" t="str">
        <f>IF('Water Trading Repository Table'!$E1284="Soft",'Water Trading Repository Table'!$C1284, "")</f>
        <v/>
      </c>
      <c r="H1284" s="78">
        <f>IF('Water Trading Repository Table'!$E1284="Hard",'Water Trading Repository Table'!$B1284, "")</f>
        <v>2274.5985309624898</v>
      </c>
      <c r="I1284" s="78">
        <f t="shared" ref="I1284:I1347" si="23">ROUNDUP(D1284/3,0)</f>
        <v>4</v>
      </c>
      <c r="J1284" s="90">
        <f>IF('Water Trading Repository Table'!$E1284="Hard",'Water Trading Repository Table'!$C1284,"")</f>
        <v>90.266666666666595</v>
      </c>
    </row>
    <row r="1285" spans="1:10" ht="14.25" customHeight="1" x14ac:dyDescent="0.2">
      <c r="A1285" s="77">
        <v>41916</v>
      </c>
      <c r="B1285" s="78">
        <v>2135.9982475583301</v>
      </c>
      <c r="C1285" s="79">
        <v>93.316666666666606</v>
      </c>
      <c r="D1285" s="80">
        <v>10</v>
      </c>
      <c r="E1285" s="80" t="s">
        <v>68</v>
      </c>
      <c r="F1285" s="78" t="str">
        <f>IF('Water Trading Repository Table'!$E1285="Soft",'Water Trading Repository Table'!$B1285, "")</f>
        <v/>
      </c>
      <c r="G1285" s="79" t="str">
        <f>IF('Water Trading Repository Table'!$E1285="Soft",'Water Trading Repository Table'!$C1285, "")</f>
        <v/>
      </c>
      <c r="H1285" s="78">
        <f>IF('Water Trading Repository Table'!$E1285="Hard",'Water Trading Repository Table'!$B1285, "")</f>
        <v>2135.9982475583301</v>
      </c>
      <c r="I1285" s="78">
        <f t="shared" si="23"/>
        <v>4</v>
      </c>
      <c r="J1285" s="90">
        <f>IF('Water Trading Repository Table'!$E1285="Hard",'Water Trading Repository Table'!$C1285,"")</f>
        <v>93.316666666666606</v>
      </c>
    </row>
    <row r="1286" spans="1:10" ht="14.25" customHeight="1" x14ac:dyDescent="0.2">
      <c r="A1286" s="77">
        <v>41916.5</v>
      </c>
      <c r="B1286" s="78">
        <v>2375.1063702249899</v>
      </c>
      <c r="C1286" s="79">
        <v>91.059166666666599</v>
      </c>
      <c r="D1286" s="80">
        <v>10</v>
      </c>
      <c r="E1286" s="80" t="s">
        <v>68</v>
      </c>
      <c r="F1286" s="78" t="str">
        <f>IF('Water Trading Repository Table'!$E1286="Soft",'Water Trading Repository Table'!$B1286, "")</f>
        <v/>
      </c>
      <c r="G1286" s="79" t="str">
        <f>IF('Water Trading Repository Table'!$E1286="Soft",'Water Trading Repository Table'!$C1286, "")</f>
        <v/>
      </c>
      <c r="H1286" s="78">
        <f>IF('Water Trading Repository Table'!$E1286="Hard",'Water Trading Repository Table'!$B1286, "")</f>
        <v>2375.1063702249899</v>
      </c>
      <c r="I1286" s="78">
        <f t="shared" si="23"/>
        <v>4</v>
      </c>
      <c r="J1286" s="90">
        <f>IF('Water Trading Repository Table'!$E1286="Hard",'Water Trading Repository Table'!$C1286,"")</f>
        <v>91.059166666666599</v>
      </c>
    </row>
    <row r="1287" spans="1:10" ht="14.25" customHeight="1" x14ac:dyDescent="0.2">
      <c r="A1287" s="77">
        <v>41917</v>
      </c>
      <c r="B1287" s="78">
        <v>2001.9841070999901</v>
      </c>
      <c r="C1287" s="79">
        <v>96.3808333333333</v>
      </c>
      <c r="D1287" s="80">
        <v>10</v>
      </c>
      <c r="E1287" s="80" t="s">
        <v>68</v>
      </c>
      <c r="F1287" s="78" t="str">
        <f>IF('Water Trading Repository Table'!$E1287="Soft",'Water Trading Repository Table'!$B1287, "")</f>
        <v/>
      </c>
      <c r="G1287" s="79" t="str">
        <f>IF('Water Trading Repository Table'!$E1287="Soft",'Water Trading Repository Table'!$C1287, "")</f>
        <v/>
      </c>
      <c r="H1287" s="78">
        <f>IF('Water Trading Repository Table'!$E1287="Hard",'Water Trading Repository Table'!$B1287, "")</f>
        <v>2001.9841070999901</v>
      </c>
      <c r="I1287" s="78">
        <f t="shared" si="23"/>
        <v>4</v>
      </c>
      <c r="J1287" s="90">
        <f>IF('Water Trading Repository Table'!$E1287="Hard",'Water Trading Repository Table'!$C1287,"")</f>
        <v>96.3808333333333</v>
      </c>
    </row>
    <row r="1288" spans="1:10" ht="14.25" customHeight="1" x14ac:dyDescent="0.2">
      <c r="A1288" s="77">
        <v>41917.5</v>
      </c>
      <c r="B1288" s="78">
        <v>2222.6508015458298</v>
      </c>
      <c r="C1288" s="79">
        <v>94.445833333333297</v>
      </c>
      <c r="D1288" s="80">
        <v>10</v>
      </c>
      <c r="E1288" s="80" t="s">
        <v>68</v>
      </c>
      <c r="F1288" s="78" t="str">
        <f>IF('Water Trading Repository Table'!$E1288="Soft",'Water Trading Repository Table'!$B1288, "")</f>
        <v/>
      </c>
      <c r="G1288" s="79" t="str">
        <f>IF('Water Trading Repository Table'!$E1288="Soft",'Water Trading Repository Table'!$C1288, "")</f>
        <v/>
      </c>
      <c r="H1288" s="78">
        <f>IF('Water Trading Repository Table'!$E1288="Hard",'Water Trading Repository Table'!$B1288, "")</f>
        <v>2222.6508015458298</v>
      </c>
      <c r="I1288" s="78">
        <f t="shared" si="23"/>
        <v>4</v>
      </c>
      <c r="J1288" s="90">
        <f>IF('Water Trading Repository Table'!$E1288="Hard",'Water Trading Repository Table'!$C1288,"")</f>
        <v>94.445833333333297</v>
      </c>
    </row>
    <row r="1289" spans="1:10" ht="14.25" customHeight="1" x14ac:dyDescent="0.2">
      <c r="A1289" s="77">
        <v>41918</v>
      </c>
      <c r="B1289" s="78">
        <v>1869.44751362083</v>
      </c>
      <c r="C1289" s="79">
        <v>89.991666666666603</v>
      </c>
      <c r="D1289" s="80">
        <v>10</v>
      </c>
      <c r="E1289" s="80" t="s">
        <v>68</v>
      </c>
      <c r="F1289" s="78" t="str">
        <f>IF('Water Trading Repository Table'!$E1289="Soft",'Water Trading Repository Table'!$B1289, "")</f>
        <v/>
      </c>
      <c r="G1289" s="79" t="str">
        <f>IF('Water Trading Repository Table'!$E1289="Soft",'Water Trading Repository Table'!$C1289, "")</f>
        <v/>
      </c>
      <c r="H1289" s="78">
        <f>IF('Water Trading Repository Table'!$E1289="Hard",'Water Trading Repository Table'!$B1289, "")</f>
        <v>1869.44751362083</v>
      </c>
      <c r="I1289" s="78">
        <f t="shared" si="23"/>
        <v>4</v>
      </c>
      <c r="J1289" s="90">
        <f>IF('Water Trading Repository Table'!$E1289="Hard",'Water Trading Repository Table'!$C1289,"")</f>
        <v>89.991666666666603</v>
      </c>
    </row>
    <row r="1290" spans="1:10" ht="14.25" customHeight="1" x14ac:dyDescent="0.2">
      <c r="A1290" s="77">
        <v>41918.5</v>
      </c>
      <c r="B1290" s="78">
        <v>2031.8905010416599</v>
      </c>
      <c r="C1290" s="79">
        <v>93.043333333333294</v>
      </c>
      <c r="D1290" s="80">
        <v>10</v>
      </c>
      <c r="E1290" s="80" t="s">
        <v>68</v>
      </c>
      <c r="F1290" s="78" t="str">
        <f>IF('Water Trading Repository Table'!$E1290="Soft",'Water Trading Repository Table'!$B1290, "")</f>
        <v/>
      </c>
      <c r="G1290" s="79" t="str">
        <f>IF('Water Trading Repository Table'!$E1290="Soft",'Water Trading Repository Table'!$C1290, "")</f>
        <v/>
      </c>
      <c r="H1290" s="78">
        <f>IF('Water Trading Repository Table'!$E1290="Hard",'Water Trading Repository Table'!$B1290, "")</f>
        <v>2031.8905010416599</v>
      </c>
      <c r="I1290" s="78">
        <f t="shared" si="23"/>
        <v>4</v>
      </c>
      <c r="J1290" s="90">
        <f>IF('Water Trading Repository Table'!$E1290="Hard",'Water Trading Repository Table'!$C1290,"")</f>
        <v>93.043333333333294</v>
      </c>
    </row>
    <row r="1291" spans="1:10" ht="14.25" customHeight="1" x14ac:dyDescent="0.2">
      <c r="A1291" s="77">
        <v>41919</v>
      </c>
      <c r="B1291" s="78">
        <v>2070.8754603000002</v>
      </c>
      <c r="C1291" s="79">
        <v>92.8</v>
      </c>
      <c r="D1291" s="80">
        <v>10</v>
      </c>
      <c r="E1291" s="80" t="s">
        <v>68</v>
      </c>
      <c r="F1291" s="78" t="str">
        <f>IF('Water Trading Repository Table'!$E1291="Soft",'Water Trading Repository Table'!$B1291, "")</f>
        <v/>
      </c>
      <c r="G1291" s="79" t="str">
        <f>IF('Water Trading Repository Table'!$E1291="Soft",'Water Trading Repository Table'!$C1291, "")</f>
        <v/>
      </c>
      <c r="H1291" s="78">
        <f>IF('Water Trading Repository Table'!$E1291="Hard",'Water Trading Repository Table'!$B1291, "")</f>
        <v>2070.8754603000002</v>
      </c>
      <c r="I1291" s="78">
        <f t="shared" si="23"/>
        <v>4</v>
      </c>
      <c r="J1291" s="90">
        <f>IF('Water Trading Repository Table'!$E1291="Hard",'Water Trading Repository Table'!$C1291,"")</f>
        <v>92.8</v>
      </c>
    </row>
    <row r="1292" spans="1:10" ht="14.25" customHeight="1" x14ac:dyDescent="0.2">
      <c r="A1292" s="77">
        <v>41919.5</v>
      </c>
      <c r="B1292" s="78">
        <v>2413.41911486249</v>
      </c>
      <c r="C1292" s="79">
        <v>92.62</v>
      </c>
      <c r="D1292" s="80">
        <v>10</v>
      </c>
      <c r="E1292" s="80" t="s">
        <v>68</v>
      </c>
      <c r="F1292" s="78" t="str">
        <f>IF('Water Trading Repository Table'!$E1292="Soft",'Water Trading Repository Table'!$B1292, "")</f>
        <v/>
      </c>
      <c r="G1292" s="79" t="str">
        <f>IF('Water Trading Repository Table'!$E1292="Soft",'Water Trading Repository Table'!$C1292, "")</f>
        <v/>
      </c>
      <c r="H1292" s="78">
        <f>IF('Water Trading Repository Table'!$E1292="Hard",'Water Trading Repository Table'!$B1292, "")</f>
        <v>2413.41911486249</v>
      </c>
      <c r="I1292" s="78">
        <f t="shared" si="23"/>
        <v>4</v>
      </c>
      <c r="J1292" s="90">
        <f>IF('Water Trading Repository Table'!$E1292="Hard",'Water Trading Repository Table'!$C1292,"")</f>
        <v>92.62</v>
      </c>
    </row>
    <row r="1293" spans="1:10" ht="14.25" customHeight="1" x14ac:dyDescent="0.2">
      <c r="A1293" s="77">
        <v>41920</v>
      </c>
      <c r="B1293" s="78">
        <v>2139.0103975458301</v>
      </c>
      <c r="C1293" s="79">
        <v>89.626666666666594</v>
      </c>
      <c r="D1293" s="80">
        <v>10</v>
      </c>
      <c r="E1293" s="80" t="s">
        <v>68</v>
      </c>
      <c r="F1293" s="78" t="str">
        <f>IF('Water Trading Repository Table'!$E1293="Soft",'Water Trading Repository Table'!$B1293, "")</f>
        <v/>
      </c>
      <c r="G1293" s="79" t="str">
        <f>IF('Water Trading Repository Table'!$E1293="Soft",'Water Trading Repository Table'!$C1293, "")</f>
        <v/>
      </c>
      <c r="H1293" s="78">
        <f>IF('Water Trading Repository Table'!$E1293="Hard",'Water Trading Repository Table'!$B1293, "")</f>
        <v>2139.0103975458301</v>
      </c>
      <c r="I1293" s="78">
        <f t="shared" si="23"/>
        <v>4</v>
      </c>
      <c r="J1293" s="90">
        <f>IF('Water Trading Repository Table'!$E1293="Hard",'Water Trading Repository Table'!$C1293,"")</f>
        <v>89.626666666666594</v>
      </c>
    </row>
    <row r="1294" spans="1:10" ht="14.25" customHeight="1" x14ac:dyDescent="0.2">
      <c r="A1294" s="77">
        <v>41920.5</v>
      </c>
      <c r="B1294" s="78">
        <v>2448.6224742749901</v>
      </c>
      <c r="C1294" s="79">
        <v>96.4433333333333</v>
      </c>
      <c r="D1294" s="80">
        <v>10</v>
      </c>
      <c r="E1294" s="80" t="s">
        <v>68</v>
      </c>
      <c r="F1294" s="78" t="str">
        <f>IF('Water Trading Repository Table'!$E1294="Soft",'Water Trading Repository Table'!$B1294, "")</f>
        <v/>
      </c>
      <c r="G1294" s="79" t="str">
        <f>IF('Water Trading Repository Table'!$E1294="Soft",'Water Trading Repository Table'!$C1294, "")</f>
        <v/>
      </c>
      <c r="H1294" s="78">
        <f>IF('Water Trading Repository Table'!$E1294="Hard",'Water Trading Repository Table'!$B1294, "")</f>
        <v>2448.6224742749901</v>
      </c>
      <c r="I1294" s="78">
        <f t="shared" si="23"/>
        <v>4</v>
      </c>
      <c r="J1294" s="90">
        <f>IF('Water Trading Repository Table'!$E1294="Hard",'Water Trading Repository Table'!$C1294,"")</f>
        <v>96.4433333333333</v>
      </c>
    </row>
    <row r="1295" spans="1:10" ht="14.25" customHeight="1" x14ac:dyDescent="0.2">
      <c r="A1295" s="77">
        <v>41921</v>
      </c>
      <c r="B1295" s="78">
        <v>2178.94914845416</v>
      </c>
      <c r="C1295" s="79">
        <v>95.782499999999999</v>
      </c>
      <c r="D1295" s="80">
        <v>10</v>
      </c>
      <c r="E1295" s="80" t="s">
        <v>68</v>
      </c>
      <c r="F1295" s="78" t="str">
        <f>IF('Water Trading Repository Table'!$E1295="Soft",'Water Trading Repository Table'!$B1295, "")</f>
        <v/>
      </c>
      <c r="G1295" s="79" t="str">
        <f>IF('Water Trading Repository Table'!$E1295="Soft",'Water Trading Repository Table'!$C1295, "")</f>
        <v/>
      </c>
      <c r="H1295" s="78">
        <f>IF('Water Trading Repository Table'!$E1295="Hard",'Water Trading Repository Table'!$B1295, "")</f>
        <v>2178.94914845416</v>
      </c>
      <c r="I1295" s="78">
        <f t="shared" si="23"/>
        <v>4</v>
      </c>
      <c r="J1295" s="90">
        <f>IF('Water Trading Repository Table'!$E1295="Hard",'Water Trading Repository Table'!$C1295,"")</f>
        <v>95.782499999999999</v>
      </c>
    </row>
    <row r="1296" spans="1:10" ht="14.25" customHeight="1" x14ac:dyDescent="0.2">
      <c r="A1296" s="77">
        <v>41921.5</v>
      </c>
      <c r="B1296" s="78">
        <v>2403.7327108333302</v>
      </c>
      <c r="C1296" s="79">
        <v>91.242500000000007</v>
      </c>
      <c r="D1296" s="80">
        <v>10</v>
      </c>
      <c r="E1296" s="80" t="s">
        <v>68</v>
      </c>
      <c r="F1296" s="78" t="str">
        <f>IF('Water Trading Repository Table'!$E1296="Soft",'Water Trading Repository Table'!$B1296, "")</f>
        <v/>
      </c>
      <c r="G1296" s="79" t="str">
        <f>IF('Water Trading Repository Table'!$E1296="Soft",'Water Trading Repository Table'!$C1296, "")</f>
        <v/>
      </c>
      <c r="H1296" s="78">
        <f>IF('Water Trading Repository Table'!$E1296="Hard",'Water Trading Repository Table'!$B1296, "")</f>
        <v>2403.7327108333302</v>
      </c>
      <c r="I1296" s="78">
        <f t="shared" si="23"/>
        <v>4</v>
      </c>
      <c r="J1296" s="90">
        <f>IF('Water Trading Repository Table'!$E1296="Hard",'Water Trading Repository Table'!$C1296,"")</f>
        <v>91.242500000000007</v>
      </c>
    </row>
    <row r="1297" spans="1:10" ht="14.25" customHeight="1" x14ac:dyDescent="0.2">
      <c r="A1297" s="77">
        <v>41922</v>
      </c>
      <c r="B1297" s="78">
        <v>2120.5494546333298</v>
      </c>
      <c r="C1297" s="79">
        <v>94.824999999999903</v>
      </c>
      <c r="D1297" s="80">
        <v>10</v>
      </c>
      <c r="E1297" s="80" t="s">
        <v>68</v>
      </c>
      <c r="F1297" s="78" t="str">
        <f>IF('Water Trading Repository Table'!$E1297="Soft",'Water Trading Repository Table'!$B1297, "")</f>
        <v/>
      </c>
      <c r="G1297" s="79" t="str">
        <f>IF('Water Trading Repository Table'!$E1297="Soft",'Water Trading Repository Table'!$C1297, "")</f>
        <v/>
      </c>
      <c r="H1297" s="78">
        <f>IF('Water Trading Repository Table'!$E1297="Hard",'Water Trading Repository Table'!$B1297, "")</f>
        <v>2120.5494546333298</v>
      </c>
      <c r="I1297" s="78">
        <f t="shared" si="23"/>
        <v>4</v>
      </c>
      <c r="J1297" s="90">
        <f>IF('Water Trading Repository Table'!$E1297="Hard",'Water Trading Repository Table'!$C1297,"")</f>
        <v>94.824999999999903</v>
      </c>
    </row>
    <row r="1298" spans="1:10" ht="14.25" customHeight="1" x14ac:dyDescent="0.2">
      <c r="A1298" s="77">
        <v>41922.5</v>
      </c>
      <c r="B1298" s="78">
        <v>2471.67496623749</v>
      </c>
      <c r="C1298" s="79">
        <v>97.902499999999904</v>
      </c>
      <c r="D1298" s="80">
        <v>10</v>
      </c>
      <c r="E1298" s="80" t="s">
        <v>68</v>
      </c>
      <c r="F1298" s="78" t="str">
        <f>IF('Water Trading Repository Table'!$E1298="Soft",'Water Trading Repository Table'!$B1298, "")</f>
        <v/>
      </c>
      <c r="G1298" s="79" t="str">
        <f>IF('Water Trading Repository Table'!$E1298="Soft",'Water Trading Repository Table'!$C1298, "")</f>
        <v/>
      </c>
      <c r="H1298" s="78">
        <f>IF('Water Trading Repository Table'!$E1298="Hard",'Water Trading Repository Table'!$B1298, "")</f>
        <v>2471.67496623749</v>
      </c>
      <c r="I1298" s="78">
        <f t="shared" si="23"/>
        <v>4</v>
      </c>
      <c r="J1298" s="90">
        <f>IF('Water Trading Repository Table'!$E1298="Hard",'Water Trading Repository Table'!$C1298,"")</f>
        <v>97.902499999999904</v>
      </c>
    </row>
    <row r="1299" spans="1:10" ht="14.25" customHeight="1" x14ac:dyDescent="0.2">
      <c r="A1299" s="77">
        <v>41923</v>
      </c>
      <c r="B1299" s="78">
        <v>2086.25206199583</v>
      </c>
      <c r="C1299" s="79">
        <v>88.783333333333303</v>
      </c>
      <c r="D1299" s="80">
        <v>10</v>
      </c>
      <c r="E1299" s="80" t="s">
        <v>68</v>
      </c>
      <c r="F1299" s="78" t="str">
        <f>IF('Water Trading Repository Table'!$E1299="Soft",'Water Trading Repository Table'!$B1299, "")</f>
        <v/>
      </c>
      <c r="G1299" s="79" t="str">
        <f>IF('Water Trading Repository Table'!$E1299="Soft",'Water Trading Repository Table'!$C1299, "")</f>
        <v/>
      </c>
      <c r="H1299" s="78">
        <f>IF('Water Trading Repository Table'!$E1299="Hard",'Water Trading Repository Table'!$B1299, "")</f>
        <v>2086.25206199583</v>
      </c>
      <c r="I1299" s="78">
        <f t="shared" si="23"/>
        <v>4</v>
      </c>
      <c r="J1299" s="90">
        <f>IF('Water Trading Repository Table'!$E1299="Hard",'Water Trading Repository Table'!$C1299,"")</f>
        <v>88.783333333333303</v>
      </c>
    </row>
    <row r="1300" spans="1:10" ht="14.25" customHeight="1" x14ac:dyDescent="0.2">
      <c r="A1300" s="77">
        <v>41923.5</v>
      </c>
      <c r="B1300" s="78">
        <v>2442.8866810416598</v>
      </c>
      <c r="C1300" s="79">
        <v>93.279999999999902</v>
      </c>
      <c r="D1300" s="80">
        <v>10</v>
      </c>
      <c r="E1300" s="80" t="s">
        <v>68</v>
      </c>
      <c r="F1300" s="78" t="str">
        <f>IF('Water Trading Repository Table'!$E1300="Soft",'Water Trading Repository Table'!$B1300, "")</f>
        <v/>
      </c>
      <c r="G1300" s="79" t="str">
        <f>IF('Water Trading Repository Table'!$E1300="Soft",'Water Trading Repository Table'!$C1300, "")</f>
        <v/>
      </c>
      <c r="H1300" s="78">
        <f>IF('Water Trading Repository Table'!$E1300="Hard",'Water Trading Repository Table'!$B1300, "")</f>
        <v>2442.8866810416598</v>
      </c>
      <c r="I1300" s="78">
        <f t="shared" si="23"/>
        <v>4</v>
      </c>
      <c r="J1300" s="90">
        <f>IF('Water Trading Repository Table'!$E1300="Hard",'Water Trading Repository Table'!$C1300,"")</f>
        <v>93.279999999999902</v>
      </c>
    </row>
    <row r="1301" spans="1:10" ht="14.25" customHeight="1" x14ac:dyDescent="0.2">
      <c r="A1301" s="77">
        <v>41924</v>
      </c>
      <c r="B1301" s="78">
        <v>1963.9878850208299</v>
      </c>
      <c r="C1301" s="79">
        <v>89.876666666666594</v>
      </c>
      <c r="D1301" s="80">
        <v>10</v>
      </c>
      <c r="E1301" s="80" t="s">
        <v>68</v>
      </c>
      <c r="F1301" s="78" t="str">
        <f>IF('Water Trading Repository Table'!$E1301="Soft",'Water Trading Repository Table'!$B1301, "")</f>
        <v/>
      </c>
      <c r="G1301" s="79" t="str">
        <f>IF('Water Trading Repository Table'!$E1301="Soft",'Water Trading Repository Table'!$C1301, "")</f>
        <v/>
      </c>
      <c r="H1301" s="78">
        <f>IF('Water Trading Repository Table'!$E1301="Hard",'Water Trading Repository Table'!$B1301, "")</f>
        <v>1963.9878850208299</v>
      </c>
      <c r="I1301" s="78">
        <f t="shared" si="23"/>
        <v>4</v>
      </c>
      <c r="J1301" s="90">
        <f>IF('Water Trading Repository Table'!$E1301="Hard",'Water Trading Repository Table'!$C1301,"")</f>
        <v>89.876666666666594</v>
      </c>
    </row>
    <row r="1302" spans="1:10" ht="14.25" customHeight="1" x14ac:dyDescent="0.2">
      <c r="A1302" s="77">
        <v>41924.5</v>
      </c>
      <c r="B1302" s="78">
        <v>2139.9399515208302</v>
      </c>
      <c r="C1302" s="79">
        <v>93.448333333333295</v>
      </c>
      <c r="D1302" s="80">
        <v>10</v>
      </c>
      <c r="E1302" s="80" t="s">
        <v>68</v>
      </c>
      <c r="F1302" s="78" t="str">
        <f>IF('Water Trading Repository Table'!$E1302="Soft",'Water Trading Repository Table'!$B1302, "")</f>
        <v/>
      </c>
      <c r="G1302" s="79" t="str">
        <f>IF('Water Trading Repository Table'!$E1302="Soft",'Water Trading Repository Table'!$C1302, "")</f>
        <v/>
      </c>
      <c r="H1302" s="78">
        <f>IF('Water Trading Repository Table'!$E1302="Hard",'Water Trading Repository Table'!$B1302, "")</f>
        <v>2139.9399515208302</v>
      </c>
      <c r="I1302" s="78">
        <f t="shared" si="23"/>
        <v>4</v>
      </c>
      <c r="J1302" s="90">
        <f>IF('Water Trading Repository Table'!$E1302="Hard",'Water Trading Repository Table'!$C1302,"")</f>
        <v>93.448333333333295</v>
      </c>
    </row>
    <row r="1303" spans="1:10" ht="14.25" customHeight="1" x14ac:dyDescent="0.2">
      <c r="A1303" s="77">
        <v>41925</v>
      </c>
      <c r="B1303" s="78">
        <v>1766.14336092083</v>
      </c>
      <c r="C1303" s="79">
        <v>89.710833333333298</v>
      </c>
      <c r="D1303" s="80">
        <v>10</v>
      </c>
      <c r="E1303" s="80" t="s">
        <v>68</v>
      </c>
      <c r="F1303" s="78" t="str">
        <f>IF('Water Trading Repository Table'!$E1303="Soft",'Water Trading Repository Table'!$B1303, "")</f>
        <v/>
      </c>
      <c r="G1303" s="79" t="str">
        <f>IF('Water Trading Repository Table'!$E1303="Soft",'Water Trading Repository Table'!$C1303, "")</f>
        <v/>
      </c>
      <c r="H1303" s="78">
        <f>IF('Water Trading Repository Table'!$E1303="Hard",'Water Trading Repository Table'!$B1303, "")</f>
        <v>1766.14336092083</v>
      </c>
      <c r="I1303" s="78">
        <f t="shared" si="23"/>
        <v>4</v>
      </c>
      <c r="J1303" s="90">
        <f>IF('Water Trading Repository Table'!$E1303="Hard",'Water Trading Repository Table'!$C1303,"")</f>
        <v>89.710833333333298</v>
      </c>
    </row>
    <row r="1304" spans="1:10" ht="14.25" customHeight="1" x14ac:dyDescent="0.2">
      <c r="A1304" s="77">
        <v>41925.5</v>
      </c>
      <c r="B1304" s="78">
        <v>2132.2404888999999</v>
      </c>
      <c r="C1304" s="79">
        <v>93.548333333333304</v>
      </c>
      <c r="D1304" s="80">
        <v>10</v>
      </c>
      <c r="E1304" s="80" t="s">
        <v>68</v>
      </c>
      <c r="F1304" s="78" t="str">
        <f>IF('Water Trading Repository Table'!$E1304="Soft",'Water Trading Repository Table'!$B1304, "")</f>
        <v/>
      </c>
      <c r="G1304" s="79" t="str">
        <f>IF('Water Trading Repository Table'!$E1304="Soft",'Water Trading Repository Table'!$C1304, "")</f>
        <v/>
      </c>
      <c r="H1304" s="78">
        <f>IF('Water Trading Repository Table'!$E1304="Hard",'Water Trading Repository Table'!$B1304, "")</f>
        <v>2132.2404888999999</v>
      </c>
      <c r="I1304" s="78">
        <f t="shared" si="23"/>
        <v>4</v>
      </c>
      <c r="J1304" s="90">
        <f>IF('Water Trading Repository Table'!$E1304="Hard",'Water Trading Repository Table'!$C1304,"")</f>
        <v>93.548333333333304</v>
      </c>
    </row>
    <row r="1305" spans="1:10" ht="14.25" customHeight="1" x14ac:dyDescent="0.2">
      <c r="A1305" s="77">
        <v>41926</v>
      </c>
      <c r="B1305" s="78">
        <v>2083.7589468916599</v>
      </c>
      <c r="C1305" s="79">
        <v>97.102500000000006</v>
      </c>
      <c r="D1305" s="80">
        <v>10</v>
      </c>
      <c r="E1305" s="80" t="s">
        <v>68</v>
      </c>
      <c r="F1305" s="78" t="str">
        <f>IF('Water Trading Repository Table'!$E1305="Soft",'Water Trading Repository Table'!$B1305, "")</f>
        <v/>
      </c>
      <c r="G1305" s="79" t="str">
        <f>IF('Water Trading Repository Table'!$E1305="Soft",'Water Trading Repository Table'!$C1305, "")</f>
        <v/>
      </c>
      <c r="H1305" s="78">
        <f>IF('Water Trading Repository Table'!$E1305="Hard",'Water Trading Repository Table'!$B1305, "")</f>
        <v>2083.7589468916599</v>
      </c>
      <c r="I1305" s="78">
        <f t="shared" si="23"/>
        <v>4</v>
      </c>
      <c r="J1305" s="90">
        <f>IF('Water Trading Repository Table'!$E1305="Hard",'Water Trading Repository Table'!$C1305,"")</f>
        <v>97.102500000000006</v>
      </c>
    </row>
    <row r="1306" spans="1:10" ht="14.25" customHeight="1" x14ac:dyDescent="0.2">
      <c r="A1306" s="77">
        <v>41926.5</v>
      </c>
      <c r="B1306" s="78">
        <v>2341.1671416499998</v>
      </c>
      <c r="C1306" s="79">
        <v>93.54</v>
      </c>
      <c r="D1306" s="80">
        <v>10</v>
      </c>
      <c r="E1306" s="80" t="s">
        <v>68</v>
      </c>
      <c r="F1306" s="78" t="str">
        <f>IF('Water Trading Repository Table'!$E1306="Soft",'Water Trading Repository Table'!$B1306, "")</f>
        <v/>
      </c>
      <c r="G1306" s="79" t="str">
        <f>IF('Water Trading Repository Table'!$E1306="Soft",'Water Trading Repository Table'!$C1306, "")</f>
        <v/>
      </c>
      <c r="H1306" s="78">
        <f>IF('Water Trading Repository Table'!$E1306="Hard",'Water Trading Repository Table'!$B1306, "")</f>
        <v>2341.1671416499998</v>
      </c>
      <c r="I1306" s="78">
        <f t="shared" si="23"/>
        <v>4</v>
      </c>
      <c r="J1306" s="90">
        <f>IF('Water Trading Repository Table'!$E1306="Hard",'Water Trading Repository Table'!$C1306,"")</f>
        <v>93.54</v>
      </c>
    </row>
    <row r="1307" spans="1:10" ht="14.25" customHeight="1" x14ac:dyDescent="0.2">
      <c r="A1307" s="77">
        <v>41927</v>
      </c>
      <c r="B1307" s="78">
        <v>2093.52091827916</v>
      </c>
      <c r="C1307" s="79">
        <v>96.017499999999899</v>
      </c>
      <c r="D1307" s="80">
        <v>10</v>
      </c>
      <c r="E1307" s="80" t="s">
        <v>68</v>
      </c>
      <c r="F1307" s="78" t="str">
        <f>IF('Water Trading Repository Table'!$E1307="Soft",'Water Trading Repository Table'!$B1307, "")</f>
        <v/>
      </c>
      <c r="G1307" s="79" t="str">
        <f>IF('Water Trading Repository Table'!$E1307="Soft",'Water Trading Repository Table'!$C1307, "")</f>
        <v/>
      </c>
      <c r="H1307" s="78">
        <f>IF('Water Trading Repository Table'!$E1307="Hard",'Water Trading Repository Table'!$B1307, "")</f>
        <v>2093.52091827916</v>
      </c>
      <c r="I1307" s="78">
        <f t="shared" si="23"/>
        <v>4</v>
      </c>
      <c r="J1307" s="90">
        <f>IF('Water Trading Repository Table'!$E1307="Hard",'Water Trading Repository Table'!$C1307,"")</f>
        <v>96.017499999999899</v>
      </c>
    </row>
    <row r="1308" spans="1:10" ht="14.25" customHeight="1" x14ac:dyDescent="0.2">
      <c r="A1308" s="77">
        <v>41927.5</v>
      </c>
      <c r="B1308" s="78">
        <v>2386.4904451791599</v>
      </c>
      <c r="C1308" s="79">
        <v>95.88</v>
      </c>
      <c r="D1308" s="80">
        <v>10</v>
      </c>
      <c r="E1308" s="80" t="s">
        <v>68</v>
      </c>
      <c r="F1308" s="78" t="str">
        <f>IF('Water Trading Repository Table'!$E1308="Soft",'Water Trading Repository Table'!$B1308, "")</f>
        <v/>
      </c>
      <c r="G1308" s="79" t="str">
        <f>IF('Water Trading Repository Table'!$E1308="Soft",'Water Trading Repository Table'!$C1308, "")</f>
        <v/>
      </c>
      <c r="H1308" s="78">
        <f>IF('Water Trading Repository Table'!$E1308="Hard",'Water Trading Repository Table'!$B1308, "")</f>
        <v>2386.4904451791599</v>
      </c>
      <c r="I1308" s="78">
        <f t="shared" si="23"/>
        <v>4</v>
      </c>
      <c r="J1308" s="90">
        <f>IF('Water Trading Repository Table'!$E1308="Hard",'Water Trading Repository Table'!$C1308,"")</f>
        <v>95.88</v>
      </c>
    </row>
    <row r="1309" spans="1:10" ht="14.25" customHeight="1" x14ac:dyDescent="0.2">
      <c r="A1309" s="77">
        <v>41928</v>
      </c>
      <c r="B1309" s="78">
        <v>2032.8935772208299</v>
      </c>
      <c r="C1309" s="79">
        <v>97.279166666666598</v>
      </c>
      <c r="D1309" s="80">
        <v>10</v>
      </c>
      <c r="E1309" s="80" t="s">
        <v>68</v>
      </c>
      <c r="F1309" s="78" t="str">
        <f>IF('Water Trading Repository Table'!$E1309="Soft",'Water Trading Repository Table'!$B1309, "")</f>
        <v/>
      </c>
      <c r="G1309" s="79" t="str">
        <f>IF('Water Trading Repository Table'!$E1309="Soft",'Water Trading Repository Table'!$C1309, "")</f>
        <v/>
      </c>
      <c r="H1309" s="78">
        <f>IF('Water Trading Repository Table'!$E1309="Hard",'Water Trading Repository Table'!$B1309, "")</f>
        <v>2032.8935772208299</v>
      </c>
      <c r="I1309" s="78">
        <f t="shared" si="23"/>
        <v>4</v>
      </c>
      <c r="J1309" s="90">
        <f>IF('Water Trading Repository Table'!$E1309="Hard",'Water Trading Repository Table'!$C1309,"")</f>
        <v>97.279166666666598</v>
      </c>
    </row>
    <row r="1310" spans="1:10" ht="14.25" customHeight="1" x14ac:dyDescent="0.2">
      <c r="A1310" s="77">
        <v>41928.5</v>
      </c>
      <c r="B1310" s="78">
        <v>2301.3289821916601</v>
      </c>
      <c r="C1310" s="79">
        <v>92.186666666666596</v>
      </c>
      <c r="D1310" s="80">
        <v>10</v>
      </c>
      <c r="E1310" s="80" t="s">
        <v>68</v>
      </c>
      <c r="F1310" s="78" t="str">
        <f>IF('Water Trading Repository Table'!$E1310="Soft",'Water Trading Repository Table'!$B1310, "")</f>
        <v/>
      </c>
      <c r="G1310" s="79" t="str">
        <f>IF('Water Trading Repository Table'!$E1310="Soft",'Water Trading Repository Table'!$C1310, "")</f>
        <v/>
      </c>
      <c r="H1310" s="78">
        <f>IF('Water Trading Repository Table'!$E1310="Hard",'Water Trading Repository Table'!$B1310, "")</f>
        <v>2301.3289821916601</v>
      </c>
      <c r="I1310" s="78">
        <f t="shared" si="23"/>
        <v>4</v>
      </c>
      <c r="J1310" s="90">
        <f>IF('Water Trading Repository Table'!$E1310="Hard",'Water Trading Repository Table'!$C1310,"")</f>
        <v>92.186666666666596</v>
      </c>
    </row>
    <row r="1311" spans="1:10" ht="14.25" customHeight="1" x14ac:dyDescent="0.2">
      <c r="A1311" s="77">
        <v>41929</v>
      </c>
      <c r="B1311" s="78">
        <v>2119.0852012249902</v>
      </c>
      <c r="C1311" s="79">
        <v>92.573333333333295</v>
      </c>
      <c r="D1311" s="80">
        <v>10</v>
      </c>
      <c r="E1311" s="80" t="s">
        <v>68</v>
      </c>
      <c r="F1311" s="78" t="str">
        <f>IF('Water Trading Repository Table'!$E1311="Soft",'Water Trading Repository Table'!$B1311, "")</f>
        <v/>
      </c>
      <c r="G1311" s="79" t="str">
        <f>IF('Water Trading Repository Table'!$E1311="Soft",'Water Trading Repository Table'!$C1311, "")</f>
        <v/>
      </c>
      <c r="H1311" s="78">
        <f>IF('Water Trading Repository Table'!$E1311="Hard",'Water Trading Repository Table'!$B1311, "")</f>
        <v>2119.0852012249902</v>
      </c>
      <c r="I1311" s="78">
        <f t="shared" si="23"/>
        <v>4</v>
      </c>
      <c r="J1311" s="90">
        <f>IF('Water Trading Repository Table'!$E1311="Hard",'Water Trading Repository Table'!$C1311,"")</f>
        <v>92.573333333333295</v>
      </c>
    </row>
    <row r="1312" spans="1:10" ht="14.25" customHeight="1" x14ac:dyDescent="0.2">
      <c r="A1312" s="77">
        <v>41929.5</v>
      </c>
      <c r="B1312" s="78">
        <v>2325.9137709333299</v>
      </c>
      <c r="C1312" s="79">
        <v>92.292499999999905</v>
      </c>
      <c r="D1312" s="80">
        <v>10</v>
      </c>
      <c r="E1312" s="80" t="s">
        <v>68</v>
      </c>
      <c r="F1312" s="78" t="str">
        <f>IF('Water Trading Repository Table'!$E1312="Soft",'Water Trading Repository Table'!$B1312, "")</f>
        <v/>
      </c>
      <c r="G1312" s="79" t="str">
        <f>IF('Water Trading Repository Table'!$E1312="Soft",'Water Trading Repository Table'!$C1312, "")</f>
        <v/>
      </c>
      <c r="H1312" s="78">
        <f>IF('Water Trading Repository Table'!$E1312="Hard",'Water Trading Repository Table'!$B1312, "")</f>
        <v>2325.9137709333299</v>
      </c>
      <c r="I1312" s="78">
        <f t="shared" si="23"/>
        <v>4</v>
      </c>
      <c r="J1312" s="90">
        <f>IF('Water Trading Repository Table'!$E1312="Hard",'Water Trading Repository Table'!$C1312,"")</f>
        <v>92.292499999999905</v>
      </c>
    </row>
    <row r="1313" spans="1:10" ht="14.25" customHeight="1" x14ac:dyDescent="0.2">
      <c r="A1313" s="77">
        <v>41930</v>
      </c>
      <c r="B1313" s="78">
        <v>2009.09985255833</v>
      </c>
      <c r="C1313" s="79">
        <v>89.856666666666598</v>
      </c>
      <c r="D1313" s="80">
        <v>10</v>
      </c>
      <c r="E1313" s="80" t="s">
        <v>68</v>
      </c>
      <c r="F1313" s="78" t="str">
        <f>IF('Water Trading Repository Table'!$E1313="Soft",'Water Trading Repository Table'!$B1313, "")</f>
        <v/>
      </c>
      <c r="G1313" s="79" t="str">
        <f>IF('Water Trading Repository Table'!$E1313="Soft",'Water Trading Repository Table'!$C1313, "")</f>
        <v/>
      </c>
      <c r="H1313" s="78">
        <f>IF('Water Trading Repository Table'!$E1313="Hard",'Water Trading Repository Table'!$B1313, "")</f>
        <v>2009.09985255833</v>
      </c>
      <c r="I1313" s="78">
        <f t="shared" si="23"/>
        <v>4</v>
      </c>
      <c r="J1313" s="90">
        <f>IF('Water Trading Repository Table'!$E1313="Hard",'Water Trading Repository Table'!$C1313,"")</f>
        <v>89.856666666666598</v>
      </c>
    </row>
    <row r="1314" spans="1:10" ht="14.25" customHeight="1" x14ac:dyDescent="0.2">
      <c r="A1314" s="77">
        <v>41930.5</v>
      </c>
      <c r="B1314" s="78">
        <v>2283.4003024624899</v>
      </c>
      <c r="C1314" s="79">
        <v>95.3958333333333</v>
      </c>
      <c r="D1314" s="80">
        <v>10</v>
      </c>
      <c r="E1314" s="80" t="s">
        <v>68</v>
      </c>
      <c r="F1314" s="78" t="str">
        <f>IF('Water Trading Repository Table'!$E1314="Soft",'Water Trading Repository Table'!$B1314, "")</f>
        <v/>
      </c>
      <c r="G1314" s="79" t="str">
        <f>IF('Water Trading Repository Table'!$E1314="Soft",'Water Trading Repository Table'!$C1314, "")</f>
        <v/>
      </c>
      <c r="H1314" s="78">
        <f>IF('Water Trading Repository Table'!$E1314="Hard",'Water Trading Repository Table'!$B1314, "")</f>
        <v>2283.4003024624899</v>
      </c>
      <c r="I1314" s="78">
        <f t="shared" si="23"/>
        <v>4</v>
      </c>
      <c r="J1314" s="90">
        <f>IF('Water Trading Repository Table'!$E1314="Hard",'Water Trading Repository Table'!$C1314,"")</f>
        <v>95.3958333333333</v>
      </c>
    </row>
    <row r="1315" spans="1:10" ht="14.25" customHeight="1" x14ac:dyDescent="0.2">
      <c r="A1315" s="77">
        <v>41931</v>
      </c>
      <c r="B1315" s="78">
        <v>1919.3676576749899</v>
      </c>
      <c r="C1315" s="79">
        <v>90.515833333333305</v>
      </c>
      <c r="D1315" s="80">
        <v>10</v>
      </c>
      <c r="E1315" s="80" t="s">
        <v>68</v>
      </c>
      <c r="F1315" s="78" t="str">
        <f>IF('Water Trading Repository Table'!$E1315="Soft",'Water Trading Repository Table'!$B1315, "")</f>
        <v/>
      </c>
      <c r="G1315" s="79" t="str">
        <f>IF('Water Trading Repository Table'!$E1315="Soft",'Water Trading Repository Table'!$C1315, "")</f>
        <v/>
      </c>
      <c r="H1315" s="78">
        <f>IF('Water Trading Repository Table'!$E1315="Hard",'Water Trading Repository Table'!$B1315, "")</f>
        <v>1919.3676576749899</v>
      </c>
      <c r="I1315" s="78">
        <f t="shared" si="23"/>
        <v>4</v>
      </c>
      <c r="J1315" s="90">
        <f>IF('Water Trading Repository Table'!$E1315="Hard",'Water Trading Repository Table'!$C1315,"")</f>
        <v>90.515833333333305</v>
      </c>
    </row>
    <row r="1316" spans="1:10" ht="14.25" customHeight="1" x14ac:dyDescent="0.2">
      <c r="A1316" s="77">
        <v>41931.5</v>
      </c>
      <c r="B1316" s="78">
        <v>2286.60910756249</v>
      </c>
      <c r="C1316" s="79">
        <v>91.726666666666603</v>
      </c>
      <c r="D1316" s="80">
        <v>10</v>
      </c>
      <c r="E1316" s="80" t="s">
        <v>68</v>
      </c>
      <c r="F1316" s="78" t="str">
        <f>IF('Water Trading Repository Table'!$E1316="Soft",'Water Trading Repository Table'!$B1316, "")</f>
        <v/>
      </c>
      <c r="G1316" s="79" t="str">
        <f>IF('Water Trading Repository Table'!$E1316="Soft",'Water Trading Repository Table'!$C1316, "")</f>
        <v/>
      </c>
      <c r="H1316" s="78">
        <f>IF('Water Trading Repository Table'!$E1316="Hard",'Water Trading Repository Table'!$B1316, "")</f>
        <v>2286.60910756249</v>
      </c>
      <c r="I1316" s="78">
        <f t="shared" si="23"/>
        <v>4</v>
      </c>
      <c r="J1316" s="90">
        <f>IF('Water Trading Repository Table'!$E1316="Hard",'Water Trading Repository Table'!$C1316,"")</f>
        <v>91.726666666666603</v>
      </c>
    </row>
    <row r="1317" spans="1:10" ht="14.25" customHeight="1" x14ac:dyDescent="0.2">
      <c r="A1317" s="77">
        <v>41932</v>
      </c>
      <c r="B1317" s="78">
        <v>1848.7247567541599</v>
      </c>
      <c r="C1317" s="79">
        <v>93.337499999999906</v>
      </c>
      <c r="D1317" s="80">
        <v>10</v>
      </c>
      <c r="E1317" s="80" t="s">
        <v>68</v>
      </c>
      <c r="F1317" s="78" t="str">
        <f>IF('Water Trading Repository Table'!$E1317="Soft",'Water Trading Repository Table'!$B1317, "")</f>
        <v/>
      </c>
      <c r="G1317" s="79" t="str">
        <f>IF('Water Trading Repository Table'!$E1317="Soft",'Water Trading Repository Table'!$C1317, "")</f>
        <v/>
      </c>
      <c r="H1317" s="78">
        <f>IF('Water Trading Repository Table'!$E1317="Hard",'Water Trading Repository Table'!$B1317, "")</f>
        <v>1848.7247567541599</v>
      </c>
      <c r="I1317" s="78">
        <f t="shared" si="23"/>
        <v>4</v>
      </c>
      <c r="J1317" s="90">
        <f>IF('Water Trading Repository Table'!$E1317="Hard",'Water Trading Repository Table'!$C1317,"")</f>
        <v>93.337499999999906</v>
      </c>
    </row>
    <row r="1318" spans="1:10" ht="14.25" customHeight="1" x14ac:dyDescent="0.2">
      <c r="A1318" s="77">
        <v>41932.5</v>
      </c>
      <c r="B1318" s="78">
        <v>2055.5258291749901</v>
      </c>
      <c r="C1318" s="79">
        <v>94.040833333333296</v>
      </c>
      <c r="D1318" s="80">
        <v>10</v>
      </c>
      <c r="E1318" s="80" t="s">
        <v>68</v>
      </c>
      <c r="F1318" s="78" t="str">
        <f>IF('Water Trading Repository Table'!$E1318="Soft",'Water Trading Repository Table'!$B1318, "")</f>
        <v/>
      </c>
      <c r="G1318" s="79" t="str">
        <f>IF('Water Trading Repository Table'!$E1318="Soft",'Water Trading Repository Table'!$C1318, "")</f>
        <v/>
      </c>
      <c r="H1318" s="78">
        <f>IF('Water Trading Repository Table'!$E1318="Hard",'Water Trading Repository Table'!$B1318, "")</f>
        <v>2055.5258291749901</v>
      </c>
      <c r="I1318" s="78">
        <f t="shared" si="23"/>
        <v>4</v>
      </c>
      <c r="J1318" s="90">
        <f>IF('Water Trading Repository Table'!$E1318="Hard",'Water Trading Repository Table'!$C1318,"")</f>
        <v>94.040833333333296</v>
      </c>
    </row>
    <row r="1319" spans="1:10" ht="14.25" customHeight="1" x14ac:dyDescent="0.2">
      <c r="A1319" s="77">
        <v>41933</v>
      </c>
      <c r="B1319" s="78">
        <v>2065.4158662874902</v>
      </c>
      <c r="C1319" s="79">
        <v>91.495833333333294</v>
      </c>
      <c r="D1319" s="80">
        <v>10</v>
      </c>
      <c r="E1319" s="80" t="s">
        <v>68</v>
      </c>
      <c r="F1319" s="78" t="str">
        <f>IF('Water Trading Repository Table'!$E1319="Soft",'Water Trading Repository Table'!$B1319, "")</f>
        <v/>
      </c>
      <c r="G1319" s="79" t="str">
        <f>IF('Water Trading Repository Table'!$E1319="Soft",'Water Trading Repository Table'!$C1319, "")</f>
        <v/>
      </c>
      <c r="H1319" s="78">
        <f>IF('Water Trading Repository Table'!$E1319="Hard",'Water Trading Repository Table'!$B1319, "")</f>
        <v>2065.4158662874902</v>
      </c>
      <c r="I1319" s="78">
        <f t="shared" si="23"/>
        <v>4</v>
      </c>
      <c r="J1319" s="90">
        <f>IF('Water Trading Repository Table'!$E1319="Hard",'Water Trading Repository Table'!$C1319,"")</f>
        <v>91.495833333333294</v>
      </c>
    </row>
    <row r="1320" spans="1:10" ht="14.25" customHeight="1" x14ac:dyDescent="0.2">
      <c r="A1320" s="77">
        <v>41933.5</v>
      </c>
      <c r="B1320" s="78">
        <v>2347.5712044791599</v>
      </c>
      <c r="C1320" s="79">
        <v>91.925833333333301</v>
      </c>
      <c r="D1320" s="80">
        <v>10</v>
      </c>
      <c r="E1320" s="80" t="s">
        <v>68</v>
      </c>
      <c r="F1320" s="78" t="str">
        <f>IF('Water Trading Repository Table'!$E1320="Soft",'Water Trading Repository Table'!$B1320, "")</f>
        <v/>
      </c>
      <c r="G1320" s="79" t="str">
        <f>IF('Water Trading Repository Table'!$E1320="Soft",'Water Trading Repository Table'!$C1320, "")</f>
        <v/>
      </c>
      <c r="H1320" s="78">
        <f>IF('Water Trading Repository Table'!$E1320="Hard",'Water Trading Repository Table'!$B1320, "")</f>
        <v>2347.5712044791599</v>
      </c>
      <c r="I1320" s="78">
        <f t="shared" si="23"/>
        <v>4</v>
      </c>
      <c r="J1320" s="90">
        <f>IF('Water Trading Repository Table'!$E1320="Hard",'Water Trading Repository Table'!$C1320,"")</f>
        <v>91.925833333333301</v>
      </c>
    </row>
    <row r="1321" spans="1:10" ht="14.25" customHeight="1" x14ac:dyDescent="0.2">
      <c r="A1321" s="77">
        <v>41934</v>
      </c>
      <c r="B1321" s="78">
        <v>1953.4718825083301</v>
      </c>
      <c r="C1321" s="79">
        <v>95.820833333333297</v>
      </c>
      <c r="D1321" s="80">
        <v>10</v>
      </c>
      <c r="E1321" s="80" t="s">
        <v>68</v>
      </c>
      <c r="F1321" s="78" t="str">
        <f>IF('Water Trading Repository Table'!$E1321="Soft",'Water Trading Repository Table'!$B1321, "")</f>
        <v/>
      </c>
      <c r="G1321" s="79" t="str">
        <f>IF('Water Trading Repository Table'!$E1321="Soft",'Water Trading Repository Table'!$C1321, "")</f>
        <v/>
      </c>
      <c r="H1321" s="78">
        <f>IF('Water Trading Repository Table'!$E1321="Hard",'Water Trading Repository Table'!$B1321, "")</f>
        <v>1953.4718825083301</v>
      </c>
      <c r="I1321" s="78">
        <f t="shared" si="23"/>
        <v>4</v>
      </c>
      <c r="J1321" s="90">
        <f>IF('Water Trading Repository Table'!$E1321="Hard",'Water Trading Repository Table'!$C1321,"")</f>
        <v>95.820833333333297</v>
      </c>
    </row>
    <row r="1322" spans="1:10" ht="14.25" customHeight="1" x14ac:dyDescent="0.2">
      <c r="A1322" s="77">
        <v>41934.5</v>
      </c>
      <c r="B1322" s="78">
        <v>2347.2038133833298</v>
      </c>
      <c r="C1322" s="79">
        <v>96.074166666666599</v>
      </c>
      <c r="D1322" s="80">
        <v>10</v>
      </c>
      <c r="E1322" s="80" t="s">
        <v>68</v>
      </c>
      <c r="F1322" s="78" t="str">
        <f>IF('Water Trading Repository Table'!$E1322="Soft",'Water Trading Repository Table'!$B1322, "")</f>
        <v/>
      </c>
      <c r="G1322" s="79" t="str">
        <f>IF('Water Trading Repository Table'!$E1322="Soft",'Water Trading Repository Table'!$C1322, "")</f>
        <v/>
      </c>
      <c r="H1322" s="78">
        <f>IF('Water Trading Repository Table'!$E1322="Hard",'Water Trading Repository Table'!$B1322, "")</f>
        <v>2347.2038133833298</v>
      </c>
      <c r="I1322" s="78">
        <f t="shared" si="23"/>
        <v>4</v>
      </c>
      <c r="J1322" s="90">
        <f>IF('Water Trading Repository Table'!$E1322="Hard",'Water Trading Repository Table'!$C1322,"")</f>
        <v>96.074166666666599</v>
      </c>
    </row>
    <row r="1323" spans="1:10" ht="14.25" customHeight="1" x14ac:dyDescent="0.2">
      <c r="A1323" s="77">
        <v>41935</v>
      </c>
      <c r="B1323" s="78">
        <v>2089.9674572541599</v>
      </c>
      <c r="C1323" s="79">
        <v>89.605000000000004</v>
      </c>
      <c r="D1323" s="80">
        <v>10</v>
      </c>
      <c r="E1323" s="80" t="s">
        <v>68</v>
      </c>
      <c r="F1323" s="78" t="str">
        <f>IF('Water Trading Repository Table'!$E1323="Soft",'Water Trading Repository Table'!$B1323, "")</f>
        <v/>
      </c>
      <c r="G1323" s="79" t="str">
        <f>IF('Water Trading Repository Table'!$E1323="Soft",'Water Trading Repository Table'!$C1323, "")</f>
        <v/>
      </c>
      <c r="H1323" s="78">
        <f>IF('Water Trading Repository Table'!$E1323="Hard",'Water Trading Repository Table'!$B1323, "")</f>
        <v>2089.9674572541599</v>
      </c>
      <c r="I1323" s="78">
        <f t="shared" si="23"/>
        <v>4</v>
      </c>
      <c r="J1323" s="90">
        <f>IF('Water Trading Repository Table'!$E1323="Hard",'Water Trading Repository Table'!$C1323,"")</f>
        <v>89.605000000000004</v>
      </c>
    </row>
    <row r="1324" spans="1:10" ht="14.25" customHeight="1" x14ac:dyDescent="0.2">
      <c r="A1324" s="77">
        <v>41935.5</v>
      </c>
      <c r="B1324" s="78">
        <v>2308.8326177374902</v>
      </c>
      <c r="C1324" s="79">
        <v>94.202500000000001</v>
      </c>
      <c r="D1324" s="80">
        <v>10</v>
      </c>
      <c r="E1324" s="80" t="s">
        <v>68</v>
      </c>
      <c r="F1324" s="78" t="str">
        <f>IF('Water Trading Repository Table'!$E1324="Soft",'Water Trading Repository Table'!$B1324, "")</f>
        <v/>
      </c>
      <c r="G1324" s="79" t="str">
        <f>IF('Water Trading Repository Table'!$E1324="Soft",'Water Trading Repository Table'!$C1324, "")</f>
        <v/>
      </c>
      <c r="H1324" s="78">
        <f>IF('Water Trading Repository Table'!$E1324="Hard",'Water Trading Repository Table'!$B1324, "")</f>
        <v>2308.8326177374902</v>
      </c>
      <c r="I1324" s="78">
        <f t="shared" si="23"/>
        <v>4</v>
      </c>
      <c r="J1324" s="90">
        <f>IF('Water Trading Repository Table'!$E1324="Hard",'Water Trading Repository Table'!$C1324,"")</f>
        <v>94.202500000000001</v>
      </c>
    </row>
    <row r="1325" spans="1:10" ht="14.25" customHeight="1" x14ac:dyDescent="0.2">
      <c r="A1325" s="77">
        <v>41936</v>
      </c>
      <c r="B1325" s="78">
        <v>2021.69496208333</v>
      </c>
      <c r="C1325" s="79">
        <v>94.43</v>
      </c>
      <c r="D1325" s="80">
        <v>10</v>
      </c>
      <c r="E1325" s="80" t="s">
        <v>68</v>
      </c>
      <c r="F1325" s="78" t="str">
        <f>IF('Water Trading Repository Table'!$E1325="Soft",'Water Trading Repository Table'!$B1325, "")</f>
        <v/>
      </c>
      <c r="G1325" s="79" t="str">
        <f>IF('Water Trading Repository Table'!$E1325="Soft",'Water Trading Repository Table'!$C1325, "")</f>
        <v/>
      </c>
      <c r="H1325" s="78">
        <f>IF('Water Trading Repository Table'!$E1325="Hard",'Water Trading Repository Table'!$B1325, "")</f>
        <v>2021.69496208333</v>
      </c>
      <c r="I1325" s="78">
        <f t="shared" si="23"/>
        <v>4</v>
      </c>
      <c r="J1325" s="90">
        <f>IF('Water Trading Repository Table'!$E1325="Hard",'Water Trading Repository Table'!$C1325,"")</f>
        <v>94.43</v>
      </c>
    </row>
    <row r="1326" spans="1:10" ht="14.25" customHeight="1" x14ac:dyDescent="0.2">
      <c r="A1326" s="77">
        <v>41936.5</v>
      </c>
      <c r="B1326" s="78">
        <v>2344.4569725874899</v>
      </c>
      <c r="C1326" s="79">
        <v>92.056666666666601</v>
      </c>
      <c r="D1326" s="80">
        <v>10</v>
      </c>
      <c r="E1326" s="80" t="s">
        <v>68</v>
      </c>
      <c r="F1326" s="78" t="str">
        <f>IF('Water Trading Repository Table'!$E1326="Soft",'Water Trading Repository Table'!$B1326, "")</f>
        <v/>
      </c>
      <c r="G1326" s="79" t="str">
        <f>IF('Water Trading Repository Table'!$E1326="Soft",'Water Trading Repository Table'!$C1326, "")</f>
        <v/>
      </c>
      <c r="H1326" s="78">
        <f>IF('Water Trading Repository Table'!$E1326="Hard",'Water Trading Repository Table'!$B1326, "")</f>
        <v>2344.4569725874899</v>
      </c>
      <c r="I1326" s="78">
        <f t="shared" si="23"/>
        <v>4</v>
      </c>
      <c r="J1326" s="90">
        <f>IF('Water Trading Repository Table'!$E1326="Hard",'Water Trading Repository Table'!$C1326,"")</f>
        <v>92.056666666666601</v>
      </c>
    </row>
    <row r="1327" spans="1:10" ht="14.25" customHeight="1" x14ac:dyDescent="0.2">
      <c r="A1327" s="77">
        <v>41937</v>
      </c>
      <c r="B1327" s="78">
        <v>1995.2366470833299</v>
      </c>
      <c r="C1327" s="79">
        <v>93.225833333333298</v>
      </c>
      <c r="D1327" s="80">
        <v>10</v>
      </c>
      <c r="E1327" s="80" t="s">
        <v>68</v>
      </c>
      <c r="F1327" s="78" t="str">
        <f>IF('Water Trading Repository Table'!$E1327="Soft",'Water Trading Repository Table'!$B1327, "")</f>
        <v/>
      </c>
      <c r="G1327" s="79" t="str">
        <f>IF('Water Trading Repository Table'!$E1327="Soft",'Water Trading Repository Table'!$C1327, "")</f>
        <v/>
      </c>
      <c r="H1327" s="78">
        <f>IF('Water Trading Repository Table'!$E1327="Hard",'Water Trading Repository Table'!$B1327, "")</f>
        <v>1995.2366470833299</v>
      </c>
      <c r="I1327" s="78">
        <f t="shared" si="23"/>
        <v>4</v>
      </c>
      <c r="J1327" s="90">
        <f>IF('Water Trading Repository Table'!$E1327="Hard",'Water Trading Repository Table'!$C1327,"")</f>
        <v>93.225833333333298</v>
      </c>
    </row>
    <row r="1328" spans="1:10" ht="14.25" customHeight="1" x14ac:dyDescent="0.2">
      <c r="A1328" s="77">
        <v>41937.5</v>
      </c>
      <c r="B1328" s="78">
        <v>2290.1569567916599</v>
      </c>
      <c r="C1328" s="79">
        <v>89.435000000000002</v>
      </c>
      <c r="D1328" s="80">
        <v>10</v>
      </c>
      <c r="E1328" s="80" t="s">
        <v>68</v>
      </c>
      <c r="F1328" s="78" t="str">
        <f>IF('Water Trading Repository Table'!$E1328="Soft",'Water Trading Repository Table'!$B1328, "")</f>
        <v/>
      </c>
      <c r="G1328" s="79" t="str">
        <f>IF('Water Trading Repository Table'!$E1328="Soft",'Water Trading Repository Table'!$C1328, "")</f>
        <v/>
      </c>
      <c r="H1328" s="78">
        <f>IF('Water Trading Repository Table'!$E1328="Hard",'Water Trading Repository Table'!$B1328, "")</f>
        <v>2290.1569567916599</v>
      </c>
      <c r="I1328" s="78">
        <f t="shared" si="23"/>
        <v>4</v>
      </c>
      <c r="J1328" s="90">
        <f>IF('Water Trading Repository Table'!$E1328="Hard",'Water Trading Repository Table'!$C1328,"")</f>
        <v>89.435000000000002</v>
      </c>
    </row>
    <row r="1329" spans="1:10" ht="14.25" customHeight="1" x14ac:dyDescent="0.2">
      <c r="A1329" s="77">
        <v>41938</v>
      </c>
      <c r="B1329" s="78">
        <v>1905.2592441166601</v>
      </c>
      <c r="C1329" s="79">
        <v>89.132499999999993</v>
      </c>
      <c r="D1329" s="80">
        <v>10</v>
      </c>
      <c r="E1329" s="80" t="s">
        <v>68</v>
      </c>
      <c r="F1329" s="78" t="str">
        <f>IF('Water Trading Repository Table'!$E1329="Soft",'Water Trading Repository Table'!$B1329, "")</f>
        <v/>
      </c>
      <c r="G1329" s="79" t="str">
        <f>IF('Water Trading Repository Table'!$E1329="Soft",'Water Trading Repository Table'!$C1329, "")</f>
        <v/>
      </c>
      <c r="H1329" s="78">
        <f>IF('Water Trading Repository Table'!$E1329="Hard",'Water Trading Repository Table'!$B1329, "")</f>
        <v>1905.2592441166601</v>
      </c>
      <c r="I1329" s="78">
        <f t="shared" si="23"/>
        <v>4</v>
      </c>
      <c r="J1329" s="90">
        <f>IF('Water Trading Repository Table'!$E1329="Hard",'Water Trading Repository Table'!$C1329,"")</f>
        <v>89.132499999999993</v>
      </c>
    </row>
    <row r="1330" spans="1:10" ht="14.25" customHeight="1" x14ac:dyDescent="0.2">
      <c r="A1330" s="77">
        <v>41938.5</v>
      </c>
      <c r="B1330" s="78">
        <v>2075.94736607916</v>
      </c>
      <c r="C1330" s="79">
        <v>92.077499999999901</v>
      </c>
      <c r="D1330" s="80">
        <v>10</v>
      </c>
      <c r="E1330" s="80" t="s">
        <v>68</v>
      </c>
      <c r="F1330" s="78" t="str">
        <f>IF('Water Trading Repository Table'!$E1330="Soft",'Water Trading Repository Table'!$B1330, "")</f>
        <v/>
      </c>
      <c r="G1330" s="79" t="str">
        <f>IF('Water Trading Repository Table'!$E1330="Soft",'Water Trading Repository Table'!$C1330, "")</f>
        <v/>
      </c>
      <c r="H1330" s="78">
        <f>IF('Water Trading Repository Table'!$E1330="Hard",'Water Trading Repository Table'!$B1330, "")</f>
        <v>2075.94736607916</v>
      </c>
      <c r="I1330" s="78">
        <f t="shared" si="23"/>
        <v>4</v>
      </c>
      <c r="J1330" s="90">
        <f>IF('Water Trading Repository Table'!$E1330="Hard",'Water Trading Repository Table'!$C1330,"")</f>
        <v>92.077499999999901</v>
      </c>
    </row>
    <row r="1331" spans="1:10" ht="14.25" customHeight="1" x14ac:dyDescent="0.2">
      <c r="A1331" s="77">
        <v>41939</v>
      </c>
      <c r="B1331" s="78">
        <v>1785.0475021541599</v>
      </c>
      <c r="C1331" s="79">
        <v>89.795833333333306</v>
      </c>
      <c r="D1331" s="80">
        <v>10</v>
      </c>
      <c r="E1331" s="80" t="s">
        <v>68</v>
      </c>
      <c r="F1331" s="78" t="str">
        <f>IF('Water Trading Repository Table'!$E1331="Soft",'Water Trading Repository Table'!$B1331, "")</f>
        <v/>
      </c>
      <c r="G1331" s="79" t="str">
        <f>IF('Water Trading Repository Table'!$E1331="Soft",'Water Trading Repository Table'!$C1331, "")</f>
        <v/>
      </c>
      <c r="H1331" s="78">
        <f>IF('Water Trading Repository Table'!$E1331="Hard",'Water Trading Repository Table'!$B1331, "")</f>
        <v>1785.0475021541599</v>
      </c>
      <c r="I1331" s="78">
        <f t="shared" si="23"/>
        <v>4</v>
      </c>
      <c r="J1331" s="90">
        <f>IF('Water Trading Repository Table'!$E1331="Hard",'Water Trading Repository Table'!$C1331,"")</f>
        <v>89.795833333333306</v>
      </c>
    </row>
    <row r="1332" spans="1:10" ht="14.25" customHeight="1" x14ac:dyDescent="0.2">
      <c r="A1332" s="77">
        <v>41939.5</v>
      </c>
      <c r="B1332" s="78">
        <v>2224.8661248083299</v>
      </c>
      <c r="C1332" s="79">
        <v>91.334999999999994</v>
      </c>
      <c r="D1332" s="80">
        <v>10</v>
      </c>
      <c r="E1332" s="80" t="s">
        <v>68</v>
      </c>
      <c r="F1332" s="78" t="str">
        <f>IF('Water Trading Repository Table'!$E1332="Soft",'Water Trading Repository Table'!$B1332, "")</f>
        <v/>
      </c>
      <c r="G1332" s="79" t="str">
        <f>IF('Water Trading Repository Table'!$E1332="Soft",'Water Trading Repository Table'!$C1332, "")</f>
        <v/>
      </c>
      <c r="H1332" s="78">
        <f>IF('Water Trading Repository Table'!$E1332="Hard",'Water Trading Repository Table'!$B1332, "")</f>
        <v>2224.8661248083299</v>
      </c>
      <c r="I1332" s="78">
        <f t="shared" si="23"/>
        <v>4</v>
      </c>
      <c r="J1332" s="90">
        <f>IF('Water Trading Repository Table'!$E1332="Hard",'Water Trading Repository Table'!$C1332,"")</f>
        <v>91.334999999999994</v>
      </c>
    </row>
    <row r="1333" spans="1:10" ht="14.25" customHeight="1" x14ac:dyDescent="0.2">
      <c r="A1333" s="77">
        <v>41940</v>
      </c>
      <c r="B1333" s="78">
        <v>2128.69922132499</v>
      </c>
      <c r="C1333" s="79">
        <v>91.149166666666602</v>
      </c>
      <c r="D1333" s="80">
        <v>10</v>
      </c>
      <c r="E1333" s="80" t="s">
        <v>68</v>
      </c>
      <c r="F1333" s="78" t="str">
        <f>IF('Water Trading Repository Table'!$E1333="Soft",'Water Trading Repository Table'!$B1333, "")</f>
        <v/>
      </c>
      <c r="G1333" s="79" t="str">
        <f>IF('Water Trading Repository Table'!$E1333="Soft",'Water Trading Repository Table'!$C1333, "")</f>
        <v/>
      </c>
      <c r="H1333" s="78">
        <f>IF('Water Trading Repository Table'!$E1333="Hard",'Water Trading Repository Table'!$B1333, "")</f>
        <v>2128.69922132499</v>
      </c>
      <c r="I1333" s="78">
        <f t="shared" si="23"/>
        <v>4</v>
      </c>
      <c r="J1333" s="90">
        <f>IF('Water Trading Repository Table'!$E1333="Hard",'Water Trading Repository Table'!$C1333,"")</f>
        <v>91.149166666666602</v>
      </c>
    </row>
    <row r="1334" spans="1:10" ht="14.25" customHeight="1" x14ac:dyDescent="0.2">
      <c r="A1334" s="77">
        <v>41940.5</v>
      </c>
      <c r="B1334" s="78">
        <v>2480.6346454208301</v>
      </c>
      <c r="C1334" s="79">
        <v>91.080833333333302</v>
      </c>
      <c r="D1334" s="80">
        <v>10</v>
      </c>
      <c r="E1334" s="80" t="s">
        <v>68</v>
      </c>
      <c r="F1334" s="78" t="str">
        <f>IF('Water Trading Repository Table'!$E1334="Soft",'Water Trading Repository Table'!$B1334, "")</f>
        <v/>
      </c>
      <c r="G1334" s="79" t="str">
        <f>IF('Water Trading Repository Table'!$E1334="Soft",'Water Trading Repository Table'!$C1334, "")</f>
        <v/>
      </c>
      <c r="H1334" s="78">
        <f>IF('Water Trading Repository Table'!$E1334="Hard",'Water Trading Repository Table'!$B1334, "")</f>
        <v>2480.6346454208301</v>
      </c>
      <c r="I1334" s="78">
        <f t="shared" si="23"/>
        <v>4</v>
      </c>
      <c r="J1334" s="90">
        <f>IF('Water Trading Repository Table'!$E1334="Hard",'Water Trading Repository Table'!$C1334,"")</f>
        <v>91.080833333333302</v>
      </c>
    </row>
    <row r="1335" spans="1:10" ht="14.25" customHeight="1" x14ac:dyDescent="0.2">
      <c r="A1335" s="77">
        <v>41941</v>
      </c>
      <c r="B1335" s="78">
        <v>2124.5476204874999</v>
      </c>
      <c r="C1335" s="79">
        <v>93.509166666666601</v>
      </c>
      <c r="D1335" s="80">
        <v>10</v>
      </c>
      <c r="E1335" s="80" t="s">
        <v>68</v>
      </c>
      <c r="F1335" s="78" t="str">
        <f>IF('Water Trading Repository Table'!$E1335="Soft",'Water Trading Repository Table'!$B1335, "")</f>
        <v/>
      </c>
      <c r="G1335" s="79" t="str">
        <f>IF('Water Trading Repository Table'!$E1335="Soft",'Water Trading Repository Table'!$C1335, "")</f>
        <v/>
      </c>
      <c r="H1335" s="78">
        <f>IF('Water Trading Repository Table'!$E1335="Hard",'Water Trading Repository Table'!$B1335, "")</f>
        <v>2124.5476204874999</v>
      </c>
      <c r="I1335" s="78">
        <f t="shared" si="23"/>
        <v>4</v>
      </c>
      <c r="J1335" s="90">
        <f>IF('Water Trading Repository Table'!$E1335="Hard",'Water Trading Repository Table'!$C1335,"")</f>
        <v>93.509166666666601</v>
      </c>
    </row>
    <row r="1336" spans="1:10" ht="14.25" customHeight="1" x14ac:dyDescent="0.2">
      <c r="A1336" s="77">
        <v>41941.5</v>
      </c>
      <c r="B1336" s="78">
        <v>2571.44064713749</v>
      </c>
      <c r="C1336" s="79">
        <v>92.410833333333301</v>
      </c>
      <c r="D1336" s="80">
        <v>10</v>
      </c>
      <c r="E1336" s="80" t="s">
        <v>68</v>
      </c>
      <c r="F1336" s="78" t="str">
        <f>IF('Water Trading Repository Table'!$E1336="Soft",'Water Trading Repository Table'!$B1336, "")</f>
        <v/>
      </c>
      <c r="G1336" s="79" t="str">
        <f>IF('Water Trading Repository Table'!$E1336="Soft",'Water Trading Repository Table'!$C1336, "")</f>
        <v/>
      </c>
      <c r="H1336" s="78">
        <f>IF('Water Trading Repository Table'!$E1336="Hard",'Water Trading Repository Table'!$B1336, "")</f>
        <v>2571.44064713749</v>
      </c>
      <c r="I1336" s="78">
        <f t="shared" si="23"/>
        <v>4</v>
      </c>
      <c r="J1336" s="90">
        <f>IF('Water Trading Repository Table'!$E1336="Hard",'Water Trading Repository Table'!$C1336,"")</f>
        <v>92.410833333333301</v>
      </c>
    </row>
    <row r="1337" spans="1:10" ht="14.25" customHeight="1" x14ac:dyDescent="0.2">
      <c r="A1337" s="77">
        <v>41942</v>
      </c>
      <c r="B1337" s="78">
        <v>2217.5268075249901</v>
      </c>
      <c r="C1337" s="79">
        <v>91.293333333333294</v>
      </c>
      <c r="D1337" s="80">
        <v>10</v>
      </c>
      <c r="E1337" s="80" t="s">
        <v>68</v>
      </c>
      <c r="F1337" s="78" t="str">
        <f>IF('Water Trading Repository Table'!$E1337="Soft",'Water Trading Repository Table'!$B1337, "")</f>
        <v/>
      </c>
      <c r="G1337" s="79" t="str">
        <f>IF('Water Trading Repository Table'!$E1337="Soft",'Water Trading Repository Table'!$C1337, "")</f>
        <v/>
      </c>
      <c r="H1337" s="78">
        <f>IF('Water Trading Repository Table'!$E1337="Hard",'Water Trading Repository Table'!$B1337, "")</f>
        <v>2217.5268075249901</v>
      </c>
      <c r="I1337" s="78">
        <f t="shared" si="23"/>
        <v>4</v>
      </c>
      <c r="J1337" s="90">
        <f>IF('Water Trading Repository Table'!$E1337="Hard",'Water Trading Repository Table'!$C1337,"")</f>
        <v>91.293333333333294</v>
      </c>
    </row>
    <row r="1338" spans="1:10" ht="14.25" customHeight="1" x14ac:dyDescent="0.2">
      <c r="A1338" s="77">
        <v>41942.5</v>
      </c>
      <c r="B1338" s="78">
        <v>2683.7011060749901</v>
      </c>
      <c r="C1338" s="79">
        <v>90.894166666666607</v>
      </c>
      <c r="D1338" s="80">
        <v>10</v>
      </c>
      <c r="E1338" s="80" t="s">
        <v>68</v>
      </c>
      <c r="F1338" s="78" t="str">
        <f>IF('Water Trading Repository Table'!$E1338="Soft",'Water Trading Repository Table'!$B1338, "")</f>
        <v/>
      </c>
      <c r="G1338" s="79" t="str">
        <f>IF('Water Trading Repository Table'!$E1338="Soft",'Water Trading Repository Table'!$C1338, "")</f>
        <v/>
      </c>
      <c r="H1338" s="78">
        <f>IF('Water Trading Repository Table'!$E1338="Hard",'Water Trading Repository Table'!$B1338, "")</f>
        <v>2683.7011060749901</v>
      </c>
      <c r="I1338" s="78">
        <f t="shared" si="23"/>
        <v>4</v>
      </c>
      <c r="J1338" s="90">
        <f>IF('Water Trading Repository Table'!$E1338="Hard",'Water Trading Repository Table'!$C1338,"")</f>
        <v>90.894166666666607</v>
      </c>
    </row>
    <row r="1339" spans="1:10" ht="14.25" customHeight="1" x14ac:dyDescent="0.2">
      <c r="A1339" s="77">
        <v>41943</v>
      </c>
      <c r="B1339" s="78">
        <v>2215.4528255416599</v>
      </c>
      <c r="C1339" s="79">
        <v>92.777499999999904</v>
      </c>
      <c r="D1339" s="80">
        <v>10</v>
      </c>
      <c r="E1339" s="80" t="s">
        <v>68</v>
      </c>
      <c r="F1339" s="78" t="str">
        <f>IF('Water Trading Repository Table'!$E1339="Soft",'Water Trading Repository Table'!$B1339, "")</f>
        <v/>
      </c>
      <c r="G1339" s="79" t="str">
        <f>IF('Water Trading Repository Table'!$E1339="Soft",'Water Trading Repository Table'!$C1339, "")</f>
        <v/>
      </c>
      <c r="H1339" s="78">
        <f>IF('Water Trading Repository Table'!$E1339="Hard",'Water Trading Repository Table'!$B1339, "")</f>
        <v>2215.4528255416599</v>
      </c>
      <c r="I1339" s="78">
        <f t="shared" si="23"/>
        <v>4</v>
      </c>
      <c r="J1339" s="90">
        <f>IF('Water Trading Repository Table'!$E1339="Hard",'Water Trading Repository Table'!$C1339,"")</f>
        <v>92.777499999999904</v>
      </c>
    </row>
    <row r="1340" spans="1:10" ht="14.25" customHeight="1" x14ac:dyDescent="0.2">
      <c r="A1340" s="77">
        <v>41943.5</v>
      </c>
      <c r="B1340" s="78">
        <v>2554.6916965374899</v>
      </c>
      <c r="C1340" s="79">
        <v>94.932500000000005</v>
      </c>
      <c r="D1340" s="80">
        <v>10</v>
      </c>
      <c r="E1340" s="80" t="s">
        <v>68</v>
      </c>
      <c r="F1340" s="78" t="str">
        <f>IF('Water Trading Repository Table'!$E1340="Soft",'Water Trading Repository Table'!$B1340, "")</f>
        <v/>
      </c>
      <c r="G1340" s="79" t="str">
        <f>IF('Water Trading Repository Table'!$E1340="Soft",'Water Trading Repository Table'!$C1340, "")</f>
        <v/>
      </c>
      <c r="H1340" s="78">
        <f>IF('Water Trading Repository Table'!$E1340="Hard",'Water Trading Repository Table'!$B1340, "")</f>
        <v>2554.6916965374899</v>
      </c>
      <c r="I1340" s="78">
        <f t="shared" si="23"/>
        <v>4</v>
      </c>
      <c r="J1340" s="90">
        <f>IF('Water Trading Repository Table'!$E1340="Hard",'Water Trading Repository Table'!$C1340,"")</f>
        <v>94.932500000000005</v>
      </c>
    </row>
    <row r="1341" spans="1:10" ht="14.25" customHeight="1" x14ac:dyDescent="0.2">
      <c r="A1341" s="77">
        <v>41944</v>
      </c>
      <c r="B1341" s="78">
        <v>2151.4010383208301</v>
      </c>
      <c r="C1341" s="79">
        <v>92.434166666666599</v>
      </c>
      <c r="D1341" s="80">
        <v>11</v>
      </c>
      <c r="E1341" s="80" t="s">
        <v>68</v>
      </c>
      <c r="F1341" s="78" t="str">
        <f>IF('Water Trading Repository Table'!$E1341="Soft",'Water Trading Repository Table'!$B1341, "")</f>
        <v/>
      </c>
      <c r="G1341" s="79" t="str">
        <f>IF('Water Trading Repository Table'!$E1341="Soft",'Water Trading Repository Table'!$C1341, "")</f>
        <v/>
      </c>
      <c r="H1341" s="78">
        <f>IF('Water Trading Repository Table'!$E1341="Hard",'Water Trading Repository Table'!$B1341, "")</f>
        <v>2151.4010383208301</v>
      </c>
      <c r="I1341" s="78">
        <f t="shared" si="23"/>
        <v>4</v>
      </c>
      <c r="J1341" s="90">
        <f>IF('Water Trading Repository Table'!$E1341="Hard",'Water Trading Repository Table'!$C1341,"")</f>
        <v>92.434166666666599</v>
      </c>
    </row>
    <row r="1342" spans="1:10" ht="14.25" customHeight="1" x14ac:dyDescent="0.2">
      <c r="A1342" s="77">
        <v>41944.5</v>
      </c>
      <c r="B1342" s="78">
        <v>2318.9251723624898</v>
      </c>
      <c r="C1342" s="79">
        <v>93.046666666666596</v>
      </c>
      <c r="D1342" s="80">
        <v>11</v>
      </c>
      <c r="E1342" s="80" t="s">
        <v>68</v>
      </c>
      <c r="F1342" s="78" t="str">
        <f>IF('Water Trading Repository Table'!$E1342="Soft",'Water Trading Repository Table'!$B1342, "")</f>
        <v/>
      </c>
      <c r="G1342" s="79" t="str">
        <f>IF('Water Trading Repository Table'!$E1342="Soft",'Water Trading Repository Table'!$C1342, "")</f>
        <v/>
      </c>
      <c r="H1342" s="78">
        <f>IF('Water Trading Repository Table'!$E1342="Hard",'Water Trading Repository Table'!$B1342, "")</f>
        <v>2318.9251723624898</v>
      </c>
      <c r="I1342" s="78">
        <f t="shared" si="23"/>
        <v>4</v>
      </c>
      <c r="J1342" s="90">
        <f>IF('Water Trading Repository Table'!$E1342="Hard",'Water Trading Repository Table'!$C1342,"")</f>
        <v>93.046666666666596</v>
      </c>
    </row>
    <row r="1343" spans="1:10" ht="14.25" customHeight="1" x14ac:dyDescent="0.2">
      <c r="A1343" s="77">
        <v>41945</v>
      </c>
      <c r="B1343" s="78">
        <v>1916.7523576624901</v>
      </c>
      <c r="C1343" s="79">
        <v>93.422499999999999</v>
      </c>
      <c r="D1343" s="80">
        <v>11</v>
      </c>
      <c r="E1343" s="80" t="s">
        <v>68</v>
      </c>
      <c r="F1343" s="78" t="str">
        <f>IF('Water Trading Repository Table'!$E1343="Soft",'Water Trading Repository Table'!$B1343, "")</f>
        <v/>
      </c>
      <c r="G1343" s="79" t="str">
        <f>IF('Water Trading Repository Table'!$E1343="Soft",'Water Trading Repository Table'!$C1343, "")</f>
        <v/>
      </c>
      <c r="H1343" s="78">
        <f>IF('Water Trading Repository Table'!$E1343="Hard",'Water Trading Repository Table'!$B1343, "")</f>
        <v>1916.7523576624901</v>
      </c>
      <c r="I1343" s="78">
        <f t="shared" si="23"/>
        <v>4</v>
      </c>
      <c r="J1343" s="90">
        <f>IF('Water Trading Repository Table'!$E1343="Hard",'Water Trading Repository Table'!$C1343,"")</f>
        <v>93.422499999999999</v>
      </c>
    </row>
    <row r="1344" spans="1:10" ht="14.25" customHeight="1" x14ac:dyDescent="0.2">
      <c r="A1344" s="77">
        <v>41945.5</v>
      </c>
      <c r="B1344" s="78">
        <v>2233.5855653583299</v>
      </c>
      <c r="C1344" s="79">
        <v>97.349166666666605</v>
      </c>
      <c r="D1344" s="80">
        <v>11</v>
      </c>
      <c r="E1344" s="80" t="s">
        <v>68</v>
      </c>
      <c r="F1344" s="78" t="str">
        <f>IF('Water Trading Repository Table'!$E1344="Soft",'Water Trading Repository Table'!$B1344, "")</f>
        <v/>
      </c>
      <c r="G1344" s="79" t="str">
        <f>IF('Water Trading Repository Table'!$E1344="Soft",'Water Trading Repository Table'!$C1344, "")</f>
        <v/>
      </c>
      <c r="H1344" s="78">
        <f>IF('Water Trading Repository Table'!$E1344="Hard",'Water Trading Repository Table'!$B1344, "")</f>
        <v>2233.5855653583299</v>
      </c>
      <c r="I1344" s="78">
        <f t="shared" si="23"/>
        <v>4</v>
      </c>
      <c r="J1344" s="90">
        <f>IF('Water Trading Repository Table'!$E1344="Hard",'Water Trading Repository Table'!$C1344,"")</f>
        <v>97.349166666666605</v>
      </c>
    </row>
    <row r="1345" spans="1:10" ht="14.25" customHeight="1" x14ac:dyDescent="0.2">
      <c r="A1345" s="77">
        <v>41946</v>
      </c>
      <c r="B1345" s="78">
        <v>1842.9941724181799</v>
      </c>
      <c r="C1345" s="79">
        <v>96.465454545454506</v>
      </c>
      <c r="D1345" s="80">
        <v>11</v>
      </c>
      <c r="E1345" s="80" t="s">
        <v>68</v>
      </c>
      <c r="F1345" s="78" t="str">
        <f>IF('Water Trading Repository Table'!$E1345="Soft",'Water Trading Repository Table'!$B1345, "")</f>
        <v/>
      </c>
      <c r="G1345" s="79" t="str">
        <f>IF('Water Trading Repository Table'!$E1345="Soft",'Water Trading Repository Table'!$C1345, "")</f>
        <v/>
      </c>
      <c r="H1345" s="78">
        <f>IF('Water Trading Repository Table'!$E1345="Hard",'Water Trading Repository Table'!$B1345, "")</f>
        <v>1842.9941724181799</v>
      </c>
      <c r="I1345" s="78">
        <f t="shared" si="23"/>
        <v>4</v>
      </c>
      <c r="J1345" s="90">
        <f>IF('Water Trading Repository Table'!$E1345="Hard",'Water Trading Repository Table'!$C1345,"")</f>
        <v>96.465454545454506</v>
      </c>
    </row>
    <row r="1346" spans="1:10" ht="14.25" customHeight="1" x14ac:dyDescent="0.2">
      <c r="A1346" s="77">
        <v>41946.5</v>
      </c>
      <c r="B1346" s="78">
        <v>2396.8332543874999</v>
      </c>
      <c r="C1346" s="79">
        <v>92.75</v>
      </c>
      <c r="D1346" s="80">
        <v>11</v>
      </c>
      <c r="E1346" s="80" t="s">
        <v>68</v>
      </c>
      <c r="F1346" s="78" t="str">
        <f>IF('Water Trading Repository Table'!$E1346="Soft",'Water Trading Repository Table'!$B1346, "")</f>
        <v/>
      </c>
      <c r="G1346" s="79" t="str">
        <f>IF('Water Trading Repository Table'!$E1346="Soft",'Water Trading Repository Table'!$C1346, "")</f>
        <v/>
      </c>
      <c r="H1346" s="78">
        <f>IF('Water Trading Repository Table'!$E1346="Hard",'Water Trading Repository Table'!$B1346, "")</f>
        <v>2396.8332543874999</v>
      </c>
      <c r="I1346" s="78">
        <f t="shared" si="23"/>
        <v>4</v>
      </c>
      <c r="J1346" s="90">
        <f>IF('Water Trading Repository Table'!$E1346="Hard",'Water Trading Repository Table'!$C1346,"")</f>
        <v>92.75</v>
      </c>
    </row>
    <row r="1347" spans="1:10" ht="14.25" customHeight="1" x14ac:dyDescent="0.2">
      <c r="A1347" s="77">
        <v>41947</v>
      </c>
      <c r="B1347" s="78">
        <v>2408.6852115666602</v>
      </c>
      <c r="C1347" s="79">
        <v>92.273333333333298</v>
      </c>
      <c r="D1347" s="80">
        <v>11</v>
      </c>
      <c r="E1347" s="80" t="s">
        <v>68</v>
      </c>
      <c r="F1347" s="78" t="str">
        <f>IF('Water Trading Repository Table'!$E1347="Soft",'Water Trading Repository Table'!$B1347, "")</f>
        <v/>
      </c>
      <c r="G1347" s="79" t="str">
        <f>IF('Water Trading Repository Table'!$E1347="Soft",'Water Trading Repository Table'!$C1347, "")</f>
        <v/>
      </c>
      <c r="H1347" s="78">
        <f>IF('Water Trading Repository Table'!$E1347="Hard",'Water Trading Repository Table'!$B1347, "")</f>
        <v>2408.6852115666602</v>
      </c>
      <c r="I1347" s="78">
        <f t="shared" si="23"/>
        <v>4</v>
      </c>
      <c r="J1347" s="90">
        <f>IF('Water Trading Repository Table'!$E1347="Hard",'Water Trading Repository Table'!$C1347,"")</f>
        <v>92.273333333333298</v>
      </c>
    </row>
    <row r="1348" spans="1:10" ht="14.25" customHeight="1" x14ac:dyDescent="0.2">
      <c r="A1348" s="77">
        <v>41947.5</v>
      </c>
      <c r="B1348" s="78">
        <v>2942.7936255916602</v>
      </c>
      <c r="C1348" s="79">
        <v>88.793333333333294</v>
      </c>
      <c r="D1348" s="80">
        <v>11</v>
      </c>
      <c r="E1348" s="80" t="s">
        <v>68</v>
      </c>
      <c r="F1348" s="78" t="str">
        <f>IF('Water Trading Repository Table'!$E1348="Soft",'Water Trading Repository Table'!$B1348, "")</f>
        <v/>
      </c>
      <c r="G1348" s="79" t="str">
        <f>IF('Water Trading Repository Table'!$E1348="Soft",'Water Trading Repository Table'!$C1348, "")</f>
        <v/>
      </c>
      <c r="H1348" s="78">
        <f>IF('Water Trading Repository Table'!$E1348="Hard",'Water Trading Repository Table'!$B1348, "")</f>
        <v>2942.7936255916602</v>
      </c>
      <c r="I1348" s="78">
        <f t="shared" ref="I1348:I1411" si="24">ROUNDUP(D1348/3,0)</f>
        <v>4</v>
      </c>
      <c r="J1348" s="90">
        <f>IF('Water Trading Repository Table'!$E1348="Hard",'Water Trading Repository Table'!$C1348,"")</f>
        <v>88.793333333333294</v>
      </c>
    </row>
    <row r="1349" spans="1:10" ht="14.25" customHeight="1" x14ac:dyDescent="0.2">
      <c r="A1349" s="77">
        <v>41948</v>
      </c>
      <c r="B1349" s="78">
        <v>2237.4565533958298</v>
      </c>
      <c r="C1349" s="79">
        <v>87.631666666666604</v>
      </c>
      <c r="D1349" s="80">
        <v>11</v>
      </c>
      <c r="E1349" s="80" t="s">
        <v>68</v>
      </c>
      <c r="F1349" s="78" t="str">
        <f>IF('Water Trading Repository Table'!$E1349="Soft",'Water Trading Repository Table'!$B1349, "")</f>
        <v/>
      </c>
      <c r="G1349" s="79" t="str">
        <f>IF('Water Trading Repository Table'!$E1349="Soft",'Water Trading Repository Table'!$C1349, "")</f>
        <v/>
      </c>
      <c r="H1349" s="78">
        <f>IF('Water Trading Repository Table'!$E1349="Hard",'Water Trading Repository Table'!$B1349, "")</f>
        <v>2237.4565533958298</v>
      </c>
      <c r="I1349" s="78">
        <f t="shared" si="24"/>
        <v>4</v>
      </c>
      <c r="J1349" s="90">
        <f>IF('Water Trading Repository Table'!$E1349="Hard",'Water Trading Repository Table'!$C1349,"")</f>
        <v>87.631666666666604</v>
      </c>
    </row>
    <row r="1350" spans="1:10" ht="14.25" customHeight="1" x14ac:dyDescent="0.2">
      <c r="A1350" s="77">
        <v>41948.5</v>
      </c>
      <c r="B1350" s="78">
        <v>2495.2396494291602</v>
      </c>
      <c r="C1350" s="79">
        <v>90.684166666666599</v>
      </c>
      <c r="D1350" s="80">
        <v>11</v>
      </c>
      <c r="E1350" s="80" t="s">
        <v>68</v>
      </c>
      <c r="F1350" s="78" t="str">
        <f>IF('Water Trading Repository Table'!$E1350="Soft",'Water Trading Repository Table'!$B1350, "")</f>
        <v/>
      </c>
      <c r="G1350" s="79" t="str">
        <f>IF('Water Trading Repository Table'!$E1350="Soft",'Water Trading Repository Table'!$C1350, "")</f>
        <v/>
      </c>
      <c r="H1350" s="78">
        <f>IF('Water Trading Repository Table'!$E1350="Hard",'Water Trading Repository Table'!$B1350, "")</f>
        <v>2495.2396494291602</v>
      </c>
      <c r="I1350" s="78">
        <f t="shared" si="24"/>
        <v>4</v>
      </c>
      <c r="J1350" s="90">
        <f>IF('Water Trading Repository Table'!$E1350="Hard",'Water Trading Repository Table'!$C1350,"")</f>
        <v>90.684166666666599</v>
      </c>
    </row>
    <row r="1351" spans="1:10" ht="14.25" customHeight="1" x14ac:dyDescent="0.2">
      <c r="A1351" s="77">
        <v>41949</v>
      </c>
      <c r="B1351" s="78">
        <v>2130.4837477833298</v>
      </c>
      <c r="C1351" s="79">
        <v>90.214999999999904</v>
      </c>
      <c r="D1351" s="80">
        <v>11</v>
      </c>
      <c r="E1351" s="80" t="s">
        <v>68</v>
      </c>
      <c r="F1351" s="78" t="str">
        <f>IF('Water Trading Repository Table'!$E1351="Soft",'Water Trading Repository Table'!$B1351, "")</f>
        <v/>
      </c>
      <c r="G1351" s="79" t="str">
        <f>IF('Water Trading Repository Table'!$E1351="Soft",'Water Trading Repository Table'!$C1351, "")</f>
        <v/>
      </c>
      <c r="H1351" s="78">
        <f>IF('Water Trading Repository Table'!$E1351="Hard",'Water Trading Repository Table'!$B1351, "")</f>
        <v>2130.4837477833298</v>
      </c>
      <c r="I1351" s="78">
        <f t="shared" si="24"/>
        <v>4</v>
      </c>
      <c r="J1351" s="90">
        <f>IF('Water Trading Repository Table'!$E1351="Hard",'Water Trading Repository Table'!$C1351,"")</f>
        <v>90.214999999999904</v>
      </c>
    </row>
    <row r="1352" spans="1:10" ht="14.25" customHeight="1" x14ac:dyDescent="0.2">
      <c r="A1352" s="77">
        <v>41949.5</v>
      </c>
      <c r="B1352" s="78">
        <v>2358.7742951124901</v>
      </c>
      <c r="C1352" s="79">
        <v>93.018333333333302</v>
      </c>
      <c r="D1352" s="80">
        <v>11</v>
      </c>
      <c r="E1352" s="80" t="s">
        <v>68</v>
      </c>
      <c r="F1352" s="78" t="str">
        <f>IF('Water Trading Repository Table'!$E1352="Soft",'Water Trading Repository Table'!$B1352, "")</f>
        <v/>
      </c>
      <c r="G1352" s="79" t="str">
        <f>IF('Water Trading Repository Table'!$E1352="Soft",'Water Trading Repository Table'!$C1352, "")</f>
        <v/>
      </c>
      <c r="H1352" s="78">
        <f>IF('Water Trading Repository Table'!$E1352="Hard",'Water Trading Repository Table'!$B1352, "")</f>
        <v>2358.7742951124901</v>
      </c>
      <c r="I1352" s="78">
        <f t="shared" si="24"/>
        <v>4</v>
      </c>
      <c r="J1352" s="90">
        <f>IF('Water Trading Repository Table'!$E1352="Hard",'Water Trading Repository Table'!$C1352,"")</f>
        <v>93.018333333333302</v>
      </c>
    </row>
    <row r="1353" spans="1:10" ht="14.25" customHeight="1" x14ac:dyDescent="0.2">
      <c r="A1353" s="77">
        <v>41950</v>
      </c>
      <c r="B1353" s="78">
        <v>2085.4095028833299</v>
      </c>
      <c r="C1353" s="79">
        <v>94.704999999999998</v>
      </c>
      <c r="D1353" s="80">
        <v>11</v>
      </c>
      <c r="E1353" s="80" t="s">
        <v>68</v>
      </c>
      <c r="F1353" s="78" t="str">
        <f>IF('Water Trading Repository Table'!$E1353="Soft",'Water Trading Repository Table'!$B1353, "")</f>
        <v/>
      </c>
      <c r="G1353" s="79" t="str">
        <f>IF('Water Trading Repository Table'!$E1353="Soft",'Water Trading Repository Table'!$C1353, "")</f>
        <v/>
      </c>
      <c r="H1353" s="78">
        <f>IF('Water Trading Repository Table'!$E1353="Hard",'Water Trading Repository Table'!$B1353, "")</f>
        <v>2085.4095028833299</v>
      </c>
      <c r="I1353" s="78">
        <f t="shared" si="24"/>
        <v>4</v>
      </c>
      <c r="J1353" s="90">
        <f>IF('Water Trading Repository Table'!$E1353="Hard",'Water Trading Repository Table'!$C1353,"")</f>
        <v>94.704999999999998</v>
      </c>
    </row>
    <row r="1354" spans="1:10" ht="14.25" customHeight="1" x14ac:dyDescent="0.2">
      <c r="A1354" s="77">
        <v>41950.5</v>
      </c>
      <c r="B1354" s="78">
        <v>2406.06192685</v>
      </c>
      <c r="C1354" s="79">
        <v>94.664166666666603</v>
      </c>
      <c r="D1354" s="80">
        <v>11</v>
      </c>
      <c r="E1354" s="80" t="s">
        <v>68</v>
      </c>
      <c r="F1354" s="78" t="str">
        <f>IF('Water Trading Repository Table'!$E1354="Soft",'Water Trading Repository Table'!$B1354, "")</f>
        <v/>
      </c>
      <c r="G1354" s="79" t="str">
        <f>IF('Water Trading Repository Table'!$E1354="Soft",'Water Trading Repository Table'!$C1354, "")</f>
        <v/>
      </c>
      <c r="H1354" s="78">
        <f>IF('Water Trading Repository Table'!$E1354="Hard",'Water Trading Repository Table'!$B1354, "")</f>
        <v>2406.06192685</v>
      </c>
      <c r="I1354" s="78">
        <f t="shared" si="24"/>
        <v>4</v>
      </c>
      <c r="J1354" s="90">
        <f>IF('Water Trading Repository Table'!$E1354="Hard",'Water Trading Repository Table'!$C1354,"")</f>
        <v>94.664166666666603</v>
      </c>
    </row>
    <row r="1355" spans="1:10" ht="14.25" customHeight="1" x14ac:dyDescent="0.2">
      <c r="A1355" s="77">
        <v>41951</v>
      </c>
      <c r="B1355" s="78">
        <v>2127.6195419083301</v>
      </c>
      <c r="C1355" s="79">
        <v>92.75</v>
      </c>
      <c r="D1355" s="80">
        <v>11</v>
      </c>
      <c r="E1355" s="80" t="s">
        <v>68</v>
      </c>
      <c r="F1355" s="78" t="str">
        <f>IF('Water Trading Repository Table'!$E1355="Soft",'Water Trading Repository Table'!$B1355, "")</f>
        <v/>
      </c>
      <c r="G1355" s="79" t="str">
        <f>IF('Water Trading Repository Table'!$E1355="Soft",'Water Trading Repository Table'!$C1355, "")</f>
        <v/>
      </c>
      <c r="H1355" s="78">
        <f>IF('Water Trading Repository Table'!$E1355="Hard",'Water Trading Repository Table'!$B1355, "")</f>
        <v>2127.6195419083301</v>
      </c>
      <c r="I1355" s="78">
        <f t="shared" si="24"/>
        <v>4</v>
      </c>
      <c r="J1355" s="90">
        <f>IF('Water Trading Repository Table'!$E1355="Hard",'Water Trading Repository Table'!$C1355,"")</f>
        <v>92.75</v>
      </c>
    </row>
    <row r="1356" spans="1:10" ht="14.25" customHeight="1" x14ac:dyDescent="0.2">
      <c r="A1356" s="77">
        <v>41951.5</v>
      </c>
      <c r="B1356" s="78">
        <v>2560.4690787166601</v>
      </c>
      <c r="C1356" s="79">
        <v>91.389999999999901</v>
      </c>
      <c r="D1356" s="80">
        <v>11</v>
      </c>
      <c r="E1356" s="80" t="s">
        <v>68</v>
      </c>
      <c r="F1356" s="78" t="str">
        <f>IF('Water Trading Repository Table'!$E1356="Soft",'Water Trading Repository Table'!$B1356, "")</f>
        <v/>
      </c>
      <c r="G1356" s="79" t="str">
        <f>IF('Water Trading Repository Table'!$E1356="Soft",'Water Trading Repository Table'!$C1356, "")</f>
        <v/>
      </c>
      <c r="H1356" s="78">
        <f>IF('Water Trading Repository Table'!$E1356="Hard",'Water Trading Repository Table'!$B1356, "")</f>
        <v>2560.4690787166601</v>
      </c>
      <c r="I1356" s="78">
        <f t="shared" si="24"/>
        <v>4</v>
      </c>
      <c r="J1356" s="90">
        <f>IF('Water Trading Repository Table'!$E1356="Hard",'Water Trading Repository Table'!$C1356,"")</f>
        <v>91.389999999999901</v>
      </c>
    </row>
    <row r="1357" spans="1:10" ht="14.25" customHeight="1" x14ac:dyDescent="0.2">
      <c r="A1357" s="77">
        <v>41952</v>
      </c>
      <c r="B1357" s="78">
        <v>1850.07687563749</v>
      </c>
      <c r="C1357" s="79">
        <v>93.83</v>
      </c>
      <c r="D1357" s="80">
        <v>11</v>
      </c>
      <c r="E1357" s="80" t="s">
        <v>68</v>
      </c>
      <c r="F1357" s="78" t="str">
        <f>IF('Water Trading Repository Table'!$E1357="Soft",'Water Trading Repository Table'!$B1357, "")</f>
        <v/>
      </c>
      <c r="G1357" s="79" t="str">
        <f>IF('Water Trading Repository Table'!$E1357="Soft",'Water Trading Repository Table'!$C1357, "")</f>
        <v/>
      </c>
      <c r="H1357" s="78">
        <f>IF('Water Trading Repository Table'!$E1357="Hard",'Water Trading Repository Table'!$B1357, "")</f>
        <v>1850.07687563749</v>
      </c>
      <c r="I1357" s="78">
        <f t="shared" si="24"/>
        <v>4</v>
      </c>
      <c r="J1357" s="90">
        <f>IF('Water Trading Repository Table'!$E1357="Hard",'Water Trading Repository Table'!$C1357,"")</f>
        <v>93.83</v>
      </c>
    </row>
    <row r="1358" spans="1:10" ht="14.25" customHeight="1" x14ac:dyDescent="0.2">
      <c r="A1358" s="77">
        <v>41952.5</v>
      </c>
      <c r="B1358" s="78">
        <v>2426.7125137999901</v>
      </c>
      <c r="C1358" s="79">
        <v>92.7083333333333</v>
      </c>
      <c r="D1358" s="80">
        <v>11</v>
      </c>
      <c r="E1358" s="80" t="s">
        <v>68</v>
      </c>
      <c r="F1358" s="78" t="str">
        <f>IF('Water Trading Repository Table'!$E1358="Soft",'Water Trading Repository Table'!$B1358, "")</f>
        <v/>
      </c>
      <c r="G1358" s="79" t="str">
        <f>IF('Water Trading Repository Table'!$E1358="Soft",'Water Trading Repository Table'!$C1358, "")</f>
        <v/>
      </c>
      <c r="H1358" s="78">
        <f>IF('Water Trading Repository Table'!$E1358="Hard",'Water Trading Repository Table'!$B1358, "")</f>
        <v>2426.7125137999901</v>
      </c>
      <c r="I1358" s="78">
        <f t="shared" si="24"/>
        <v>4</v>
      </c>
      <c r="J1358" s="90">
        <f>IF('Water Trading Repository Table'!$E1358="Hard",'Water Trading Repository Table'!$C1358,"")</f>
        <v>92.7083333333333</v>
      </c>
    </row>
    <row r="1359" spans="1:10" ht="14.25" customHeight="1" x14ac:dyDescent="0.2">
      <c r="A1359" s="77">
        <v>41953</v>
      </c>
      <c r="B1359" s="78">
        <v>1944.93938328749</v>
      </c>
      <c r="C1359" s="79">
        <v>91.600833333333298</v>
      </c>
      <c r="D1359" s="80">
        <v>11</v>
      </c>
      <c r="E1359" s="80" t="s">
        <v>68</v>
      </c>
      <c r="F1359" s="78" t="str">
        <f>IF('Water Trading Repository Table'!$E1359="Soft",'Water Trading Repository Table'!$B1359, "")</f>
        <v/>
      </c>
      <c r="G1359" s="79" t="str">
        <f>IF('Water Trading Repository Table'!$E1359="Soft",'Water Trading Repository Table'!$C1359, "")</f>
        <v/>
      </c>
      <c r="H1359" s="78">
        <f>IF('Water Trading Repository Table'!$E1359="Hard",'Water Trading Repository Table'!$B1359, "")</f>
        <v>1944.93938328749</v>
      </c>
      <c r="I1359" s="78">
        <f t="shared" si="24"/>
        <v>4</v>
      </c>
      <c r="J1359" s="90">
        <f>IF('Water Trading Repository Table'!$E1359="Hard",'Water Trading Repository Table'!$C1359,"")</f>
        <v>91.600833333333298</v>
      </c>
    </row>
    <row r="1360" spans="1:10" ht="14.25" customHeight="1" x14ac:dyDescent="0.2">
      <c r="A1360" s="77">
        <v>41953.5</v>
      </c>
      <c r="B1360" s="78">
        <v>2505.62112916666</v>
      </c>
      <c r="C1360" s="79">
        <v>89.942499999999995</v>
      </c>
      <c r="D1360" s="80">
        <v>11</v>
      </c>
      <c r="E1360" s="80" t="s">
        <v>68</v>
      </c>
      <c r="F1360" s="78" t="str">
        <f>IF('Water Trading Repository Table'!$E1360="Soft",'Water Trading Repository Table'!$B1360, "")</f>
        <v/>
      </c>
      <c r="G1360" s="79" t="str">
        <f>IF('Water Trading Repository Table'!$E1360="Soft",'Water Trading Repository Table'!$C1360, "")</f>
        <v/>
      </c>
      <c r="H1360" s="78">
        <f>IF('Water Trading Repository Table'!$E1360="Hard",'Water Trading Repository Table'!$B1360, "")</f>
        <v>2505.62112916666</v>
      </c>
      <c r="I1360" s="78">
        <f t="shared" si="24"/>
        <v>4</v>
      </c>
      <c r="J1360" s="90">
        <f>IF('Water Trading Repository Table'!$E1360="Hard",'Water Trading Repository Table'!$C1360,"")</f>
        <v>89.942499999999995</v>
      </c>
    </row>
    <row r="1361" spans="1:10" ht="14.25" customHeight="1" x14ac:dyDescent="0.2">
      <c r="A1361" s="77">
        <v>41954</v>
      </c>
      <c r="B1361" s="78">
        <v>2269.7310178791599</v>
      </c>
      <c r="C1361" s="79">
        <v>96.827500000000001</v>
      </c>
      <c r="D1361" s="80">
        <v>11</v>
      </c>
      <c r="E1361" s="80" t="s">
        <v>68</v>
      </c>
      <c r="F1361" s="78" t="str">
        <f>IF('Water Trading Repository Table'!$E1361="Soft",'Water Trading Repository Table'!$B1361, "")</f>
        <v/>
      </c>
      <c r="G1361" s="79" t="str">
        <f>IF('Water Trading Repository Table'!$E1361="Soft",'Water Trading Repository Table'!$C1361, "")</f>
        <v/>
      </c>
      <c r="H1361" s="78">
        <f>IF('Water Trading Repository Table'!$E1361="Hard",'Water Trading Repository Table'!$B1361, "")</f>
        <v>2269.7310178791599</v>
      </c>
      <c r="I1361" s="78">
        <f t="shared" si="24"/>
        <v>4</v>
      </c>
      <c r="J1361" s="90">
        <f>IF('Water Trading Repository Table'!$E1361="Hard",'Water Trading Repository Table'!$C1361,"")</f>
        <v>96.827500000000001</v>
      </c>
    </row>
    <row r="1362" spans="1:10" ht="14.25" customHeight="1" x14ac:dyDescent="0.2">
      <c r="A1362" s="77">
        <v>41954.5</v>
      </c>
      <c r="B1362" s="78">
        <v>2653.8419085916598</v>
      </c>
      <c r="C1362" s="79">
        <v>95.646666666666604</v>
      </c>
      <c r="D1362" s="80">
        <v>11</v>
      </c>
      <c r="E1362" s="80" t="s">
        <v>68</v>
      </c>
      <c r="F1362" s="78" t="str">
        <f>IF('Water Trading Repository Table'!$E1362="Soft",'Water Trading Repository Table'!$B1362, "")</f>
        <v/>
      </c>
      <c r="G1362" s="79" t="str">
        <f>IF('Water Trading Repository Table'!$E1362="Soft",'Water Trading Repository Table'!$C1362, "")</f>
        <v/>
      </c>
      <c r="H1362" s="78">
        <f>IF('Water Trading Repository Table'!$E1362="Hard",'Water Trading Repository Table'!$B1362, "")</f>
        <v>2653.8419085916598</v>
      </c>
      <c r="I1362" s="78">
        <f t="shared" si="24"/>
        <v>4</v>
      </c>
      <c r="J1362" s="90">
        <f>IF('Water Trading Repository Table'!$E1362="Hard",'Water Trading Repository Table'!$C1362,"")</f>
        <v>95.646666666666604</v>
      </c>
    </row>
    <row r="1363" spans="1:10" ht="14.25" customHeight="1" x14ac:dyDescent="0.2">
      <c r="A1363" s="77">
        <v>41955</v>
      </c>
      <c r="B1363" s="78">
        <v>2142.6655492416598</v>
      </c>
      <c r="C1363" s="79">
        <v>91.236666666666594</v>
      </c>
      <c r="D1363" s="80">
        <v>11</v>
      </c>
      <c r="E1363" s="80" t="s">
        <v>68</v>
      </c>
      <c r="F1363" s="78" t="str">
        <f>IF('Water Trading Repository Table'!$E1363="Soft",'Water Trading Repository Table'!$B1363, "")</f>
        <v/>
      </c>
      <c r="G1363" s="79" t="str">
        <f>IF('Water Trading Repository Table'!$E1363="Soft",'Water Trading Repository Table'!$C1363, "")</f>
        <v/>
      </c>
      <c r="H1363" s="78">
        <f>IF('Water Trading Repository Table'!$E1363="Hard",'Water Trading Repository Table'!$B1363, "")</f>
        <v>2142.6655492416598</v>
      </c>
      <c r="I1363" s="78">
        <f t="shared" si="24"/>
        <v>4</v>
      </c>
      <c r="J1363" s="90">
        <f>IF('Water Trading Repository Table'!$E1363="Hard",'Water Trading Repository Table'!$C1363,"")</f>
        <v>91.236666666666594</v>
      </c>
    </row>
    <row r="1364" spans="1:10" ht="14.25" customHeight="1" x14ac:dyDescent="0.2">
      <c r="A1364" s="77">
        <v>41955.5</v>
      </c>
      <c r="B1364" s="78">
        <v>2586.2336037499899</v>
      </c>
      <c r="C1364" s="79">
        <v>91.305833333333297</v>
      </c>
      <c r="D1364" s="80">
        <v>11</v>
      </c>
      <c r="E1364" s="80" t="s">
        <v>68</v>
      </c>
      <c r="F1364" s="78" t="str">
        <f>IF('Water Trading Repository Table'!$E1364="Soft",'Water Trading Repository Table'!$B1364, "")</f>
        <v/>
      </c>
      <c r="G1364" s="79" t="str">
        <f>IF('Water Trading Repository Table'!$E1364="Soft",'Water Trading Repository Table'!$C1364, "")</f>
        <v/>
      </c>
      <c r="H1364" s="78">
        <f>IF('Water Trading Repository Table'!$E1364="Hard",'Water Trading Repository Table'!$B1364, "")</f>
        <v>2586.2336037499899</v>
      </c>
      <c r="I1364" s="78">
        <f t="shared" si="24"/>
        <v>4</v>
      </c>
      <c r="J1364" s="90">
        <f>IF('Water Trading Repository Table'!$E1364="Hard",'Water Trading Repository Table'!$C1364,"")</f>
        <v>91.305833333333297</v>
      </c>
    </row>
    <row r="1365" spans="1:10" ht="14.25" customHeight="1" x14ac:dyDescent="0.2">
      <c r="A1365" s="77">
        <v>41956</v>
      </c>
      <c r="B1365" s="78">
        <v>2057.5499015749901</v>
      </c>
      <c r="C1365" s="79">
        <v>90.596666666666593</v>
      </c>
      <c r="D1365" s="80">
        <v>11</v>
      </c>
      <c r="E1365" s="80" t="s">
        <v>68</v>
      </c>
      <c r="F1365" s="78" t="str">
        <f>IF('Water Trading Repository Table'!$E1365="Soft",'Water Trading Repository Table'!$B1365, "")</f>
        <v/>
      </c>
      <c r="G1365" s="79" t="str">
        <f>IF('Water Trading Repository Table'!$E1365="Soft",'Water Trading Repository Table'!$C1365, "")</f>
        <v/>
      </c>
      <c r="H1365" s="78">
        <f>IF('Water Trading Repository Table'!$E1365="Hard",'Water Trading Repository Table'!$B1365, "")</f>
        <v>2057.5499015749901</v>
      </c>
      <c r="I1365" s="78">
        <f t="shared" si="24"/>
        <v>4</v>
      </c>
      <c r="J1365" s="90">
        <f>IF('Water Trading Repository Table'!$E1365="Hard",'Water Trading Repository Table'!$C1365,"")</f>
        <v>90.596666666666593</v>
      </c>
    </row>
    <row r="1366" spans="1:10" ht="14.25" customHeight="1" x14ac:dyDescent="0.2">
      <c r="A1366" s="77">
        <v>41956.5</v>
      </c>
      <c r="B1366" s="78">
        <v>2420.3933309416602</v>
      </c>
      <c r="C1366" s="79">
        <v>95.46</v>
      </c>
      <c r="D1366" s="80">
        <v>11</v>
      </c>
      <c r="E1366" s="80" t="s">
        <v>68</v>
      </c>
      <c r="F1366" s="78" t="str">
        <f>IF('Water Trading Repository Table'!$E1366="Soft",'Water Trading Repository Table'!$B1366, "")</f>
        <v/>
      </c>
      <c r="G1366" s="79" t="str">
        <f>IF('Water Trading Repository Table'!$E1366="Soft",'Water Trading Repository Table'!$C1366, "")</f>
        <v/>
      </c>
      <c r="H1366" s="78">
        <f>IF('Water Trading Repository Table'!$E1366="Hard",'Water Trading Repository Table'!$B1366, "")</f>
        <v>2420.3933309416602</v>
      </c>
      <c r="I1366" s="78">
        <f t="shared" si="24"/>
        <v>4</v>
      </c>
      <c r="J1366" s="90">
        <f>IF('Water Trading Repository Table'!$E1366="Hard",'Water Trading Repository Table'!$C1366,"")</f>
        <v>95.46</v>
      </c>
    </row>
    <row r="1367" spans="1:10" ht="14.25" customHeight="1" x14ac:dyDescent="0.2">
      <c r="A1367" s="77">
        <v>41957</v>
      </c>
      <c r="B1367" s="78">
        <v>2060.3646132583299</v>
      </c>
      <c r="C1367" s="79">
        <v>95.662499999999895</v>
      </c>
      <c r="D1367" s="80">
        <v>11</v>
      </c>
      <c r="E1367" s="80" t="s">
        <v>68</v>
      </c>
      <c r="F1367" s="78" t="str">
        <f>IF('Water Trading Repository Table'!$E1367="Soft",'Water Trading Repository Table'!$B1367, "")</f>
        <v/>
      </c>
      <c r="G1367" s="79" t="str">
        <f>IF('Water Trading Repository Table'!$E1367="Soft",'Water Trading Repository Table'!$C1367, "")</f>
        <v/>
      </c>
      <c r="H1367" s="78">
        <f>IF('Water Trading Repository Table'!$E1367="Hard",'Water Trading Repository Table'!$B1367, "")</f>
        <v>2060.3646132583299</v>
      </c>
      <c r="I1367" s="78">
        <f t="shared" si="24"/>
        <v>4</v>
      </c>
      <c r="J1367" s="90">
        <f>IF('Water Trading Repository Table'!$E1367="Hard",'Water Trading Repository Table'!$C1367,"")</f>
        <v>95.662499999999895</v>
      </c>
    </row>
    <row r="1368" spans="1:10" ht="14.25" customHeight="1" x14ac:dyDescent="0.2">
      <c r="A1368" s="77">
        <v>41957.5</v>
      </c>
      <c r="B1368" s="78">
        <v>2679.9089147124901</v>
      </c>
      <c r="C1368" s="79">
        <v>97.945833333333297</v>
      </c>
      <c r="D1368" s="80">
        <v>11</v>
      </c>
      <c r="E1368" s="80" t="s">
        <v>68</v>
      </c>
      <c r="F1368" s="78" t="str">
        <f>IF('Water Trading Repository Table'!$E1368="Soft",'Water Trading Repository Table'!$B1368, "")</f>
        <v/>
      </c>
      <c r="G1368" s="79" t="str">
        <f>IF('Water Trading Repository Table'!$E1368="Soft",'Water Trading Repository Table'!$C1368, "")</f>
        <v/>
      </c>
      <c r="H1368" s="78">
        <f>IF('Water Trading Repository Table'!$E1368="Hard",'Water Trading Repository Table'!$B1368, "")</f>
        <v>2679.9089147124901</v>
      </c>
      <c r="I1368" s="78">
        <f t="shared" si="24"/>
        <v>4</v>
      </c>
      <c r="J1368" s="90">
        <f>IF('Water Trading Repository Table'!$E1368="Hard",'Water Trading Repository Table'!$C1368,"")</f>
        <v>97.945833333333297</v>
      </c>
    </row>
    <row r="1369" spans="1:10" ht="14.25" customHeight="1" x14ac:dyDescent="0.2">
      <c r="A1369" s="77">
        <v>41958</v>
      </c>
      <c r="B1369" s="78">
        <v>2216.1711631458302</v>
      </c>
      <c r="C1369" s="79">
        <v>92.997500000000002</v>
      </c>
      <c r="D1369" s="80">
        <v>11</v>
      </c>
      <c r="E1369" s="80" t="s">
        <v>68</v>
      </c>
      <c r="F1369" s="78" t="str">
        <f>IF('Water Trading Repository Table'!$E1369="Soft",'Water Trading Repository Table'!$B1369, "")</f>
        <v/>
      </c>
      <c r="G1369" s="79" t="str">
        <f>IF('Water Trading Repository Table'!$E1369="Soft",'Water Trading Repository Table'!$C1369, "")</f>
        <v/>
      </c>
      <c r="H1369" s="78">
        <f>IF('Water Trading Repository Table'!$E1369="Hard",'Water Trading Repository Table'!$B1369, "")</f>
        <v>2216.1711631458302</v>
      </c>
      <c r="I1369" s="78">
        <f t="shared" si="24"/>
        <v>4</v>
      </c>
      <c r="J1369" s="90">
        <f>IF('Water Trading Repository Table'!$E1369="Hard",'Water Trading Repository Table'!$C1369,"")</f>
        <v>92.997500000000002</v>
      </c>
    </row>
    <row r="1370" spans="1:10" ht="14.25" customHeight="1" x14ac:dyDescent="0.2">
      <c r="A1370" s="77">
        <v>41958.5</v>
      </c>
      <c r="B1370" s="78">
        <v>2859.29657275416</v>
      </c>
      <c r="C1370" s="79">
        <v>95.619166666666601</v>
      </c>
      <c r="D1370" s="80">
        <v>11</v>
      </c>
      <c r="E1370" s="80" t="s">
        <v>68</v>
      </c>
      <c r="F1370" s="78" t="str">
        <f>IF('Water Trading Repository Table'!$E1370="Soft",'Water Trading Repository Table'!$B1370, "")</f>
        <v/>
      </c>
      <c r="G1370" s="79" t="str">
        <f>IF('Water Trading Repository Table'!$E1370="Soft",'Water Trading Repository Table'!$C1370, "")</f>
        <v/>
      </c>
      <c r="H1370" s="78">
        <f>IF('Water Trading Repository Table'!$E1370="Hard",'Water Trading Repository Table'!$B1370, "")</f>
        <v>2859.29657275416</v>
      </c>
      <c r="I1370" s="78">
        <f t="shared" si="24"/>
        <v>4</v>
      </c>
      <c r="J1370" s="90">
        <f>IF('Water Trading Repository Table'!$E1370="Hard",'Water Trading Repository Table'!$C1370,"")</f>
        <v>95.619166666666601</v>
      </c>
    </row>
    <row r="1371" spans="1:10" ht="14.25" customHeight="1" x14ac:dyDescent="0.2">
      <c r="A1371" s="77">
        <v>41959</v>
      </c>
      <c r="B1371" s="78">
        <v>2109.5862018166599</v>
      </c>
      <c r="C1371" s="79">
        <v>94.369166666666601</v>
      </c>
      <c r="D1371" s="80">
        <v>11</v>
      </c>
      <c r="E1371" s="80" t="s">
        <v>68</v>
      </c>
      <c r="F1371" s="78" t="str">
        <f>IF('Water Trading Repository Table'!$E1371="Soft",'Water Trading Repository Table'!$B1371, "")</f>
        <v/>
      </c>
      <c r="G1371" s="79" t="str">
        <f>IF('Water Trading Repository Table'!$E1371="Soft",'Water Trading Repository Table'!$C1371, "")</f>
        <v/>
      </c>
      <c r="H1371" s="78">
        <f>IF('Water Trading Repository Table'!$E1371="Hard",'Water Trading Repository Table'!$B1371, "")</f>
        <v>2109.5862018166599</v>
      </c>
      <c r="I1371" s="78">
        <f t="shared" si="24"/>
        <v>4</v>
      </c>
      <c r="J1371" s="90">
        <f>IF('Water Trading Repository Table'!$E1371="Hard",'Water Trading Repository Table'!$C1371,"")</f>
        <v>94.369166666666601</v>
      </c>
    </row>
    <row r="1372" spans="1:10" ht="14.25" customHeight="1" x14ac:dyDescent="0.2">
      <c r="A1372" s="77">
        <v>41959.5</v>
      </c>
      <c r="B1372" s="78">
        <v>2827.9392348166598</v>
      </c>
      <c r="C1372" s="79">
        <v>88.018333333333302</v>
      </c>
      <c r="D1372" s="80">
        <v>11</v>
      </c>
      <c r="E1372" s="80" t="s">
        <v>68</v>
      </c>
      <c r="F1372" s="78" t="str">
        <f>IF('Water Trading Repository Table'!$E1372="Soft",'Water Trading Repository Table'!$B1372, "")</f>
        <v/>
      </c>
      <c r="G1372" s="79" t="str">
        <f>IF('Water Trading Repository Table'!$E1372="Soft",'Water Trading Repository Table'!$C1372, "")</f>
        <v/>
      </c>
      <c r="H1372" s="78">
        <f>IF('Water Trading Repository Table'!$E1372="Hard",'Water Trading Repository Table'!$B1372, "")</f>
        <v>2827.9392348166598</v>
      </c>
      <c r="I1372" s="78">
        <f t="shared" si="24"/>
        <v>4</v>
      </c>
      <c r="J1372" s="90">
        <f>IF('Water Trading Repository Table'!$E1372="Hard",'Water Trading Repository Table'!$C1372,"")</f>
        <v>88.018333333333302</v>
      </c>
    </row>
    <row r="1373" spans="1:10" ht="14.25" customHeight="1" x14ac:dyDescent="0.2">
      <c r="A1373" s="77">
        <v>41960</v>
      </c>
      <c r="B1373" s="78">
        <v>2155.9553043333199</v>
      </c>
      <c r="C1373" s="79">
        <v>90.931666666666601</v>
      </c>
      <c r="D1373" s="80">
        <v>11</v>
      </c>
      <c r="E1373" s="80" t="s">
        <v>68</v>
      </c>
      <c r="F1373" s="78" t="str">
        <f>IF('Water Trading Repository Table'!$E1373="Soft",'Water Trading Repository Table'!$B1373, "")</f>
        <v/>
      </c>
      <c r="G1373" s="79" t="str">
        <f>IF('Water Trading Repository Table'!$E1373="Soft",'Water Trading Repository Table'!$C1373, "")</f>
        <v/>
      </c>
      <c r="H1373" s="78">
        <f>IF('Water Trading Repository Table'!$E1373="Hard",'Water Trading Repository Table'!$B1373, "")</f>
        <v>2155.9553043333199</v>
      </c>
      <c r="I1373" s="78">
        <f t="shared" si="24"/>
        <v>4</v>
      </c>
      <c r="J1373" s="90">
        <f>IF('Water Trading Repository Table'!$E1373="Hard",'Water Trading Repository Table'!$C1373,"")</f>
        <v>90.931666666666601</v>
      </c>
    </row>
    <row r="1374" spans="1:10" ht="14.25" customHeight="1" x14ac:dyDescent="0.2">
      <c r="A1374" s="77">
        <v>41960.5</v>
      </c>
      <c r="B1374" s="78">
        <v>2406.6276335666598</v>
      </c>
      <c r="C1374" s="79">
        <v>94.170833333333306</v>
      </c>
      <c r="D1374" s="80">
        <v>11</v>
      </c>
      <c r="E1374" s="80" t="s">
        <v>68</v>
      </c>
      <c r="F1374" s="78" t="str">
        <f>IF('Water Trading Repository Table'!$E1374="Soft",'Water Trading Repository Table'!$B1374, "")</f>
        <v/>
      </c>
      <c r="G1374" s="79" t="str">
        <f>IF('Water Trading Repository Table'!$E1374="Soft",'Water Trading Repository Table'!$C1374, "")</f>
        <v/>
      </c>
      <c r="H1374" s="78">
        <f>IF('Water Trading Repository Table'!$E1374="Hard",'Water Trading Repository Table'!$B1374, "")</f>
        <v>2406.6276335666598</v>
      </c>
      <c r="I1374" s="78">
        <f t="shared" si="24"/>
        <v>4</v>
      </c>
      <c r="J1374" s="90">
        <f>IF('Water Trading Repository Table'!$E1374="Hard",'Water Trading Repository Table'!$C1374,"")</f>
        <v>94.170833333333306</v>
      </c>
    </row>
    <row r="1375" spans="1:10" ht="14.25" customHeight="1" x14ac:dyDescent="0.2">
      <c r="A1375" s="77">
        <v>41961</v>
      </c>
      <c r="B1375" s="78">
        <v>2279.2814025999901</v>
      </c>
      <c r="C1375" s="79">
        <v>96.814166666666594</v>
      </c>
      <c r="D1375" s="80">
        <v>11</v>
      </c>
      <c r="E1375" s="80" t="s">
        <v>68</v>
      </c>
      <c r="F1375" s="78" t="str">
        <f>IF('Water Trading Repository Table'!$E1375="Soft",'Water Trading Repository Table'!$B1375, "")</f>
        <v/>
      </c>
      <c r="G1375" s="79" t="str">
        <f>IF('Water Trading Repository Table'!$E1375="Soft",'Water Trading Repository Table'!$C1375, "")</f>
        <v/>
      </c>
      <c r="H1375" s="78">
        <f>IF('Water Trading Repository Table'!$E1375="Hard",'Water Trading Repository Table'!$B1375, "")</f>
        <v>2279.2814025999901</v>
      </c>
      <c r="I1375" s="78">
        <f t="shared" si="24"/>
        <v>4</v>
      </c>
      <c r="J1375" s="90">
        <f>IF('Water Trading Repository Table'!$E1375="Hard",'Water Trading Repository Table'!$C1375,"")</f>
        <v>96.814166666666594</v>
      </c>
    </row>
    <row r="1376" spans="1:10" ht="14.25" customHeight="1" x14ac:dyDescent="0.2">
      <c r="A1376" s="77">
        <v>41961.5</v>
      </c>
      <c r="B1376" s="78">
        <v>2478.70375900416</v>
      </c>
      <c r="C1376" s="79">
        <v>92.745000000000005</v>
      </c>
      <c r="D1376" s="80">
        <v>11</v>
      </c>
      <c r="E1376" s="80" t="s">
        <v>68</v>
      </c>
      <c r="F1376" s="78" t="str">
        <f>IF('Water Trading Repository Table'!$E1376="Soft",'Water Trading Repository Table'!$B1376, "")</f>
        <v/>
      </c>
      <c r="G1376" s="79" t="str">
        <f>IF('Water Trading Repository Table'!$E1376="Soft",'Water Trading Repository Table'!$C1376, "")</f>
        <v/>
      </c>
      <c r="H1376" s="78">
        <f>IF('Water Trading Repository Table'!$E1376="Hard",'Water Trading Repository Table'!$B1376, "")</f>
        <v>2478.70375900416</v>
      </c>
      <c r="I1376" s="78">
        <f t="shared" si="24"/>
        <v>4</v>
      </c>
      <c r="J1376" s="90">
        <f>IF('Water Trading Repository Table'!$E1376="Hard",'Water Trading Repository Table'!$C1376,"")</f>
        <v>92.745000000000005</v>
      </c>
    </row>
    <row r="1377" spans="1:10" ht="14.25" customHeight="1" x14ac:dyDescent="0.2">
      <c r="A1377" s="77">
        <v>41962</v>
      </c>
      <c r="B1377" s="78">
        <v>2198.4836424888799</v>
      </c>
      <c r="C1377" s="79">
        <v>89.886666666666599</v>
      </c>
      <c r="D1377" s="80">
        <v>11</v>
      </c>
      <c r="E1377" s="80" t="s">
        <v>68</v>
      </c>
      <c r="F1377" s="78" t="str">
        <f>IF('Water Trading Repository Table'!$E1377="Soft",'Water Trading Repository Table'!$B1377, "")</f>
        <v/>
      </c>
      <c r="G1377" s="79" t="str">
        <f>IF('Water Trading Repository Table'!$E1377="Soft",'Water Trading Repository Table'!$C1377, "")</f>
        <v/>
      </c>
      <c r="H1377" s="78">
        <f>IF('Water Trading Repository Table'!$E1377="Hard",'Water Trading Repository Table'!$B1377, "")</f>
        <v>2198.4836424888799</v>
      </c>
      <c r="I1377" s="78">
        <f t="shared" si="24"/>
        <v>4</v>
      </c>
      <c r="J1377" s="90">
        <f>IF('Water Trading Repository Table'!$E1377="Hard",'Water Trading Repository Table'!$C1377,"")</f>
        <v>89.886666666666599</v>
      </c>
    </row>
    <row r="1378" spans="1:10" ht="14.25" customHeight="1" x14ac:dyDescent="0.2">
      <c r="A1378" s="77">
        <v>41962.5</v>
      </c>
      <c r="B1378" s="78">
        <v>2294.2215229999902</v>
      </c>
      <c r="C1378" s="79">
        <v>91.894545454545394</v>
      </c>
      <c r="D1378" s="80">
        <v>11</v>
      </c>
      <c r="E1378" s="80" t="s">
        <v>68</v>
      </c>
      <c r="F1378" s="78" t="str">
        <f>IF('Water Trading Repository Table'!$E1378="Soft",'Water Trading Repository Table'!$B1378, "")</f>
        <v/>
      </c>
      <c r="G1378" s="79" t="str">
        <f>IF('Water Trading Repository Table'!$E1378="Soft",'Water Trading Repository Table'!$C1378, "")</f>
        <v/>
      </c>
      <c r="H1378" s="78">
        <f>IF('Water Trading Repository Table'!$E1378="Hard",'Water Trading Repository Table'!$B1378, "")</f>
        <v>2294.2215229999902</v>
      </c>
      <c r="I1378" s="78">
        <f t="shared" si="24"/>
        <v>4</v>
      </c>
      <c r="J1378" s="90">
        <f>IF('Water Trading Repository Table'!$E1378="Hard",'Water Trading Repository Table'!$C1378,"")</f>
        <v>91.894545454545394</v>
      </c>
    </row>
    <row r="1379" spans="1:10" ht="14.25" customHeight="1" x14ac:dyDescent="0.2">
      <c r="A1379" s="77">
        <v>41963</v>
      </c>
      <c r="B1379" s="78">
        <v>2159.42412805714</v>
      </c>
      <c r="C1379" s="79">
        <v>90.055714285714203</v>
      </c>
      <c r="D1379" s="80">
        <v>11</v>
      </c>
      <c r="E1379" s="80" t="s">
        <v>68</v>
      </c>
      <c r="F1379" s="78" t="str">
        <f>IF('Water Trading Repository Table'!$E1379="Soft",'Water Trading Repository Table'!$B1379, "")</f>
        <v/>
      </c>
      <c r="G1379" s="79" t="str">
        <f>IF('Water Trading Repository Table'!$E1379="Soft",'Water Trading Repository Table'!$C1379, "")</f>
        <v/>
      </c>
      <c r="H1379" s="78">
        <f>IF('Water Trading Repository Table'!$E1379="Hard",'Water Trading Repository Table'!$B1379, "")</f>
        <v>2159.42412805714</v>
      </c>
      <c r="I1379" s="78">
        <f t="shared" si="24"/>
        <v>4</v>
      </c>
      <c r="J1379" s="90">
        <f>IF('Water Trading Repository Table'!$E1379="Hard",'Water Trading Repository Table'!$C1379,"")</f>
        <v>90.055714285714203</v>
      </c>
    </row>
    <row r="1380" spans="1:10" ht="14.25" customHeight="1" x14ac:dyDescent="0.2">
      <c r="A1380" s="77">
        <v>41963.5</v>
      </c>
      <c r="B1380" s="78">
        <v>2379.47266078749</v>
      </c>
      <c r="C1380" s="79">
        <v>92.525833333333296</v>
      </c>
      <c r="D1380" s="80">
        <v>11</v>
      </c>
      <c r="E1380" s="80" t="s">
        <v>68</v>
      </c>
      <c r="F1380" s="78" t="str">
        <f>IF('Water Trading Repository Table'!$E1380="Soft",'Water Trading Repository Table'!$B1380, "")</f>
        <v/>
      </c>
      <c r="G1380" s="79" t="str">
        <f>IF('Water Trading Repository Table'!$E1380="Soft",'Water Trading Repository Table'!$C1380, "")</f>
        <v/>
      </c>
      <c r="H1380" s="78">
        <f>IF('Water Trading Repository Table'!$E1380="Hard",'Water Trading Repository Table'!$B1380, "")</f>
        <v>2379.47266078749</v>
      </c>
      <c r="I1380" s="78">
        <f t="shared" si="24"/>
        <v>4</v>
      </c>
      <c r="J1380" s="90">
        <f>IF('Water Trading Repository Table'!$E1380="Hard",'Water Trading Repository Table'!$C1380,"")</f>
        <v>92.525833333333296</v>
      </c>
    </row>
    <row r="1381" spans="1:10" ht="14.25" customHeight="1" x14ac:dyDescent="0.2">
      <c r="A1381" s="77">
        <v>41964</v>
      </c>
      <c r="B1381" s="78">
        <v>2352.6478747687402</v>
      </c>
      <c r="C1381" s="79">
        <v>93.71875</v>
      </c>
      <c r="D1381" s="80">
        <v>11</v>
      </c>
      <c r="E1381" s="80" t="s">
        <v>68</v>
      </c>
      <c r="F1381" s="78" t="str">
        <f>IF('Water Trading Repository Table'!$E1381="Soft",'Water Trading Repository Table'!$B1381, "")</f>
        <v/>
      </c>
      <c r="G1381" s="79" t="str">
        <f>IF('Water Trading Repository Table'!$E1381="Soft",'Water Trading Repository Table'!$C1381, "")</f>
        <v/>
      </c>
      <c r="H1381" s="78">
        <f>IF('Water Trading Repository Table'!$E1381="Hard",'Water Trading Repository Table'!$B1381, "")</f>
        <v>2352.6478747687402</v>
      </c>
      <c r="I1381" s="78">
        <f t="shared" si="24"/>
        <v>4</v>
      </c>
      <c r="J1381" s="90">
        <f>IF('Water Trading Repository Table'!$E1381="Hard",'Water Trading Repository Table'!$C1381,"")</f>
        <v>93.71875</v>
      </c>
    </row>
    <row r="1382" spans="1:10" ht="14.25" customHeight="1" x14ac:dyDescent="0.2">
      <c r="A1382" s="77">
        <v>41964.5</v>
      </c>
      <c r="B1382" s="78">
        <v>2646.2014103333299</v>
      </c>
      <c r="C1382" s="79">
        <v>94.435833333333306</v>
      </c>
      <c r="D1382" s="80">
        <v>11</v>
      </c>
      <c r="E1382" s="80" t="s">
        <v>68</v>
      </c>
      <c r="F1382" s="78" t="str">
        <f>IF('Water Trading Repository Table'!$E1382="Soft",'Water Trading Repository Table'!$B1382, "")</f>
        <v/>
      </c>
      <c r="G1382" s="79" t="str">
        <f>IF('Water Trading Repository Table'!$E1382="Soft",'Water Trading Repository Table'!$C1382, "")</f>
        <v/>
      </c>
      <c r="H1382" s="78">
        <f>IF('Water Trading Repository Table'!$E1382="Hard",'Water Trading Repository Table'!$B1382, "")</f>
        <v>2646.2014103333299</v>
      </c>
      <c r="I1382" s="78">
        <f t="shared" si="24"/>
        <v>4</v>
      </c>
      <c r="J1382" s="90">
        <f>IF('Water Trading Repository Table'!$E1382="Hard",'Water Trading Repository Table'!$C1382,"")</f>
        <v>94.435833333333306</v>
      </c>
    </row>
    <row r="1383" spans="1:10" ht="14.25" customHeight="1" x14ac:dyDescent="0.2">
      <c r="A1383" s="77">
        <v>41965</v>
      </c>
      <c r="B1383" s="78">
        <v>2272.50585269166</v>
      </c>
      <c r="C1383" s="79">
        <v>95.419166666666598</v>
      </c>
      <c r="D1383" s="80">
        <v>11</v>
      </c>
      <c r="E1383" s="80" t="s">
        <v>68</v>
      </c>
      <c r="F1383" s="78" t="str">
        <f>IF('Water Trading Repository Table'!$E1383="Soft",'Water Trading Repository Table'!$B1383, "")</f>
        <v/>
      </c>
      <c r="G1383" s="79" t="str">
        <f>IF('Water Trading Repository Table'!$E1383="Soft",'Water Trading Repository Table'!$C1383, "")</f>
        <v/>
      </c>
      <c r="H1383" s="78">
        <f>IF('Water Trading Repository Table'!$E1383="Hard",'Water Trading Repository Table'!$B1383, "")</f>
        <v>2272.50585269166</v>
      </c>
      <c r="I1383" s="78">
        <f t="shared" si="24"/>
        <v>4</v>
      </c>
      <c r="J1383" s="90">
        <f>IF('Water Trading Repository Table'!$E1383="Hard",'Water Trading Repository Table'!$C1383,"")</f>
        <v>95.419166666666598</v>
      </c>
    </row>
    <row r="1384" spans="1:10" ht="14.25" customHeight="1" x14ac:dyDescent="0.2">
      <c r="A1384" s="77">
        <v>41965.5</v>
      </c>
      <c r="B1384" s="78">
        <v>2652.7158889541602</v>
      </c>
      <c r="C1384" s="79">
        <v>94.839999999999904</v>
      </c>
      <c r="D1384" s="80">
        <v>11</v>
      </c>
      <c r="E1384" s="80" t="s">
        <v>68</v>
      </c>
      <c r="F1384" s="78" t="str">
        <f>IF('Water Trading Repository Table'!$E1384="Soft",'Water Trading Repository Table'!$B1384, "")</f>
        <v/>
      </c>
      <c r="G1384" s="79" t="str">
        <f>IF('Water Trading Repository Table'!$E1384="Soft",'Water Trading Repository Table'!$C1384, "")</f>
        <v/>
      </c>
      <c r="H1384" s="78">
        <f>IF('Water Trading Repository Table'!$E1384="Hard",'Water Trading Repository Table'!$B1384, "")</f>
        <v>2652.7158889541602</v>
      </c>
      <c r="I1384" s="78">
        <f t="shared" si="24"/>
        <v>4</v>
      </c>
      <c r="J1384" s="90">
        <f>IF('Water Trading Repository Table'!$E1384="Hard",'Water Trading Repository Table'!$C1384,"")</f>
        <v>94.839999999999904</v>
      </c>
    </row>
    <row r="1385" spans="1:10" ht="14.25" customHeight="1" x14ac:dyDescent="0.2">
      <c r="A1385" s="77">
        <v>41966</v>
      </c>
      <c r="B1385" s="78">
        <v>2005.0910042666601</v>
      </c>
      <c r="C1385" s="79">
        <v>90.721666666666593</v>
      </c>
      <c r="D1385" s="80">
        <v>11</v>
      </c>
      <c r="E1385" s="80" t="s">
        <v>68</v>
      </c>
      <c r="F1385" s="78" t="str">
        <f>IF('Water Trading Repository Table'!$E1385="Soft",'Water Trading Repository Table'!$B1385, "")</f>
        <v/>
      </c>
      <c r="G1385" s="79" t="str">
        <f>IF('Water Trading Repository Table'!$E1385="Soft",'Water Trading Repository Table'!$C1385, "")</f>
        <v/>
      </c>
      <c r="H1385" s="78">
        <f>IF('Water Trading Repository Table'!$E1385="Hard",'Water Trading Repository Table'!$B1385, "")</f>
        <v>2005.0910042666601</v>
      </c>
      <c r="I1385" s="78">
        <f t="shared" si="24"/>
        <v>4</v>
      </c>
      <c r="J1385" s="90">
        <f>IF('Water Trading Repository Table'!$E1385="Hard",'Water Trading Repository Table'!$C1385,"")</f>
        <v>90.721666666666593</v>
      </c>
    </row>
    <row r="1386" spans="1:10" ht="14.25" customHeight="1" x14ac:dyDescent="0.2">
      <c r="A1386" s="77">
        <v>41966.5</v>
      </c>
      <c r="B1386" s="78">
        <v>2234.64248065416</v>
      </c>
      <c r="C1386" s="79">
        <v>97.636666666666599</v>
      </c>
      <c r="D1386" s="80">
        <v>11</v>
      </c>
      <c r="E1386" s="80" t="s">
        <v>68</v>
      </c>
      <c r="F1386" s="78" t="str">
        <f>IF('Water Trading Repository Table'!$E1386="Soft",'Water Trading Repository Table'!$B1386, "")</f>
        <v/>
      </c>
      <c r="G1386" s="79" t="str">
        <f>IF('Water Trading Repository Table'!$E1386="Soft",'Water Trading Repository Table'!$C1386, "")</f>
        <v/>
      </c>
      <c r="H1386" s="78">
        <f>IF('Water Trading Repository Table'!$E1386="Hard",'Water Trading Repository Table'!$B1386, "")</f>
        <v>2234.64248065416</v>
      </c>
      <c r="I1386" s="78">
        <f t="shared" si="24"/>
        <v>4</v>
      </c>
      <c r="J1386" s="90">
        <f>IF('Water Trading Repository Table'!$E1386="Hard",'Water Trading Repository Table'!$C1386,"")</f>
        <v>97.636666666666599</v>
      </c>
    </row>
    <row r="1387" spans="1:10" ht="14.25" customHeight="1" x14ac:dyDescent="0.2">
      <c r="A1387" s="77">
        <v>41967</v>
      </c>
      <c r="B1387" s="78">
        <v>1864.3924599833299</v>
      </c>
      <c r="C1387" s="79">
        <v>90.548333333333304</v>
      </c>
      <c r="D1387" s="80">
        <v>11</v>
      </c>
      <c r="E1387" s="80" t="s">
        <v>68</v>
      </c>
      <c r="F1387" s="78" t="str">
        <f>IF('Water Trading Repository Table'!$E1387="Soft",'Water Trading Repository Table'!$B1387, "")</f>
        <v/>
      </c>
      <c r="G1387" s="79" t="str">
        <f>IF('Water Trading Repository Table'!$E1387="Soft",'Water Trading Repository Table'!$C1387, "")</f>
        <v/>
      </c>
      <c r="H1387" s="78">
        <f>IF('Water Trading Repository Table'!$E1387="Hard",'Water Trading Repository Table'!$B1387, "")</f>
        <v>1864.3924599833299</v>
      </c>
      <c r="I1387" s="78">
        <f t="shared" si="24"/>
        <v>4</v>
      </c>
      <c r="J1387" s="90">
        <f>IF('Water Trading Repository Table'!$E1387="Hard",'Water Trading Repository Table'!$C1387,"")</f>
        <v>90.548333333333304</v>
      </c>
    </row>
    <row r="1388" spans="1:10" ht="14.25" customHeight="1" x14ac:dyDescent="0.2">
      <c r="A1388" s="77">
        <v>41967.5</v>
      </c>
      <c r="B1388" s="78">
        <v>2024.61291038333</v>
      </c>
      <c r="C1388" s="79">
        <v>91.250833333333304</v>
      </c>
      <c r="D1388" s="80">
        <v>11</v>
      </c>
      <c r="E1388" s="80" t="s">
        <v>68</v>
      </c>
      <c r="F1388" s="78" t="str">
        <f>IF('Water Trading Repository Table'!$E1388="Soft",'Water Trading Repository Table'!$B1388, "")</f>
        <v/>
      </c>
      <c r="G1388" s="79" t="str">
        <f>IF('Water Trading Repository Table'!$E1388="Soft",'Water Trading Repository Table'!$C1388, "")</f>
        <v/>
      </c>
      <c r="H1388" s="78">
        <f>IF('Water Trading Repository Table'!$E1388="Hard",'Water Trading Repository Table'!$B1388, "")</f>
        <v>2024.61291038333</v>
      </c>
      <c r="I1388" s="78">
        <f t="shared" si="24"/>
        <v>4</v>
      </c>
      <c r="J1388" s="90">
        <f>IF('Water Trading Repository Table'!$E1388="Hard",'Water Trading Repository Table'!$C1388,"")</f>
        <v>91.250833333333304</v>
      </c>
    </row>
    <row r="1389" spans="1:10" ht="14.25" customHeight="1" x14ac:dyDescent="0.2">
      <c r="A1389" s="77">
        <v>41968</v>
      </c>
      <c r="B1389" s="78">
        <v>2005.26518903749</v>
      </c>
      <c r="C1389" s="79">
        <v>92.099166666666605</v>
      </c>
      <c r="D1389" s="80">
        <v>11</v>
      </c>
      <c r="E1389" s="80" t="s">
        <v>68</v>
      </c>
      <c r="F1389" s="78" t="str">
        <f>IF('Water Trading Repository Table'!$E1389="Soft",'Water Trading Repository Table'!$B1389, "")</f>
        <v/>
      </c>
      <c r="G1389" s="79" t="str">
        <f>IF('Water Trading Repository Table'!$E1389="Soft",'Water Trading Repository Table'!$C1389, "")</f>
        <v/>
      </c>
      <c r="H1389" s="78">
        <f>IF('Water Trading Repository Table'!$E1389="Hard",'Water Trading Repository Table'!$B1389, "")</f>
        <v>2005.26518903749</v>
      </c>
      <c r="I1389" s="78">
        <f t="shared" si="24"/>
        <v>4</v>
      </c>
      <c r="J1389" s="90">
        <f>IF('Water Trading Repository Table'!$E1389="Hard",'Water Trading Repository Table'!$C1389,"")</f>
        <v>92.099166666666605</v>
      </c>
    </row>
    <row r="1390" spans="1:10" ht="14.25" customHeight="1" x14ac:dyDescent="0.2">
      <c r="A1390" s="77">
        <v>41968.5</v>
      </c>
      <c r="B1390" s="78">
        <v>2374.9275914636301</v>
      </c>
      <c r="C1390" s="79">
        <v>92.097272727272696</v>
      </c>
      <c r="D1390" s="80">
        <v>11</v>
      </c>
      <c r="E1390" s="80" t="s">
        <v>68</v>
      </c>
      <c r="F1390" s="78" t="str">
        <f>IF('Water Trading Repository Table'!$E1390="Soft",'Water Trading Repository Table'!$B1390, "")</f>
        <v/>
      </c>
      <c r="G1390" s="79" t="str">
        <f>IF('Water Trading Repository Table'!$E1390="Soft",'Water Trading Repository Table'!$C1390, "")</f>
        <v/>
      </c>
      <c r="H1390" s="78">
        <f>IF('Water Trading Repository Table'!$E1390="Hard",'Water Trading Repository Table'!$B1390, "")</f>
        <v>2374.9275914636301</v>
      </c>
      <c r="I1390" s="78">
        <f t="shared" si="24"/>
        <v>4</v>
      </c>
      <c r="J1390" s="90">
        <f>IF('Water Trading Repository Table'!$E1390="Hard",'Water Trading Repository Table'!$C1390,"")</f>
        <v>92.097272727272696</v>
      </c>
    </row>
    <row r="1391" spans="1:10" ht="14.25" customHeight="1" x14ac:dyDescent="0.2">
      <c r="A1391" s="77">
        <v>41969</v>
      </c>
      <c r="B1391" s="78">
        <v>2211.1820126428502</v>
      </c>
      <c r="C1391" s="79">
        <v>97.952857142857098</v>
      </c>
      <c r="D1391" s="80">
        <v>11</v>
      </c>
      <c r="E1391" s="80" t="s">
        <v>68</v>
      </c>
      <c r="F1391" s="78" t="str">
        <f>IF('Water Trading Repository Table'!$E1391="Soft",'Water Trading Repository Table'!$B1391, "")</f>
        <v/>
      </c>
      <c r="G1391" s="79" t="str">
        <f>IF('Water Trading Repository Table'!$E1391="Soft",'Water Trading Repository Table'!$C1391, "")</f>
        <v/>
      </c>
      <c r="H1391" s="78">
        <f>IF('Water Trading Repository Table'!$E1391="Hard",'Water Trading Repository Table'!$B1391, "")</f>
        <v>2211.1820126428502</v>
      </c>
      <c r="I1391" s="78">
        <f t="shared" si="24"/>
        <v>4</v>
      </c>
      <c r="J1391" s="90">
        <f>IF('Water Trading Repository Table'!$E1391="Hard",'Water Trading Repository Table'!$C1391,"")</f>
        <v>97.952857142857098</v>
      </c>
    </row>
    <row r="1392" spans="1:10" ht="14.25" customHeight="1" x14ac:dyDescent="0.2">
      <c r="A1392" s="77">
        <v>41969.5</v>
      </c>
      <c r="B1392" s="78">
        <v>2294.1619328166598</v>
      </c>
      <c r="C1392" s="79">
        <v>92.206666666666607</v>
      </c>
      <c r="D1392" s="80">
        <v>11</v>
      </c>
      <c r="E1392" s="80" t="s">
        <v>68</v>
      </c>
      <c r="F1392" s="78" t="str">
        <f>IF('Water Trading Repository Table'!$E1392="Soft",'Water Trading Repository Table'!$B1392, "")</f>
        <v/>
      </c>
      <c r="G1392" s="79" t="str">
        <f>IF('Water Trading Repository Table'!$E1392="Soft",'Water Trading Repository Table'!$C1392, "")</f>
        <v/>
      </c>
      <c r="H1392" s="78">
        <f>IF('Water Trading Repository Table'!$E1392="Hard",'Water Trading Repository Table'!$B1392, "")</f>
        <v>2294.1619328166598</v>
      </c>
      <c r="I1392" s="78">
        <f t="shared" si="24"/>
        <v>4</v>
      </c>
      <c r="J1392" s="90">
        <f>IF('Water Trading Repository Table'!$E1392="Hard",'Water Trading Repository Table'!$C1392,"")</f>
        <v>92.206666666666607</v>
      </c>
    </row>
    <row r="1393" spans="1:10" ht="14.25" customHeight="1" x14ac:dyDescent="0.2">
      <c r="A1393" s="77">
        <v>41970</v>
      </c>
      <c r="B1393" s="78">
        <v>2257.7592412888798</v>
      </c>
      <c r="C1393" s="79">
        <v>96.4433333333333</v>
      </c>
      <c r="D1393" s="80">
        <v>11</v>
      </c>
      <c r="E1393" s="80" t="s">
        <v>68</v>
      </c>
      <c r="F1393" s="78" t="str">
        <f>IF('Water Trading Repository Table'!$E1393="Soft",'Water Trading Repository Table'!$B1393, "")</f>
        <v/>
      </c>
      <c r="G1393" s="79" t="str">
        <f>IF('Water Trading Repository Table'!$E1393="Soft",'Water Trading Repository Table'!$C1393, "")</f>
        <v/>
      </c>
      <c r="H1393" s="78">
        <f>IF('Water Trading Repository Table'!$E1393="Hard",'Water Trading Repository Table'!$B1393, "")</f>
        <v>2257.7592412888798</v>
      </c>
      <c r="I1393" s="78">
        <f t="shared" si="24"/>
        <v>4</v>
      </c>
      <c r="J1393" s="90">
        <f>IF('Water Trading Repository Table'!$E1393="Hard",'Water Trading Repository Table'!$C1393,"")</f>
        <v>96.4433333333333</v>
      </c>
    </row>
    <row r="1394" spans="1:10" ht="14.25" customHeight="1" x14ac:dyDescent="0.2">
      <c r="A1394" s="77">
        <v>41970.5</v>
      </c>
      <c r="B1394" s="78">
        <v>2585.15837254999</v>
      </c>
      <c r="C1394" s="79">
        <v>94.2766666666666</v>
      </c>
      <c r="D1394" s="80">
        <v>11</v>
      </c>
      <c r="E1394" s="80" t="s">
        <v>68</v>
      </c>
      <c r="F1394" s="78" t="str">
        <f>IF('Water Trading Repository Table'!$E1394="Soft",'Water Trading Repository Table'!$B1394, "")</f>
        <v/>
      </c>
      <c r="G1394" s="79" t="str">
        <f>IF('Water Trading Repository Table'!$E1394="Soft",'Water Trading Repository Table'!$C1394, "")</f>
        <v/>
      </c>
      <c r="H1394" s="78">
        <f>IF('Water Trading Repository Table'!$E1394="Hard",'Water Trading Repository Table'!$B1394, "")</f>
        <v>2585.15837254999</v>
      </c>
      <c r="I1394" s="78">
        <f t="shared" si="24"/>
        <v>4</v>
      </c>
      <c r="J1394" s="90">
        <f>IF('Water Trading Repository Table'!$E1394="Hard",'Water Trading Repository Table'!$C1394,"")</f>
        <v>94.2766666666666</v>
      </c>
    </row>
    <row r="1395" spans="1:10" ht="14.25" customHeight="1" x14ac:dyDescent="0.2">
      <c r="A1395" s="77">
        <v>41971</v>
      </c>
      <c r="B1395" s="78">
        <v>2375.3230907249999</v>
      </c>
      <c r="C1395" s="79">
        <v>90.676666666666605</v>
      </c>
      <c r="D1395" s="80">
        <v>11</v>
      </c>
      <c r="E1395" s="80" t="s">
        <v>68</v>
      </c>
      <c r="F1395" s="78" t="str">
        <f>IF('Water Trading Repository Table'!$E1395="Soft",'Water Trading Repository Table'!$B1395, "")</f>
        <v/>
      </c>
      <c r="G1395" s="79" t="str">
        <f>IF('Water Trading Repository Table'!$E1395="Soft",'Water Trading Repository Table'!$C1395, "")</f>
        <v/>
      </c>
      <c r="H1395" s="78">
        <f>IF('Water Trading Repository Table'!$E1395="Hard",'Water Trading Repository Table'!$B1395, "")</f>
        <v>2375.3230907249999</v>
      </c>
      <c r="I1395" s="78">
        <f t="shared" si="24"/>
        <v>4</v>
      </c>
      <c r="J1395" s="90">
        <f>IF('Water Trading Repository Table'!$E1395="Hard",'Water Trading Repository Table'!$C1395,"")</f>
        <v>90.676666666666605</v>
      </c>
    </row>
    <row r="1396" spans="1:10" ht="14.25" customHeight="1" x14ac:dyDescent="0.2">
      <c r="A1396" s="77">
        <v>41971.5</v>
      </c>
      <c r="B1396" s="78">
        <v>2790.3557368124998</v>
      </c>
      <c r="C1396" s="79">
        <v>92.789166666666603</v>
      </c>
      <c r="D1396" s="80">
        <v>11</v>
      </c>
      <c r="E1396" s="80" t="s">
        <v>68</v>
      </c>
      <c r="F1396" s="78" t="str">
        <f>IF('Water Trading Repository Table'!$E1396="Soft",'Water Trading Repository Table'!$B1396, "")</f>
        <v/>
      </c>
      <c r="G1396" s="79" t="str">
        <f>IF('Water Trading Repository Table'!$E1396="Soft",'Water Trading Repository Table'!$C1396, "")</f>
        <v/>
      </c>
      <c r="H1396" s="78">
        <f>IF('Water Trading Repository Table'!$E1396="Hard",'Water Trading Repository Table'!$B1396, "")</f>
        <v>2790.3557368124998</v>
      </c>
      <c r="I1396" s="78">
        <f t="shared" si="24"/>
        <v>4</v>
      </c>
      <c r="J1396" s="90">
        <f>IF('Water Trading Repository Table'!$E1396="Hard",'Water Trading Repository Table'!$C1396,"")</f>
        <v>92.789166666666603</v>
      </c>
    </row>
    <row r="1397" spans="1:10" ht="14.25" customHeight="1" x14ac:dyDescent="0.2">
      <c r="A1397" s="77">
        <v>41972</v>
      </c>
      <c r="B1397" s="78">
        <v>2180.8448973541599</v>
      </c>
      <c r="C1397" s="79">
        <v>87.263333333333307</v>
      </c>
      <c r="D1397" s="80">
        <v>11</v>
      </c>
      <c r="E1397" s="80" t="s">
        <v>68</v>
      </c>
      <c r="F1397" s="78" t="str">
        <f>IF('Water Trading Repository Table'!$E1397="Soft",'Water Trading Repository Table'!$B1397, "")</f>
        <v/>
      </c>
      <c r="G1397" s="79" t="str">
        <f>IF('Water Trading Repository Table'!$E1397="Soft",'Water Trading Repository Table'!$C1397, "")</f>
        <v/>
      </c>
      <c r="H1397" s="78">
        <f>IF('Water Trading Repository Table'!$E1397="Hard",'Water Trading Repository Table'!$B1397, "")</f>
        <v>2180.8448973541599</v>
      </c>
      <c r="I1397" s="78">
        <f t="shared" si="24"/>
        <v>4</v>
      </c>
      <c r="J1397" s="90">
        <f>IF('Water Trading Repository Table'!$E1397="Hard",'Water Trading Repository Table'!$C1397,"")</f>
        <v>87.263333333333307</v>
      </c>
    </row>
    <row r="1398" spans="1:10" ht="14.25" customHeight="1" x14ac:dyDescent="0.2">
      <c r="A1398" s="77">
        <v>41972.5</v>
      </c>
      <c r="B1398" s="78">
        <v>2363.5114587958301</v>
      </c>
      <c r="C1398" s="79">
        <v>91.471666666666593</v>
      </c>
      <c r="D1398" s="80">
        <v>11</v>
      </c>
      <c r="E1398" s="80" t="s">
        <v>68</v>
      </c>
      <c r="F1398" s="78" t="str">
        <f>IF('Water Trading Repository Table'!$E1398="Soft",'Water Trading Repository Table'!$B1398, "")</f>
        <v/>
      </c>
      <c r="G1398" s="79" t="str">
        <f>IF('Water Trading Repository Table'!$E1398="Soft",'Water Trading Repository Table'!$C1398, "")</f>
        <v/>
      </c>
      <c r="H1398" s="78">
        <f>IF('Water Trading Repository Table'!$E1398="Hard",'Water Trading Repository Table'!$B1398, "")</f>
        <v>2363.5114587958301</v>
      </c>
      <c r="I1398" s="78">
        <f t="shared" si="24"/>
        <v>4</v>
      </c>
      <c r="J1398" s="90">
        <f>IF('Water Trading Repository Table'!$E1398="Hard",'Water Trading Repository Table'!$C1398,"")</f>
        <v>91.471666666666593</v>
      </c>
    </row>
    <row r="1399" spans="1:10" ht="14.25" customHeight="1" x14ac:dyDescent="0.2">
      <c r="A1399" s="77">
        <v>41973</v>
      </c>
      <c r="B1399" s="78">
        <v>1955.8362672041601</v>
      </c>
      <c r="C1399" s="79">
        <v>96.064166666666594</v>
      </c>
      <c r="D1399" s="80">
        <v>11</v>
      </c>
      <c r="E1399" s="80" t="s">
        <v>68</v>
      </c>
      <c r="F1399" s="78" t="str">
        <f>IF('Water Trading Repository Table'!$E1399="Soft",'Water Trading Repository Table'!$B1399, "")</f>
        <v/>
      </c>
      <c r="G1399" s="79" t="str">
        <f>IF('Water Trading Repository Table'!$E1399="Soft",'Water Trading Repository Table'!$C1399, "")</f>
        <v/>
      </c>
      <c r="H1399" s="78">
        <f>IF('Water Trading Repository Table'!$E1399="Hard",'Water Trading Repository Table'!$B1399, "")</f>
        <v>1955.8362672041601</v>
      </c>
      <c r="I1399" s="78">
        <f t="shared" si="24"/>
        <v>4</v>
      </c>
      <c r="J1399" s="90">
        <f>IF('Water Trading Repository Table'!$E1399="Hard",'Water Trading Repository Table'!$C1399,"")</f>
        <v>96.064166666666594</v>
      </c>
    </row>
    <row r="1400" spans="1:10" ht="14.25" customHeight="1" x14ac:dyDescent="0.2">
      <c r="A1400" s="77">
        <v>41973.5</v>
      </c>
      <c r="B1400" s="78">
        <v>2182.4259742499898</v>
      </c>
      <c r="C1400" s="79">
        <v>95.494166666666601</v>
      </c>
      <c r="D1400" s="80">
        <v>11</v>
      </c>
      <c r="E1400" s="80" t="s">
        <v>68</v>
      </c>
      <c r="F1400" s="78" t="str">
        <f>IF('Water Trading Repository Table'!$E1400="Soft",'Water Trading Repository Table'!$B1400, "")</f>
        <v/>
      </c>
      <c r="G1400" s="79" t="str">
        <f>IF('Water Trading Repository Table'!$E1400="Soft",'Water Trading Repository Table'!$C1400, "")</f>
        <v/>
      </c>
      <c r="H1400" s="78">
        <f>IF('Water Trading Repository Table'!$E1400="Hard",'Water Trading Repository Table'!$B1400, "")</f>
        <v>2182.4259742499898</v>
      </c>
      <c r="I1400" s="78">
        <f t="shared" si="24"/>
        <v>4</v>
      </c>
      <c r="J1400" s="90">
        <f>IF('Water Trading Repository Table'!$E1400="Hard",'Water Trading Repository Table'!$C1400,"")</f>
        <v>95.494166666666601</v>
      </c>
    </row>
    <row r="1401" spans="1:10" ht="14.25" customHeight="1" x14ac:dyDescent="0.2">
      <c r="A1401" s="77">
        <v>41974</v>
      </c>
      <c r="B1401" s="78">
        <v>1895.8564256833299</v>
      </c>
      <c r="C1401" s="79">
        <v>94.431666666666601</v>
      </c>
      <c r="D1401" s="80">
        <v>12</v>
      </c>
      <c r="E1401" s="80" t="s">
        <v>68</v>
      </c>
      <c r="F1401" s="78" t="str">
        <f>IF('Water Trading Repository Table'!$E1401="Soft",'Water Trading Repository Table'!$B1401, "")</f>
        <v/>
      </c>
      <c r="G1401" s="79" t="str">
        <f>IF('Water Trading Repository Table'!$E1401="Soft",'Water Trading Repository Table'!$C1401, "")</f>
        <v/>
      </c>
      <c r="H1401" s="78">
        <f>IF('Water Trading Repository Table'!$E1401="Hard",'Water Trading Repository Table'!$B1401, "")</f>
        <v>1895.8564256833299</v>
      </c>
      <c r="I1401" s="78">
        <f t="shared" si="24"/>
        <v>4</v>
      </c>
      <c r="J1401" s="90">
        <f>IF('Water Trading Repository Table'!$E1401="Hard",'Water Trading Repository Table'!$C1401,"")</f>
        <v>94.431666666666601</v>
      </c>
    </row>
    <row r="1402" spans="1:10" ht="14.25" customHeight="1" x14ac:dyDescent="0.2">
      <c r="A1402" s="77">
        <v>41974.5</v>
      </c>
      <c r="B1402" s="78">
        <v>2189.5764108874901</v>
      </c>
      <c r="C1402" s="79">
        <v>92.842499999999902</v>
      </c>
      <c r="D1402" s="80">
        <v>12</v>
      </c>
      <c r="E1402" s="80" t="s">
        <v>68</v>
      </c>
      <c r="F1402" s="78" t="str">
        <f>IF('Water Trading Repository Table'!$E1402="Soft",'Water Trading Repository Table'!$B1402, "")</f>
        <v/>
      </c>
      <c r="G1402" s="79" t="str">
        <f>IF('Water Trading Repository Table'!$E1402="Soft",'Water Trading Repository Table'!$C1402, "")</f>
        <v/>
      </c>
      <c r="H1402" s="78">
        <f>IF('Water Trading Repository Table'!$E1402="Hard",'Water Trading Repository Table'!$B1402, "")</f>
        <v>2189.5764108874901</v>
      </c>
      <c r="I1402" s="78">
        <f t="shared" si="24"/>
        <v>4</v>
      </c>
      <c r="J1402" s="90">
        <f>IF('Water Trading Repository Table'!$E1402="Hard",'Water Trading Repository Table'!$C1402,"")</f>
        <v>92.842499999999902</v>
      </c>
    </row>
    <row r="1403" spans="1:10" ht="14.25" customHeight="1" x14ac:dyDescent="0.2">
      <c r="A1403" s="77">
        <v>41975</v>
      </c>
      <c r="B1403" s="78">
        <v>2183.9110040708301</v>
      </c>
      <c r="C1403" s="79">
        <v>97.060833333333306</v>
      </c>
      <c r="D1403" s="80">
        <v>12</v>
      </c>
      <c r="E1403" s="80" t="s">
        <v>68</v>
      </c>
      <c r="F1403" s="78" t="str">
        <f>IF('Water Trading Repository Table'!$E1403="Soft",'Water Trading Repository Table'!$B1403, "")</f>
        <v/>
      </c>
      <c r="G1403" s="79" t="str">
        <f>IF('Water Trading Repository Table'!$E1403="Soft",'Water Trading Repository Table'!$C1403, "")</f>
        <v/>
      </c>
      <c r="H1403" s="78">
        <f>IF('Water Trading Repository Table'!$E1403="Hard",'Water Trading Repository Table'!$B1403, "")</f>
        <v>2183.9110040708301</v>
      </c>
      <c r="I1403" s="78">
        <f t="shared" si="24"/>
        <v>4</v>
      </c>
      <c r="J1403" s="90">
        <f>IF('Water Trading Repository Table'!$E1403="Hard",'Water Trading Repository Table'!$C1403,"")</f>
        <v>97.060833333333306</v>
      </c>
    </row>
    <row r="1404" spans="1:10" ht="14.25" customHeight="1" x14ac:dyDescent="0.2">
      <c r="A1404" s="77">
        <v>41975.5</v>
      </c>
      <c r="B1404" s="78">
        <v>2385.10862179999</v>
      </c>
      <c r="C1404" s="79">
        <v>92.796666666666596</v>
      </c>
      <c r="D1404" s="80">
        <v>12</v>
      </c>
      <c r="E1404" s="80" t="s">
        <v>68</v>
      </c>
      <c r="F1404" s="78" t="str">
        <f>IF('Water Trading Repository Table'!$E1404="Soft",'Water Trading Repository Table'!$B1404, "")</f>
        <v/>
      </c>
      <c r="G1404" s="79" t="str">
        <f>IF('Water Trading Repository Table'!$E1404="Soft",'Water Trading Repository Table'!$C1404, "")</f>
        <v/>
      </c>
      <c r="H1404" s="78">
        <f>IF('Water Trading Repository Table'!$E1404="Hard",'Water Trading Repository Table'!$B1404, "")</f>
        <v>2385.10862179999</v>
      </c>
      <c r="I1404" s="78">
        <f t="shared" si="24"/>
        <v>4</v>
      </c>
      <c r="J1404" s="90">
        <f>IF('Water Trading Repository Table'!$E1404="Hard",'Water Trading Repository Table'!$C1404,"")</f>
        <v>92.796666666666596</v>
      </c>
    </row>
    <row r="1405" spans="1:10" ht="14.25" customHeight="1" x14ac:dyDescent="0.2">
      <c r="A1405" s="77">
        <v>41976</v>
      </c>
      <c r="B1405" s="78">
        <v>2154.4983601099898</v>
      </c>
      <c r="C1405" s="79">
        <v>92.504999999999995</v>
      </c>
      <c r="D1405" s="80">
        <v>12</v>
      </c>
      <c r="E1405" s="80" t="s">
        <v>68</v>
      </c>
      <c r="F1405" s="78" t="str">
        <f>IF('Water Trading Repository Table'!$E1405="Soft",'Water Trading Repository Table'!$B1405, "")</f>
        <v/>
      </c>
      <c r="G1405" s="79" t="str">
        <f>IF('Water Trading Repository Table'!$E1405="Soft",'Water Trading Repository Table'!$C1405, "")</f>
        <v/>
      </c>
      <c r="H1405" s="78">
        <f>IF('Water Trading Repository Table'!$E1405="Hard",'Water Trading Repository Table'!$B1405, "")</f>
        <v>2154.4983601099898</v>
      </c>
      <c r="I1405" s="78">
        <f t="shared" si="24"/>
        <v>4</v>
      </c>
      <c r="J1405" s="90">
        <f>IF('Water Trading Repository Table'!$E1405="Hard",'Water Trading Repository Table'!$C1405,"")</f>
        <v>92.504999999999995</v>
      </c>
    </row>
    <row r="1406" spans="1:10" ht="14.25" customHeight="1" x14ac:dyDescent="0.2">
      <c r="A1406" s="77">
        <v>41976.5</v>
      </c>
      <c r="B1406" s="78">
        <v>2305.9135916333298</v>
      </c>
      <c r="C1406" s="79">
        <v>92.484166666666596</v>
      </c>
      <c r="D1406" s="80">
        <v>12</v>
      </c>
      <c r="E1406" s="80" t="s">
        <v>68</v>
      </c>
      <c r="F1406" s="78" t="str">
        <f>IF('Water Trading Repository Table'!$E1406="Soft",'Water Trading Repository Table'!$B1406, "")</f>
        <v/>
      </c>
      <c r="G1406" s="79" t="str">
        <f>IF('Water Trading Repository Table'!$E1406="Soft",'Water Trading Repository Table'!$C1406, "")</f>
        <v/>
      </c>
      <c r="H1406" s="78">
        <f>IF('Water Trading Repository Table'!$E1406="Hard",'Water Trading Repository Table'!$B1406, "")</f>
        <v>2305.9135916333298</v>
      </c>
      <c r="I1406" s="78">
        <f t="shared" si="24"/>
        <v>4</v>
      </c>
      <c r="J1406" s="90">
        <f>IF('Water Trading Repository Table'!$E1406="Hard",'Water Trading Repository Table'!$C1406,"")</f>
        <v>92.484166666666596</v>
      </c>
    </row>
    <row r="1407" spans="1:10" ht="14.25" customHeight="1" x14ac:dyDescent="0.2">
      <c r="A1407" s="77">
        <v>41977</v>
      </c>
      <c r="B1407" s="78">
        <v>2196.01977080999</v>
      </c>
      <c r="C1407" s="79">
        <v>91.757000000000005</v>
      </c>
      <c r="D1407" s="80">
        <v>12</v>
      </c>
      <c r="E1407" s="80" t="s">
        <v>68</v>
      </c>
      <c r="F1407" s="78" t="str">
        <f>IF('Water Trading Repository Table'!$E1407="Soft",'Water Trading Repository Table'!$B1407, "")</f>
        <v/>
      </c>
      <c r="G1407" s="79" t="str">
        <f>IF('Water Trading Repository Table'!$E1407="Soft",'Water Trading Repository Table'!$C1407, "")</f>
        <v/>
      </c>
      <c r="H1407" s="78">
        <f>IF('Water Trading Repository Table'!$E1407="Hard",'Water Trading Repository Table'!$B1407, "")</f>
        <v>2196.01977080999</v>
      </c>
      <c r="I1407" s="78">
        <f t="shared" si="24"/>
        <v>4</v>
      </c>
      <c r="J1407" s="90">
        <f>IF('Water Trading Repository Table'!$E1407="Hard",'Water Trading Repository Table'!$C1407,"")</f>
        <v>91.757000000000005</v>
      </c>
    </row>
    <row r="1408" spans="1:10" ht="14.25" customHeight="1" x14ac:dyDescent="0.2">
      <c r="A1408" s="77">
        <v>41977.5</v>
      </c>
      <c r="B1408" s="78">
        <v>2522.4646424208299</v>
      </c>
      <c r="C1408" s="79">
        <v>93.080833333333302</v>
      </c>
      <c r="D1408" s="80">
        <v>12</v>
      </c>
      <c r="E1408" s="80" t="s">
        <v>68</v>
      </c>
      <c r="F1408" s="78" t="str">
        <f>IF('Water Trading Repository Table'!$E1408="Soft",'Water Trading Repository Table'!$B1408, "")</f>
        <v/>
      </c>
      <c r="G1408" s="79" t="str">
        <f>IF('Water Trading Repository Table'!$E1408="Soft",'Water Trading Repository Table'!$C1408, "")</f>
        <v/>
      </c>
      <c r="H1408" s="78">
        <f>IF('Water Trading Repository Table'!$E1408="Hard",'Water Trading Repository Table'!$B1408, "")</f>
        <v>2522.4646424208299</v>
      </c>
      <c r="I1408" s="78">
        <f t="shared" si="24"/>
        <v>4</v>
      </c>
      <c r="J1408" s="90">
        <f>IF('Water Trading Repository Table'!$E1408="Hard",'Water Trading Repository Table'!$C1408,"")</f>
        <v>93.080833333333302</v>
      </c>
    </row>
    <row r="1409" spans="1:10" ht="14.25" customHeight="1" x14ac:dyDescent="0.2">
      <c r="A1409" s="77">
        <v>41978</v>
      </c>
      <c r="B1409" s="78">
        <v>2208.3186528055498</v>
      </c>
      <c r="C1409" s="79">
        <v>92.68</v>
      </c>
      <c r="D1409" s="80">
        <v>12</v>
      </c>
      <c r="E1409" s="80" t="s">
        <v>68</v>
      </c>
      <c r="F1409" s="78" t="str">
        <f>IF('Water Trading Repository Table'!$E1409="Soft",'Water Trading Repository Table'!$B1409, "")</f>
        <v/>
      </c>
      <c r="G1409" s="79" t="str">
        <f>IF('Water Trading Repository Table'!$E1409="Soft",'Water Trading Repository Table'!$C1409, "")</f>
        <v/>
      </c>
      <c r="H1409" s="78">
        <f>IF('Water Trading Repository Table'!$E1409="Hard",'Water Trading Repository Table'!$B1409, "")</f>
        <v>2208.3186528055498</v>
      </c>
      <c r="I1409" s="78">
        <f t="shared" si="24"/>
        <v>4</v>
      </c>
      <c r="J1409" s="90">
        <f>IF('Water Trading Repository Table'!$E1409="Hard",'Water Trading Repository Table'!$C1409,"")</f>
        <v>92.68</v>
      </c>
    </row>
    <row r="1410" spans="1:10" ht="14.25" customHeight="1" x14ac:dyDescent="0.2">
      <c r="A1410" s="77">
        <v>41978.5</v>
      </c>
      <c r="B1410" s="78">
        <v>2698.2957979499902</v>
      </c>
      <c r="C1410" s="79">
        <v>91.634166666666601</v>
      </c>
      <c r="D1410" s="80">
        <v>12</v>
      </c>
      <c r="E1410" s="80" t="s">
        <v>68</v>
      </c>
      <c r="F1410" s="78" t="str">
        <f>IF('Water Trading Repository Table'!$E1410="Soft",'Water Trading Repository Table'!$B1410, "")</f>
        <v/>
      </c>
      <c r="G1410" s="79" t="str">
        <f>IF('Water Trading Repository Table'!$E1410="Soft",'Water Trading Repository Table'!$C1410, "")</f>
        <v/>
      </c>
      <c r="H1410" s="78">
        <f>IF('Water Trading Repository Table'!$E1410="Hard",'Water Trading Repository Table'!$B1410, "")</f>
        <v>2698.2957979499902</v>
      </c>
      <c r="I1410" s="78">
        <f t="shared" si="24"/>
        <v>4</v>
      </c>
      <c r="J1410" s="90">
        <f>IF('Water Trading Repository Table'!$E1410="Hard",'Water Trading Repository Table'!$C1410,"")</f>
        <v>91.634166666666601</v>
      </c>
    </row>
    <row r="1411" spans="1:10" ht="14.25" customHeight="1" x14ac:dyDescent="0.2">
      <c r="A1411" s="77">
        <v>41979</v>
      </c>
      <c r="B1411" s="78">
        <v>2409.15837637083</v>
      </c>
      <c r="C1411" s="79">
        <v>95.111666666666594</v>
      </c>
      <c r="D1411" s="80">
        <v>12</v>
      </c>
      <c r="E1411" s="80" t="s">
        <v>68</v>
      </c>
      <c r="F1411" s="78" t="str">
        <f>IF('Water Trading Repository Table'!$E1411="Soft",'Water Trading Repository Table'!$B1411, "")</f>
        <v/>
      </c>
      <c r="G1411" s="79" t="str">
        <f>IF('Water Trading Repository Table'!$E1411="Soft",'Water Trading Repository Table'!$C1411, "")</f>
        <v/>
      </c>
      <c r="H1411" s="78">
        <f>IF('Water Trading Repository Table'!$E1411="Hard",'Water Trading Repository Table'!$B1411, "")</f>
        <v>2409.15837637083</v>
      </c>
      <c r="I1411" s="78">
        <f t="shared" si="24"/>
        <v>4</v>
      </c>
      <c r="J1411" s="90">
        <f>IF('Water Trading Repository Table'!$E1411="Hard",'Water Trading Repository Table'!$C1411,"")</f>
        <v>95.111666666666594</v>
      </c>
    </row>
    <row r="1412" spans="1:10" ht="14.25" customHeight="1" x14ac:dyDescent="0.2">
      <c r="A1412" s="77">
        <v>41979.5</v>
      </c>
      <c r="B1412" s="78">
        <v>2971.8434390499901</v>
      </c>
      <c r="C1412" s="79">
        <v>93.984999999999999</v>
      </c>
      <c r="D1412" s="80">
        <v>12</v>
      </c>
      <c r="E1412" s="80" t="s">
        <v>68</v>
      </c>
      <c r="F1412" s="78" t="str">
        <f>IF('Water Trading Repository Table'!$E1412="Soft",'Water Trading Repository Table'!$B1412, "")</f>
        <v/>
      </c>
      <c r="G1412" s="79" t="str">
        <f>IF('Water Trading Repository Table'!$E1412="Soft",'Water Trading Repository Table'!$C1412, "")</f>
        <v/>
      </c>
      <c r="H1412" s="78">
        <f>IF('Water Trading Repository Table'!$E1412="Hard",'Water Trading Repository Table'!$B1412, "")</f>
        <v>2971.8434390499901</v>
      </c>
      <c r="I1412" s="78">
        <f t="shared" ref="I1412:I1462" si="25">ROUNDUP(D1412/3,0)</f>
        <v>4</v>
      </c>
      <c r="J1412" s="90">
        <f>IF('Water Trading Repository Table'!$E1412="Hard",'Water Trading Repository Table'!$C1412,"")</f>
        <v>93.984999999999999</v>
      </c>
    </row>
    <row r="1413" spans="1:10" ht="14.25" customHeight="1" x14ac:dyDescent="0.2">
      <c r="A1413" s="77">
        <v>41980</v>
      </c>
      <c r="B1413" s="78">
        <v>2197.7155545416599</v>
      </c>
      <c r="C1413" s="79">
        <v>94.454999999999998</v>
      </c>
      <c r="D1413" s="80">
        <v>12</v>
      </c>
      <c r="E1413" s="80" t="s">
        <v>68</v>
      </c>
      <c r="F1413" s="78" t="str">
        <f>IF('Water Trading Repository Table'!$E1413="Soft",'Water Trading Repository Table'!$B1413, "")</f>
        <v/>
      </c>
      <c r="G1413" s="79" t="str">
        <f>IF('Water Trading Repository Table'!$E1413="Soft",'Water Trading Repository Table'!$C1413, "")</f>
        <v/>
      </c>
      <c r="H1413" s="78">
        <f>IF('Water Trading Repository Table'!$E1413="Hard",'Water Trading Repository Table'!$B1413, "")</f>
        <v>2197.7155545416599</v>
      </c>
      <c r="I1413" s="78">
        <f t="shared" si="25"/>
        <v>4</v>
      </c>
      <c r="J1413" s="90">
        <f>IF('Water Trading Repository Table'!$E1413="Hard",'Water Trading Repository Table'!$C1413,"")</f>
        <v>94.454999999999998</v>
      </c>
    </row>
    <row r="1414" spans="1:10" ht="14.25" customHeight="1" x14ac:dyDescent="0.2">
      <c r="A1414" s="77">
        <v>41980.5</v>
      </c>
      <c r="B1414" s="78">
        <v>2426.7325211499901</v>
      </c>
      <c r="C1414" s="79">
        <v>92.797499999999999</v>
      </c>
      <c r="D1414" s="80">
        <v>12</v>
      </c>
      <c r="E1414" s="80" t="s">
        <v>68</v>
      </c>
      <c r="F1414" s="78" t="str">
        <f>IF('Water Trading Repository Table'!$E1414="Soft",'Water Trading Repository Table'!$B1414, "")</f>
        <v/>
      </c>
      <c r="G1414" s="79" t="str">
        <f>IF('Water Trading Repository Table'!$E1414="Soft",'Water Trading Repository Table'!$C1414, "")</f>
        <v/>
      </c>
      <c r="H1414" s="78">
        <f>IF('Water Trading Repository Table'!$E1414="Hard",'Water Trading Repository Table'!$B1414, "")</f>
        <v>2426.7325211499901</v>
      </c>
      <c r="I1414" s="78">
        <f t="shared" si="25"/>
        <v>4</v>
      </c>
      <c r="J1414" s="90">
        <f>IF('Water Trading Repository Table'!$E1414="Hard",'Water Trading Repository Table'!$C1414,"")</f>
        <v>92.797499999999999</v>
      </c>
    </row>
    <row r="1415" spans="1:10" ht="14.25" customHeight="1" x14ac:dyDescent="0.2">
      <c r="A1415" s="77">
        <v>41981</v>
      </c>
      <c r="B1415" s="78">
        <v>1917.03239828749</v>
      </c>
      <c r="C1415" s="79">
        <v>93.024166666666602</v>
      </c>
      <c r="D1415" s="80">
        <v>12</v>
      </c>
      <c r="E1415" s="80" t="s">
        <v>68</v>
      </c>
      <c r="F1415" s="78" t="str">
        <f>IF('Water Trading Repository Table'!$E1415="Soft",'Water Trading Repository Table'!$B1415, "")</f>
        <v/>
      </c>
      <c r="G1415" s="79" t="str">
        <f>IF('Water Trading Repository Table'!$E1415="Soft",'Water Trading Repository Table'!$C1415, "")</f>
        <v/>
      </c>
      <c r="H1415" s="78">
        <f>IF('Water Trading Repository Table'!$E1415="Hard",'Water Trading Repository Table'!$B1415, "")</f>
        <v>1917.03239828749</v>
      </c>
      <c r="I1415" s="78">
        <f t="shared" si="25"/>
        <v>4</v>
      </c>
      <c r="J1415" s="90">
        <f>IF('Water Trading Repository Table'!$E1415="Hard",'Water Trading Repository Table'!$C1415,"")</f>
        <v>93.024166666666602</v>
      </c>
    </row>
    <row r="1416" spans="1:10" ht="14.25" customHeight="1" x14ac:dyDescent="0.2">
      <c r="A1416" s="77">
        <v>41981.5</v>
      </c>
      <c r="B1416" s="78">
        <v>2237.1392458958298</v>
      </c>
      <c r="C1416" s="79">
        <v>92.905000000000001</v>
      </c>
      <c r="D1416" s="80">
        <v>12</v>
      </c>
      <c r="E1416" s="80" t="s">
        <v>68</v>
      </c>
      <c r="F1416" s="78" t="str">
        <f>IF('Water Trading Repository Table'!$E1416="Soft",'Water Trading Repository Table'!$B1416, "")</f>
        <v/>
      </c>
      <c r="G1416" s="79" t="str">
        <f>IF('Water Trading Repository Table'!$E1416="Soft",'Water Trading Repository Table'!$C1416, "")</f>
        <v/>
      </c>
      <c r="H1416" s="78">
        <f>IF('Water Trading Repository Table'!$E1416="Hard",'Water Trading Repository Table'!$B1416, "")</f>
        <v>2237.1392458958298</v>
      </c>
      <c r="I1416" s="78">
        <f t="shared" si="25"/>
        <v>4</v>
      </c>
      <c r="J1416" s="90">
        <f>IF('Water Trading Repository Table'!$E1416="Hard",'Water Trading Repository Table'!$C1416,"")</f>
        <v>92.905000000000001</v>
      </c>
    </row>
    <row r="1417" spans="1:10" ht="14.25" customHeight="1" x14ac:dyDescent="0.2">
      <c r="A1417" s="77">
        <v>41982</v>
      </c>
      <c r="B1417" s="78">
        <v>2091.6083745166602</v>
      </c>
      <c r="C1417" s="79">
        <v>92.018333333333302</v>
      </c>
      <c r="D1417" s="80">
        <v>12</v>
      </c>
      <c r="E1417" s="80" t="s">
        <v>68</v>
      </c>
      <c r="F1417" s="78" t="str">
        <f>IF('Water Trading Repository Table'!$E1417="Soft",'Water Trading Repository Table'!$B1417, "")</f>
        <v/>
      </c>
      <c r="G1417" s="79" t="str">
        <f>IF('Water Trading Repository Table'!$E1417="Soft",'Water Trading Repository Table'!$C1417, "")</f>
        <v/>
      </c>
      <c r="H1417" s="78">
        <f>IF('Water Trading Repository Table'!$E1417="Hard",'Water Trading Repository Table'!$B1417, "")</f>
        <v>2091.6083745166602</v>
      </c>
      <c r="I1417" s="78">
        <f t="shared" si="25"/>
        <v>4</v>
      </c>
      <c r="J1417" s="90">
        <f>IF('Water Trading Repository Table'!$E1417="Hard",'Water Trading Repository Table'!$C1417,"")</f>
        <v>92.018333333333302</v>
      </c>
    </row>
    <row r="1418" spans="1:10" ht="14.25" customHeight="1" x14ac:dyDescent="0.2">
      <c r="A1418" s="77">
        <v>41982.5</v>
      </c>
      <c r="B1418" s="78">
        <v>2455.1946747249899</v>
      </c>
      <c r="C1418" s="79">
        <v>94.912499999999994</v>
      </c>
      <c r="D1418" s="80">
        <v>12</v>
      </c>
      <c r="E1418" s="80" t="s">
        <v>68</v>
      </c>
      <c r="F1418" s="78" t="str">
        <f>IF('Water Trading Repository Table'!$E1418="Soft",'Water Trading Repository Table'!$B1418, "")</f>
        <v/>
      </c>
      <c r="G1418" s="79" t="str">
        <f>IF('Water Trading Repository Table'!$E1418="Soft",'Water Trading Repository Table'!$C1418, "")</f>
        <v/>
      </c>
      <c r="H1418" s="78">
        <f>IF('Water Trading Repository Table'!$E1418="Hard",'Water Trading Repository Table'!$B1418, "")</f>
        <v>2455.1946747249899</v>
      </c>
      <c r="I1418" s="78">
        <f t="shared" si="25"/>
        <v>4</v>
      </c>
      <c r="J1418" s="90">
        <f>IF('Water Trading Repository Table'!$E1418="Hard",'Water Trading Repository Table'!$C1418,"")</f>
        <v>94.912499999999994</v>
      </c>
    </row>
    <row r="1419" spans="1:10" ht="14.25" customHeight="1" x14ac:dyDescent="0.2">
      <c r="A1419" s="77">
        <v>41983</v>
      </c>
      <c r="B1419" s="78">
        <v>2079.37890237083</v>
      </c>
      <c r="C1419" s="79">
        <v>93.859166666666596</v>
      </c>
      <c r="D1419" s="80">
        <v>12</v>
      </c>
      <c r="E1419" s="80" t="s">
        <v>68</v>
      </c>
      <c r="F1419" s="78" t="str">
        <f>IF('Water Trading Repository Table'!$E1419="Soft",'Water Trading Repository Table'!$B1419, "")</f>
        <v/>
      </c>
      <c r="G1419" s="79" t="str">
        <f>IF('Water Trading Repository Table'!$E1419="Soft",'Water Trading Repository Table'!$C1419, "")</f>
        <v/>
      </c>
      <c r="H1419" s="78">
        <f>IF('Water Trading Repository Table'!$E1419="Hard",'Water Trading Repository Table'!$B1419, "")</f>
        <v>2079.37890237083</v>
      </c>
      <c r="I1419" s="78">
        <f t="shared" si="25"/>
        <v>4</v>
      </c>
      <c r="J1419" s="90">
        <f>IF('Water Trading Repository Table'!$E1419="Hard",'Water Trading Repository Table'!$C1419,"")</f>
        <v>93.859166666666596</v>
      </c>
    </row>
    <row r="1420" spans="1:10" ht="14.25" customHeight="1" x14ac:dyDescent="0.2">
      <c r="A1420" s="77">
        <v>41983.5</v>
      </c>
      <c r="B1420" s="78">
        <v>2727.84421164166</v>
      </c>
      <c r="C1420" s="79">
        <v>91.686666666666596</v>
      </c>
      <c r="D1420" s="80">
        <v>12</v>
      </c>
      <c r="E1420" s="80" t="s">
        <v>68</v>
      </c>
      <c r="F1420" s="78" t="str">
        <f>IF('Water Trading Repository Table'!$E1420="Soft",'Water Trading Repository Table'!$B1420, "")</f>
        <v/>
      </c>
      <c r="G1420" s="79" t="str">
        <f>IF('Water Trading Repository Table'!$E1420="Soft",'Water Trading Repository Table'!$C1420, "")</f>
        <v/>
      </c>
      <c r="H1420" s="78">
        <f>IF('Water Trading Repository Table'!$E1420="Hard",'Water Trading Repository Table'!$B1420, "")</f>
        <v>2727.84421164166</v>
      </c>
      <c r="I1420" s="78">
        <f t="shared" si="25"/>
        <v>4</v>
      </c>
      <c r="J1420" s="90">
        <f>IF('Water Trading Repository Table'!$E1420="Hard",'Water Trading Repository Table'!$C1420,"")</f>
        <v>91.686666666666596</v>
      </c>
    </row>
    <row r="1421" spans="1:10" ht="14.25" customHeight="1" x14ac:dyDescent="0.2">
      <c r="A1421" s="77">
        <v>41984</v>
      </c>
      <c r="B1421" s="78">
        <v>2275.3221316999902</v>
      </c>
      <c r="C1421" s="79">
        <v>93.885833333333295</v>
      </c>
      <c r="D1421" s="80">
        <v>12</v>
      </c>
      <c r="E1421" s="80" t="s">
        <v>68</v>
      </c>
      <c r="F1421" s="78" t="str">
        <f>IF('Water Trading Repository Table'!$E1421="Soft",'Water Trading Repository Table'!$B1421, "")</f>
        <v/>
      </c>
      <c r="G1421" s="79" t="str">
        <f>IF('Water Trading Repository Table'!$E1421="Soft",'Water Trading Repository Table'!$C1421, "")</f>
        <v/>
      </c>
      <c r="H1421" s="78">
        <f>IF('Water Trading Repository Table'!$E1421="Hard",'Water Trading Repository Table'!$B1421, "")</f>
        <v>2275.3221316999902</v>
      </c>
      <c r="I1421" s="78">
        <f t="shared" si="25"/>
        <v>4</v>
      </c>
      <c r="J1421" s="90">
        <f>IF('Water Trading Repository Table'!$E1421="Hard",'Water Trading Repository Table'!$C1421,"")</f>
        <v>93.885833333333295</v>
      </c>
    </row>
    <row r="1422" spans="1:10" ht="14.25" customHeight="1" x14ac:dyDescent="0.2">
      <c r="A1422" s="77">
        <v>41984.5</v>
      </c>
      <c r="B1422" s="78">
        <v>2934.10397338333</v>
      </c>
      <c r="C1422" s="79">
        <v>93.326666666666597</v>
      </c>
      <c r="D1422" s="80">
        <v>12</v>
      </c>
      <c r="E1422" s="80" t="s">
        <v>68</v>
      </c>
      <c r="F1422" s="78" t="str">
        <f>IF('Water Trading Repository Table'!$E1422="Soft",'Water Trading Repository Table'!$B1422, "")</f>
        <v/>
      </c>
      <c r="G1422" s="79" t="str">
        <f>IF('Water Trading Repository Table'!$E1422="Soft",'Water Trading Repository Table'!$C1422, "")</f>
        <v/>
      </c>
      <c r="H1422" s="78">
        <f>IF('Water Trading Repository Table'!$E1422="Hard",'Water Trading Repository Table'!$B1422, "")</f>
        <v>2934.10397338333</v>
      </c>
      <c r="I1422" s="78">
        <f t="shared" si="25"/>
        <v>4</v>
      </c>
      <c r="J1422" s="90">
        <f>IF('Water Trading Repository Table'!$E1422="Hard",'Water Trading Repository Table'!$C1422,"")</f>
        <v>93.326666666666597</v>
      </c>
    </row>
    <row r="1423" spans="1:10" ht="14.25" customHeight="1" x14ac:dyDescent="0.2">
      <c r="A1423" s="77">
        <v>41985</v>
      </c>
      <c r="B1423" s="78">
        <v>2528.1358425708299</v>
      </c>
      <c r="C1423" s="79">
        <v>94.9375</v>
      </c>
      <c r="D1423" s="80">
        <v>12</v>
      </c>
      <c r="E1423" s="80" t="s">
        <v>68</v>
      </c>
      <c r="F1423" s="78" t="str">
        <f>IF('Water Trading Repository Table'!$E1423="Soft",'Water Trading Repository Table'!$B1423, "")</f>
        <v/>
      </c>
      <c r="G1423" s="79" t="str">
        <f>IF('Water Trading Repository Table'!$E1423="Soft",'Water Trading Repository Table'!$C1423, "")</f>
        <v/>
      </c>
      <c r="H1423" s="78">
        <f>IF('Water Trading Repository Table'!$E1423="Hard",'Water Trading Repository Table'!$B1423, "")</f>
        <v>2528.1358425708299</v>
      </c>
      <c r="I1423" s="78">
        <f t="shared" si="25"/>
        <v>4</v>
      </c>
      <c r="J1423" s="90">
        <f>IF('Water Trading Repository Table'!$E1423="Hard",'Water Trading Repository Table'!$C1423,"")</f>
        <v>94.9375</v>
      </c>
    </row>
    <row r="1424" spans="1:10" ht="14.25" customHeight="1" x14ac:dyDescent="0.2">
      <c r="A1424" s="77">
        <v>41985.5</v>
      </c>
      <c r="B1424" s="78">
        <v>3237.7991635416602</v>
      </c>
      <c r="C1424" s="79">
        <v>94.245833333333294</v>
      </c>
      <c r="D1424" s="80">
        <v>12</v>
      </c>
      <c r="E1424" s="80" t="s">
        <v>68</v>
      </c>
      <c r="F1424" s="78" t="str">
        <f>IF('Water Trading Repository Table'!$E1424="Soft",'Water Trading Repository Table'!$B1424, "")</f>
        <v/>
      </c>
      <c r="G1424" s="79" t="str">
        <f>IF('Water Trading Repository Table'!$E1424="Soft",'Water Trading Repository Table'!$C1424, "")</f>
        <v/>
      </c>
      <c r="H1424" s="78">
        <f>IF('Water Trading Repository Table'!$E1424="Hard",'Water Trading Repository Table'!$B1424, "")</f>
        <v>3237.7991635416602</v>
      </c>
      <c r="I1424" s="78">
        <f t="shared" si="25"/>
        <v>4</v>
      </c>
      <c r="J1424" s="90">
        <f>IF('Water Trading Repository Table'!$E1424="Hard",'Water Trading Repository Table'!$C1424,"")</f>
        <v>94.245833333333294</v>
      </c>
    </row>
    <row r="1425" spans="1:10" ht="14.25" customHeight="1" x14ac:dyDescent="0.2">
      <c r="A1425" s="77">
        <v>41986</v>
      </c>
      <c r="B1425" s="78">
        <v>2579.88358816249</v>
      </c>
      <c r="C1425" s="79">
        <v>89.978333333333296</v>
      </c>
      <c r="D1425" s="80">
        <v>12</v>
      </c>
      <c r="E1425" s="80" t="s">
        <v>68</v>
      </c>
      <c r="F1425" s="78" t="str">
        <f>IF('Water Trading Repository Table'!$E1425="Soft",'Water Trading Repository Table'!$B1425, "")</f>
        <v/>
      </c>
      <c r="G1425" s="79" t="str">
        <f>IF('Water Trading Repository Table'!$E1425="Soft",'Water Trading Repository Table'!$C1425, "")</f>
        <v/>
      </c>
      <c r="H1425" s="78">
        <f>IF('Water Trading Repository Table'!$E1425="Hard",'Water Trading Repository Table'!$B1425, "")</f>
        <v>2579.88358816249</v>
      </c>
      <c r="I1425" s="78">
        <f t="shared" si="25"/>
        <v>4</v>
      </c>
      <c r="J1425" s="90">
        <f>IF('Water Trading Repository Table'!$E1425="Hard",'Water Trading Repository Table'!$C1425,"")</f>
        <v>89.978333333333296</v>
      </c>
    </row>
    <row r="1426" spans="1:10" ht="14.25" customHeight="1" x14ac:dyDescent="0.2">
      <c r="A1426" s="77">
        <v>41986.5</v>
      </c>
      <c r="B1426" s="78">
        <v>3354.06702878333</v>
      </c>
      <c r="C1426" s="79">
        <v>93.031666666666595</v>
      </c>
      <c r="D1426" s="80">
        <v>12</v>
      </c>
      <c r="E1426" s="80" t="s">
        <v>68</v>
      </c>
      <c r="F1426" s="78" t="str">
        <f>IF('Water Trading Repository Table'!$E1426="Soft",'Water Trading Repository Table'!$B1426, "")</f>
        <v/>
      </c>
      <c r="G1426" s="79" t="str">
        <f>IF('Water Trading Repository Table'!$E1426="Soft",'Water Trading Repository Table'!$C1426, "")</f>
        <v/>
      </c>
      <c r="H1426" s="78">
        <f>IF('Water Trading Repository Table'!$E1426="Hard",'Water Trading Repository Table'!$B1426, "")</f>
        <v>3354.06702878333</v>
      </c>
      <c r="I1426" s="78">
        <f t="shared" si="25"/>
        <v>4</v>
      </c>
      <c r="J1426" s="90">
        <f>IF('Water Trading Repository Table'!$E1426="Hard",'Water Trading Repository Table'!$C1426,"")</f>
        <v>93.031666666666595</v>
      </c>
    </row>
    <row r="1427" spans="1:10" ht="14.25" customHeight="1" x14ac:dyDescent="0.2">
      <c r="A1427" s="77">
        <v>41987</v>
      </c>
      <c r="B1427" s="78">
        <v>2559.6294510166599</v>
      </c>
      <c r="C1427" s="79">
        <v>92.2708333333333</v>
      </c>
      <c r="D1427" s="80">
        <v>12</v>
      </c>
      <c r="E1427" s="80" t="s">
        <v>68</v>
      </c>
      <c r="F1427" s="78" t="str">
        <f>IF('Water Trading Repository Table'!$E1427="Soft",'Water Trading Repository Table'!$B1427, "")</f>
        <v/>
      </c>
      <c r="G1427" s="79" t="str">
        <f>IF('Water Trading Repository Table'!$E1427="Soft",'Water Trading Repository Table'!$C1427, "")</f>
        <v/>
      </c>
      <c r="H1427" s="78">
        <f>IF('Water Trading Repository Table'!$E1427="Hard",'Water Trading Repository Table'!$B1427, "")</f>
        <v>2559.6294510166599</v>
      </c>
      <c r="I1427" s="78">
        <f t="shared" si="25"/>
        <v>4</v>
      </c>
      <c r="J1427" s="90">
        <f>IF('Water Trading Repository Table'!$E1427="Hard",'Water Trading Repository Table'!$C1427,"")</f>
        <v>92.2708333333333</v>
      </c>
    </row>
    <row r="1428" spans="1:10" ht="14.25" customHeight="1" x14ac:dyDescent="0.2">
      <c r="A1428" s="77">
        <v>41987.5</v>
      </c>
      <c r="B1428" s="78">
        <v>3264.2371815874999</v>
      </c>
      <c r="C1428" s="79">
        <v>93.975833333333298</v>
      </c>
      <c r="D1428" s="80">
        <v>12</v>
      </c>
      <c r="E1428" s="80" t="s">
        <v>68</v>
      </c>
      <c r="F1428" s="78" t="str">
        <f>IF('Water Trading Repository Table'!$E1428="Soft",'Water Trading Repository Table'!$B1428, "")</f>
        <v/>
      </c>
      <c r="G1428" s="79" t="str">
        <f>IF('Water Trading Repository Table'!$E1428="Soft",'Water Trading Repository Table'!$C1428, "")</f>
        <v/>
      </c>
      <c r="H1428" s="78">
        <f>IF('Water Trading Repository Table'!$E1428="Hard",'Water Trading Repository Table'!$B1428, "")</f>
        <v>3264.2371815874999</v>
      </c>
      <c r="I1428" s="78">
        <f t="shared" si="25"/>
        <v>4</v>
      </c>
      <c r="J1428" s="90">
        <f>IF('Water Trading Repository Table'!$E1428="Hard",'Water Trading Repository Table'!$C1428,"")</f>
        <v>93.975833333333298</v>
      </c>
    </row>
    <row r="1429" spans="1:10" ht="14.25" customHeight="1" x14ac:dyDescent="0.2">
      <c r="A1429" s="77">
        <v>41988</v>
      </c>
      <c r="B1429" s="78">
        <v>2490.9887963749902</v>
      </c>
      <c r="C1429" s="79">
        <v>91.39</v>
      </c>
      <c r="D1429" s="80">
        <v>12</v>
      </c>
      <c r="E1429" s="80" t="s">
        <v>68</v>
      </c>
      <c r="F1429" s="78" t="str">
        <f>IF('Water Trading Repository Table'!$E1429="Soft",'Water Trading Repository Table'!$B1429, "")</f>
        <v/>
      </c>
      <c r="G1429" s="79" t="str">
        <f>IF('Water Trading Repository Table'!$E1429="Soft",'Water Trading Repository Table'!$C1429, "")</f>
        <v/>
      </c>
      <c r="H1429" s="78">
        <f>IF('Water Trading Repository Table'!$E1429="Hard",'Water Trading Repository Table'!$B1429, "")</f>
        <v>2490.9887963749902</v>
      </c>
      <c r="I1429" s="78">
        <f t="shared" si="25"/>
        <v>4</v>
      </c>
      <c r="J1429" s="90">
        <f>IF('Water Trading Repository Table'!$E1429="Hard",'Water Trading Repository Table'!$C1429,"")</f>
        <v>91.39</v>
      </c>
    </row>
    <row r="1430" spans="1:10" ht="14.25" customHeight="1" x14ac:dyDescent="0.2">
      <c r="A1430" s="77">
        <v>41988.5</v>
      </c>
      <c r="B1430" s="78">
        <v>3251.3771467833299</v>
      </c>
      <c r="C1430" s="79">
        <v>89.696666666666601</v>
      </c>
      <c r="D1430" s="80">
        <v>12</v>
      </c>
      <c r="E1430" s="80" t="s">
        <v>68</v>
      </c>
      <c r="F1430" s="78" t="str">
        <f>IF('Water Trading Repository Table'!$E1430="Soft",'Water Trading Repository Table'!$B1430, "")</f>
        <v/>
      </c>
      <c r="G1430" s="79" t="str">
        <f>IF('Water Trading Repository Table'!$E1430="Soft",'Water Trading Repository Table'!$C1430, "")</f>
        <v/>
      </c>
      <c r="H1430" s="78">
        <f>IF('Water Trading Repository Table'!$E1430="Hard",'Water Trading Repository Table'!$B1430, "")</f>
        <v>3251.3771467833299</v>
      </c>
      <c r="I1430" s="78">
        <f t="shared" si="25"/>
        <v>4</v>
      </c>
      <c r="J1430" s="90">
        <f>IF('Water Trading Repository Table'!$E1430="Hard",'Water Trading Repository Table'!$C1430,"")</f>
        <v>89.696666666666601</v>
      </c>
    </row>
    <row r="1431" spans="1:10" ht="14.25" customHeight="1" x14ac:dyDescent="0.2">
      <c r="A1431" s="77">
        <v>41989</v>
      </c>
      <c r="B1431" s="78">
        <v>2665.4244438291598</v>
      </c>
      <c r="C1431" s="79">
        <v>94.949166666666599</v>
      </c>
      <c r="D1431" s="80">
        <v>12</v>
      </c>
      <c r="E1431" s="80" t="s">
        <v>68</v>
      </c>
      <c r="F1431" s="78" t="str">
        <f>IF('Water Trading Repository Table'!$E1431="Soft",'Water Trading Repository Table'!$B1431, "")</f>
        <v/>
      </c>
      <c r="G1431" s="79" t="str">
        <f>IF('Water Trading Repository Table'!$E1431="Soft",'Water Trading Repository Table'!$C1431, "")</f>
        <v/>
      </c>
      <c r="H1431" s="78">
        <f>IF('Water Trading Repository Table'!$E1431="Hard",'Water Trading Repository Table'!$B1431, "")</f>
        <v>2665.4244438291598</v>
      </c>
      <c r="I1431" s="78">
        <f t="shared" si="25"/>
        <v>4</v>
      </c>
      <c r="J1431" s="90">
        <f>IF('Water Trading Repository Table'!$E1431="Hard",'Water Trading Repository Table'!$C1431,"")</f>
        <v>94.949166666666599</v>
      </c>
    </row>
    <row r="1432" spans="1:10" ht="14.25" customHeight="1" x14ac:dyDescent="0.2">
      <c r="A1432" s="77">
        <v>41989.5</v>
      </c>
      <c r="B1432" s="78">
        <v>3741.0290686124899</v>
      </c>
      <c r="C1432" s="79">
        <v>93.538333333333298</v>
      </c>
      <c r="D1432" s="80">
        <v>12</v>
      </c>
      <c r="E1432" s="80" t="s">
        <v>68</v>
      </c>
      <c r="F1432" s="78" t="str">
        <f>IF('Water Trading Repository Table'!$E1432="Soft",'Water Trading Repository Table'!$B1432, "")</f>
        <v/>
      </c>
      <c r="G1432" s="79" t="str">
        <f>IF('Water Trading Repository Table'!$E1432="Soft",'Water Trading Repository Table'!$C1432, "")</f>
        <v/>
      </c>
      <c r="H1432" s="78">
        <f>IF('Water Trading Repository Table'!$E1432="Hard",'Water Trading Repository Table'!$B1432, "")</f>
        <v>3741.0290686124899</v>
      </c>
      <c r="I1432" s="78">
        <f t="shared" si="25"/>
        <v>4</v>
      </c>
      <c r="J1432" s="90">
        <f>IF('Water Trading Repository Table'!$E1432="Hard",'Water Trading Repository Table'!$C1432,"")</f>
        <v>93.538333333333298</v>
      </c>
    </row>
    <row r="1433" spans="1:10" ht="14.25" customHeight="1" x14ac:dyDescent="0.2">
      <c r="A1433" s="77">
        <v>41990</v>
      </c>
      <c r="B1433" s="78">
        <v>2649.4351034708302</v>
      </c>
      <c r="C1433" s="79">
        <v>93.586666666666602</v>
      </c>
      <c r="D1433" s="80">
        <v>12</v>
      </c>
      <c r="E1433" s="80" t="s">
        <v>68</v>
      </c>
      <c r="F1433" s="78" t="str">
        <f>IF('Water Trading Repository Table'!$E1433="Soft",'Water Trading Repository Table'!$B1433, "")</f>
        <v/>
      </c>
      <c r="G1433" s="79" t="str">
        <f>IF('Water Trading Repository Table'!$E1433="Soft",'Water Trading Repository Table'!$C1433, "")</f>
        <v/>
      </c>
      <c r="H1433" s="78">
        <f>IF('Water Trading Repository Table'!$E1433="Hard",'Water Trading Repository Table'!$B1433, "")</f>
        <v>2649.4351034708302</v>
      </c>
      <c r="I1433" s="78">
        <f t="shared" si="25"/>
        <v>4</v>
      </c>
      <c r="J1433" s="90">
        <f>IF('Water Trading Repository Table'!$E1433="Hard",'Water Trading Repository Table'!$C1433,"")</f>
        <v>93.586666666666602</v>
      </c>
    </row>
    <row r="1434" spans="1:10" ht="14.25" customHeight="1" x14ac:dyDescent="0.2">
      <c r="A1434" s="77">
        <v>41990.5</v>
      </c>
      <c r="B1434" s="78">
        <v>2959.3260986374898</v>
      </c>
      <c r="C1434" s="79">
        <v>91.453333333333305</v>
      </c>
      <c r="D1434" s="80">
        <v>12</v>
      </c>
      <c r="E1434" s="80" t="s">
        <v>68</v>
      </c>
      <c r="F1434" s="78" t="str">
        <f>IF('Water Trading Repository Table'!$E1434="Soft",'Water Trading Repository Table'!$B1434, "")</f>
        <v/>
      </c>
      <c r="G1434" s="79" t="str">
        <f>IF('Water Trading Repository Table'!$E1434="Soft",'Water Trading Repository Table'!$C1434, "")</f>
        <v/>
      </c>
      <c r="H1434" s="78">
        <f>IF('Water Trading Repository Table'!$E1434="Hard",'Water Trading Repository Table'!$B1434, "")</f>
        <v>2959.3260986374898</v>
      </c>
      <c r="I1434" s="78">
        <f t="shared" si="25"/>
        <v>4</v>
      </c>
      <c r="J1434" s="90">
        <f>IF('Water Trading Repository Table'!$E1434="Hard",'Water Trading Repository Table'!$C1434,"")</f>
        <v>91.453333333333305</v>
      </c>
    </row>
    <row r="1435" spans="1:10" ht="14.25" customHeight="1" x14ac:dyDescent="0.2">
      <c r="A1435" s="77">
        <v>41991</v>
      </c>
      <c r="B1435" s="78">
        <v>2373.5209118875</v>
      </c>
      <c r="C1435" s="79">
        <v>92.62</v>
      </c>
      <c r="D1435" s="80">
        <v>12</v>
      </c>
      <c r="E1435" s="80" t="s">
        <v>68</v>
      </c>
      <c r="F1435" s="78" t="str">
        <f>IF('Water Trading Repository Table'!$E1435="Soft",'Water Trading Repository Table'!$B1435, "")</f>
        <v/>
      </c>
      <c r="G1435" s="79" t="str">
        <f>IF('Water Trading Repository Table'!$E1435="Soft",'Water Trading Repository Table'!$C1435, "")</f>
        <v/>
      </c>
      <c r="H1435" s="78">
        <f>IF('Water Trading Repository Table'!$E1435="Hard",'Water Trading Repository Table'!$B1435, "")</f>
        <v>2373.5209118875</v>
      </c>
      <c r="I1435" s="78">
        <f t="shared" si="25"/>
        <v>4</v>
      </c>
      <c r="J1435" s="90">
        <f>IF('Water Trading Repository Table'!$E1435="Hard",'Water Trading Repository Table'!$C1435,"")</f>
        <v>92.62</v>
      </c>
    </row>
    <row r="1436" spans="1:10" ht="14.25" customHeight="1" x14ac:dyDescent="0.2">
      <c r="A1436" s="77">
        <v>41991.5</v>
      </c>
      <c r="B1436" s="78">
        <v>2643.75417673333</v>
      </c>
      <c r="C1436" s="79">
        <v>95.298333333333304</v>
      </c>
      <c r="D1436" s="80">
        <v>12</v>
      </c>
      <c r="E1436" s="80" t="s">
        <v>68</v>
      </c>
      <c r="F1436" s="78" t="str">
        <f>IF('Water Trading Repository Table'!$E1436="Soft",'Water Trading Repository Table'!$B1436, "")</f>
        <v/>
      </c>
      <c r="G1436" s="79" t="str">
        <f>IF('Water Trading Repository Table'!$E1436="Soft",'Water Trading Repository Table'!$C1436, "")</f>
        <v/>
      </c>
      <c r="H1436" s="78">
        <f>IF('Water Trading Repository Table'!$E1436="Hard",'Water Trading Repository Table'!$B1436, "")</f>
        <v>2643.75417673333</v>
      </c>
      <c r="I1436" s="78">
        <f t="shared" si="25"/>
        <v>4</v>
      </c>
      <c r="J1436" s="90">
        <f>IF('Water Trading Repository Table'!$E1436="Hard",'Water Trading Repository Table'!$C1436,"")</f>
        <v>95.298333333333304</v>
      </c>
    </row>
    <row r="1437" spans="1:10" ht="14.25" customHeight="1" x14ac:dyDescent="0.2">
      <c r="A1437" s="77">
        <v>41992</v>
      </c>
      <c r="B1437" s="78">
        <v>2349.5559309416599</v>
      </c>
      <c r="C1437" s="79">
        <v>92.412499999999994</v>
      </c>
      <c r="D1437" s="80">
        <v>12</v>
      </c>
      <c r="E1437" s="80" t="s">
        <v>68</v>
      </c>
      <c r="F1437" s="78" t="str">
        <f>IF('Water Trading Repository Table'!$E1437="Soft",'Water Trading Repository Table'!$B1437, "")</f>
        <v/>
      </c>
      <c r="G1437" s="79" t="str">
        <f>IF('Water Trading Repository Table'!$E1437="Soft",'Water Trading Repository Table'!$C1437, "")</f>
        <v/>
      </c>
      <c r="H1437" s="78">
        <f>IF('Water Trading Repository Table'!$E1437="Hard",'Water Trading Repository Table'!$B1437, "")</f>
        <v>2349.5559309416599</v>
      </c>
      <c r="I1437" s="78">
        <f t="shared" si="25"/>
        <v>4</v>
      </c>
      <c r="J1437" s="90">
        <f>IF('Water Trading Repository Table'!$E1437="Hard",'Water Trading Repository Table'!$C1437,"")</f>
        <v>92.412499999999994</v>
      </c>
    </row>
    <row r="1438" spans="1:10" ht="14.25" customHeight="1" x14ac:dyDescent="0.2">
      <c r="A1438" s="77">
        <v>41992.5</v>
      </c>
      <c r="B1438" s="78">
        <v>2650.2210921333299</v>
      </c>
      <c r="C1438" s="79">
        <v>90.366666666666603</v>
      </c>
      <c r="D1438" s="80">
        <v>12</v>
      </c>
      <c r="E1438" s="80" t="s">
        <v>68</v>
      </c>
      <c r="F1438" s="78" t="str">
        <f>IF('Water Trading Repository Table'!$E1438="Soft",'Water Trading Repository Table'!$B1438, "")</f>
        <v/>
      </c>
      <c r="G1438" s="79" t="str">
        <f>IF('Water Trading Repository Table'!$E1438="Soft",'Water Trading Repository Table'!$C1438, "")</f>
        <v/>
      </c>
      <c r="H1438" s="78">
        <f>IF('Water Trading Repository Table'!$E1438="Hard",'Water Trading Repository Table'!$B1438, "")</f>
        <v>2650.2210921333299</v>
      </c>
      <c r="I1438" s="78">
        <f t="shared" si="25"/>
        <v>4</v>
      </c>
      <c r="J1438" s="90">
        <f>IF('Water Trading Repository Table'!$E1438="Hard",'Water Trading Repository Table'!$C1438,"")</f>
        <v>90.366666666666603</v>
      </c>
    </row>
    <row r="1439" spans="1:10" ht="14.25" customHeight="1" x14ac:dyDescent="0.2">
      <c r="A1439" s="77">
        <v>41993</v>
      </c>
      <c r="B1439" s="78">
        <v>2229.1072341291601</v>
      </c>
      <c r="C1439" s="79">
        <v>92.250833333333304</v>
      </c>
      <c r="D1439" s="80">
        <v>12</v>
      </c>
      <c r="E1439" s="80" t="s">
        <v>68</v>
      </c>
      <c r="F1439" s="78" t="str">
        <f>IF('Water Trading Repository Table'!$E1439="Soft",'Water Trading Repository Table'!$B1439, "")</f>
        <v/>
      </c>
      <c r="G1439" s="79" t="str">
        <f>IF('Water Trading Repository Table'!$E1439="Soft",'Water Trading Repository Table'!$C1439, "")</f>
        <v/>
      </c>
      <c r="H1439" s="78">
        <f>IF('Water Trading Repository Table'!$E1439="Hard",'Water Trading Repository Table'!$B1439, "")</f>
        <v>2229.1072341291601</v>
      </c>
      <c r="I1439" s="78">
        <f t="shared" si="25"/>
        <v>4</v>
      </c>
      <c r="J1439" s="90">
        <f>IF('Water Trading Repository Table'!$E1439="Hard",'Water Trading Repository Table'!$C1439,"")</f>
        <v>92.250833333333304</v>
      </c>
    </row>
    <row r="1440" spans="1:10" ht="14.25" customHeight="1" x14ac:dyDescent="0.2">
      <c r="A1440" s="77">
        <v>41993.5</v>
      </c>
      <c r="B1440" s="78">
        <v>2575.2386780583302</v>
      </c>
      <c r="C1440" s="79">
        <v>91.97</v>
      </c>
      <c r="D1440" s="80">
        <v>12</v>
      </c>
      <c r="E1440" s="80" t="s">
        <v>68</v>
      </c>
      <c r="F1440" s="78" t="str">
        <f>IF('Water Trading Repository Table'!$E1440="Soft",'Water Trading Repository Table'!$B1440, "")</f>
        <v/>
      </c>
      <c r="G1440" s="79" t="str">
        <f>IF('Water Trading Repository Table'!$E1440="Soft",'Water Trading Repository Table'!$C1440, "")</f>
        <v/>
      </c>
      <c r="H1440" s="78">
        <f>IF('Water Trading Repository Table'!$E1440="Hard",'Water Trading Repository Table'!$B1440, "")</f>
        <v>2575.2386780583302</v>
      </c>
      <c r="I1440" s="78">
        <f t="shared" si="25"/>
        <v>4</v>
      </c>
      <c r="J1440" s="90">
        <f>IF('Water Trading Repository Table'!$E1440="Hard",'Water Trading Repository Table'!$C1440,"")</f>
        <v>91.97</v>
      </c>
    </row>
    <row r="1441" spans="1:10" ht="14.25" customHeight="1" x14ac:dyDescent="0.2">
      <c r="A1441" s="77">
        <v>41994</v>
      </c>
      <c r="B1441" s="78">
        <v>2011.6750117916599</v>
      </c>
      <c r="C1441" s="79">
        <v>93.757499999999993</v>
      </c>
      <c r="D1441" s="80">
        <v>12</v>
      </c>
      <c r="E1441" s="80" t="s">
        <v>68</v>
      </c>
      <c r="F1441" s="78" t="str">
        <f>IF('Water Trading Repository Table'!$E1441="Soft",'Water Trading Repository Table'!$B1441, "")</f>
        <v/>
      </c>
      <c r="G1441" s="79" t="str">
        <f>IF('Water Trading Repository Table'!$E1441="Soft",'Water Trading Repository Table'!$C1441, "")</f>
        <v/>
      </c>
      <c r="H1441" s="78">
        <f>IF('Water Trading Repository Table'!$E1441="Hard",'Water Trading Repository Table'!$B1441, "")</f>
        <v>2011.6750117916599</v>
      </c>
      <c r="I1441" s="78">
        <f t="shared" si="25"/>
        <v>4</v>
      </c>
      <c r="J1441" s="90">
        <f>IF('Water Trading Repository Table'!$E1441="Hard",'Water Trading Repository Table'!$C1441,"")</f>
        <v>93.757499999999993</v>
      </c>
    </row>
    <row r="1442" spans="1:10" ht="14.25" customHeight="1" x14ac:dyDescent="0.2">
      <c r="A1442" s="77">
        <v>41994.5</v>
      </c>
      <c r="B1442" s="78">
        <v>2307.4126483291602</v>
      </c>
      <c r="C1442" s="79">
        <v>95.6458333333333</v>
      </c>
      <c r="D1442" s="80">
        <v>12</v>
      </c>
      <c r="E1442" s="80" t="s">
        <v>68</v>
      </c>
      <c r="F1442" s="78" t="str">
        <f>IF('Water Trading Repository Table'!$E1442="Soft",'Water Trading Repository Table'!$B1442, "")</f>
        <v/>
      </c>
      <c r="G1442" s="79" t="str">
        <f>IF('Water Trading Repository Table'!$E1442="Soft",'Water Trading Repository Table'!$C1442, "")</f>
        <v/>
      </c>
      <c r="H1442" s="78">
        <f>IF('Water Trading Repository Table'!$E1442="Hard",'Water Trading Repository Table'!$B1442, "")</f>
        <v>2307.4126483291602</v>
      </c>
      <c r="I1442" s="78">
        <f t="shared" si="25"/>
        <v>4</v>
      </c>
      <c r="J1442" s="90">
        <f>IF('Water Trading Repository Table'!$E1442="Hard",'Water Trading Repository Table'!$C1442,"")</f>
        <v>95.6458333333333</v>
      </c>
    </row>
    <row r="1443" spans="1:10" ht="14.25" customHeight="1" x14ac:dyDescent="0.2">
      <c r="A1443" s="77">
        <v>41995</v>
      </c>
      <c r="B1443" s="78">
        <v>1953.2140380416599</v>
      </c>
      <c r="C1443" s="79">
        <v>92.878333333333302</v>
      </c>
      <c r="D1443" s="80">
        <v>12</v>
      </c>
      <c r="E1443" s="80" t="s">
        <v>68</v>
      </c>
      <c r="F1443" s="78" t="str">
        <f>IF('Water Trading Repository Table'!$E1443="Soft",'Water Trading Repository Table'!$B1443, "")</f>
        <v/>
      </c>
      <c r="G1443" s="79" t="str">
        <f>IF('Water Trading Repository Table'!$E1443="Soft",'Water Trading Repository Table'!$C1443, "")</f>
        <v/>
      </c>
      <c r="H1443" s="78">
        <f>IF('Water Trading Repository Table'!$E1443="Hard",'Water Trading Repository Table'!$B1443, "")</f>
        <v>1953.2140380416599</v>
      </c>
      <c r="I1443" s="78">
        <f t="shared" si="25"/>
        <v>4</v>
      </c>
      <c r="J1443" s="90">
        <f>IF('Water Trading Repository Table'!$E1443="Hard",'Water Trading Repository Table'!$C1443,"")</f>
        <v>92.878333333333302</v>
      </c>
    </row>
    <row r="1444" spans="1:10" ht="14.25" customHeight="1" x14ac:dyDescent="0.2">
      <c r="A1444" s="77">
        <v>41995.5</v>
      </c>
      <c r="B1444" s="78">
        <v>2361.0739734083299</v>
      </c>
      <c r="C1444" s="79">
        <v>92.855833333333294</v>
      </c>
      <c r="D1444" s="80">
        <v>12</v>
      </c>
      <c r="E1444" s="80" t="s">
        <v>68</v>
      </c>
      <c r="F1444" s="78" t="str">
        <f>IF('Water Trading Repository Table'!$E1444="Soft",'Water Trading Repository Table'!$B1444, "")</f>
        <v/>
      </c>
      <c r="G1444" s="79" t="str">
        <f>IF('Water Trading Repository Table'!$E1444="Soft",'Water Trading Repository Table'!$C1444, "")</f>
        <v/>
      </c>
      <c r="H1444" s="78">
        <f>IF('Water Trading Repository Table'!$E1444="Hard",'Water Trading Repository Table'!$B1444, "")</f>
        <v>2361.0739734083299</v>
      </c>
      <c r="I1444" s="78">
        <f t="shared" si="25"/>
        <v>4</v>
      </c>
      <c r="J1444" s="90">
        <f>IF('Water Trading Repository Table'!$E1444="Hard",'Water Trading Repository Table'!$C1444,"")</f>
        <v>92.855833333333294</v>
      </c>
    </row>
    <row r="1445" spans="1:10" ht="14.25" customHeight="1" x14ac:dyDescent="0.2">
      <c r="A1445" s="77">
        <v>41996</v>
      </c>
      <c r="B1445" s="78">
        <v>2209.59354426666</v>
      </c>
      <c r="C1445" s="79">
        <v>93.114999999999995</v>
      </c>
      <c r="D1445" s="80">
        <v>12</v>
      </c>
      <c r="E1445" s="80" t="s">
        <v>68</v>
      </c>
      <c r="F1445" s="78" t="str">
        <f>IF('Water Trading Repository Table'!$E1445="Soft",'Water Trading Repository Table'!$B1445, "")</f>
        <v/>
      </c>
      <c r="G1445" s="79" t="str">
        <f>IF('Water Trading Repository Table'!$E1445="Soft",'Water Trading Repository Table'!$C1445, "")</f>
        <v/>
      </c>
      <c r="H1445" s="78">
        <f>IF('Water Trading Repository Table'!$E1445="Hard",'Water Trading Repository Table'!$B1445, "")</f>
        <v>2209.59354426666</v>
      </c>
      <c r="I1445" s="78">
        <f t="shared" si="25"/>
        <v>4</v>
      </c>
      <c r="J1445" s="90">
        <f>IF('Water Trading Repository Table'!$E1445="Hard",'Water Trading Repository Table'!$C1445,"")</f>
        <v>93.114999999999995</v>
      </c>
    </row>
    <row r="1446" spans="1:10" ht="14.25" customHeight="1" x14ac:dyDescent="0.2">
      <c r="A1446" s="77">
        <v>41996.5</v>
      </c>
      <c r="B1446" s="78">
        <v>2695.2328788791601</v>
      </c>
      <c r="C1446" s="79">
        <v>92.212499999999906</v>
      </c>
      <c r="D1446" s="80">
        <v>12</v>
      </c>
      <c r="E1446" s="80" t="s">
        <v>68</v>
      </c>
      <c r="F1446" s="78" t="str">
        <f>IF('Water Trading Repository Table'!$E1446="Soft",'Water Trading Repository Table'!$B1446, "")</f>
        <v/>
      </c>
      <c r="G1446" s="79" t="str">
        <f>IF('Water Trading Repository Table'!$E1446="Soft",'Water Trading Repository Table'!$C1446, "")</f>
        <v/>
      </c>
      <c r="H1446" s="78">
        <f>IF('Water Trading Repository Table'!$E1446="Hard",'Water Trading Repository Table'!$B1446, "")</f>
        <v>2695.2328788791601</v>
      </c>
      <c r="I1446" s="78">
        <f t="shared" si="25"/>
        <v>4</v>
      </c>
      <c r="J1446" s="90">
        <f>IF('Water Trading Repository Table'!$E1446="Hard",'Water Trading Repository Table'!$C1446,"")</f>
        <v>92.212499999999906</v>
      </c>
    </row>
    <row r="1447" spans="1:10" ht="14.25" customHeight="1" x14ac:dyDescent="0.2">
      <c r="A1447" s="77">
        <v>41997</v>
      </c>
      <c r="B1447" s="78">
        <v>2273.2429503499998</v>
      </c>
      <c r="C1447" s="79">
        <v>93.219166666666595</v>
      </c>
      <c r="D1447" s="80">
        <v>12</v>
      </c>
      <c r="E1447" s="80" t="s">
        <v>68</v>
      </c>
      <c r="F1447" s="78" t="str">
        <f>IF('Water Trading Repository Table'!$E1447="Soft",'Water Trading Repository Table'!$B1447, "")</f>
        <v/>
      </c>
      <c r="G1447" s="79" t="str">
        <f>IF('Water Trading Repository Table'!$E1447="Soft",'Water Trading Repository Table'!$C1447, "")</f>
        <v/>
      </c>
      <c r="H1447" s="78">
        <f>IF('Water Trading Repository Table'!$E1447="Hard",'Water Trading Repository Table'!$B1447, "")</f>
        <v>2273.2429503499998</v>
      </c>
      <c r="I1447" s="78">
        <f t="shared" si="25"/>
        <v>4</v>
      </c>
      <c r="J1447" s="90">
        <f>IF('Water Trading Repository Table'!$E1447="Hard",'Water Trading Repository Table'!$C1447,"")</f>
        <v>93.219166666666595</v>
      </c>
    </row>
    <row r="1448" spans="1:10" ht="14.25" customHeight="1" x14ac:dyDescent="0.2">
      <c r="A1448" s="77">
        <v>41997.5</v>
      </c>
      <c r="B1448" s="78">
        <v>2567.2627502791602</v>
      </c>
      <c r="C1448" s="79">
        <v>93.787499999999895</v>
      </c>
      <c r="D1448" s="80">
        <v>12</v>
      </c>
      <c r="E1448" s="80" t="s">
        <v>68</v>
      </c>
      <c r="F1448" s="78" t="str">
        <f>IF('Water Trading Repository Table'!$E1448="Soft",'Water Trading Repository Table'!$B1448, "")</f>
        <v/>
      </c>
      <c r="G1448" s="79" t="str">
        <f>IF('Water Trading Repository Table'!$E1448="Soft",'Water Trading Repository Table'!$C1448, "")</f>
        <v/>
      </c>
      <c r="H1448" s="78">
        <f>IF('Water Trading Repository Table'!$E1448="Hard",'Water Trading Repository Table'!$B1448, "")</f>
        <v>2567.2627502791602</v>
      </c>
      <c r="I1448" s="78">
        <f t="shared" si="25"/>
        <v>4</v>
      </c>
      <c r="J1448" s="90">
        <f>IF('Water Trading Repository Table'!$E1448="Hard",'Water Trading Repository Table'!$C1448,"")</f>
        <v>93.787499999999895</v>
      </c>
    </row>
    <row r="1449" spans="1:10" ht="14.25" customHeight="1" x14ac:dyDescent="0.2">
      <c r="A1449" s="77">
        <v>41998</v>
      </c>
      <c r="B1449" s="78">
        <v>2067.9224790958301</v>
      </c>
      <c r="C1449" s="79">
        <v>94.329999999999899</v>
      </c>
      <c r="D1449" s="80">
        <v>12</v>
      </c>
      <c r="E1449" s="80" t="s">
        <v>68</v>
      </c>
      <c r="F1449" s="78" t="str">
        <f>IF('Water Trading Repository Table'!$E1449="Soft",'Water Trading Repository Table'!$B1449, "")</f>
        <v/>
      </c>
      <c r="G1449" s="79" t="str">
        <f>IF('Water Trading Repository Table'!$E1449="Soft",'Water Trading Repository Table'!$C1449, "")</f>
        <v/>
      </c>
      <c r="H1449" s="78">
        <f>IF('Water Trading Repository Table'!$E1449="Hard",'Water Trading Repository Table'!$B1449, "")</f>
        <v>2067.9224790958301</v>
      </c>
      <c r="I1449" s="78">
        <f t="shared" si="25"/>
        <v>4</v>
      </c>
      <c r="J1449" s="90">
        <f>IF('Water Trading Repository Table'!$E1449="Hard",'Water Trading Repository Table'!$C1449,"")</f>
        <v>94.329999999999899</v>
      </c>
    </row>
    <row r="1450" spans="1:10" ht="14.25" customHeight="1" x14ac:dyDescent="0.2">
      <c r="A1450" s="77">
        <v>41998.5</v>
      </c>
      <c r="B1450" s="78">
        <v>2223.43608991666</v>
      </c>
      <c r="C1450" s="79">
        <v>95.224166666666605</v>
      </c>
      <c r="D1450" s="80">
        <v>12</v>
      </c>
      <c r="E1450" s="80" t="s">
        <v>68</v>
      </c>
      <c r="F1450" s="78" t="str">
        <f>IF('Water Trading Repository Table'!$E1450="Soft",'Water Trading Repository Table'!$B1450, "")</f>
        <v/>
      </c>
      <c r="G1450" s="79" t="str">
        <f>IF('Water Trading Repository Table'!$E1450="Soft",'Water Trading Repository Table'!$C1450, "")</f>
        <v/>
      </c>
      <c r="H1450" s="78">
        <f>IF('Water Trading Repository Table'!$E1450="Hard",'Water Trading Repository Table'!$B1450, "")</f>
        <v>2223.43608991666</v>
      </c>
      <c r="I1450" s="78">
        <f t="shared" si="25"/>
        <v>4</v>
      </c>
      <c r="J1450" s="90">
        <f>IF('Water Trading Repository Table'!$E1450="Hard",'Water Trading Repository Table'!$C1450,"")</f>
        <v>95.224166666666605</v>
      </c>
    </row>
    <row r="1451" spans="1:10" ht="14.25" customHeight="1" x14ac:dyDescent="0.2">
      <c r="A1451" s="77">
        <v>41999</v>
      </c>
      <c r="B1451" s="78">
        <v>1903.0920479833301</v>
      </c>
      <c r="C1451" s="79">
        <v>92.940833333333302</v>
      </c>
      <c r="D1451" s="80">
        <v>12</v>
      </c>
      <c r="E1451" s="80" t="s">
        <v>68</v>
      </c>
      <c r="F1451" s="78" t="str">
        <f>IF('Water Trading Repository Table'!$E1451="Soft",'Water Trading Repository Table'!$B1451, "")</f>
        <v/>
      </c>
      <c r="G1451" s="79" t="str">
        <f>IF('Water Trading Repository Table'!$E1451="Soft",'Water Trading Repository Table'!$C1451, "")</f>
        <v/>
      </c>
      <c r="H1451" s="78">
        <f>IF('Water Trading Repository Table'!$E1451="Hard",'Water Trading Repository Table'!$B1451, "")</f>
        <v>1903.0920479833301</v>
      </c>
      <c r="I1451" s="78">
        <f t="shared" si="25"/>
        <v>4</v>
      </c>
      <c r="J1451" s="90">
        <f>IF('Water Trading Repository Table'!$E1451="Hard",'Water Trading Repository Table'!$C1451,"")</f>
        <v>92.940833333333302</v>
      </c>
    </row>
    <row r="1452" spans="1:10" ht="14.25" customHeight="1" x14ac:dyDescent="0.2">
      <c r="A1452" s="77">
        <v>41999.5</v>
      </c>
      <c r="B1452" s="78">
        <v>2306.4151266624899</v>
      </c>
      <c r="C1452" s="79">
        <v>90.131666666666604</v>
      </c>
      <c r="D1452" s="80">
        <v>12</v>
      </c>
      <c r="E1452" s="80" t="s">
        <v>68</v>
      </c>
      <c r="F1452" s="78" t="str">
        <f>IF('Water Trading Repository Table'!$E1452="Soft",'Water Trading Repository Table'!$B1452, "")</f>
        <v/>
      </c>
      <c r="G1452" s="79" t="str">
        <f>IF('Water Trading Repository Table'!$E1452="Soft",'Water Trading Repository Table'!$C1452, "")</f>
        <v/>
      </c>
      <c r="H1452" s="78">
        <f>IF('Water Trading Repository Table'!$E1452="Hard",'Water Trading Repository Table'!$B1452, "")</f>
        <v>2306.4151266624899</v>
      </c>
      <c r="I1452" s="78">
        <f t="shared" si="25"/>
        <v>4</v>
      </c>
      <c r="J1452" s="90">
        <f>IF('Water Trading Repository Table'!$E1452="Hard",'Water Trading Repository Table'!$C1452,"")</f>
        <v>90.131666666666604</v>
      </c>
    </row>
    <row r="1453" spans="1:10" ht="14.25" customHeight="1" x14ac:dyDescent="0.2">
      <c r="A1453" s="77">
        <v>42000</v>
      </c>
      <c r="B1453" s="78">
        <v>2159.7068845916601</v>
      </c>
      <c r="C1453" s="79">
        <v>90.2141666666666</v>
      </c>
      <c r="D1453" s="80">
        <v>12</v>
      </c>
      <c r="E1453" s="80" t="s">
        <v>68</v>
      </c>
      <c r="F1453" s="78" t="str">
        <f>IF('Water Trading Repository Table'!$E1453="Soft",'Water Trading Repository Table'!$B1453, "")</f>
        <v/>
      </c>
      <c r="G1453" s="79" t="str">
        <f>IF('Water Trading Repository Table'!$E1453="Soft",'Water Trading Repository Table'!$C1453, "")</f>
        <v/>
      </c>
      <c r="H1453" s="78">
        <f>IF('Water Trading Repository Table'!$E1453="Hard",'Water Trading Repository Table'!$B1453, "")</f>
        <v>2159.7068845916601</v>
      </c>
      <c r="I1453" s="78">
        <f t="shared" si="25"/>
        <v>4</v>
      </c>
      <c r="J1453" s="90">
        <f>IF('Water Trading Repository Table'!$E1453="Hard",'Water Trading Repository Table'!$C1453,"")</f>
        <v>90.2141666666666</v>
      </c>
    </row>
    <row r="1454" spans="1:10" ht="14.25" customHeight="1" x14ac:dyDescent="0.2">
      <c r="A1454" s="77">
        <v>42000.5</v>
      </c>
      <c r="B1454" s="78">
        <v>2454.2576683458301</v>
      </c>
      <c r="C1454" s="79">
        <v>91.858333333333306</v>
      </c>
      <c r="D1454" s="80">
        <v>12</v>
      </c>
      <c r="E1454" s="80" t="s">
        <v>68</v>
      </c>
      <c r="F1454" s="78" t="str">
        <f>IF('Water Trading Repository Table'!$E1454="Soft",'Water Trading Repository Table'!$B1454, "")</f>
        <v/>
      </c>
      <c r="G1454" s="79" t="str">
        <f>IF('Water Trading Repository Table'!$E1454="Soft",'Water Trading Repository Table'!$C1454, "")</f>
        <v/>
      </c>
      <c r="H1454" s="78">
        <f>IF('Water Trading Repository Table'!$E1454="Hard",'Water Trading Repository Table'!$B1454, "")</f>
        <v>2454.2576683458301</v>
      </c>
      <c r="I1454" s="78">
        <f t="shared" si="25"/>
        <v>4</v>
      </c>
      <c r="J1454" s="90">
        <f>IF('Water Trading Repository Table'!$E1454="Hard",'Water Trading Repository Table'!$C1454,"")</f>
        <v>91.858333333333306</v>
      </c>
    </row>
    <row r="1455" spans="1:10" ht="14.25" customHeight="1" x14ac:dyDescent="0.2">
      <c r="A1455" s="77">
        <v>42001</v>
      </c>
      <c r="B1455" s="78">
        <v>2020.5694791727201</v>
      </c>
      <c r="C1455" s="79">
        <v>96.48</v>
      </c>
      <c r="D1455" s="80">
        <v>12</v>
      </c>
      <c r="E1455" s="80" t="s">
        <v>68</v>
      </c>
      <c r="F1455" s="78" t="str">
        <f>IF('Water Trading Repository Table'!$E1455="Soft",'Water Trading Repository Table'!$B1455, "")</f>
        <v/>
      </c>
      <c r="G1455" s="79" t="str">
        <f>IF('Water Trading Repository Table'!$E1455="Soft",'Water Trading Repository Table'!$C1455, "")</f>
        <v/>
      </c>
      <c r="H1455" s="78">
        <f>IF('Water Trading Repository Table'!$E1455="Hard",'Water Trading Repository Table'!$B1455, "")</f>
        <v>2020.5694791727201</v>
      </c>
      <c r="I1455" s="78">
        <f t="shared" si="25"/>
        <v>4</v>
      </c>
      <c r="J1455" s="90">
        <f>IF('Water Trading Repository Table'!$E1455="Hard",'Water Trading Repository Table'!$C1455,"")</f>
        <v>96.48</v>
      </c>
    </row>
    <row r="1456" spans="1:10" ht="14.25" customHeight="1" x14ac:dyDescent="0.2">
      <c r="A1456" s="77">
        <v>42001.5</v>
      </c>
      <c r="B1456" s="78">
        <v>2363.03645631666</v>
      </c>
      <c r="C1456" s="79">
        <v>96.315833333333302</v>
      </c>
      <c r="D1456" s="80">
        <v>12</v>
      </c>
      <c r="E1456" s="80" t="s">
        <v>68</v>
      </c>
      <c r="F1456" s="78" t="str">
        <f>IF('Water Trading Repository Table'!$E1456="Soft",'Water Trading Repository Table'!$B1456, "")</f>
        <v/>
      </c>
      <c r="G1456" s="79" t="str">
        <f>IF('Water Trading Repository Table'!$E1456="Soft",'Water Trading Repository Table'!$C1456, "")</f>
        <v/>
      </c>
      <c r="H1456" s="78">
        <f>IF('Water Trading Repository Table'!$E1456="Hard",'Water Trading Repository Table'!$B1456, "")</f>
        <v>2363.03645631666</v>
      </c>
      <c r="I1456" s="78">
        <f t="shared" si="25"/>
        <v>4</v>
      </c>
      <c r="J1456" s="90">
        <f>IF('Water Trading Repository Table'!$E1456="Hard",'Water Trading Repository Table'!$C1456,"")</f>
        <v>96.315833333333302</v>
      </c>
    </row>
    <row r="1457" spans="1:10" ht="14.25" customHeight="1" x14ac:dyDescent="0.2">
      <c r="A1457" s="77">
        <v>42002</v>
      </c>
      <c r="B1457" s="78">
        <v>1970.46141897499</v>
      </c>
      <c r="C1457" s="79">
        <v>95.259166666666601</v>
      </c>
      <c r="D1457" s="80">
        <v>12</v>
      </c>
      <c r="E1457" s="80" t="s">
        <v>68</v>
      </c>
      <c r="F1457" s="78" t="str">
        <f>IF('Water Trading Repository Table'!$E1457="Soft",'Water Trading Repository Table'!$B1457, "")</f>
        <v/>
      </c>
      <c r="G1457" s="79" t="str">
        <f>IF('Water Trading Repository Table'!$E1457="Soft",'Water Trading Repository Table'!$C1457, "")</f>
        <v/>
      </c>
      <c r="H1457" s="78">
        <f>IF('Water Trading Repository Table'!$E1457="Hard",'Water Trading Repository Table'!$B1457, "")</f>
        <v>1970.46141897499</v>
      </c>
      <c r="I1457" s="78">
        <f t="shared" si="25"/>
        <v>4</v>
      </c>
      <c r="J1457" s="90">
        <f>IF('Water Trading Repository Table'!$E1457="Hard",'Water Trading Repository Table'!$C1457,"")</f>
        <v>95.259166666666601</v>
      </c>
    </row>
    <row r="1458" spans="1:10" ht="14.25" customHeight="1" x14ac:dyDescent="0.2">
      <c r="A1458" s="77">
        <v>42002.5</v>
      </c>
      <c r="B1458" s="78">
        <v>2549.5566624166599</v>
      </c>
      <c r="C1458" s="79">
        <v>95.25</v>
      </c>
      <c r="D1458" s="80">
        <v>12</v>
      </c>
      <c r="E1458" s="80" t="s">
        <v>68</v>
      </c>
      <c r="F1458" s="78" t="str">
        <f>IF('Water Trading Repository Table'!$E1458="Soft",'Water Trading Repository Table'!$B1458, "")</f>
        <v/>
      </c>
      <c r="G1458" s="79" t="str">
        <f>IF('Water Trading Repository Table'!$E1458="Soft",'Water Trading Repository Table'!$C1458, "")</f>
        <v/>
      </c>
      <c r="H1458" s="78">
        <f>IF('Water Trading Repository Table'!$E1458="Hard",'Water Trading Repository Table'!$B1458, "")</f>
        <v>2549.5566624166599</v>
      </c>
      <c r="I1458" s="78">
        <f t="shared" si="25"/>
        <v>4</v>
      </c>
      <c r="J1458" s="90">
        <f>IF('Water Trading Repository Table'!$E1458="Hard",'Water Trading Repository Table'!$C1458,"")</f>
        <v>95.25</v>
      </c>
    </row>
    <row r="1459" spans="1:10" ht="14.25" customHeight="1" x14ac:dyDescent="0.2">
      <c r="A1459" s="77">
        <v>42003</v>
      </c>
      <c r="B1459" s="78">
        <v>2301.8357706833299</v>
      </c>
      <c r="C1459" s="79">
        <v>94.122500000000002</v>
      </c>
      <c r="D1459" s="80">
        <v>12</v>
      </c>
      <c r="E1459" s="80" t="s">
        <v>68</v>
      </c>
      <c r="F1459" s="78" t="str">
        <f>IF('Water Trading Repository Table'!$E1459="Soft",'Water Trading Repository Table'!$B1459, "")</f>
        <v/>
      </c>
      <c r="G1459" s="79" t="str">
        <f>IF('Water Trading Repository Table'!$E1459="Soft",'Water Trading Repository Table'!$C1459, "")</f>
        <v/>
      </c>
      <c r="H1459" s="78">
        <f>IF('Water Trading Repository Table'!$E1459="Hard",'Water Trading Repository Table'!$B1459, "")</f>
        <v>2301.8357706833299</v>
      </c>
      <c r="I1459" s="78">
        <f t="shared" si="25"/>
        <v>4</v>
      </c>
      <c r="J1459" s="90">
        <f>IF('Water Trading Repository Table'!$E1459="Hard",'Water Trading Repository Table'!$C1459,"")</f>
        <v>94.122500000000002</v>
      </c>
    </row>
    <row r="1460" spans="1:10" ht="14.25" customHeight="1" x14ac:dyDescent="0.2">
      <c r="A1460" s="77">
        <v>42003.5</v>
      </c>
      <c r="B1460" s="78">
        <v>2660.8662708624902</v>
      </c>
      <c r="C1460" s="79">
        <v>92.79</v>
      </c>
      <c r="D1460" s="80">
        <v>12</v>
      </c>
      <c r="E1460" s="80" t="s">
        <v>68</v>
      </c>
      <c r="F1460" s="78" t="str">
        <f>IF('Water Trading Repository Table'!$E1460="Soft",'Water Trading Repository Table'!$B1460, "")</f>
        <v/>
      </c>
      <c r="G1460" s="79" t="str">
        <f>IF('Water Trading Repository Table'!$E1460="Soft",'Water Trading Repository Table'!$C1460, "")</f>
        <v/>
      </c>
      <c r="H1460" s="78">
        <f>IF('Water Trading Repository Table'!$E1460="Hard",'Water Trading Repository Table'!$B1460, "")</f>
        <v>2660.8662708624902</v>
      </c>
      <c r="I1460" s="78">
        <f t="shared" si="25"/>
        <v>4</v>
      </c>
      <c r="J1460" s="90">
        <f>IF('Water Trading Repository Table'!$E1460="Hard",'Water Trading Repository Table'!$C1460,"")</f>
        <v>92.79</v>
      </c>
    </row>
    <row r="1461" spans="1:10" ht="14.25" customHeight="1" x14ac:dyDescent="0.2">
      <c r="A1461" s="77">
        <v>42004</v>
      </c>
      <c r="B1461" s="78">
        <v>2197.6303354583301</v>
      </c>
      <c r="C1461" s="79">
        <v>90.688333333333304</v>
      </c>
      <c r="D1461" s="80">
        <v>12</v>
      </c>
      <c r="E1461" s="80" t="s">
        <v>68</v>
      </c>
      <c r="F1461" s="78" t="str">
        <f>IF('Water Trading Repository Table'!$E1461="Soft",'Water Trading Repository Table'!$B1461, "")</f>
        <v/>
      </c>
      <c r="G1461" s="79" t="str">
        <f>IF('Water Trading Repository Table'!$E1461="Soft",'Water Trading Repository Table'!$C1461, "")</f>
        <v/>
      </c>
      <c r="H1461" s="78">
        <f>IF('Water Trading Repository Table'!$E1461="Hard",'Water Trading Repository Table'!$B1461, "")</f>
        <v>2197.6303354583301</v>
      </c>
      <c r="I1461" s="78">
        <f t="shared" si="25"/>
        <v>4</v>
      </c>
      <c r="J1461" s="90">
        <f>IF('Water Trading Repository Table'!$E1461="Hard",'Water Trading Repository Table'!$C1461,"")</f>
        <v>90.688333333333304</v>
      </c>
    </row>
    <row r="1462" spans="1:10" ht="14.25" customHeight="1" x14ac:dyDescent="0.2">
      <c r="A1462" s="81">
        <v>42004.5</v>
      </c>
      <c r="B1462" s="82">
        <v>2379.96887625416</v>
      </c>
      <c r="C1462" s="83">
        <v>96.152500000000003</v>
      </c>
      <c r="D1462" s="84">
        <v>12</v>
      </c>
      <c r="E1462" s="84" t="s">
        <v>68</v>
      </c>
      <c r="F1462" s="82" t="str">
        <f>IF('Water Trading Repository Table'!$E1462="Soft",'Water Trading Repository Table'!$B1462, "")</f>
        <v/>
      </c>
      <c r="G1462" s="83" t="str">
        <f>IF('Water Trading Repository Table'!$E1462="Soft",'Water Trading Repository Table'!$C1462, "")</f>
        <v/>
      </c>
      <c r="H1462" s="82">
        <f>IF('Water Trading Repository Table'!$E1462="Hard",'Water Trading Repository Table'!$B1462, "")</f>
        <v>2379.96887625416</v>
      </c>
      <c r="I1462" s="78">
        <f t="shared" si="25"/>
        <v>4</v>
      </c>
      <c r="J1462" s="91">
        <f>IF('Water Trading Repository Table'!$E1462="Hard",'Water Trading Repository Table'!$C1462,"")</f>
        <v>96.152500000000003</v>
      </c>
    </row>
    <row r="1463" spans="1:10" ht="15" customHeight="1" x14ac:dyDescent="0.2">
      <c r="I1463" s="78"/>
    </row>
    <row r="1464" spans="1:10" ht="15" customHeight="1" x14ac:dyDescent="0.2">
      <c r="I1464" s="78"/>
    </row>
    <row r="1465" spans="1:10" ht="15" customHeight="1" x14ac:dyDescent="0.2">
      <c r="I1465" s="78"/>
    </row>
    <row r="1466" spans="1:10" ht="15" customHeight="1" x14ac:dyDescent="0.2">
      <c r="I1466" s="78"/>
    </row>
    <row r="1467" spans="1:10" ht="15" customHeight="1" x14ac:dyDescent="0.2">
      <c r="I1467" s="78"/>
    </row>
    <row r="1468" spans="1:10" ht="15" customHeight="1" x14ac:dyDescent="0.2">
      <c r="I1468" s="78"/>
    </row>
    <row r="1469" spans="1:10" ht="15" customHeight="1" x14ac:dyDescent="0.2">
      <c r="I1469" s="78"/>
    </row>
    <row r="1470" spans="1:10" ht="15" customHeight="1" x14ac:dyDescent="0.2">
      <c r="I1470" s="78"/>
    </row>
    <row r="1471" spans="1:10" ht="15" customHeight="1" x14ac:dyDescent="0.2">
      <c r="I1471" s="78"/>
    </row>
    <row r="1472" spans="1:10" ht="15" customHeight="1" x14ac:dyDescent="0.2">
      <c r="I1472" s="78"/>
    </row>
    <row r="1473" spans="9:9" ht="15" customHeight="1" x14ac:dyDescent="0.2">
      <c r="I1473" s="78"/>
    </row>
    <row r="1474" spans="9:9" ht="15" customHeight="1" x14ac:dyDescent="0.2">
      <c r="I1474" s="78"/>
    </row>
    <row r="1475" spans="9:9" ht="15" customHeight="1" x14ac:dyDescent="0.2">
      <c r="I1475" s="78"/>
    </row>
    <row r="1476" spans="9:9" ht="15" customHeight="1" x14ac:dyDescent="0.2">
      <c r="I1476" s="78"/>
    </row>
    <row r="1477" spans="9:9" ht="15" customHeight="1" x14ac:dyDescent="0.2">
      <c r="I1477" s="78"/>
    </row>
    <row r="1478" spans="9:9" ht="15" customHeight="1" x14ac:dyDescent="0.2">
      <c r="I1478" s="78"/>
    </row>
    <row r="1479" spans="9:9" ht="15" customHeight="1" x14ac:dyDescent="0.2">
      <c r="I1479" s="78"/>
    </row>
    <row r="1480" spans="9:9" ht="15" customHeight="1" x14ac:dyDescent="0.2">
      <c r="I1480" s="78"/>
    </row>
    <row r="1481" spans="9:9" ht="15" customHeight="1" x14ac:dyDescent="0.2">
      <c r="I1481" s="78"/>
    </row>
    <row r="1482" spans="9:9" ht="15" customHeight="1" x14ac:dyDescent="0.2">
      <c r="I1482" s="78"/>
    </row>
    <row r="1483" spans="9:9" ht="15" customHeight="1" x14ac:dyDescent="0.2">
      <c r="I1483" s="78"/>
    </row>
    <row r="1484" spans="9:9" ht="15" customHeight="1" x14ac:dyDescent="0.2">
      <c r="I1484" s="78"/>
    </row>
    <row r="1485" spans="9:9" ht="15" customHeight="1" x14ac:dyDescent="0.2">
      <c r="I1485" s="78"/>
    </row>
    <row r="1486" spans="9:9" ht="15" customHeight="1" x14ac:dyDescent="0.2">
      <c r="I1486" s="78"/>
    </row>
    <row r="1487" spans="9:9" ht="15" customHeight="1" x14ac:dyDescent="0.2">
      <c r="I1487" s="78"/>
    </row>
    <row r="1488" spans="9:9" ht="15" customHeight="1" x14ac:dyDescent="0.2">
      <c r="I1488" s="78"/>
    </row>
    <row r="1489" spans="9:9" ht="15" customHeight="1" x14ac:dyDescent="0.2">
      <c r="I1489" s="78"/>
    </row>
    <row r="1490" spans="9:9" ht="15" customHeight="1" x14ac:dyDescent="0.2">
      <c r="I1490" s="78"/>
    </row>
    <row r="1491" spans="9:9" ht="15" customHeight="1" x14ac:dyDescent="0.2">
      <c r="I1491" s="78"/>
    </row>
    <row r="1492" spans="9:9" ht="15" customHeight="1" x14ac:dyDescent="0.2">
      <c r="I1492" s="78"/>
    </row>
    <row r="1493" spans="9:9" ht="15" customHeight="1" x14ac:dyDescent="0.2">
      <c r="I1493" s="78"/>
    </row>
    <row r="1494" spans="9:9" ht="15" customHeight="1" x14ac:dyDescent="0.2">
      <c r="I1494" s="78"/>
    </row>
    <row r="1495" spans="9:9" ht="15" customHeight="1" x14ac:dyDescent="0.2">
      <c r="I1495" s="78"/>
    </row>
    <row r="1496" spans="9:9" ht="15" customHeight="1" x14ac:dyDescent="0.2">
      <c r="I1496" s="78"/>
    </row>
    <row r="1497" spans="9:9" ht="15" customHeight="1" x14ac:dyDescent="0.2">
      <c r="I1497" s="78"/>
    </row>
    <row r="1498" spans="9:9" ht="15" customHeight="1" x14ac:dyDescent="0.2">
      <c r="I1498" s="78"/>
    </row>
    <row r="1499" spans="9:9" ht="15" customHeight="1" x14ac:dyDescent="0.2">
      <c r="I1499" s="78"/>
    </row>
    <row r="1500" spans="9:9" ht="15" customHeight="1" x14ac:dyDescent="0.2">
      <c r="I1500" s="78"/>
    </row>
    <row r="1501" spans="9:9" ht="15" customHeight="1" x14ac:dyDescent="0.2">
      <c r="I1501" s="78"/>
    </row>
    <row r="1502" spans="9:9" ht="15" customHeight="1" x14ac:dyDescent="0.2">
      <c r="I1502" s="78"/>
    </row>
    <row r="1503" spans="9:9" ht="15" customHeight="1" x14ac:dyDescent="0.2">
      <c r="I1503" s="78"/>
    </row>
    <row r="1504" spans="9:9" ht="15" customHeight="1" x14ac:dyDescent="0.2">
      <c r="I1504" s="78"/>
    </row>
    <row r="1505" spans="9:9" ht="15" customHeight="1" x14ac:dyDescent="0.2">
      <c r="I1505" s="78"/>
    </row>
    <row r="1506" spans="9:9" ht="15" customHeight="1" x14ac:dyDescent="0.2">
      <c r="I1506" s="78"/>
    </row>
    <row r="1507" spans="9:9" ht="15" customHeight="1" x14ac:dyDescent="0.2">
      <c r="I1507" s="78"/>
    </row>
    <row r="1508" spans="9:9" ht="15" customHeight="1" x14ac:dyDescent="0.2">
      <c r="I1508" s="78"/>
    </row>
    <row r="1509" spans="9:9" ht="15" customHeight="1" x14ac:dyDescent="0.2">
      <c r="I1509" s="78"/>
    </row>
    <row r="1510" spans="9:9" ht="15" customHeight="1" x14ac:dyDescent="0.2">
      <c r="I1510" s="78"/>
    </row>
    <row r="1511" spans="9:9" ht="15" customHeight="1" x14ac:dyDescent="0.2">
      <c r="I1511" s="78"/>
    </row>
    <row r="1512" spans="9:9" ht="15" customHeight="1" x14ac:dyDescent="0.2">
      <c r="I1512" s="78"/>
    </row>
    <row r="1513" spans="9:9" ht="15" customHeight="1" x14ac:dyDescent="0.2">
      <c r="I1513" s="78"/>
    </row>
    <row r="1514" spans="9:9" ht="15" customHeight="1" x14ac:dyDescent="0.2">
      <c r="I1514" s="78"/>
    </row>
    <row r="1515" spans="9:9" ht="15" customHeight="1" x14ac:dyDescent="0.2">
      <c r="I1515" s="78"/>
    </row>
    <row r="1516" spans="9:9" ht="15" customHeight="1" x14ac:dyDescent="0.2">
      <c r="I1516" s="78"/>
    </row>
    <row r="1517" spans="9:9" ht="15" customHeight="1" x14ac:dyDescent="0.2">
      <c r="I1517" s="78"/>
    </row>
    <row r="1518" spans="9:9" ht="15" customHeight="1" x14ac:dyDescent="0.2">
      <c r="I1518" s="78"/>
    </row>
    <row r="1519" spans="9:9" ht="15" customHeight="1" x14ac:dyDescent="0.2">
      <c r="I1519" s="78"/>
    </row>
    <row r="1520" spans="9:9" ht="15" customHeight="1" x14ac:dyDescent="0.2">
      <c r="I1520" s="78"/>
    </row>
    <row r="1521" spans="9:9" ht="15" customHeight="1" x14ac:dyDescent="0.2">
      <c r="I1521" s="78"/>
    </row>
    <row r="1522" spans="9:9" ht="15" customHeight="1" x14ac:dyDescent="0.2">
      <c r="I1522" s="78"/>
    </row>
    <row r="1523" spans="9:9" ht="15" customHeight="1" x14ac:dyDescent="0.2">
      <c r="I1523" s="78"/>
    </row>
    <row r="1524" spans="9:9" ht="15" customHeight="1" x14ac:dyDescent="0.2">
      <c r="I1524" s="78"/>
    </row>
    <row r="1525" spans="9:9" ht="15" customHeight="1" x14ac:dyDescent="0.2">
      <c r="I1525" s="78"/>
    </row>
    <row r="1526" spans="9:9" ht="15" customHeight="1" x14ac:dyDescent="0.2">
      <c r="I1526" s="78"/>
    </row>
    <row r="1527" spans="9:9" ht="15" customHeight="1" x14ac:dyDescent="0.2">
      <c r="I1527" s="78"/>
    </row>
    <row r="1528" spans="9:9" ht="15" customHeight="1" x14ac:dyDescent="0.2">
      <c r="I1528" s="78"/>
    </row>
    <row r="1529" spans="9:9" ht="15" customHeight="1" x14ac:dyDescent="0.2">
      <c r="I1529" s="78"/>
    </row>
    <row r="1530" spans="9:9" ht="15" customHeight="1" x14ac:dyDescent="0.2">
      <c r="I1530" s="78"/>
    </row>
    <row r="1531" spans="9:9" ht="15" customHeight="1" x14ac:dyDescent="0.2">
      <c r="I1531" s="78"/>
    </row>
    <row r="1532" spans="9:9" ht="15" customHeight="1" x14ac:dyDescent="0.2">
      <c r="I1532" s="78"/>
    </row>
    <row r="1533" spans="9:9" ht="15" customHeight="1" x14ac:dyDescent="0.2">
      <c r="I1533" s="78"/>
    </row>
    <row r="1534" spans="9:9" ht="15" customHeight="1" x14ac:dyDescent="0.2">
      <c r="I1534" s="78"/>
    </row>
    <row r="1535" spans="9:9" ht="15" customHeight="1" x14ac:dyDescent="0.2">
      <c r="I1535" s="78"/>
    </row>
    <row r="1536" spans="9:9" ht="15" customHeight="1" x14ac:dyDescent="0.2">
      <c r="I1536" s="78"/>
    </row>
    <row r="1537" spans="9:9" ht="15" customHeight="1" x14ac:dyDescent="0.2">
      <c r="I1537" s="78"/>
    </row>
    <row r="1538" spans="9:9" ht="15" customHeight="1" x14ac:dyDescent="0.2">
      <c r="I1538" s="78"/>
    </row>
    <row r="1539" spans="9:9" ht="15" customHeight="1" x14ac:dyDescent="0.2">
      <c r="I1539" s="78"/>
    </row>
    <row r="1540" spans="9:9" ht="15" customHeight="1" x14ac:dyDescent="0.2">
      <c r="I1540" s="78"/>
    </row>
    <row r="1541" spans="9:9" ht="15" customHeight="1" x14ac:dyDescent="0.2">
      <c r="I1541" s="78"/>
    </row>
    <row r="1542" spans="9:9" ht="15" customHeight="1" x14ac:dyDescent="0.2">
      <c r="I1542" s="78"/>
    </row>
    <row r="1543" spans="9:9" ht="15" customHeight="1" x14ac:dyDescent="0.2">
      <c r="I1543" s="78"/>
    </row>
    <row r="1544" spans="9:9" ht="15" customHeight="1" x14ac:dyDescent="0.2">
      <c r="I1544" s="78"/>
    </row>
    <row r="1545" spans="9:9" ht="15" customHeight="1" x14ac:dyDescent="0.2">
      <c r="I1545" s="78"/>
    </row>
    <row r="1546" spans="9:9" ht="15" customHeight="1" x14ac:dyDescent="0.2">
      <c r="I1546" s="78"/>
    </row>
    <row r="1547" spans="9:9" ht="15" customHeight="1" x14ac:dyDescent="0.2">
      <c r="I1547" s="78"/>
    </row>
    <row r="1548" spans="9:9" ht="15" customHeight="1" x14ac:dyDescent="0.2">
      <c r="I1548" s="78"/>
    </row>
    <row r="1549" spans="9:9" ht="15" customHeight="1" x14ac:dyDescent="0.2">
      <c r="I1549" s="78"/>
    </row>
    <row r="1550" spans="9:9" ht="15" customHeight="1" x14ac:dyDescent="0.2">
      <c r="I1550" s="78"/>
    </row>
    <row r="1551" spans="9:9" ht="15" customHeight="1" x14ac:dyDescent="0.2">
      <c r="I1551" s="78"/>
    </row>
    <row r="1552" spans="9:9" ht="15" customHeight="1" x14ac:dyDescent="0.2">
      <c r="I1552" s="78"/>
    </row>
    <row r="1553" spans="9:9" ht="15" customHeight="1" x14ac:dyDescent="0.2">
      <c r="I1553" s="78"/>
    </row>
    <row r="1554" spans="9:9" ht="15" customHeight="1" x14ac:dyDescent="0.2">
      <c r="I1554" s="78"/>
    </row>
    <row r="1555" spans="9:9" ht="15" customHeight="1" x14ac:dyDescent="0.2">
      <c r="I1555" s="78"/>
    </row>
    <row r="1556" spans="9:9" ht="15" customHeight="1" x14ac:dyDescent="0.2">
      <c r="I1556" s="78"/>
    </row>
    <row r="1557" spans="9:9" ht="15" customHeight="1" x14ac:dyDescent="0.2">
      <c r="I1557" s="78"/>
    </row>
    <row r="1558" spans="9:9" ht="15" customHeight="1" x14ac:dyDescent="0.2">
      <c r="I1558" s="78"/>
    </row>
    <row r="1559" spans="9:9" ht="15" customHeight="1" x14ac:dyDescent="0.2">
      <c r="I1559" s="78"/>
    </row>
    <row r="1560" spans="9:9" ht="15" customHeight="1" x14ac:dyDescent="0.2">
      <c r="I1560" s="78"/>
    </row>
    <row r="1561" spans="9:9" ht="15" customHeight="1" x14ac:dyDescent="0.2">
      <c r="I1561" s="78"/>
    </row>
    <row r="1562" spans="9:9" ht="15" customHeight="1" x14ac:dyDescent="0.2">
      <c r="I1562" s="78"/>
    </row>
    <row r="1563" spans="9:9" ht="15" customHeight="1" x14ac:dyDescent="0.2">
      <c r="I1563" s="78"/>
    </row>
    <row r="1564" spans="9:9" ht="15" customHeight="1" x14ac:dyDescent="0.2">
      <c r="I1564" s="78"/>
    </row>
    <row r="1565" spans="9:9" ht="15" customHeight="1" x14ac:dyDescent="0.2">
      <c r="I1565" s="78"/>
    </row>
    <row r="1566" spans="9:9" ht="15" customHeight="1" x14ac:dyDescent="0.2">
      <c r="I1566" s="78"/>
    </row>
    <row r="1567" spans="9:9" ht="15" customHeight="1" x14ac:dyDescent="0.2">
      <c r="I1567" s="78"/>
    </row>
    <row r="1568" spans="9:9" ht="15" customHeight="1" x14ac:dyDescent="0.2">
      <c r="I1568" s="78"/>
    </row>
    <row r="1569" spans="9:9" ht="15" customHeight="1" x14ac:dyDescent="0.2">
      <c r="I1569" s="78"/>
    </row>
    <row r="1570" spans="9:9" ht="15" customHeight="1" x14ac:dyDescent="0.2">
      <c r="I1570" s="78"/>
    </row>
    <row r="1571" spans="9:9" ht="15" customHeight="1" x14ac:dyDescent="0.2">
      <c r="I1571" s="78"/>
    </row>
    <row r="1572" spans="9:9" ht="15" customHeight="1" x14ac:dyDescent="0.2">
      <c r="I1572" s="78"/>
    </row>
    <row r="1573" spans="9:9" ht="15" customHeight="1" x14ac:dyDescent="0.2">
      <c r="I1573" s="78"/>
    </row>
    <row r="1574" spans="9:9" ht="15" customHeight="1" x14ac:dyDescent="0.2">
      <c r="I1574" s="78"/>
    </row>
    <row r="1575" spans="9:9" ht="15" customHeight="1" x14ac:dyDescent="0.2">
      <c r="I1575" s="78"/>
    </row>
    <row r="1576" spans="9:9" ht="15" customHeight="1" x14ac:dyDescent="0.2">
      <c r="I1576" s="78"/>
    </row>
    <row r="1577" spans="9:9" ht="15" customHeight="1" x14ac:dyDescent="0.2">
      <c r="I1577" s="78"/>
    </row>
    <row r="1578" spans="9:9" ht="15" customHeight="1" x14ac:dyDescent="0.2">
      <c r="I1578" s="78"/>
    </row>
    <row r="1579" spans="9:9" ht="15" customHeight="1" x14ac:dyDescent="0.2">
      <c r="I1579" s="78"/>
    </row>
    <row r="1580" spans="9:9" ht="15" customHeight="1" x14ac:dyDescent="0.2">
      <c r="I1580" s="78"/>
    </row>
    <row r="1581" spans="9:9" ht="15" customHeight="1" x14ac:dyDescent="0.2">
      <c r="I1581" s="78"/>
    </row>
    <row r="1582" spans="9:9" ht="15" customHeight="1" x14ac:dyDescent="0.2">
      <c r="I1582" s="78"/>
    </row>
    <row r="1583" spans="9:9" ht="15" customHeight="1" x14ac:dyDescent="0.2">
      <c r="I1583" s="78"/>
    </row>
    <row r="1584" spans="9:9" ht="15" customHeight="1" x14ac:dyDescent="0.2">
      <c r="I1584" s="78"/>
    </row>
    <row r="1585" spans="9:9" ht="15" customHeight="1" x14ac:dyDescent="0.2">
      <c r="I1585" s="78"/>
    </row>
    <row r="1586" spans="9:9" ht="15" customHeight="1" x14ac:dyDescent="0.2">
      <c r="I1586" s="78"/>
    </row>
    <row r="1587" spans="9:9" ht="15" customHeight="1" x14ac:dyDescent="0.2">
      <c r="I1587" s="78"/>
    </row>
    <row r="1588" spans="9:9" ht="15" customHeight="1" x14ac:dyDescent="0.2">
      <c r="I1588" s="78"/>
    </row>
    <row r="1589" spans="9:9" ht="15" customHeight="1" x14ac:dyDescent="0.2">
      <c r="I1589" s="78"/>
    </row>
    <row r="1590" spans="9:9" ht="15" customHeight="1" x14ac:dyDescent="0.2">
      <c r="I1590" s="78"/>
    </row>
    <row r="1591" spans="9:9" ht="15" customHeight="1" x14ac:dyDescent="0.2">
      <c r="I1591" s="78"/>
    </row>
    <row r="1592" spans="9:9" ht="15" customHeight="1" x14ac:dyDescent="0.2">
      <c r="I1592" s="78"/>
    </row>
    <row r="1593" spans="9:9" ht="15" customHeight="1" x14ac:dyDescent="0.2">
      <c r="I1593" s="78"/>
    </row>
    <row r="1594" spans="9:9" ht="15" customHeight="1" x14ac:dyDescent="0.2">
      <c r="I1594" s="78"/>
    </row>
    <row r="1595" spans="9:9" ht="15" customHeight="1" x14ac:dyDescent="0.2">
      <c r="I1595" s="78"/>
    </row>
    <row r="1596" spans="9:9" ht="15" customHeight="1" x14ac:dyDescent="0.2">
      <c r="I1596" s="78"/>
    </row>
    <row r="1597" spans="9:9" ht="15" customHeight="1" x14ac:dyDescent="0.2">
      <c r="I1597" s="78"/>
    </row>
    <row r="1598" spans="9:9" ht="15" customHeight="1" x14ac:dyDescent="0.2">
      <c r="I1598" s="78"/>
    </row>
    <row r="1599" spans="9:9" ht="15" customHeight="1" x14ac:dyDescent="0.2">
      <c r="I1599" s="78"/>
    </row>
    <row r="1600" spans="9:9" ht="15" customHeight="1" x14ac:dyDescent="0.2">
      <c r="I1600" s="78"/>
    </row>
    <row r="1601" spans="9:9" ht="15" customHeight="1" x14ac:dyDescent="0.2">
      <c r="I1601" s="78"/>
    </row>
    <row r="1602" spans="9:9" ht="15" customHeight="1" x14ac:dyDescent="0.2">
      <c r="I1602" s="78"/>
    </row>
    <row r="1603" spans="9:9" ht="15" customHeight="1" x14ac:dyDescent="0.2">
      <c r="I1603" s="78"/>
    </row>
    <row r="1604" spans="9:9" ht="15" customHeight="1" x14ac:dyDescent="0.2">
      <c r="I1604" s="78"/>
    </row>
    <row r="1605" spans="9:9" ht="15" customHeight="1" x14ac:dyDescent="0.2">
      <c r="I1605" s="78"/>
    </row>
    <row r="1606" spans="9:9" ht="15" customHeight="1" x14ac:dyDescent="0.2">
      <c r="I1606" s="78"/>
    </row>
    <row r="1607" spans="9:9" ht="15" customHeight="1" x14ac:dyDescent="0.2">
      <c r="I1607" s="78"/>
    </row>
    <row r="1608" spans="9:9" ht="15" customHeight="1" x14ac:dyDescent="0.2">
      <c r="I1608" s="78"/>
    </row>
    <row r="1609" spans="9:9" ht="15" customHeight="1" x14ac:dyDescent="0.2">
      <c r="I1609" s="78"/>
    </row>
    <row r="1610" spans="9:9" ht="15" customHeight="1" x14ac:dyDescent="0.2">
      <c r="I1610" s="78"/>
    </row>
    <row r="1611" spans="9:9" ht="15" customHeight="1" x14ac:dyDescent="0.2">
      <c r="I1611" s="78"/>
    </row>
    <row r="1612" spans="9:9" ht="15" customHeight="1" x14ac:dyDescent="0.2">
      <c r="I1612" s="78"/>
    </row>
    <row r="1613" spans="9:9" ht="15" customHeight="1" x14ac:dyDescent="0.2">
      <c r="I1613" s="78"/>
    </row>
    <row r="1614" spans="9:9" ht="15" customHeight="1" x14ac:dyDescent="0.2">
      <c r="I1614" s="78"/>
    </row>
    <row r="1615" spans="9:9" ht="15" customHeight="1" x14ac:dyDescent="0.2">
      <c r="I1615" s="78"/>
    </row>
    <row r="1616" spans="9:9" ht="15" customHeight="1" x14ac:dyDescent="0.2">
      <c r="I1616" s="78"/>
    </row>
    <row r="1617" spans="9:9" ht="15" customHeight="1" x14ac:dyDescent="0.2">
      <c r="I1617" s="78"/>
    </row>
    <row r="1618" spans="9:9" ht="15" customHeight="1" x14ac:dyDescent="0.2">
      <c r="I1618" s="78"/>
    </row>
    <row r="1619" spans="9:9" ht="15" customHeight="1" x14ac:dyDescent="0.2">
      <c r="I1619" s="78"/>
    </row>
    <row r="1620" spans="9:9" ht="15" customHeight="1" x14ac:dyDescent="0.2">
      <c r="I1620" s="78"/>
    </row>
    <row r="1621" spans="9:9" ht="15" customHeight="1" x14ac:dyDescent="0.2">
      <c r="I1621" s="78"/>
    </row>
    <row r="1622" spans="9:9" ht="15" customHeight="1" x14ac:dyDescent="0.2">
      <c r="I1622" s="78"/>
    </row>
    <row r="1623" spans="9:9" ht="15" customHeight="1" x14ac:dyDescent="0.2">
      <c r="I1623" s="78"/>
    </row>
    <row r="1624" spans="9:9" ht="15" customHeight="1" x14ac:dyDescent="0.2">
      <c r="I1624" s="78"/>
    </row>
    <row r="1625" spans="9:9" ht="15" customHeight="1" x14ac:dyDescent="0.2">
      <c r="I1625" s="78"/>
    </row>
    <row r="1626" spans="9:9" ht="15" customHeight="1" x14ac:dyDescent="0.2">
      <c r="I1626" s="78"/>
    </row>
    <row r="1627" spans="9:9" ht="15" customHeight="1" x14ac:dyDescent="0.2">
      <c r="I1627" s="78"/>
    </row>
    <row r="1628" spans="9:9" ht="15" customHeight="1" x14ac:dyDescent="0.2">
      <c r="I1628" s="78"/>
    </row>
    <row r="1629" spans="9:9" ht="15" customHeight="1" x14ac:dyDescent="0.2">
      <c r="I1629" s="78"/>
    </row>
    <row r="1630" spans="9:9" ht="15" customHeight="1" x14ac:dyDescent="0.2">
      <c r="I1630" s="78"/>
    </row>
    <row r="1631" spans="9:9" ht="15" customHeight="1" x14ac:dyDescent="0.2">
      <c r="I1631" s="78"/>
    </row>
    <row r="1632" spans="9:9" ht="15" customHeight="1" x14ac:dyDescent="0.2">
      <c r="I1632" s="78"/>
    </row>
    <row r="1633" spans="9:9" ht="15" customHeight="1" x14ac:dyDescent="0.2">
      <c r="I1633" s="78"/>
    </row>
    <row r="1634" spans="9:9" ht="15" customHeight="1" x14ac:dyDescent="0.2">
      <c r="I1634" s="78"/>
    </row>
    <row r="1635" spans="9:9" ht="15" customHeight="1" x14ac:dyDescent="0.2">
      <c r="I1635" s="78"/>
    </row>
    <row r="1636" spans="9:9" ht="15" customHeight="1" x14ac:dyDescent="0.2">
      <c r="I1636" s="78"/>
    </row>
    <row r="1637" spans="9:9" ht="15" customHeight="1" x14ac:dyDescent="0.2">
      <c r="I1637" s="78"/>
    </row>
    <row r="1638" spans="9:9" ht="15" customHeight="1" x14ac:dyDescent="0.2">
      <c r="I1638" s="78"/>
    </row>
    <row r="1639" spans="9:9" ht="15" customHeight="1" x14ac:dyDescent="0.2">
      <c r="I1639" s="78"/>
    </row>
    <row r="1640" spans="9:9" ht="15" customHeight="1" x14ac:dyDescent="0.2">
      <c r="I1640" s="78"/>
    </row>
    <row r="1641" spans="9:9" ht="15" customHeight="1" x14ac:dyDescent="0.2">
      <c r="I1641" s="78"/>
    </row>
    <row r="1642" spans="9:9" ht="15" customHeight="1" x14ac:dyDescent="0.2">
      <c r="I1642" s="78"/>
    </row>
    <row r="1643" spans="9:9" ht="15" customHeight="1" x14ac:dyDescent="0.2">
      <c r="I1643" s="78"/>
    </row>
    <row r="1644" spans="9:9" ht="15" customHeight="1" x14ac:dyDescent="0.2">
      <c r="I1644" s="78"/>
    </row>
    <row r="1645" spans="9:9" ht="15" customHeight="1" x14ac:dyDescent="0.2">
      <c r="I1645" s="78"/>
    </row>
    <row r="1646" spans="9:9" ht="15" customHeight="1" x14ac:dyDescent="0.2">
      <c r="I1646" s="78"/>
    </row>
    <row r="1647" spans="9:9" ht="15" customHeight="1" x14ac:dyDescent="0.2">
      <c r="I1647" s="78"/>
    </row>
    <row r="1648" spans="9:9" ht="15" customHeight="1" x14ac:dyDescent="0.2">
      <c r="I1648" s="78"/>
    </row>
    <row r="1649" spans="9:9" ht="15" customHeight="1" x14ac:dyDescent="0.2">
      <c r="I1649" s="78"/>
    </row>
    <row r="1650" spans="9:9" ht="15" customHeight="1" x14ac:dyDescent="0.2">
      <c r="I1650" s="78"/>
    </row>
    <row r="1651" spans="9:9" ht="15" customHeight="1" x14ac:dyDescent="0.2">
      <c r="I1651" s="78"/>
    </row>
    <row r="1652" spans="9:9" ht="15" customHeight="1" x14ac:dyDescent="0.2">
      <c r="I1652" s="78"/>
    </row>
    <row r="1653" spans="9:9" ht="15" customHeight="1" x14ac:dyDescent="0.2">
      <c r="I1653" s="78"/>
    </row>
    <row r="1654" spans="9:9" ht="15" customHeight="1" x14ac:dyDescent="0.2">
      <c r="I1654" s="78"/>
    </row>
    <row r="1655" spans="9:9" ht="15" customHeight="1" x14ac:dyDescent="0.2">
      <c r="I1655" s="78"/>
    </row>
    <row r="1656" spans="9:9" ht="15" customHeight="1" x14ac:dyDescent="0.2">
      <c r="I1656" s="78"/>
    </row>
    <row r="1657" spans="9:9" ht="15" customHeight="1" x14ac:dyDescent="0.2">
      <c r="I1657" s="78"/>
    </row>
    <row r="1658" spans="9:9" ht="15" customHeight="1" x14ac:dyDescent="0.2">
      <c r="I1658" s="78"/>
    </row>
    <row r="1659" spans="9:9" ht="15" customHeight="1" x14ac:dyDescent="0.2">
      <c r="I1659" s="78"/>
    </row>
    <row r="1660" spans="9:9" ht="15" customHeight="1" x14ac:dyDescent="0.2">
      <c r="I1660" s="78"/>
    </row>
    <row r="1661" spans="9:9" ht="15" customHeight="1" x14ac:dyDescent="0.2">
      <c r="I1661" s="78"/>
    </row>
    <row r="1662" spans="9:9" ht="15" customHeight="1" x14ac:dyDescent="0.2">
      <c r="I1662" s="78"/>
    </row>
    <row r="1663" spans="9:9" ht="15" customHeight="1" x14ac:dyDescent="0.2">
      <c r="I1663" s="78"/>
    </row>
    <row r="1664" spans="9:9" ht="15" customHeight="1" x14ac:dyDescent="0.2">
      <c r="I1664" s="78"/>
    </row>
    <row r="1665" spans="9:9" ht="15" customHeight="1" x14ac:dyDescent="0.2">
      <c r="I1665" s="78"/>
    </row>
    <row r="1666" spans="9:9" ht="15" customHeight="1" x14ac:dyDescent="0.2">
      <c r="I1666" s="78"/>
    </row>
    <row r="1667" spans="9:9" ht="15" customHeight="1" x14ac:dyDescent="0.2">
      <c r="I1667" s="78"/>
    </row>
    <row r="1668" spans="9:9" ht="15" customHeight="1" x14ac:dyDescent="0.2">
      <c r="I1668" s="78"/>
    </row>
    <row r="1669" spans="9:9" ht="15" customHeight="1" x14ac:dyDescent="0.2">
      <c r="I1669" s="78"/>
    </row>
    <row r="1670" spans="9:9" ht="15" customHeight="1" x14ac:dyDescent="0.2">
      <c r="I1670" s="78"/>
    </row>
    <row r="1671" spans="9:9" ht="15" customHeight="1" x14ac:dyDescent="0.2">
      <c r="I1671" s="78"/>
    </row>
    <row r="1672" spans="9:9" ht="15" customHeight="1" x14ac:dyDescent="0.2">
      <c r="I1672" s="78"/>
    </row>
    <row r="1673" spans="9:9" ht="15" customHeight="1" x14ac:dyDescent="0.2">
      <c r="I1673" s="78"/>
    </row>
    <row r="1674" spans="9:9" ht="15" customHeight="1" x14ac:dyDescent="0.2">
      <c r="I1674" s="78"/>
    </row>
    <row r="1675" spans="9:9" ht="15" customHeight="1" x14ac:dyDescent="0.2">
      <c r="I1675" s="78"/>
    </row>
    <row r="1676" spans="9:9" ht="15" customHeight="1" x14ac:dyDescent="0.2">
      <c r="I1676" s="78"/>
    </row>
    <row r="1677" spans="9:9" ht="15" customHeight="1" x14ac:dyDescent="0.2">
      <c r="I1677" s="78"/>
    </row>
    <row r="1678" spans="9:9" ht="15" customHeight="1" x14ac:dyDescent="0.2">
      <c r="I1678" s="78"/>
    </row>
    <row r="1679" spans="9:9" ht="15" customHeight="1" x14ac:dyDescent="0.2">
      <c r="I1679" s="78"/>
    </row>
    <row r="1680" spans="9:9" ht="15" customHeight="1" x14ac:dyDescent="0.2">
      <c r="I1680" s="78"/>
    </row>
    <row r="1681" spans="9:9" ht="15" customHeight="1" x14ac:dyDescent="0.2">
      <c r="I1681" s="78"/>
    </row>
    <row r="1682" spans="9:9" ht="15" customHeight="1" x14ac:dyDescent="0.2">
      <c r="I1682" s="78"/>
    </row>
    <row r="1683" spans="9:9" ht="15" customHeight="1" x14ac:dyDescent="0.2">
      <c r="I1683" s="78"/>
    </row>
    <row r="1684" spans="9:9" ht="15" customHeight="1" x14ac:dyDescent="0.2">
      <c r="I1684" s="78"/>
    </row>
    <row r="1685" spans="9:9" ht="15" customHeight="1" x14ac:dyDescent="0.2">
      <c r="I1685" s="78"/>
    </row>
    <row r="1686" spans="9:9" ht="15" customHeight="1" x14ac:dyDescent="0.2">
      <c r="I1686" s="78"/>
    </row>
    <row r="1687" spans="9:9" ht="15" customHeight="1" x14ac:dyDescent="0.2">
      <c r="I1687" s="78"/>
    </row>
    <row r="1688" spans="9:9" ht="15" customHeight="1" x14ac:dyDescent="0.2">
      <c r="I1688" s="78"/>
    </row>
    <row r="1689" spans="9:9" ht="15" customHeight="1" x14ac:dyDescent="0.2">
      <c r="I1689" s="78"/>
    </row>
    <row r="1690" spans="9:9" ht="15" customHeight="1" x14ac:dyDescent="0.2">
      <c r="I1690" s="78"/>
    </row>
    <row r="1691" spans="9:9" ht="15" customHeight="1" x14ac:dyDescent="0.2">
      <c r="I1691" s="78"/>
    </row>
    <row r="1692" spans="9:9" ht="15" customHeight="1" x14ac:dyDescent="0.2">
      <c r="I1692" s="78"/>
    </row>
    <row r="1693" spans="9:9" ht="15" customHeight="1" x14ac:dyDescent="0.2">
      <c r="I1693" s="78"/>
    </row>
    <row r="1694" spans="9:9" ht="15" customHeight="1" x14ac:dyDescent="0.2">
      <c r="I1694" s="78"/>
    </row>
    <row r="1695" spans="9:9" ht="15" customHeight="1" x14ac:dyDescent="0.2">
      <c r="I1695" s="78"/>
    </row>
    <row r="1696" spans="9:9" ht="15" customHeight="1" x14ac:dyDescent="0.2">
      <c r="I1696" s="78"/>
    </row>
    <row r="1697" spans="9:9" ht="15" customHeight="1" x14ac:dyDescent="0.2">
      <c r="I1697" s="78"/>
    </row>
    <row r="1698" spans="9:9" ht="15" customHeight="1" x14ac:dyDescent="0.2">
      <c r="I1698" s="78"/>
    </row>
    <row r="1699" spans="9:9" ht="15" customHeight="1" x14ac:dyDescent="0.2">
      <c r="I1699" s="78"/>
    </row>
    <row r="1700" spans="9:9" ht="15" customHeight="1" x14ac:dyDescent="0.2">
      <c r="I1700" s="78"/>
    </row>
    <row r="1701" spans="9:9" ht="15" customHeight="1" x14ac:dyDescent="0.2">
      <c r="I1701" s="78"/>
    </row>
    <row r="1702" spans="9:9" ht="15" customHeight="1" x14ac:dyDescent="0.2">
      <c r="I1702" s="78"/>
    </row>
    <row r="1703" spans="9:9" ht="15" customHeight="1" x14ac:dyDescent="0.2">
      <c r="I1703" s="78"/>
    </row>
    <row r="1704" spans="9:9" ht="15" customHeight="1" x14ac:dyDescent="0.2">
      <c r="I1704" s="78"/>
    </row>
    <row r="1705" spans="9:9" ht="15" customHeight="1" x14ac:dyDescent="0.2">
      <c r="I1705" s="78"/>
    </row>
    <row r="1706" spans="9:9" ht="15" customHeight="1" x14ac:dyDescent="0.2">
      <c r="I1706" s="78"/>
    </row>
    <row r="1707" spans="9:9" ht="15" customHeight="1" x14ac:dyDescent="0.2">
      <c r="I1707" s="78"/>
    </row>
    <row r="1708" spans="9:9" ht="15" customHeight="1" x14ac:dyDescent="0.2">
      <c r="I1708" s="78"/>
    </row>
    <row r="1709" spans="9:9" ht="15" customHeight="1" x14ac:dyDescent="0.2">
      <c r="I1709" s="78"/>
    </row>
    <row r="1710" spans="9:9" ht="15" customHeight="1" x14ac:dyDescent="0.2">
      <c r="I1710" s="78"/>
    </row>
    <row r="1711" spans="9:9" ht="15" customHeight="1" x14ac:dyDescent="0.2">
      <c r="I1711" s="78"/>
    </row>
    <row r="1712" spans="9:9" ht="15" customHeight="1" x14ac:dyDescent="0.2">
      <c r="I1712" s="78"/>
    </row>
    <row r="1713" spans="9:9" ht="15" customHeight="1" x14ac:dyDescent="0.2">
      <c r="I1713" s="78"/>
    </row>
    <row r="1714" spans="9:9" ht="15" customHeight="1" x14ac:dyDescent="0.2">
      <c r="I1714" s="78"/>
    </row>
    <row r="1715" spans="9:9" ht="15" customHeight="1" x14ac:dyDescent="0.2">
      <c r="I1715" s="78"/>
    </row>
    <row r="1716" spans="9:9" ht="15" customHeight="1" x14ac:dyDescent="0.2">
      <c r="I1716" s="78"/>
    </row>
    <row r="1717" spans="9:9" ht="15" customHeight="1" x14ac:dyDescent="0.2">
      <c r="I1717" s="78"/>
    </row>
    <row r="1718" spans="9:9" ht="15" customHeight="1" x14ac:dyDescent="0.2">
      <c r="I1718" s="78"/>
    </row>
    <row r="1719" spans="9:9" ht="15" customHeight="1" x14ac:dyDescent="0.2">
      <c r="I1719" s="78"/>
    </row>
    <row r="1720" spans="9:9" ht="15" customHeight="1" x14ac:dyDescent="0.2">
      <c r="I1720" s="78"/>
    </row>
    <row r="1721" spans="9:9" ht="15" customHeight="1" x14ac:dyDescent="0.2">
      <c r="I1721" s="78"/>
    </row>
    <row r="1722" spans="9:9" ht="15" customHeight="1" x14ac:dyDescent="0.2">
      <c r="I1722" s="78"/>
    </row>
    <row r="1723" spans="9:9" ht="15" customHeight="1" x14ac:dyDescent="0.2">
      <c r="I1723" s="78"/>
    </row>
    <row r="1724" spans="9:9" ht="15" customHeight="1" x14ac:dyDescent="0.2">
      <c r="I1724" s="78"/>
    </row>
    <row r="1725" spans="9:9" ht="15" customHeight="1" x14ac:dyDescent="0.2">
      <c r="I1725" s="78"/>
    </row>
    <row r="1726" spans="9:9" ht="15" customHeight="1" x14ac:dyDescent="0.2">
      <c r="I1726" s="78"/>
    </row>
    <row r="1727" spans="9:9" ht="15" customHeight="1" x14ac:dyDescent="0.2">
      <c r="I1727" s="78"/>
    </row>
    <row r="1728" spans="9:9" ht="15" customHeight="1" x14ac:dyDescent="0.2">
      <c r="I1728" s="78"/>
    </row>
    <row r="1729" spans="9:9" ht="15" customHeight="1" x14ac:dyDescent="0.2">
      <c r="I1729" s="78"/>
    </row>
    <row r="1730" spans="9:9" ht="15" customHeight="1" x14ac:dyDescent="0.2">
      <c r="I1730" s="78"/>
    </row>
    <row r="1731" spans="9:9" ht="15" customHeight="1" x14ac:dyDescent="0.2">
      <c r="I1731" s="78"/>
    </row>
    <row r="1732" spans="9:9" ht="15" customHeight="1" x14ac:dyDescent="0.2">
      <c r="I1732" s="78"/>
    </row>
    <row r="1733" spans="9:9" ht="15" customHeight="1" x14ac:dyDescent="0.2">
      <c r="I1733" s="78"/>
    </row>
    <row r="1734" spans="9:9" ht="15" customHeight="1" x14ac:dyDescent="0.2">
      <c r="I1734" s="78"/>
    </row>
    <row r="1735" spans="9:9" ht="15" customHeight="1" x14ac:dyDescent="0.2">
      <c r="I1735" s="78"/>
    </row>
    <row r="1736" spans="9:9" ht="15" customHeight="1" x14ac:dyDescent="0.2">
      <c r="I1736" s="78"/>
    </row>
    <row r="1737" spans="9:9" ht="15" customHeight="1" x14ac:dyDescent="0.2">
      <c r="I1737" s="78"/>
    </row>
    <row r="1738" spans="9:9" ht="15" customHeight="1" x14ac:dyDescent="0.2">
      <c r="I1738" s="78"/>
    </row>
    <row r="1739" spans="9:9" ht="15" customHeight="1" x14ac:dyDescent="0.2">
      <c r="I1739" s="78"/>
    </row>
    <row r="1740" spans="9:9" ht="15" customHeight="1" x14ac:dyDescent="0.2">
      <c r="I1740" s="78"/>
    </row>
    <row r="1741" spans="9:9" ht="15" customHeight="1" x14ac:dyDescent="0.2">
      <c r="I1741" s="78"/>
    </row>
    <row r="1742" spans="9:9" ht="15" customHeight="1" x14ac:dyDescent="0.2">
      <c r="I1742" s="78"/>
    </row>
    <row r="1743" spans="9:9" ht="15" customHeight="1" x14ac:dyDescent="0.2">
      <c r="I1743" s="78"/>
    </row>
    <row r="1744" spans="9:9" ht="15" customHeight="1" x14ac:dyDescent="0.2">
      <c r="I1744" s="78"/>
    </row>
    <row r="1745" spans="9:9" ht="15" customHeight="1" x14ac:dyDescent="0.2">
      <c r="I1745" s="78"/>
    </row>
    <row r="1746" spans="9:9" ht="15" customHeight="1" x14ac:dyDescent="0.2">
      <c r="I1746" s="78"/>
    </row>
    <row r="1747" spans="9:9" ht="15" customHeight="1" x14ac:dyDescent="0.2">
      <c r="I1747" s="78"/>
    </row>
    <row r="1748" spans="9:9" ht="15" customHeight="1" x14ac:dyDescent="0.2">
      <c r="I1748" s="78"/>
    </row>
    <row r="1749" spans="9:9" ht="15" customHeight="1" x14ac:dyDescent="0.2">
      <c r="I1749" s="78"/>
    </row>
    <row r="1750" spans="9:9" ht="15" customHeight="1" x14ac:dyDescent="0.2">
      <c r="I1750" s="78"/>
    </row>
    <row r="1751" spans="9:9" ht="15" customHeight="1" x14ac:dyDescent="0.2">
      <c r="I1751" s="78"/>
    </row>
    <row r="1752" spans="9:9" ht="15" customHeight="1" x14ac:dyDescent="0.2">
      <c r="I1752" s="78"/>
    </row>
    <row r="1753" spans="9:9" ht="15" customHeight="1" x14ac:dyDescent="0.2">
      <c r="I1753" s="78"/>
    </row>
    <row r="1754" spans="9:9" ht="15" customHeight="1" x14ac:dyDescent="0.2">
      <c r="I1754" s="78"/>
    </row>
    <row r="1755" spans="9:9" ht="15" customHeight="1" x14ac:dyDescent="0.2">
      <c r="I1755" s="78"/>
    </row>
    <row r="1756" spans="9:9" ht="15" customHeight="1" x14ac:dyDescent="0.2">
      <c r="I1756" s="78"/>
    </row>
    <row r="1757" spans="9:9" ht="15" customHeight="1" x14ac:dyDescent="0.2">
      <c r="I1757" s="78"/>
    </row>
    <row r="1758" spans="9:9" ht="15" customHeight="1" x14ac:dyDescent="0.2">
      <c r="I1758" s="78"/>
    </row>
    <row r="1759" spans="9:9" ht="15" customHeight="1" x14ac:dyDescent="0.2">
      <c r="I1759" s="78"/>
    </row>
    <row r="1760" spans="9:9" ht="15" customHeight="1" x14ac:dyDescent="0.2">
      <c r="I1760" s="78"/>
    </row>
    <row r="1761" spans="9:9" ht="15" customHeight="1" x14ac:dyDescent="0.2">
      <c r="I1761" s="78"/>
    </row>
    <row r="1762" spans="9:9" ht="15" customHeight="1" x14ac:dyDescent="0.2">
      <c r="I1762" s="78"/>
    </row>
    <row r="1763" spans="9:9" ht="15" customHeight="1" x14ac:dyDescent="0.2">
      <c r="I1763" s="78"/>
    </row>
    <row r="1764" spans="9:9" ht="15" customHeight="1" x14ac:dyDescent="0.2">
      <c r="I1764" s="78"/>
    </row>
    <row r="1765" spans="9:9" ht="15" customHeight="1" x14ac:dyDescent="0.2">
      <c r="I1765" s="78"/>
    </row>
    <row r="1766" spans="9:9" ht="15" customHeight="1" x14ac:dyDescent="0.2">
      <c r="I1766" s="78"/>
    </row>
    <row r="1767" spans="9:9" ht="15" customHeight="1" x14ac:dyDescent="0.2">
      <c r="I1767" s="78"/>
    </row>
    <row r="1768" spans="9:9" ht="15" customHeight="1" x14ac:dyDescent="0.2">
      <c r="I1768" s="78"/>
    </row>
    <row r="1769" spans="9:9" ht="15" customHeight="1" x14ac:dyDescent="0.2">
      <c r="I1769" s="78"/>
    </row>
    <row r="1770" spans="9:9" ht="15" customHeight="1" x14ac:dyDescent="0.2">
      <c r="I1770" s="78"/>
    </row>
    <row r="1771" spans="9:9" ht="15" customHeight="1" x14ac:dyDescent="0.2">
      <c r="I1771" s="78"/>
    </row>
    <row r="1772" spans="9:9" ht="15" customHeight="1" x14ac:dyDescent="0.2">
      <c r="I1772" s="78"/>
    </row>
    <row r="1773" spans="9:9" ht="15" customHeight="1" x14ac:dyDescent="0.2">
      <c r="I1773" s="78"/>
    </row>
    <row r="1774" spans="9:9" ht="15" customHeight="1" x14ac:dyDescent="0.2">
      <c r="I1774" s="78"/>
    </row>
    <row r="1775" spans="9:9" ht="15" customHeight="1" x14ac:dyDescent="0.2">
      <c r="I1775" s="78"/>
    </row>
    <row r="1776" spans="9:9" ht="15" customHeight="1" x14ac:dyDescent="0.2">
      <c r="I1776" s="78"/>
    </row>
    <row r="1777" spans="9:9" ht="15" customHeight="1" x14ac:dyDescent="0.2">
      <c r="I1777" s="78"/>
    </row>
    <row r="1778" spans="9:9" ht="15" customHeight="1" x14ac:dyDescent="0.2">
      <c r="I1778" s="78"/>
    </row>
    <row r="1779" spans="9:9" ht="15" customHeight="1" x14ac:dyDescent="0.2">
      <c r="I1779" s="78"/>
    </row>
    <row r="1780" spans="9:9" ht="15" customHeight="1" x14ac:dyDescent="0.2">
      <c r="I1780" s="78"/>
    </row>
  </sheetData>
  <phoneticPr fontId="51" type="noConversion"/>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5E0B3"/>
  </sheetPr>
  <dimension ref="A1:Z1000"/>
  <sheetViews>
    <sheetView showGridLines="0" topLeftCell="A42" zoomScale="75" workbookViewId="0">
      <selection activeCell="D57" sqref="D57"/>
    </sheetView>
  </sheetViews>
  <sheetFormatPr baseColWidth="10" defaultColWidth="14.5" defaultRowHeight="15" customHeight="1" x14ac:dyDescent="0.2"/>
  <cols>
    <col min="1" max="1" width="11" customWidth="1"/>
    <col min="2" max="2" width="35.5" customWidth="1"/>
    <col min="3" max="3" width="17.5" customWidth="1"/>
    <col min="4" max="4" width="25.5" customWidth="1"/>
    <col min="5" max="5" width="22.1640625" customWidth="1"/>
    <col min="6" max="6" width="16.5" customWidth="1"/>
    <col min="7" max="11" width="14.5" customWidth="1"/>
    <col min="12" max="12" width="15.33203125" customWidth="1"/>
    <col min="13" max="13" width="14.5" customWidth="1"/>
    <col min="14" max="14" width="15.33203125" customWidth="1"/>
    <col min="15" max="17" width="14.5" customWidth="1"/>
    <col min="18" max="18" width="18.5" customWidth="1"/>
    <col min="19" max="26" width="8.6640625" customWidth="1"/>
  </cols>
  <sheetData>
    <row r="1" spans="1:26" ht="27.75" customHeight="1" x14ac:dyDescent="0.2">
      <c r="A1" s="17" t="s">
        <v>69</v>
      </c>
      <c r="B1" s="18"/>
      <c r="C1" s="18"/>
      <c r="D1" s="18"/>
      <c r="E1" s="18"/>
      <c r="F1" s="18"/>
      <c r="G1" s="18"/>
      <c r="H1" s="18"/>
      <c r="I1" s="18"/>
      <c r="J1" s="18"/>
      <c r="K1" s="18"/>
      <c r="L1" s="18"/>
      <c r="M1" s="18"/>
      <c r="N1" s="18"/>
      <c r="O1" s="18"/>
      <c r="P1" s="18"/>
      <c r="Q1" s="18"/>
      <c r="R1" s="18"/>
      <c r="S1" s="18"/>
      <c r="T1" s="18"/>
      <c r="U1" s="18"/>
      <c r="V1" s="18"/>
      <c r="W1" s="18"/>
      <c r="X1" s="18"/>
      <c r="Y1" s="18"/>
      <c r="Z1" s="18"/>
    </row>
    <row r="2" spans="1:26" ht="27.75" customHeight="1" x14ac:dyDescent="0.2">
      <c r="A2" s="4" t="s">
        <v>70</v>
      </c>
      <c r="B2" s="4"/>
      <c r="C2" s="4"/>
      <c r="D2" s="4"/>
      <c r="E2" s="4"/>
      <c r="F2" s="4"/>
      <c r="G2" s="4"/>
      <c r="H2" s="4"/>
      <c r="I2" s="4"/>
      <c r="J2" s="4"/>
      <c r="K2" s="4"/>
      <c r="L2" s="4"/>
      <c r="M2" s="4"/>
      <c r="N2" s="4"/>
      <c r="O2" s="4"/>
      <c r="P2" s="4"/>
      <c r="Q2" s="4"/>
      <c r="R2" s="4"/>
      <c r="S2" s="4"/>
      <c r="T2" s="4"/>
      <c r="U2" s="4"/>
      <c r="V2" s="4"/>
      <c r="W2" s="4"/>
      <c r="X2" s="4"/>
      <c r="Y2" s="4"/>
      <c r="Z2" s="4"/>
    </row>
    <row r="3" spans="1:26" ht="27.75" customHeight="1" x14ac:dyDescent="0.2">
      <c r="A3" s="4" t="s">
        <v>71</v>
      </c>
      <c r="B3" s="4"/>
      <c r="C3" s="4"/>
      <c r="D3" s="4"/>
      <c r="E3" s="4"/>
      <c r="F3" s="4"/>
      <c r="G3" s="4"/>
      <c r="H3" s="4"/>
      <c r="I3" s="4"/>
      <c r="J3" s="4"/>
      <c r="K3" s="4"/>
      <c r="L3" s="4"/>
      <c r="M3" s="4"/>
      <c r="N3" s="4"/>
      <c r="O3" s="4"/>
      <c r="P3" s="4"/>
      <c r="Q3" s="4"/>
      <c r="R3" s="4"/>
      <c r="S3" s="4"/>
      <c r="T3" s="4"/>
      <c r="U3" s="4"/>
      <c r="V3" s="4"/>
      <c r="W3" s="4"/>
      <c r="X3" s="4"/>
      <c r="Y3" s="4"/>
      <c r="Z3" s="4"/>
    </row>
    <row r="4" spans="1:26" ht="27.75" customHeight="1" x14ac:dyDescent="0.2">
      <c r="A4" s="4" t="s">
        <v>72</v>
      </c>
      <c r="B4" s="4"/>
      <c r="C4" s="4"/>
      <c r="D4" s="4"/>
      <c r="E4" s="4"/>
      <c r="F4" s="4"/>
      <c r="G4" s="4"/>
      <c r="H4" s="4"/>
      <c r="I4" s="4"/>
      <c r="J4" s="4"/>
      <c r="K4" s="4"/>
      <c r="L4" s="4"/>
      <c r="M4" s="4"/>
      <c r="N4" s="4"/>
      <c r="O4" s="4"/>
      <c r="P4" s="4"/>
      <c r="Q4" s="4"/>
      <c r="R4" s="4"/>
      <c r="S4" s="4"/>
      <c r="T4" s="4"/>
      <c r="U4" s="4"/>
      <c r="V4" s="4"/>
      <c r="W4" s="4"/>
      <c r="X4" s="4"/>
      <c r="Y4" s="4"/>
      <c r="Z4" s="4"/>
    </row>
    <row r="5" spans="1:26" ht="27.75" customHeight="1" x14ac:dyDescent="0.2">
      <c r="A5" s="4" t="s">
        <v>73</v>
      </c>
      <c r="B5" s="4"/>
      <c r="C5" s="4"/>
      <c r="D5" s="4"/>
      <c r="E5" s="4"/>
      <c r="F5" s="4"/>
      <c r="G5" s="4"/>
      <c r="H5" s="4"/>
      <c r="I5" s="4"/>
      <c r="J5" s="4"/>
      <c r="K5" s="4"/>
      <c r="L5" s="4"/>
      <c r="M5" s="4"/>
      <c r="N5" s="4"/>
      <c r="O5" s="4"/>
      <c r="P5" s="4"/>
      <c r="Q5" s="4"/>
      <c r="R5" s="4"/>
      <c r="S5" s="4"/>
      <c r="T5" s="4"/>
      <c r="U5" s="4"/>
      <c r="V5" s="4"/>
      <c r="W5" s="4"/>
      <c r="X5" s="4"/>
      <c r="Y5" s="4"/>
      <c r="Z5" s="4"/>
    </row>
    <row r="6" spans="1:26" ht="27.75" customHeight="1" x14ac:dyDescent="0.2">
      <c r="A6" s="193" t="s">
        <v>74</v>
      </c>
      <c r="B6" s="194"/>
      <c r="C6" s="194"/>
      <c r="D6" s="194"/>
      <c r="E6" s="194"/>
      <c r="F6" s="194"/>
      <c r="G6" s="194"/>
      <c r="H6" s="194"/>
      <c r="I6" s="194"/>
      <c r="J6" s="194"/>
      <c r="K6" s="194"/>
      <c r="L6" s="194"/>
      <c r="M6" s="194"/>
      <c r="N6" s="194"/>
      <c r="O6" s="194"/>
      <c r="P6" s="4"/>
      <c r="Q6" s="4"/>
      <c r="R6" s="4"/>
      <c r="S6" s="4"/>
      <c r="T6" s="4"/>
      <c r="U6" s="4"/>
      <c r="V6" s="4"/>
      <c r="W6" s="4"/>
      <c r="X6" s="4"/>
      <c r="Y6" s="4"/>
      <c r="Z6" s="4"/>
    </row>
    <row r="7" spans="1:26" ht="18.75" customHeight="1" x14ac:dyDescent="0.2">
      <c r="A7" s="193" t="s">
        <v>75</v>
      </c>
      <c r="B7" s="194"/>
      <c r="C7" s="194"/>
      <c r="D7" s="194"/>
      <c r="E7" s="194"/>
      <c r="F7" s="194"/>
      <c r="G7" s="194"/>
      <c r="H7" s="194"/>
      <c r="I7" s="194"/>
      <c r="J7" s="194"/>
      <c r="K7" s="194"/>
      <c r="L7" s="194"/>
      <c r="M7" s="194"/>
      <c r="N7" s="194"/>
      <c r="O7" s="194"/>
      <c r="P7" s="4"/>
      <c r="Q7" s="4"/>
      <c r="R7" s="4"/>
      <c r="S7" s="4"/>
      <c r="T7" s="4"/>
      <c r="U7" s="4"/>
      <c r="V7" s="4"/>
      <c r="W7" s="4"/>
      <c r="X7" s="4"/>
      <c r="Y7" s="4"/>
      <c r="Z7" s="4"/>
    </row>
    <row r="8" spans="1:26" ht="27.75" customHeight="1" x14ac:dyDescent="0.2">
      <c r="A8" s="19" t="s">
        <v>76</v>
      </c>
      <c r="B8" s="4"/>
      <c r="C8" s="4"/>
      <c r="D8" s="4"/>
      <c r="E8" s="4"/>
      <c r="F8" s="4"/>
      <c r="G8" s="4"/>
      <c r="H8" s="4"/>
      <c r="I8" s="4"/>
      <c r="J8" s="4"/>
      <c r="K8" s="4"/>
      <c r="L8" s="4"/>
      <c r="M8" s="4"/>
      <c r="N8" s="4"/>
      <c r="O8" s="4"/>
      <c r="P8" s="4"/>
      <c r="Q8" s="4"/>
      <c r="R8" s="4"/>
      <c r="S8" s="4"/>
      <c r="T8" s="4"/>
      <c r="U8" s="4"/>
      <c r="V8" s="4"/>
      <c r="W8" s="4"/>
      <c r="X8" s="4"/>
      <c r="Y8" s="4"/>
      <c r="Z8" s="4"/>
    </row>
    <row r="9" spans="1:26" ht="27.75" customHeight="1" x14ac:dyDescent="0.2">
      <c r="A9" s="4" t="s">
        <v>77</v>
      </c>
      <c r="B9" s="4"/>
      <c r="C9" s="4"/>
      <c r="D9" s="4"/>
      <c r="E9" s="4"/>
      <c r="F9" s="4"/>
      <c r="G9" s="4"/>
      <c r="H9" s="4"/>
      <c r="I9" s="4"/>
      <c r="J9" s="4"/>
      <c r="K9" s="4"/>
      <c r="L9" s="4"/>
      <c r="M9" s="4"/>
      <c r="N9" s="4"/>
      <c r="O9" s="4"/>
      <c r="P9" s="4"/>
      <c r="Q9" s="4"/>
      <c r="R9" s="4"/>
      <c r="S9" s="4"/>
      <c r="T9" s="4"/>
      <c r="U9" s="4"/>
      <c r="V9" s="4"/>
      <c r="W9" s="4"/>
      <c r="X9" s="4"/>
      <c r="Y9" s="4"/>
      <c r="Z9" s="4"/>
    </row>
    <row r="10" spans="1:26" ht="27.75" customHeight="1" x14ac:dyDescent="0.2">
      <c r="A10" s="4" t="s">
        <v>78</v>
      </c>
      <c r="B10" s="4"/>
      <c r="C10" s="4"/>
      <c r="D10" s="4"/>
      <c r="E10" s="4"/>
      <c r="F10" s="4"/>
      <c r="G10" s="4"/>
      <c r="H10" s="4"/>
      <c r="I10" s="4"/>
      <c r="J10" s="4"/>
      <c r="K10" s="4"/>
      <c r="L10" s="4"/>
      <c r="M10" s="4"/>
      <c r="N10" s="4"/>
      <c r="O10" s="4"/>
      <c r="P10" s="4"/>
      <c r="Q10" s="4"/>
      <c r="R10" s="4"/>
      <c r="S10" s="4"/>
      <c r="T10" s="4"/>
      <c r="U10" s="4"/>
      <c r="V10" s="4"/>
      <c r="W10" s="4"/>
      <c r="X10" s="4"/>
      <c r="Y10" s="4"/>
      <c r="Z10" s="4"/>
    </row>
    <row r="11" spans="1:26" ht="40.5" customHeight="1" x14ac:dyDescent="0.2">
      <c r="A11" s="192" t="s">
        <v>79</v>
      </c>
      <c r="B11" s="191"/>
      <c r="C11" s="191"/>
      <c r="D11" s="191"/>
      <c r="E11" s="191"/>
      <c r="F11" s="191"/>
      <c r="G11" s="191"/>
      <c r="H11" s="191"/>
      <c r="I11" s="191"/>
      <c r="J11" s="191"/>
      <c r="K11" s="191"/>
      <c r="L11" s="191"/>
      <c r="M11" s="191"/>
      <c r="N11" s="191"/>
      <c r="O11" s="191"/>
      <c r="P11" s="191"/>
      <c r="Q11" s="191"/>
      <c r="R11" s="191"/>
      <c r="S11" s="191"/>
      <c r="T11" s="191"/>
      <c r="U11" s="191"/>
      <c r="V11" s="191"/>
      <c r="W11" s="191"/>
      <c r="X11" s="20"/>
      <c r="Y11" s="20"/>
      <c r="Z11" s="20"/>
    </row>
    <row r="12" spans="1:26" ht="23.25" customHeight="1" x14ac:dyDescent="0.2">
      <c r="A12" s="192" t="s">
        <v>80</v>
      </c>
      <c r="B12" s="191"/>
      <c r="C12" s="191"/>
      <c r="D12" s="191"/>
      <c r="E12" s="191"/>
      <c r="F12" s="191"/>
      <c r="G12" s="191"/>
      <c r="H12" s="191"/>
      <c r="I12" s="191"/>
      <c r="J12" s="191"/>
      <c r="K12" s="191"/>
      <c r="L12" s="191"/>
      <c r="M12" s="191"/>
      <c r="N12" s="191"/>
      <c r="O12" s="191"/>
      <c r="P12" s="191"/>
      <c r="Q12" s="191"/>
      <c r="R12" s="191"/>
      <c r="S12" s="191"/>
      <c r="T12" s="191"/>
      <c r="U12" s="191"/>
      <c r="V12" s="191"/>
      <c r="W12" s="191"/>
      <c r="X12" s="20"/>
      <c r="Y12" s="20"/>
      <c r="Z12" s="20"/>
    </row>
    <row r="13" spans="1:26" ht="27.75" customHeight="1" x14ac:dyDescent="0.2">
      <c r="A13" s="104" t="s">
        <v>81</v>
      </c>
      <c r="B13" s="105"/>
      <c r="C13" s="106">
        <v>41640</v>
      </c>
      <c r="D13" s="106">
        <v>41671</v>
      </c>
      <c r="E13" s="106">
        <v>41699</v>
      </c>
      <c r="F13" s="106">
        <v>41730</v>
      </c>
      <c r="G13" s="106">
        <v>41760</v>
      </c>
      <c r="H13" s="106">
        <v>41791</v>
      </c>
      <c r="I13" s="106">
        <v>41821</v>
      </c>
      <c r="J13" s="106">
        <v>41852</v>
      </c>
      <c r="K13" s="106">
        <v>41883</v>
      </c>
      <c r="L13" s="106">
        <v>41913</v>
      </c>
      <c r="M13" s="106">
        <v>41944</v>
      </c>
      <c r="N13" s="106">
        <v>41974</v>
      </c>
      <c r="O13" s="107"/>
      <c r="P13" s="107"/>
      <c r="Q13" s="107"/>
      <c r="R13" s="107"/>
      <c r="S13" s="107"/>
      <c r="T13" s="107"/>
      <c r="U13" s="107"/>
      <c r="V13" s="107"/>
      <c r="W13" s="107"/>
      <c r="X13" s="107"/>
      <c r="Y13" s="107"/>
      <c r="Z13" s="107"/>
    </row>
    <row r="14" spans="1:26" ht="27.75" customHeight="1" x14ac:dyDescent="0.2">
      <c r="A14" s="107"/>
      <c r="B14" s="105" t="s">
        <v>82</v>
      </c>
      <c r="C14" s="105">
        <v>1</v>
      </c>
      <c r="D14" s="105">
        <v>2</v>
      </c>
      <c r="E14" s="105">
        <v>3</v>
      </c>
      <c r="F14" s="105">
        <v>4</v>
      </c>
      <c r="G14" s="105">
        <v>5</v>
      </c>
      <c r="H14" s="105">
        <v>6</v>
      </c>
      <c r="I14" s="105">
        <v>7</v>
      </c>
      <c r="J14" s="105">
        <v>8</v>
      </c>
      <c r="K14" s="105">
        <v>9</v>
      </c>
      <c r="L14" s="105">
        <v>10</v>
      </c>
      <c r="M14" s="105">
        <v>11</v>
      </c>
      <c r="N14" s="105">
        <v>12</v>
      </c>
      <c r="O14" s="108"/>
      <c r="P14" s="108"/>
      <c r="Q14" s="108"/>
      <c r="R14" s="105"/>
      <c r="S14" s="107"/>
      <c r="T14" s="107"/>
      <c r="U14" s="107"/>
      <c r="V14" s="107"/>
      <c r="W14" s="107"/>
      <c r="X14" s="107"/>
      <c r="Y14" s="107"/>
      <c r="Z14" s="107"/>
    </row>
    <row r="15" spans="1:26" ht="27.75" customHeight="1" x14ac:dyDescent="0.2">
      <c r="A15" s="21"/>
      <c r="B15" s="22" t="s">
        <v>83</v>
      </c>
      <c r="C15" s="23">
        <f>AVERAGEIF('Water Trading Repository Table'!$D:$D,'Economic Market Analysis'!C$14,'Water Trading Repository Table'!$C:$C)</f>
        <v>86.391757235371969</v>
      </c>
      <c r="D15" s="23">
        <f>AVERAGEIF('Water Trading Repository Table'!$D:$D,'Economic Market Analysis'!D$14,'Water Trading Repository Table'!$C:$C)</f>
        <v>86.829490475868141</v>
      </c>
      <c r="E15" s="23">
        <f>AVERAGEIF('Water Trading Repository Table'!$D:$D,'Economic Market Analysis'!E$14,'Water Trading Repository Table'!$C:$C)</f>
        <v>81.49989122823844</v>
      </c>
      <c r="F15" s="23">
        <f>AVERAGEIF('Water Trading Repository Table'!$D:$D,'Economic Market Analysis'!F$14,'Water Trading Repository Table'!$C:$C)</f>
        <v>72.569232168710826</v>
      </c>
      <c r="G15" s="23">
        <f>AVERAGEIF('Water Trading Repository Table'!$D:$D,'Economic Market Analysis'!G$14,'Water Trading Repository Table'!$C:$C)</f>
        <v>71.259354341223244</v>
      </c>
      <c r="H15" s="23">
        <f>AVERAGEIF('Water Trading Repository Table'!$D:$D,'Economic Market Analysis'!H$14,'Water Trading Repository Table'!$C:$C)</f>
        <v>72.156510799663252</v>
      </c>
      <c r="I15" s="23">
        <f>AVERAGEIF('Water Trading Repository Table'!$D:$D,'Economic Market Analysis'!I$14,'Water Trading Repository Table'!$C:$C)</f>
        <v>76.602720430107496</v>
      </c>
      <c r="J15" s="23">
        <f>AVERAGEIF('Water Trading Repository Table'!$D:$D,'Economic Market Analysis'!J$14,'Water Trading Repository Table'!$C:$C)</f>
        <v>74.932540098566292</v>
      </c>
      <c r="K15" s="23">
        <f>AVERAGEIF('Water Trading Repository Table'!$D:$D,'Economic Market Analysis'!K$14,'Water Trading Repository Table'!$C:$C)</f>
        <v>74.066319823232305</v>
      </c>
      <c r="L15" s="23">
        <f>AVERAGEIF('Water Trading Repository Table'!$D:$D,'Economic Market Analysis'!L$14,'Water Trading Repository Table'!$C:$C)</f>
        <v>75.093148943932377</v>
      </c>
      <c r="M15" s="23">
        <f>AVERAGEIF('Water Trading Repository Table'!$D:$D,'Economic Market Analysis'!M$14,'Water Trading Repository Table'!$C:$C)</f>
        <v>73.700956254509322</v>
      </c>
      <c r="N15" s="23">
        <f>AVERAGEIF('Water Trading Repository Table'!$D:$D,'Economic Market Analysis'!N$14,'Water Trading Repository Table'!$C:$C)</f>
        <v>74.376656830400748</v>
      </c>
      <c r="O15" s="24"/>
      <c r="P15" s="24"/>
      <c r="Q15" s="24"/>
      <c r="R15" s="24"/>
      <c r="S15" s="16"/>
      <c r="T15" s="16"/>
      <c r="U15" s="16"/>
      <c r="V15" s="16"/>
      <c r="W15" s="16"/>
      <c r="X15" s="16"/>
      <c r="Y15" s="16"/>
      <c r="Z15" s="16"/>
    </row>
    <row r="16" spans="1:26" ht="27.75" customHeight="1" x14ac:dyDescent="0.2">
      <c r="A16" s="16"/>
      <c r="B16" s="22" t="s">
        <v>84</v>
      </c>
      <c r="C16" s="25">
        <f>AVERAGEIF('Water Trading Repository Table'!$D:$D,'Economic Market Analysis'!C$14,'Water Trading Repository Table'!$B:$B)</f>
        <v>2298.1901589653967</v>
      </c>
      <c r="D16" s="25">
        <f>AVERAGEIF('Water Trading Repository Table'!$D:$D,'Economic Market Analysis'!D$14,'Water Trading Repository Table'!$B:$B)</f>
        <v>2406.0918962111036</v>
      </c>
      <c r="E16" s="25">
        <f>AVERAGEIF('Water Trading Repository Table'!$D:$D,'Economic Market Analysis'!E$14,'Water Trading Repository Table'!$B:$B)</f>
        <v>2127.8145432709766</v>
      </c>
      <c r="F16" s="25">
        <f>AVERAGEIF('Water Trading Repository Table'!$D:$D,'Economic Market Analysis'!F$14,'Water Trading Repository Table'!$B:$B)</f>
        <v>2185.7997542263706</v>
      </c>
      <c r="G16" s="25">
        <f>AVERAGEIF('Water Trading Repository Table'!$D:$D,'Economic Market Analysis'!G$14,'Water Trading Repository Table'!$B:$B)</f>
        <v>2145.7837188661065</v>
      </c>
      <c r="H16" s="25">
        <f>AVERAGEIF('Water Trading Repository Table'!$D:$D,'Economic Market Analysis'!H$14,'Water Trading Repository Table'!$B:$B)</f>
        <v>2229.7496611442612</v>
      </c>
      <c r="I16" s="25">
        <f>AVERAGEIF('Water Trading Repository Table'!$D:$D,'Economic Market Analysis'!I$14,'Water Trading Repository Table'!$B:$B)</f>
        <v>2283.0502472527673</v>
      </c>
      <c r="J16" s="25">
        <f>AVERAGEIF('Water Trading Repository Table'!$D:$D,'Economic Market Analysis'!J$14,'Water Trading Repository Table'!$B:$B)</f>
        <v>2201.0592458815067</v>
      </c>
      <c r="K16" s="25">
        <f>AVERAGEIF('Water Trading Repository Table'!$D:$D,'Economic Market Analysis'!K$14,'Water Trading Repository Table'!$B:$B)</f>
        <v>2153.3431850899528</v>
      </c>
      <c r="L16" s="25">
        <f>AVERAGEIF('Water Trading Repository Table'!$D:$D,'Economic Market Analysis'!L$14,'Water Trading Repository Table'!$B:$B)</f>
        <v>2098.9913812617792</v>
      </c>
      <c r="M16" s="25">
        <f>AVERAGEIF('Water Trading Repository Table'!$D:$D,'Economic Market Analysis'!M$14,'Water Trading Repository Table'!$B:$B)</f>
        <v>2200.9293289926659</v>
      </c>
      <c r="N16" s="25">
        <f>AVERAGEIF('Water Trading Repository Table'!$D:$D,'Economic Market Analysis'!N$14,'Water Trading Repository Table'!$B:$B)</f>
        <v>2312.1995397611418</v>
      </c>
      <c r="O16" s="24"/>
      <c r="P16" s="24"/>
      <c r="Q16" s="24"/>
      <c r="R16" s="24"/>
      <c r="S16" s="16"/>
      <c r="T16" s="16"/>
      <c r="U16" s="16"/>
      <c r="V16" s="16"/>
      <c r="W16" s="16"/>
      <c r="X16" s="16"/>
      <c r="Y16" s="16"/>
      <c r="Z16" s="16"/>
    </row>
    <row r="17" spans="1:26" ht="27.75" customHeight="1" x14ac:dyDescent="0.2">
      <c r="A17" s="104" t="s">
        <v>85</v>
      </c>
      <c r="B17" s="105"/>
      <c r="C17" s="109"/>
      <c r="D17" s="109"/>
      <c r="E17" s="109"/>
      <c r="F17" s="109"/>
      <c r="G17" s="109"/>
      <c r="H17" s="109"/>
      <c r="I17" s="109"/>
      <c r="J17" s="109"/>
      <c r="K17" s="109"/>
      <c r="L17" s="109"/>
      <c r="M17" s="109"/>
      <c r="N17" s="109"/>
      <c r="O17" s="110"/>
      <c r="P17" s="110"/>
      <c r="Q17" s="110"/>
      <c r="R17" s="110"/>
      <c r="S17" s="111"/>
      <c r="T17" s="111"/>
      <c r="U17" s="111"/>
      <c r="V17" s="111"/>
      <c r="W17" s="111"/>
      <c r="X17" s="111"/>
      <c r="Y17" s="111"/>
      <c r="Z17" s="111"/>
    </row>
    <row r="18" spans="1:26" ht="27.75" customHeight="1" x14ac:dyDescent="0.2">
      <c r="A18" s="26" t="s">
        <v>68</v>
      </c>
      <c r="B18" s="22" t="s">
        <v>83</v>
      </c>
      <c r="C18" s="23">
        <f>AVERAGEIFS('Water Trading Repository Table'!$C:$C,'Water Trading Repository Table'!$D:$D,'Economic Market Analysis'!C$14,'Water Trading Repository Table'!$E:$E,"Hard")</f>
        <v>110.48381542382315</v>
      </c>
      <c r="D18" s="23">
        <f>AVERAGEIFS('Water Trading Repository Table'!$C:$C,'Water Trading Repository Table'!$D:$D,'Economic Market Analysis'!D$14,'Water Trading Repository Table'!$E:$E,"Hard")</f>
        <v>110.62720422979757</v>
      </c>
      <c r="E18" s="23">
        <f>AVERAGEIFS('Water Trading Repository Table'!$C:$C,'Water Trading Repository Table'!$D:$D,'Economic Market Analysis'!E$14,'Water Trading Repository Table'!$E:$E,"Hard")</f>
        <v>110.55818806730868</v>
      </c>
      <c r="F18" s="23">
        <f>AVERAGEIFS('Water Trading Repository Table'!$C:$C,'Water Trading Repository Table'!$D:$D,'Economic Market Analysis'!F$14,'Water Trading Repository Table'!$E:$E,"Hard")</f>
        <v>93.17518584656078</v>
      </c>
      <c r="G18" s="23">
        <f>AVERAGEIFS('Water Trading Repository Table'!$C:$C,'Water Trading Repository Table'!$D:$D,'Economic Market Analysis'!G$14,'Water Trading Repository Table'!$E:$E,"Hard")</f>
        <v>93.408910429176501</v>
      </c>
      <c r="H18" s="23">
        <f>AVERAGEIFS('Water Trading Repository Table'!$C:$C,'Water Trading Repository Table'!$D:$D,'Economic Market Analysis'!H$14,'Water Trading Repository Table'!$E:$E,"Hard")</f>
        <v>92.851211447811423</v>
      </c>
      <c r="I18" s="23">
        <f>AVERAGEIFS('Water Trading Repository Table'!$C:$C,'Water Trading Repository Table'!$D:$D,'Economic Market Analysis'!I$14,'Water Trading Repository Table'!$E:$E,"Hard")</f>
        <v>92.809567652329747</v>
      </c>
      <c r="J18" s="23">
        <f>AVERAGEIFS('Water Trading Repository Table'!$C:$C,'Water Trading Repository Table'!$D:$D,'Economic Market Analysis'!J$14,'Water Trading Repository Table'!$E:$E,"Hard")</f>
        <v>93.14548020527856</v>
      </c>
      <c r="K18" s="23">
        <f>AVERAGEIFS('Water Trading Repository Table'!$C:$C,'Water Trading Repository Table'!$D:$D,'Economic Market Analysis'!K$14,'Water Trading Repository Table'!$E:$E,"Hard")</f>
        <v>92.989220833333306</v>
      </c>
      <c r="L18" s="23">
        <f>AVERAGEIFS('Water Trading Repository Table'!$C:$C,'Water Trading Repository Table'!$D:$D,'Economic Market Analysis'!L$14,'Water Trading Repository Table'!$E:$E,"Hard")</f>
        <v>92.823577188940064</v>
      </c>
      <c r="M18" s="23">
        <f>AVERAGEIFS('Water Trading Repository Table'!$C:$C,'Water Trading Repository Table'!$D:$D,'Economic Market Analysis'!M$14,'Water Trading Repository Table'!$E:$E,"Hard")</f>
        <v>93.029854347041791</v>
      </c>
      <c r="N18" s="23">
        <f>AVERAGEIFS('Water Trading Repository Table'!$C:$C,'Water Trading Repository Table'!$D:$D,'Economic Market Analysis'!N$14,'Water Trading Repository Table'!$E:$E,"Hard")</f>
        <v>93.232935483870918</v>
      </c>
      <c r="O18" s="24"/>
      <c r="P18" s="24"/>
      <c r="Q18" s="24"/>
      <c r="R18" s="24"/>
      <c r="S18" s="16"/>
      <c r="T18" s="16"/>
      <c r="U18" s="16"/>
      <c r="V18" s="16"/>
      <c r="W18" s="16"/>
      <c r="X18" s="16"/>
      <c r="Y18" s="16"/>
      <c r="Z18" s="16"/>
    </row>
    <row r="19" spans="1:26" ht="27.75" customHeight="1" x14ac:dyDescent="0.2">
      <c r="A19" s="16"/>
      <c r="B19" s="22" t="s">
        <v>86</v>
      </c>
      <c r="C19" s="25">
        <f>AVERAGEIFS('Water Trading Repository Table'!$B:$B,'Water Trading Repository Table'!$D:$D,'Economic Market Analysis'!C$14,'Water Trading Repository Table'!$E:$E,"Hard")</f>
        <v>2391.3758824827114</v>
      </c>
      <c r="D19" s="25">
        <f>AVERAGEIFS('Water Trading Repository Table'!$B:$B,'Water Trading Repository Table'!$D:$D,'Economic Market Analysis'!D$14,'Water Trading Repository Table'!$E:$E,"Hard")</f>
        <v>2533.2689003303749</v>
      </c>
      <c r="E19" s="25">
        <f>AVERAGEIFS('Water Trading Repository Table'!$B:$B,'Water Trading Repository Table'!$D:$D,'Economic Market Analysis'!E$14,'Water Trading Repository Table'!$E:$E,"Hard")</f>
        <v>2203.7442618771042</v>
      </c>
      <c r="F19" s="25">
        <f>AVERAGEIFS('Water Trading Repository Table'!$B:$B,'Water Trading Repository Table'!$D:$D,'Economic Market Analysis'!F$14,'Water Trading Repository Table'!$E:$E,"Hard")</f>
        <v>2349.5141185681864</v>
      </c>
      <c r="G19" s="25">
        <f>AVERAGEIFS('Water Trading Repository Table'!$B:$B,'Water Trading Repository Table'!$D:$D,'Economic Market Analysis'!G$14,'Water Trading Repository Table'!$E:$E,"Hard")</f>
        <v>2243.584512119523</v>
      </c>
      <c r="H19" s="25">
        <f>AVERAGEIFS('Water Trading Repository Table'!$B:$B,'Water Trading Repository Table'!$D:$D,'Economic Market Analysis'!H$14,'Water Trading Repository Table'!$E:$E,"Hard")</f>
        <v>2359.3149577593058</v>
      </c>
      <c r="I19" s="25">
        <f>AVERAGEIFS('Water Trading Repository Table'!$B:$B,'Water Trading Repository Table'!$D:$D,'Economic Market Analysis'!I$14,'Water Trading Repository Table'!$E:$E,"Hard")</f>
        <v>2443.2652008227428</v>
      </c>
      <c r="J19" s="25">
        <f>AVERAGEIFS('Water Trading Repository Table'!$B:$B,'Water Trading Repository Table'!$D:$D,'Economic Market Analysis'!J$14,'Water Trading Repository Table'!$E:$E,"Hard")</f>
        <v>2300.8485926974759</v>
      </c>
      <c r="K19" s="25">
        <f>AVERAGEIFS('Water Trading Repository Table'!$B:$B,'Water Trading Repository Table'!$D:$D,'Economic Market Analysis'!K$14,'Water Trading Repository Table'!$E:$E,"Hard")</f>
        <v>2261.3424374589526</v>
      </c>
      <c r="L19" s="25">
        <f>AVERAGEIFS('Water Trading Repository Table'!$B:$B,'Water Trading Repository Table'!$D:$D,'Economic Market Analysis'!L$14,'Water Trading Repository Table'!$E:$E,"Hard")</f>
        <v>2188.7956099697999</v>
      </c>
      <c r="M19" s="25">
        <f>AVERAGEIFS('Water Trading Repository Table'!$B:$B,'Water Trading Repository Table'!$D:$D,'Economic Market Analysis'!M$14,'Water Trading Repository Table'!$E:$E,"Hard")</f>
        <v>2303.4374718156046</v>
      </c>
      <c r="N19" s="25">
        <f>AVERAGEIFS('Water Trading Repository Table'!$B:$B,'Water Trading Repository Table'!$D:$D,'Economic Market Analysis'!N$14,'Water Trading Repository Table'!$E:$E,"Hard")</f>
        <v>2443.6005061474129</v>
      </c>
      <c r="O19" s="24"/>
      <c r="P19" s="24"/>
      <c r="Q19" s="24"/>
      <c r="R19" s="24"/>
      <c r="S19" s="16"/>
      <c r="T19" s="16"/>
      <c r="U19" s="16"/>
      <c r="V19" s="16"/>
      <c r="W19" s="16"/>
      <c r="X19" s="16"/>
      <c r="Y19" s="16"/>
      <c r="Z19" s="16"/>
    </row>
    <row r="20" spans="1:26" ht="27.75" customHeight="1" x14ac:dyDescent="0.2">
      <c r="A20" s="104" t="s">
        <v>87</v>
      </c>
      <c r="B20" s="107"/>
      <c r="C20" s="107"/>
      <c r="D20" s="107"/>
      <c r="E20" s="107"/>
      <c r="F20" s="110"/>
      <c r="G20" s="110"/>
      <c r="H20" s="110"/>
      <c r="I20" s="110"/>
      <c r="J20" s="110"/>
      <c r="K20" s="110"/>
      <c r="L20" s="110"/>
      <c r="M20" s="110"/>
      <c r="N20" s="110"/>
      <c r="O20" s="110"/>
      <c r="P20" s="110"/>
      <c r="Q20" s="110"/>
      <c r="R20" s="110"/>
      <c r="S20" s="111"/>
      <c r="T20" s="111"/>
      <c r="U20" s="111"/>
      <c r="V20" s="111"/>
      <c r="W20" s="111"/>
      <c r="X20" s="111"/>
      <c r="Y20" s="111"/>
      <c r="Z20" s="111"/>
    </row>
    <row r="21" spans="1:26" ht="27.75" customHeight="1" x14ac:dyDescent="0.2">
      <c r="A21" s="26" t="s">
        <v>67</v>
      </c>
      <c r="B21" s="22" t="s">
        <v>83</v>
      </c>
      <c r="C21" s="23">
        <f>AVERAGEIFS('Water Trading Repository Table'!$C:$C,'Water Trading Repository Table'!$D:$D,'Economic Market Analysis'!C$14,'Water Trading Repository Table'!$E:$E,"Soft")</f>
        <v>62.299699046920772</v>
      </c>
      <c r="D21" s="23">
        <f>AVERAGEIFS('Water Trading Repository Table'!$C:$C,'Water Trading Repository Table'!$D:$D,'Economic Market Analysis'!D$14,'Water Trading Repository Table'!$E:$E,"Soft")</f>
        <v>63.031776721938691</v>
      </c>
      <c r="E21" s="23">
        <f>AVERAGEIFS('Water Trading Repository Table'!$C:$C,'Water Trading Repository Table'!$D:$D,'Economic Market Analysis'!E$14,'Water Trading Repository Table'!$E:$E,"Soft")</f>
        <v>52.441594389168138</v>
      </c>
      <c r="F21" s="23">
        <f>AVERAGEIFS('Water Trading Repository Table'!$C:$C,'Water Trading Repository Table'!$D:$D,'Economic Market Analysis'!F$14,'Water Trading Repository Table'!$E:$E,"Soft")</f>
        <v>51.963278490860944</v>
      </c>
      <c r="G21" s="23">
        <f>AVERAGEIFS('Water Trading Repository Table'!$C:$C,'Water Trading Repository Table'!$D:$D,'Economic Market Analysis'!G$14,'Water Trading Repository Table'!$E:$E,"Soft")</f>
        <v>49.10979825327</v>
      </c>
      <c r="H21" s="23">
        <f>AVERAGEIFS('Water Trading Repository Table'!$C:$C,'Water Trading Repository Table'!$D:$D,'Economic Market Analysis'!H$14,'Water Trading Repository Table'!$E:$E,"Soft")</f>
        <v>51.461810151515095</v>
      </c>
      <c r="I21" s="23">
        <f>AVERAGEIFS('Water Trading Repository Table'!$C:$C,'Water Trading Repository Table'!$D:$D,'Economic Market Analysis'!I$14,'Water Trading Repository Table'!$E:$E,"Soft")</f>
        <v>60.395873207885266</v>
      </c>
      <c r="J21" s="23">
        <f>AVERAGEIFS('Water Trading Repository Table'!$C:$C,'Water Trading Repository Table'!$D:$D,'Economic Market Analysis'!J$14,'Water Trading Repository Table'!$E:$E,"Soft")</f>
        <v>56.719599991853968</v>
      </c>
      <c r="K21" s="23">
        <f>AVERAGEIFS('Water Trading Repository Table'!$C:$C,'Water Trading Repository Table'!$D:$D,'Economic Market Analysis'!K$14,'Water Trading Repository Table'!$E:$E,"Soft")</f>
        <v>55.143418813131255</v>
      </c>
      <c r="L21" s="23">
        <f>AVERAGEIFS('Water Trading Repository Table'!$C:$C,'Water Trading Repository Table'!$D:$D,'Economic Market Analysis'!L$14,'Water Trading Repository Table'!$E:$E,"Soft")</f>
        <v>57.362720698924704</v>
      </c>
      <c r="M21" s="23">
        <f>AVERAGEIFS('Water Trading Repository Table'!$C:$C,'Water Trading Repository Table'!$D:$D,'Economic Market Analysis'!M$14,'Water Trading Repository Table'!$E:$E,"Soft")</f>
        <v>54.372058161976852</v>
      </c>
      <c r="N21" s="23">
        <f>AVERAGEIFS('Water Trading Repository Table'!$C:$C,'Water Trading Repository Table'!$D:$D,'Economic Market Analysis'!N$14,'Water Trading Repository Table'!$E:$E,"Soft")</f>
        <v>55.520378176930556</v>
      </c>
      <c r="O21" s="24"/>
      <c r="P21" s="24"/>
      <c r="Q21" s="24"/>
      <c r="R21" s="24"/>
      <c r="S21" s="16"/>
      <c r="T21" s="16"/>
      <c r="U21" s="16"/>
      <c r="V21" s="16"/>
      <c r="W21" s="16"/>
      <c r="X21" s="16"/>
      <c r="Y21" s="16"/>
      <c r="Z21" s="16"/>
    </row>
    <row r="22" spans="1:26" ht="27.75" customHeight="1" x14ac:dyDescent="0.2">
      <c r="A22" s="16"/>
      <c r="B22" s="22" t="s">
        <v>88</v>
      </c>
      <c r="C22" s="25">
        <f>AVERAGEIFS('Water Trading Repository Table'!$B:$B,'Water Trading Repository Table'!$D:$D,'Economic Market Analysis'!C$14,'Water Trading Repository Table'!$E:$E,"Soft")</f>
        <v>2205.0044354480824</v>
      </c>
      <c r="D22" s="25">
        <f>AVERAGEIFS('Water Trading Repository Table'!$B:$B,'Water Trading Repository Table'!$D:$D,'Economic Market Analysis'!D$14,'Water Trading Repository Table'!$E:$E,"Soft")</f>
        <v>2278.9148920918328</v>
      </c>
      <c r="E22" s="25">
        <f>AVERAGEIFS('Water Trading Repository Table'!$B:$B,'Water Trading Repository Table'!$D:$D,'Economic Market Analysis'!E$14,'Water Trading Repository Table'!$E:$E,"Soft")</f>
        <v>2051.8848246648477</v>
      </c>
      <c r="F22" s="25">
        <f>AVERAGEIFS('Water Trading Repository Table'!$B:$B,'Water Trading Repository Table'!$D:$D,'Economic Market Analysis'!F$14,'Water Trading Repository Table'!$E:$E,"Soft")</f>
        <v>2022.0853898845555</v>
      </c>
      <c r="G22" s="25">
        <f>AVERAGEIFS('Water Trading Repository Table'!$B:$B,'Water Trading Repository Table'!$D:$D,'Economic Market Analysis'!G$14,'Water Trading Repository Table'!$E:$E,"Soft")</f>
        <v>2047.9829256126895</v>
      </c>
      <c r="H22" s="25">
        <f>AVERAGEIFS('Water Trading Repository Table'!$B:$B,'Water Trading Repository Table'!$D:$D,'Economic Market Analysis'!H$14,'Water Trading Repository Table'!$E:$E,"Soft")</f>
        <v>2100.1843645292161</v>
      </c>
      <c r="I22" s="25">
        <f>AVERAGEIFS('Water Trading Repository Table'!$B:$B,'Water Trading Repository Table'!$D:$D,'Economic Market Analysis'!I$14,'Water Trading Repository Table'!$E:$E,"Soft")</f>
        <v>2122.8352936827923</v>
      </c>
      <c r="J22" s="25">
        <f>AVERAGEIFS('Water Trading Repository Table'!$B:$B,'Water Trading Repository Table'!$D:$D,'Economic Market Analysis'!J$14,'Water Trading Repository Table'!$E:$E,"Soft")</f>
        <v>2101.2698990655363</v>
      </c>
      <c r="K22" s="25">
        <f>AVERAGEIFS('Water Trading Repository Table'!$B:$B,'Water Trading Repository Table'!$D:$D,'Economic Market Analysis'!K$14,'Water Trading Repository Table'!$E:$E,"Soft")</f>
        <v>2045.3439327209553</v>
      </c>
      <c r="L22" s="25">
        <f>AVERAGEIFS('Water Trading Repository Table'!$B:$B,'Water Trading Repository Table'!$D:$D,'Economic Market Analysis'!L$14,'Water Trading Repository Table'!$E:$E,"Soft")</f>
        <v>2009.1871525537595</v>
      </c>
      <c r="M22" s="25">
        <f>AVERAGEIFS('Water Trading Repository Table'!$B:$B,'Water Trading Repository Table'!$D:$D,'Economic Market Analysis'!M$14,'Water Trading Repository Table'!$E:$E,"Soft")</f>
        <v>2098.4211861697281</v>
      </c>
      <c r="N22" s="25">
        <f>AVERAGEIFS('Water Trading Repository Table'!$B:$B,'Water Trading Repository Table'!$D:$D,'Economic Market Analysis'!N$14,'Water Trading Repository Table'!$E:$E,"Soft")</f>
        <v>2180.7985733748733</v>
      </c>
      <c r="O22" s="24"/>
      <c r="P22" s="24"/>
      <c r="Q22" s="24"/>
      <c r="R22" s="24"/>
      <c r="S22" s="16"/>
      <c r="T22" s="16"/>
      <c r="U22" s="16"/>
      <c r="V22" s="16"/>
      <c r="W22" s="16"/>
      <c r="X22" s="16"/>
      <c r="Y22" s="16"/>
      <c r="Z22" s="16"/>
    </row>
    <row r="23" spans="1:26" ht="27.75" customHeight="1" x14ac:dyDescent="0.2">
      <c r="A23" s="111"/>
      <c r="B23" s="107"/>
      <c r="C23" s="107"/>
      <c r="D23" s="107"/>
      <c r="E23" s="107"/>
      <c r="F23" s="111"/>
      <c r="G23" s="111"/>
      <c r="H23" s="111"/>
      <c r="I23" s="111"/>
      <c r="J23" s="111"/>
      <c r="K23" s="111"/>
      <c r="L23" s="111"/>
      <c r="M23" s="111"/>
      <c r="N23" s="111"/>
      <c r="O23" s="111"/>
      <c r="P23" s="111"/>
      <c r="Q23" s="111"/>
      <c r="R23" s="111"/>
      <c r="S23" s="111"/>
      <c r="T23" s="111"/>
      <c r="U23" s="111"/>
      <c r="V23" s="111"/>
      <c r="W23" s="111"/>
      <c r="X23" s="111"/>
      <c r="Y23" s="111"/>
      <c r="Z23" s="111"/>
    </row>
    <row r="24" spans="1:26" ht="27.75" customHeight="1" x14ac:dyDescent="0.2">
      <c r="A24" s="112" t="s">
        <v>89</v>
      </c>
      <c r="B24" s="113"/>
      <c r="C24" s="113"/>
      <c r="D24" s="113"/>
      <c r="E24" s="113"/>
      <c r="F24" s="112"/>
      <c r="G24" s="112"/>
      <c r="H24" s="112"/>
      <c r="I24" s="112"/>
      <c r="J24" s="112"/>
      <c r="K24" s="112"/>
      <c r="L24" s="112"/>
      <c r="M24" s="112"/>
      <c r="N24" s="112"/>
      <c r="O24" s="112"/>
      <c r="P24" s="112"/>
      <c r="Q24" s="112"/>
      <c r="R24" s="112"/>
      <c r="S24" s="112"/>
      <c r="T24" s="112"/>
      <c r="U24" s="112"/>
      <c r="V24" s="112"/>
      <c r="W24" s="112"/>
      <c r="X24" s="112"/>
      <c r="Y24" s="112"/>
      <c r="Z24" s="112"/>
    </row>
    <row r="25" spans="1:26" ht="27.75" customHeight="1" x14ac:dyDescent="0.2">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ht="102" customHeight="1" x14ac:dyDescent="0.2">
      <c r="A26" s="192" t="s">
        <v>90</v>
      </c>
      <c r="B26" s="191"/>
      <c r="C26" s="191"/>
      <c r="D26" s="191"/>
      <c r="E26" s="191"/>
      <c r="F26" s="191"/>
      <c r="G26" s="191"/>
      <c r="H26" s="191"/>
      <c r="I26" s="191"/>
      <c r="J26" s="191"/>
      <c r="K26" s="191"/>
      <c r="L26" s="191"/>
      <c r="M26" s="191"/>
      <c r="N26" s="191"/>
      <c r="O26" s="191"/>
      <c r="P26" s="191"/>
      <c r="Q26" s="191"/>
      <c r="R26" s="191"/>
      <c r="S26" s="191"/>
      <c r="T26" s="191"/>
      <c r="U26" s="191"/>
      <c r="V26" s="191"/>
      <c r="W26" s="114"/>
      <c r="X26" s="115"/>
      <c r="Y26" s="115"/>
      <c r="Z26" s="115"/>
    </row>
    <row r="27" spans="1:26" ht="21" customHeight="1" x14ac:dyDescent="0.2">
      <c r="A27" s="192"/>
      <c r="B27" s="191"/>
      <c r="C27" s="191"/>
      <c r="D27" s="191"/>
      <c r="E27" s="191"/>
      <c r="F27" s="191"/>
      <c r="G27" s="191"/>
      <c r="H27" s="191"/>
      <c r="I27" s="191"/>
      <c r="J27" s="191"/>
      <c r="K27" s="191"/>
      <c r="L27" s="191"/>
      <c r="M27" s="191"/>
      <c r="N27" s="191"/>
      <c r="O27" s="191"/>
      <c r="P27" s="191"/>
      <c r="Q27" s="191"/>
      <c r="R27" s="191"/>
      <c r="S27" s="191"/>
      <c r="T27" s="191"/>
      <c r="U27" s="191"/>
      <c r="V27" s="191"/>
      <c r="W27" s="191"/>
      <c r="X27" s="115"/>
      <c r="Y27" s="115"/>
      <c r="Z27" s="115"/>
    </row>
    <row r="28" spans="1:26" ht="27.75" customHeight="1" x14ac:dyDescent="0.2">
      <c r="A28" s="104" t="s">
        <v>91</v>
      </c>
      <c r="B28" s="105"/>
      <c r="C28" s="105"/>
      <c r="D28" s="105"/>
      <c r="E28" s="111"/>
      <c r="F28" s="106"/>
      <c r="G28" s="106"/>
      <c r="H28" s="106"/>
      <c r="I28" s="106"/>
      <c r="J28" s="106"/>
      <c r="K28" s="106"/>
      <c r="L28" s="106"/>
      <c r="M28" s="106"/>
      <c r="N28" s="106"/>
      <c r="O28" s="106"/>
      <c r="P28" s="106"/>
      <c r="Q28" s="106"/>
      <c r="R28" s="111"/>
      <c r="S28" s="111"/>
      <c r="T28" s="111"/>
      <c r="U28" s="111"/>
      <c r="V28" s="111"/>
      <c r="W28" s="111"/>
      <c r="X28" s="111"/>
      <c r="Y28" s="111"/>
      <c r="Z28" s="111"/>
    </row>
    <row r="29" spans="1:26" ht="27.75" customHeight="1" x14ac:dyDescent="0.2">
      <c r="A29" s="104" t="s">
        <v>92</v>
      </c>
      <c r="B29" s="105"/>
      <c r="C29" s="105"/>
      <c r="D29" s="105"/>
      <c r="E29" s="104" t="s">
        <v>93</v>
      </c>
      <c r="F29" s="111"/>
      <c r="G29" s="111"/>
      <c r="H29" s="111"/>
      <c r="I29" s="111"/>
      <c r="J29" s="111"/>
      <c r="K29" s="104" t="s">
        <v>94</v>
      </c>
      <c r="L29" s="111"/>
      <c r="M29" s="111"/>
      <c r="N29" s="111"/>
      <c r="O29" s="111"/>
      <c r="P29" s="111"/>
      <c r="Q29" s="111"/>
      <c r="R29" s="104"/>
      <c r="S29" s="111"/>
      <c r="T29" s="111"/>
      <c r="U29" s="111"/>
      <c r="V29" s="111"/>
      <c r="W29" s="111"/>
      <c r="X29" s="111"/>
      <c r="Y29" s="111"/>
      <c r="Z29" s="111"/>
    </row>
    <row r="30" spans="1:26" ht="27.75" customHeight="1" x14ac:dyDescent="0.2">
      <c r="A30" s="16"/>
      <c r="B30" s="8"/>
      <c r="C30" s="8"/>
      <c r="D30" s="8"/>
      <c r="E30" s="16"/>
      <c r="F30" s="24"/>
      <c r="G30" s="24"/>
      <c r="H30" s="24"/>
      <c r="I30" s="24"/>
      <c r="J30" s="24"/>
      <c r="K30" s="24"/>
      <c r="L30" s="24"/>
      <c r="M30" s="24"/>
      <c r="N30" s="24"/>
      <c r="O30" s="24"/>
      <c r="P30" s="24"/>
      <c r="Q30" s="24"/>
      <c r="R30" s="24"/>
      <c r="S30" s="16"/>
      <c r="T30" s="16"/>
      <c r="U30" s="16"/>
      <c r="V30" s="16"/>
      <c r="W30" s="16"/>
      <c r="X30" s="16"/>
      <c r="Y30" s="16"/>
      <c r="Z30" s="16"/>
    </row>
    <row r="31" spans="1:26" ht="27.75" customHeight="1" x14ac:dyDescent="0.2">
      <c r="A31" s="16"/>
      <c r="B31" s="8"/>
      <c r="C31" s="8"/>
      <c r="D31" s="8"/>
      <c r="E31" s="16"/>
      <c r="F31" s="24"/>
      <c r="G31" s="24"/>
      <c r="H31" s="24"/>
      <c r="I31" s="24"/>
      <c r="J31" s="24"/>
      <c r="K31" s="24"/>
      <c r="L31" s="24"/>
      <c r="M31" s="24"/>
      <c r="N31" s="24"/>
      <c r="O31" s="24"/>
      <c r="P31" s="24"/>
      <c r="Q31" s="24"/>
      <c r="R31" s="24"/>
      <c r="S31" s="16"/>
      <c r="T31" s="16"/>
      <c r="U31" s="16"/>
      <c r="V31" s="16"/>
      <c r="W31" s="16"/>
      <c r="X31" s="16"/>
      <c r="Y31" s="16"/>
      <c r="Z31" s="16"/>
    </row>
    <row r="32" spans="1:26" ht="27.75" customHeight="1" x14ac:dyDescent="0.2">
      <c r="A32" s="16"/>
      <c r="B32" s="8"/>
      <c r="C32" s="8"/>
      <c r="D32" s="8"/>
      <c r="E32" s="16"/>
      <c r="F32" s="24"/>
      <c r="G32" s="24"/>
      <c r="H32" s="24"/>
      <c r="I32" s="24"/>
      <c r="J32" s="24"/>
      <c r="K32" s="24"/>
      <c r="L32" s="24"/>
      <c r="M32" s="24"/>
      <c r="N32" s="24"/>
      <c r="O32" s="24"/>
      <c r="P32" s="24"/>
      <c r="Q32" s="24"/>
      <c r="R32" s="24"/>
      <c r="S32" s="16"/>
      <c r="T32" s="16"/>
      <c r="U32" s="16"/>
      <c r="V32" s="16"/>
      <c r="W32" s="16"/>
      <c r="X32" s="16"/>
      <c r="Y32" s="16"/>
      <c r="Z32" s="16"/>
    </row>
    <row r="33" spans="1:26" ht="27.75" customHeight="1" x14ac:dyDescent="0.2">
      <c r="A33" s="16"/>
      <c r="B33" s="8"/>
      <c r="C33" s="8"/>
      <c r="D33" s="8"/>
      <c r="E33" s="16"/>
      <c r="F33" s="24"/>
      <c r="G33" s="24"/>
      <c r="H33" s="24"/>
      <c r="I33" s="24"/>
      <c r="J33" s="24"/>
      <c r="K33" s="24"/>
      <c r="L33" s="24"/>
      <c r="M33" s="24"/>
      <c r="N33" s="24"/>
      <c r="O33" s="24"/>
      <c r="P33" s="24"/>
      <c r="Q33" s="24"/>
      <c r="R33" s="24"/>
      <c r="S33" s="16"/>
      <c r="T33" s="16"/>
      <c r="U33" s="16"/>
      <c r="V33" s="16"/>
      <c r="W33" s="16"/>
      <c r="X33" s="16"/>
      <c r="Y33" s="16"/>
      <c r="Z33" s="16"/>
    </row>
    <row r="34" spans="1:26" ht="27.75" customHeight="1" x14ac:dyDescent="0.2">
      <c r="A34" s="16"/>
      <c r="B34" s="8"/>
      <c r="C34" s="8"/>
      <c r="D34" s="8"/>
      <c r="E34" s="16"/>
      <c r="F34" s="24"/>
      <c r="G34" s="24"/>
      <c r="H34" s="24"/>
      <c r="I34" s="24"/>
      <c r="J34" s="24"/>
      <c r="K34" s="24"/>
      <c r="L34" s="24"/>
      <c r="M34" s="24"/>
      <c r="N34" s="24"/>
      <c r="O34" s="24"/>
      <c r="P34" s="24"/>
      <c r="Q34" s="24"/>
      <c r="R34" s="24"/>
      <c r="S34" s="16"/>
      <c r="T34" s="16"/>
      <c r="U34" s="16"/>
      <c r="V34" s="16"/>
      <c r="W34" s="16"/>
      <c r="X34" s="16"/>
      <c r="Y34" s="16"/>
      <c r="Z34" s="16"/>
    </row>
    <row r="35" spans="1:26" ht="27.75" customHeight="1" x14ac:dyDescent="0.2">
      <c r="A35" s="16"/>
      <c r="B35" s="8"/>
      <c r="C35" s="8"/>
      <c r="D35" s="8"/>
      <c r="E35" s="16"/>
      <c r="F35" s="24"/>
      <c r="G35" s="24"/>
      <c r="H35" s="24"/>
      <c r="I35" s="24"/>
      <c r="J35" s="24"/>
      <c r="K35" s="24"/>
      <c r="L35" s="24"/>
      <c r="M35" s="24"/>
      <c r="N35" s="24"/>
      <c r="O35" s="24"/>
      <c r="P35" s="24"/>
      <c r="Q35" s="24"/>
      <c r="R35" s="24"/>
      <c r="S35" s="16"/>
      <c r="T35" s="16"/>
      <c r="U35" s="16"/>
      <c r="V35" s="16"/>
      <c r="W35" s="16"/>
      <c r="X35" s="16"/>
      <c r="Y35" s="16"/>
      <c r="Z35" s="16"/>
    </row>
    <row r="36" spans="1:26" ht="27.75" customHeight="1" x14ac:dyDescent="0.2">
      <c r="A36" s="16"/>
      <c r="B36" s="8"/>
      <c r="C36" s="8"/>
      <c r="D36" s="8"/>
      <c r="E36" s="16"/>
      <c r="F36" s="24"/>
      <c r="G36" s="24"/>
      <c r="H36" s="24"/>
      <c r="I36" s="24"/>
      <c r="J36" s="24"/>
      <c r="K36" s="24"/>
      <c r="L36" s="24"/>
      <c r="M36" s="24"/>
      <c r="N36" s="24"/>
      <c r="O36" s="24"/>
      <c r="P36" s="24"/>
      <c r="Q36" s="24"/>
      <c r="R36" s="24"/>
      <c r="S36" s="16"/>
      <c r="T36" s="16"/>
      <c r="U36" s="16"/>
      <c r="V36" s="16"/>
      <c r="W36" s="16"/>
      <c r="X36" s="16"/>
      <c r="Y36" s="16"/>
      <c r="Z36" s="16"/>
    </row>
    <row r="37" spans="1:26" ht="27.75" customHeight="1" x14ac:dyDescent="0.2">
      <c r="A37" s="16"/>
      <c r="B37" s="8"/>
      <c r="C37" s="8"/>
      <c r="D37" s="8"/>
      <c r="E37" s="16"/>
      <c r="F37" s="24"/>
      <c r="G37" s="24"/>
      <c r="H37" s="24"/>
      <c r="I37" s="24"/>
      <c r="J37" s="24"/>
      <c r="K37" s="24"/>
      <c r="L37" s="24"/>
      <c r="M37" s="24"/>
      <c r="N37" s="24"/>
      <c r="O37" s="24"/>
      <c r="P37" s="24"/>
      <c r="Q37" s="24"/>
      <c r="R37" s="24"/>
      <c r="S37" s="16"/>
      <c r="T37" s="16"/>
      <c r="U37" s="16"/>
      <c r="V37" s="16"/>
      <c r="W37" s="16"/>
      <c r="X37" s="16"/>
      <c r="Y37" s="16"/>
      <c r="Z37" s="16"/>
    </row>
    <row r="38" spans="1:26" ht="27.75" customHeight="1" x14ac:dyDescent="0.2">
      <c r="A38" s="16"/>
      <c r="B38" s="8"/>
      <c r="C38" s="8"/>
      <c r="D38" s="8"/>
      <c r="E38" s="16"/>
      <c r="F38" s="24"/>
      <c r="G38" s="24"/>
      <c r="H38" s="24"/>
      <c r="I38" s="24"/>
      <c r="J38" s="24"/>
      <c r="K38" s="24"/>
      <c r="L38" s="24"/>
      <c r="M38" s="24"/>
      <c r="N38" s="24"/>
      <c r="O38" s="24"/>
      <c r="P38" s="24"/>
      <c r="Q38" s="24"/>
      <c r="R38" s="24"/>
      <c r="S38" s="16"/>
      <c r="T38" s="16"/>
      <c r="U38" s="16"/>
      <c r="V38" s="16"/>
      <c r="W38" s="16"/>
      <c r="X38" s="16"/>
      <c r="Y38" s="16"/>
      <c r="Z38" s="16"/>
    </row>
    <row r="39" spans="1:26" ht="57" customHeight="1" x14ac:dyDescent="0.2">
      <c r="A39" s="19" t="s">
        <v>95</v>
      </c>
      <c r="B39" s="8"/>
      <c r="C39" s="8"/>
      <c r="D39" s="8"/>
      <c r="E39" s="19" t="s">
        <v>95</v>
      </c>
      <c r="F39" s="24"/>
      <c r="G39" s="24"/>
      <c r="H39" s="24"/>
      <c r="I39" s="24"/>
      <c r="J39" s="19" t="s">
        <v>95</v>
      </c>
      <c r="K39" s="24"/>
      <c r="L39" s="24"/>
      <c r="M39" s="24"/>
      <c r="N39" s="24"/>
      <c r="O39" s="24"/>
      <c r="P39" s="24"/>
      <c r="Q39" s="24"/>
      <c r="R39" s="24"/>
      <c r="S39" s="16"/>
      <c r="T39" s="16"/>
      <c r="U39" s="16"/>
      <c r="V39" s="16"/>
      <c r="W39" s="16"/>
      <c r="X39" s="16"/>
      <c r="Y39" s="16"/>
      <c r="Z39" s="16"/>
    </row>
    <row r="40" spans="1:26" ht="45" customHeight="1" x14ac:dyDescent="0.2">
      <c r="A40" s="190" t="s">
        <v>96</v>
      </c>
      <c r="B40" s="191"/>
      <c r="C40" s="191"/>
      <c r="D40" s="8"/>
      <c r="E40" s="190" t="s">
        <v>97</v>
      </c>
      <c r="F40" s="191"/>
      <c r="G40" s="191"/>
      <c r="H40" s="191"/>
      <c r="I40" s="24"/>
      <c r="J40" s="190" t="s">
        <v>96</v>
      </c>
      <c r="K40" s="191"/>
      <c r="L40" s="191"/>
      <c r="M40" s="191"/>
      <c r="N40" s="191"/>
      <c r="O40" s="24"/>
      <c r="P40" s="24"/>
      <c r="Q40" s="24"/>
      <c r="R40" s="24"/>
      <c r="S40" s="16"/>
      <c r="T40" s="16"/>
      <c r="U40" s="16"/>
      <c r="V40" s="16"/>
      <c r="W40" s="16"/>
      <c r="X40" s="16"/>
      <c r="Y40" s="16"/>
      <c r="Z40" s="16"/>
    </row>
    <row r="41" spans="1:26" ht="34" customHeight="1" x14ac:dyDescent="0.2">
      <c r="A41" s="27"/>
      <c r="B41" s="20"/>
      <c r="C41" s="20"/>
      <c r="D41" s="8"/>
      <c r="E41" s="27"/>
      <c r="F41" s="20"/>
      <c r="G41" s="20"/>
      <c r="I41" s="24"/>
      <c r="J41" s="27"/>
      <c r="K41" s="20"/>
      <c r="L41" s="20"/>
      <c r="O41" s="24"/>
      <c r="P41" s="24"/>
      <c r="Q41" s="24"/>
      <c r="R41" s="24"/>
      <c r="S41" s="16"/>
      <c r="T41" s="16"/>
      <c r="U41" s="16"/>
      <c r="V41" s="16"/>
      <c r="W41" s="16"/>
      <c r="X41" s="16"/>
      <c r="Y41" s="16"/>
      <c r="Z41" s="16"/>
    </row>
    <row r="42" spans="1:26" ht="162" customHeight="1" x14ac:dyDescent="0.2">
      <c r="A42" s="192" t="s">
        <v>98</v>
      </c>
      <c r="B42" s="191"/>
      <c r="C42" s="191"/>
      <c r="D42" s="191"/>
      <c r="E42" s="191"/>
      <c r="F42" s="191"/>
      <c r="G42" s="191"/>
      <c r="H42" s="191"/>
      <c r="I42" s="191"/>
      <c r="J42" s="191"/>
      <c r="K42" s="191"/>
      <c r="L42" s="191"/>
      <c r="M42" s="191"/>
      <c r="N42" s="191"/>
      <c r="O42" s="191"/>
      <c r="P42" s="191"/>
      <c r="Q42" s="191"/>
      <c r="R42" s="191"/>
      <c r="S42" s="191"/>
      <c r="T42" s="191"/>
      <c r="U42" s="191"/>
      <c r="V42" s="191"/>
      <c r="W42" s="114"/>
      <c r="X42" s="115"/>
      <c r="Y42" s="115"/>
      <c r="Z42" s="115"/>
    </row>
    <row r="43" spans="1:26" ht="27.75" customHeight="1" x14ac:dyDescent="0.2">
      <c r="A43" s="104" t="s">
        <v>99</v>
      </c>
      <c r="B43" s="105"/>
      <c r="C43" s="105"/>
      <c r="D43" s="105"/>
      <c r="E43" s="111"/>
      <c r="F43" s="106"/>
      <c r="G43" s="106"/>
      <c r="H43" s="106"/>
      <c r="I43" s="106"/>
      <c r="J43" s="106"/>
      <c r="K43" s="106"/>
      <c r="L43" s="106"/>
      <c r="M43" s="106"/>
      <c r="N43" s="106"/>
      <c r="O43" s="106"/>
      <c r="P43" s="106"/>
      <c r="Q43" s="106"/>
      <c r="R43" s="111"/>
      <c r="S43" s="111"/>
      <c r="T43" s="111"/>
      <c r="U43" s="111"/>
      <c r="V43" s="111"/>
      <c r="W43" s="111"/>
      <c r="X43" s="111"/>
      <c r="Y43" s="111"/>
      <c r="Z43" s="111"/>
    </row>
    <row r="44" spans="1:26" ht="27.75" customHeight="1" x14ac:dyDescent="0.2">
      <c r="A44" s="104" t="s">
        <v>92</v>
      </c>
      <c r="B44" s="105"/>
      <c r="C44" s="105"/>
      <c r="D44" s="105"/>
      <c r="E44" s="104" t="s">
        <v>93</v>
      </c>
      <c r="F44" s="111"/>
      <c r="G44" s="111"/>
      <c r="H44" s="111"/>
      <c r="I44" s="111"/>
      <c r="J44" s="111"/>
      <c r="K44" s="104" t="s">
        <v>94</v>
      </c>
      <c r="L44" s="111"/>
      <c r="M44" s="111"/>
      <c r="N44" s="111"/>
      <c r="O44" s="111"/>
      <c r="P44" s="111"/>
      <c r="Q44" s="111"/>
      <c r="R44" s="104"/>
      <c r="S44" s="111"/>
      <c r="T44" s="111"/>
      <c r="U44" s="111"/>
      <c r="V44" s="111"/>
      <c r="W44" s="111"/>
      <c r="X44" s="111"/>
      <c r="Y44" s="111"/>
      <c r="Z44" s="111"/>
    </row>
    <row r="45" spans="1:26" ht="27.75" customHeight="1" x14ac:dyDescent="0.2">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27.75" customHeight="1" x14ac:dyDescent="0.2">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27.75" customHeight="1" x14ac:dyDescent="0.2">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27.75" customHeight="1" x14ac:dyDescent="0.2">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27.75" customHeight="1" x14ac:dyDescent="0.2">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27.75" customHeight="1" x14ac:dyDescent="0.2">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27.75" customHeight="1" x14ac:dyDescent="0.2">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27.75" customHeight="1" x14ac:dyDescent="0.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27.75" customHeight="1" x14ac:dyDescent="0.2">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27.75" customHeight="1" x14ac:dyDescent="0.2">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27.75" customHeight="1" x14ac:dyDescent="0.2">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27.75" customHeight="1" x14ac:dyDescent="0.2">
      <c r="A56" s="19" t="s">
        <v>95</v>
      </c>
      <c r="B56" s="8"/>
      <c r="C56" s="8"/>
      <c r="D56" s="8"/>
      <c r="E56" s="19" t="s">
        <v>95</v>
      </c>
      <c r="F56" s="24"/>
      <c r="G56" s="24"/>
      <c r="H56" s="24"/>
      <c r="I56" s="24"/>
      <c r="J56" s="19" t="s">
        <v>95</v>
      </c>
      <c r="K56" s="24"/>
      <c r="L56" s="24"/>
      <c r="M56" s="24"/>
      <c r="N56" s="24"/>
      <c r="O56" s="24"/>
      <c r="P56" s="24"/>
      <c r="Q56" s="24"/>
      <c r="R56" s="24"/>
      <c r="S56" s="16"/>
      <c r="T56" s="16"/>
      <c r="U56" s="16"/>
      <c r="V56" s="16"/>
      <c r="W56" s="16"/>
      <c r="X56" s="16"/>
      <c r="Y56" s="16"/>
      <c r="Z56" s="16"/>
    </row>
    <row r="57" spans="1:26" ht="94" customHeight="1" x14ac:dyDescent="0.2">
      <c r="A57" s="190" t="s">
        <v>100</v>
      </c>
      <c r="B57" s="191"/>
      <c r="C57" s="191"/>
      <c r="D57" s="8"/>
      <c r="E57" s="190" t="s">
        <v>97</v>
      </c>
      <c r="F57" s="191"/>
      <c r="G57" s="191"/>
      <c r="H57" s="191"/>
      <c r="I57" s="24"/>
      <c r="J57" s="190" t="s">
        <v>96</v>
      </c>
      <c r="K57" s="191"/>
      <c r="L57" s="191"/>
      <c r="M57" s="191"/>
      <c r="N57" s="191"/>
      <c r="O57" s="24"/>
      <c r="P57" s="24"/>
      <c r="Q57" s="24"/>
      <c r="R57" s="24"/>
      <c r="S57" s="16"/>
      <c r="T57" s="16"/>
      <c r="U57" s="16"/>
      <c r="V57" s="16"/>
      <c r="W57" s="16"/>
      <c r="X57" s="16"/>
      <c r="Y57" s="16"/>
      <c r="Z57" s="16"/>
    </row>
    <row r="58" spans="1:26" ht="27.75" customHeight="1" x14ac:dyDescent="0.2">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27.75" customHeight="1" x14ac:dyDescent="0.2">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27.75" customHeight="1" x14ac:dyDescent="0.2">
      <c r="P60" s="16"/>
      <c r="Q60" s="16"/>
      <c r="R60" s="16"/>
      <c r="S60" s="16"/>
      <c r="T60" s="16"/>
      <c r="U60" s="16"/>
      <c r="V60" s="16"/>
      <c r="W60" s="16"/>
      <c r="X60" s="16"/>
      <c r="Y60" s="16"/>
      <c r="Z60" s="16"/>
    </row>
    <row r="61" spans="1:26" ht="27.75" customHeight="1" x14ac:dyDescent="0.2">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27.75" customHeight="1" x14ac:dyDescent="0.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27.75" customHeight="1" x14ac:dyDescent="0.2">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27.75" customHeight="1" x14ac:dyDescent="0.2">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27.75" customHeight="1" x14ac:dyDescent="0.2">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27.75" customHeight="1" x14ac:dyDescent="0.2">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27.75" customHeight="1" x14ac:dyDescent="0.2">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27.75" customHeight="1" x14ac:dyDescent="0.2">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27.75" customHeight="1" x14ac:dyDescent="0.2">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27.75" customHeight="1" x14ac:dyDescent="0.2">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27.75" customHeight="1" x14ac:dyDescent="0.2">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27.75" customHeight="1" x14ac:dyDescent="0.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27.75" customHeight="1" x14ac:dyDescent="0.2">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27.75" customHeight="1" x14ac:dyDescent="0.2">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27.75" customHeight="1" x14ac:dyDescent="0.2">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27.75" customHeight="1" x14ac:dyDescent="0.2">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27.75" customHeight="1" x14ac:dyDescent="0.2">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27.75" customHeight="1" x14ac:dyDescent="0.2">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27.75" customHeight="1" x14ac:dyDescent="0.2">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27.75" customHeight="1" x14ac:dyDescent="0.2">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27.75" customHeight="1" x14ac:dyDescent="0.2">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27.75" customHeight="1" x14ac:dyDescent="0.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27.75" customHeight="1" x14ac:dyDescent="0.2">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27.75" customHeight="1" x14ac:dyDescent="0.2">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27.75" customHeight="1" x14ac:dyDescent="0.2">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27.75" customHeight="1" x14ac:dyDescent="0.2">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27.75" customHeight="1" x14ac:dyDescent="0.2">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27.75" customHeight="1" x14ac:dyDescent="0.2">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27.75" customHeight="1" x14ac:dyDescent="0.2">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27.75" customHeight="1" x14ac:dyDescent="0.2">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27.75" customHeight="1" x14ac:dyDescent="0.2">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27.75" customHeight="1" x14ac:dyDescent="0.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27.75" customHeight="1" x14ac:dyDescent="0.2">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27.75" customHeight="1" x14ac:dyDescent="0.2">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27.75" customHeight="1" x14ac:dyDescent="0.2">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27.75" customHeight="1" x14ac:dyDescent="0.2">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27.75" customHeight="1" x14ac:dyDescent="0.2">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27.75" customHeight="1" x14ac:dyDescent="0.2">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27.75" customHeight="1" x14ac:dyDescent="0.2">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27.75" customHeight="1" x14ac:dyDescent="0.2">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27.75" customHeight="1" x14ac:dyDescent="0.2">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27.75" customHeight="1" x14ac:dyDescent="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27.75" customHeight="1" x14ac:dyDescent="0.2">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27.75" customHeight="1" x14ac:dyDescent="0.2">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27.75" customHeight="1" x14ac:dyDescent="0.2">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27.75" customHeight="1" x14ac:dyDescent="0.2">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27.75" customHeight="1" x14ac:dyDescent="0.2">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27.75" customHeight="1" x14ac:dyDescent="0.2">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27.75" customHeight="1" x14ac:dyDescent="0.2">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27.75" customHeight="1" x14ac:dyDescent="0.2">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27.75" customHeight="1" x14ac:dyDescent="0.2">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27.75" customHeight="1" x14ac:dyDescent="0.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27.75" customHeight="1" x14ac:dyDescent="0.2">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27.75" customHeight="1" x14ac:dyDescent="0.2">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27.75" customHeight="1" x14ac:dyDescent="0.2">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27.75" customHeight="1" x14ac:dyDescent="0.2">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27.75" customHeight="1" x14ac:dyDescent="0.2">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27.75" customHeight="1" x14ac:dyDescent="0.2">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27.75" customHeight="1" x14ac:dyDescent="0.2">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27.75" customHeight="1" x14ac:dyDescent="0.2">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27.75" customHeight="1" x14ac:dyDescent="0.2">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27.75" customHeight="1" x14ac:dyDescent="0.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27.75" customHeight="1" x14ac:dyDescent="0.2">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27.75" customHeight="1" x14ac:dyDescent="0.2">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27.75" customHeight="1" x14ac:dyDescent="0.2">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27.75" customHeight="1" x14ac:dyDescent="0.2">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27.75" customHeight="1" x14ac:dyDescent="0.2">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27.75" customHeight="1" x14ac:dyDescent="0.2">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27.75" customHeight="1" x14ac:dyDescent="0.2">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27.75" customHeight="1" x14ac:dyDescent="0.2">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27.75" customHeight="1" x14ac:dyDescent="0.2">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27.75" customHeight="1" x14ac:dyDescent="0.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27.75" customHeight="1" x14ac:dyDescent="0.2">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27.75" customHeight="1" x14ac:dyDescent="0.2">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27.75" customHeight="1" x14ac:dyDescent="0.2">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27.75" customHeight="1" x14ac:dyDescent="0.2">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27.75" customHeight="1" x14ac:dyDescent="0.2">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27.75" customHeight="1" x14ac:dyDescent="0.2">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27.75" customHeight="1" x14ac:dyDescent="0.2">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27.75" customHeight="1" x14ac:dyDescent="0.2">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27.75" customHeight="1" x14ac:dyDescent="0.2">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27.75" customHeight="1" x14ac:dyDescent="0.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27.75" customHeight="1" x14ac:dyDescent="0.2">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27.75" customHeight="1" x14ac:dyDescent="0.2">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27.75" customHeight="1" x14ac:dyDescent="0.2">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27.75" customHeight="1" x14ac:dyDescent="0.2">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27.75" customHeight="1" x14ac:dyDescent="0.2">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27.75" customHeight="1" x14ac:dyDescent="0.2">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27.75" customHeight="1" x14ac:dyDescent="0.2">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27.75" customHeight="1" x14ac:dyDescent="0.2">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27.75" customHeight="1" x14ac:dyDescent="0.2">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27.75" customHeight="1" x14ac:dyDescent="0.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27.75" customHeight="1" x14ac:dyDescent="0.2">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27.75" customHeight="1" x14ac:dyDescent="0.2">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27.75" customHeight="1" x14ac:dyDescent="0.2">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27.75" customHeight="1" x14ac:dyDescent="0.2">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27.75" customHeight="1" x14ac:dyDescent="0.2">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27.75" customHeight="1" x14ac:dyDescent="0.2">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27.75" customHeight="1" x14ac:dyDescent="0.2">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27.75" customHeight="1" x14ac:dyDescent="0.2">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27.75" customHeight="1" x14ac:dyDescent="0.2">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27.75" customHeight="1" x14ac:dyDescent="0.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27.75" customHeight="1" x14ac:dyDescent="0.2">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27.75" customHeight="1" x14ac:dyDescent="0.2">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27.75" customHeight="1" x14ac:dyDescent="0.2">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27.75" customHeight="1" x14ac:dyDescent="0.2">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27.75" customHeight="1" x14ac:dyDescent="0.2">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27.75" customHeight="1" x14ac:dyDescent="0.2">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27.75" customHeight="1" x14ac:dyDescent="0.2">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27.75" customHeight="1" x14ac:dyDescent="0.2">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27.75" customHeight="1" x14ac:dyDescent="0.2">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27.75" customHeight="1" x14ac:dyDescent="0.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27.75" customHeight="1" x14ac:dyDescent="0.2">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27.75" customHeight="1" x14ac:dyDescent="0.2">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27.75" customHeight="1" x14ac:dyDescent="0.2">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27.75" customHeight="1" x14ac:dyDescent="0.2">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27.75" customHeight="1" x14ac:dyDescent="0.2">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27.75" customHeight="1" x14ac:dyDescent="0.2">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27.75" customHeight="1" x14ac:dyDescent="0.2">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27.75" customHeight="1" x14ac:dyDescent="0.2">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27.75" customHeight="1" x14ac:dyDescent="0.2">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27.75" customHeight="1" x14ac:dyDescent="0.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27.75" customHeight="1" x14ac:dyDescent="0.2">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27.75" customHeight="1" x14ac:dyDescent="0.2">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27.75" customHeight="1" x14ac:dyDescent="0.2">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27.75" customHeight="1" x14ac:dyDescent="0.2">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27.75" customHeight="1" x14ac:dyDescent="0.2">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27.75" customHeight="1" x14ac:dyDescent="0.2">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27.75" customHeight="1" x14ac:dyDescent="0.2">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27.75" customHeight="1" x14ac:dyDescent="0.2">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27.75" customHeight="1" x14ac:dyDescent="0.2">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27.75" customHeight="1" x14ac:dyDescent="0.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27.75" customHeight="1" x14ac:dyDescent="0.2">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27.75" customHeight="1" x14ac:dyDescent="0.2">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27.75" customHeight="1" x14ac:dyDescent="0.2">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27.75" customHeight="1" x14ac:dyDescent="0.2">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27.75" customHeight="1" x14ac:dyDescent="0.2">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27.75" customHeight="1" x14ac:dyDescent="0.2">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27.75" customHeight="1" x14ac:dyDescent="0.2">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27.75" customHeight="1" x14ac:dyDescent="0.2">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27.75" customHeight="1" x14ac:dyDescent="0.2">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27.75" customHeight="1" x14ac:dyDescent="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27.75" customHeight="1" x14ac:dyDescent="0.2">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27.75" customHeight="1" x14ac:dyDescent="0.2">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27.75" customHeight="1" x14ac:dyDescent="0.2">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27.75" customHeight="1" x14ac:dyDescent="0.2">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27.75" customHeight="1" x14ac:dyDescent="0.2">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27.75" customHeight="1" x14ac:dyDescent="0.2">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27.75" customHeight="1" x14ac:dyDescent="0.2">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27.75" customHeight="1" x14ac:dyDescent="0.2">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27.75" customHeight="1" x14ac:dyDescent="0.2">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27.75" customHeight="1" x14ac:dyDescent="0.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27.75" customHeight="1" x14ac:dyDescent="0.2">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27.75" customHeight="1" x14ac:dyDescent="0.2">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27.75" customHeight="1" x14ac:dyDescent="0.2">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27.75" customHeight="1" x14ac:dyDescent="0.2">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27.75" customHeight="1" x14ac:dyDescent="0.2">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27.75" customHeight="1" x14ac:dyDescent="0.2">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27.75" customHeight="1" x14ac:dyDescent="0.2">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27.75" customHeight="1" x14ac:dyDescent="0.2">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27.75" customHeight="1" x14ac:dyDescent="0.2">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27.75" customHeight="1" x14ac:dyDescent="0.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27.75" customHeight="1" x14ac:dyDescent="0.2">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27.75" customHeight="1" x14ac:dyDescent="0.2">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27.75" customHeight="1" x14ac:dyDescent="0.2">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27.75" customHeight="1" x14ac:dyDescent="0.2">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27.75" customHeight="1" x14ac:dyDescent="0.2">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27.75" customHeight="1" x14ac:dyDescent="0.2">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27.75" customHeight="1" x14ac:dyDescent="0.2">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27.75" customHeight="1" x14ac:dyDescent="0.2">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27.75" customHeight="1" x14ac:dyDescent="0.2">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27.75" customHeight="1" x14ac:dyDescent="0.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27.75" customHeight="1" x14ac:dyDescent="0.2">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27.75" customHeight="1" x14ac:dyDescent="0.2">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27.75" customHeight="1" x14ac:dyDescent="0.2">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27.75" customHeight="1" x14ac:dyDescent="0.2">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27.75" customHeight="1" x14ac:dyDescent="0.2">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27.75" customHeight="1" x14ac:dyDescent="0.2">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27.75" customHeight="1" x14ac:dyDescent="0.2">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27.75" customHeight="1" x14ac:dyDescent="0.2">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27.75" customHeight="1" x14ac:dyDescent="0.2">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27.75" customHeight="1" x14ac:dyDescent="0.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27.75" customHeight="1" x14ac:dyDescent="0.2">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27.75" customHeight="1" x14ac:dyDescent="0.2">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27.75" customHeight="1" x14ac:dyDescent="0.2">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27.75" customHeight="1" x14ac:dyDescent="0.2">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27.75" customHeight="1" x14ac:dyDescent="0.2">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27.75" customHeight="1" x14ac:dyDescent="0.2">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27.75" customHeight="1" x14ac:dyDescent="0.2">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27.75" customHeight="1" x14ac:dyDescent="0.2">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27.75" customHeight="1" x14ac:dyDescent="0.2">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27.75" customHeight="1" x14ac:dyDescent="0.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27.75" customHeight="1" x14ac:dyDescent="0.2">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27.75" customHeight="1" x14ac:dyDescent="0.2">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27.75" customHeight="1" x14ac:dyDescent="0.2">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27.75" customHeight="1" x14ac:dyDescent="0.2">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27.75" customHeight="1" x14ac:dyDescent="0.2">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27.75" customHeight="1" x14ac:dyDescent="0.2">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27.75" customHeight="1" x14ac:dyDescent="0.2">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27.75" customHeight="1" x14ac:dyDescent="0.2">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27.75" customHeight="1" x14ac:dyDescent="0.2">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27.75" customHeight="1" x14ac:dyDescent="0.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27.75" customHeight="1" x14ac:dyDescent="0.2">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27.75" customHeight="1" x14ac:dyDescent="0.2">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27.75" customHeight="1" x14ac:dyDescent="0.2">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27.75" customHeight="1" x14ac:dyDescent="0.2">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27.75" customHeight="1" x14ac:dyDescent="0.2">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27.75" customHeight="1" x14ac:dyDescent="0.2">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27.75" customHeight="1" x14ac:dyDescent="0.2">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27.75" customHeight="1" x14ac:dyDescent="0.2">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27.75" customHeight="1" x14ac:dyDescent="0.2">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27.75" customHeight="1" x14ac:dyDescent="0.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27.75" customHeight="1" x14ac:dyDescent="0.2">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27.75" customHeight="1" x14ac:dyDescent="0.2">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27.75" customHeight="1" x14ac:dyDescent="0.2">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27.75" customHeight="1" x14ac:dyDescent="0.2">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27.75" customHeight="1" x14ac:dyDescent="0.2">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27.75" customHeight="1" x14ac:dyDescent="0.2">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27.75" customHeight="1" x14ac:dyDescent="0.2">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27.75" customHeight="1" x14ac:dyDescent="0.2">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27.75" customHeight="1" x14ac:dyDescent="0.2">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27.75" customHeight="1" x14ac:dyDescent="0.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27.75" customHeight="1" x14ac:dyDescent="0.2">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27.75" customHeight="1" x14ac:dyDescent="0.2">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27.75" customHeight="1" x14ac:dyDescent="0.2">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27.75" customHeight="1" x14ac:dyDescent="0.2">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27.75" customHeight="1" x14ac:dyDescent="0.2">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27.75" customHeight="1" x14ac:dyDescent="0.2">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27.75" customHeight="1" x14ac:dyDescent="0.2">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27.75" customHeight="1" x14ac:dyDescent="0.2">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27.75" customHeight="1" x14ac:dyDescent="0.2">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27.75" customHeight="1" x14ac:dyDescent="0.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27.75" customHeight="1" x14ac:dyDescent="0.2">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27.75" customHeight="1" x14ac:dyDescent="0.2">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27.75" customHeight="1" x14ac:dyDescent="0.2">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27.75" customHeight="1" x14ac:dyDescent="0.2">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27.75" customHeight="1" x14ac:dyDescent="0.2">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27.75" customHeight="1" x14ac:dyDescent="0.2">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27.75" customHeight="1" x14ac:dyDescent="0.2">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27.75" customHeight="1" x14ac:dyDescent="0.2">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27.75" customHeight="1" x14ac:dyDescent="0.2">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27.75" customHeight="1" x14ac:dyDescent="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27.75" customHeight="1" x14ac:dyDescent="0.2">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27.75" customHeight="1" x14ac:dyDescent="0.2">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27.75" customHeight="1" x14ac:dyDescent="0.2">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27.75" customHeight="1" x14ac:dyDescent="0.2">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27.75" customHeight="1" x14ac:dyDescent="0.2">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27.75" customHeight="1" x14ac:dyDescent="0.2">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27.75" customHeight="1" x14ac:dyDescent="0.2">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27.75" customHeight="1" x14ac:dyDescent="0.2">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27.75" customHeight="1" x14ac:dyDescent="0.2">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27.75" customHeight="1" x14ac:dyDescent="0.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27.75" customHeight="1" x14ac:dyDescent="0.2">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27.75" customHeight="1" x14ac:dyDescent="0.2">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27.75" customHeight="1" x14ac:dyDescent="0.2">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27.75" customHeight="1" x14ac:dyDescent="0.2">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27.75" customHeight="1" x14ac:dyDescent="0.2">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27.75" customHeight="1" x14ac:dyDescent="0.2">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27.75" customHeight="1" x14ac:dyDescent="0.2">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27.75" customHeight="1" x14ac:dyDescent="0.2">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27.75" customHeight="1" x14ac:dyDescent="0.2">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27.75" customHeight="1" x14ac:dyDescent="0.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27.75" customHeight="1" x14ac:dyDescent="0.2">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27.75" customHeight="1" x14ac:dyDescent="0.2">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27.75" customHeight="1" x14ac:dyDescent="0.2">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27.75" customHeight="1" x14ac:dyDescent="0.2">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27.75" customHeight="1" x14ac:dyDescent="0.2">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27.75" customHeight="1" x14ac:dyDescent="0.2">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27.75" customHeight="1" x14ac:dyDescent="0.2">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27.75" customHeight="1" x14ac:dyDescent="0.2">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27.75" customHeight="1" x14ac:dyDescent="0.2">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27.75" customHeight="1" x14ac:dyDescent="0.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27.75" customHeight="1" x14ac:dyDescent="0.2">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27.75" customHeight="1" x14ac:dyDescent="0.2">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27.75" customHeight="1" x14ac:dyDescent="0.2">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27.75" customHeight="1" x14ac:dyDescent="0.2">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27.75" customHeight="1" x14ac:dyDescent="0.2">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27.75" customHeight="1" x14ac:dyDescent="0.2">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27.75" customHeight="1" x14ac:dyDescent="0.2">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27.75" customHeight="1" x14ac:dyDescent="0.2">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27.75" customHeight="1" x14ac:dyDescent="0.2">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27.75" customHeight="1" x14ac:dyDescent="0.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27.75" customHeight="1" x14ac:dyDescent="0.2">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27.75" customHeight="1" x14ac:dyDescent="0.2">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27.75" customHeight="1" x14ac:dyDescent="0.2">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27.75" customHeight="1" x14ac:dyDescent="0.2">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27.75" customHeight="1" x14ac:dyDescent="0.2">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27.75" customHeight="1" x14ac:dyDescent="0.2">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27.75" customHeight="1" x14ac:dyDescent="0.2">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27.75" customHeight="1" x14ac:dyDescent="0.2">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27.75" customHeight="1" x14ac:dyDescent="0.2">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27.75" customHeight="1" x14ac:dyDescent="0.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27.75" customHeight="1" x14ac:dyDescent="0.2">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27.75" customHeight="1" x14ac:dyDescent="0.2">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27.75" customHeight="1" x14ac:dyDescent="0.2">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27.75" customHeight="1" x14ac:dyDescent="0.2">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27.75" customHeight="1" x14ac:dyDescent="0.2">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27.75" customHeight="1" x14ac:dyDescent="0.2">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27.75" customHeight="1" x14ac:dyDescent="0.2">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27.75" customHeight="1" x14ac:dyDescent="0.2">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27.75" customHeight="1" x14ac:dyDescent="0.2">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27.75" customHeight="1" x14ac:dyDescent="0.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27.75" customHeight="1" x14ac:dyDescent="0.2">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27.75" customHeight="1" x14ac:dyDescent="0.2">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27.75" customHeight="1" x14ac:dyDescent="0.2">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27.75" customHeight="1" x14ac:dyDescent="0.2">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27.75" customHeight="1" x14ac:dyDescent="0.2">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27.75" customHeight="1" x14ac:dyDescent="0.2">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27.75" customHeight="1" x14ac:dyDescent="0.2">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27.75" customHeight="1" x14ac:dyDescent="0.2">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27.75" customHeight="1" x14ac:dyDescent="0.2">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27.75" customHeight="1" x14ac:dyDescent="0.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27.75" customHeight="1" x14ac:dyDescent="0.2">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27.75" customHeight="1" x14ac:dyDescent="0.2">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27.75" customHeight="1" x14ac:dyDescent="0.2">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27.75" customHeight="1" x14ac:dyDescent="0.2">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27.75" customHeight="1" x14ac:dyDescent="0.2">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27.75" customHeight="1" x14ac:dyDescent="0.2">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27.75" customHeight="1" x14ac:dyDescent="0.2">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27.75" customHeight="1" x14ac:dyDescent="0.2">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27.75" customHeight="1" x14ac:dyDescent="0.2">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27.75" customHeight="1" x14ac:dyDescent="0.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27.75" customHeight="1" x14ac:dyDescent="0.2">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27.75" customHeight="1" x14ac:dyDescent="0.2">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27.75" customHeight="1" x14ac:dyDescent="0.2">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27.75" customHeight="1" x14ac:dyDescent="0.2">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27.75" customHeight="1" x14ac:dyDescent="0.2">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27.75" customHeight="1" x14ac:dyDescent="0.2">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27.75" customHeight="1" x14ac:dyDescent="0.2">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27.75" customHeight="1" x14ac:dyDescent="0.2">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27.75" customHeight="1" x14ac:dyDescent="0.2">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27.75" customHeight="1" x14ac:dyDescent="0.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27.75" customHeight="1" x14ac:dyDescent="0.2">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27.75" customHeight="1" x14ac:dyDescent="0.2">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27.75" customHeight="1" x14ac:dyDescent="0.2">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27.75" customHeight="1" x14ac:dyDescent="0.2">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27.75" customHeight="1" x14ac:dyDescent="0.2">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27.75" customHeight="1" x14ac:dyDescent="0.2">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27.75" customHeight="1" x14ac:dyDescent="0.2">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27.75" customHeight="1" x14ac:dyDescent="0.2">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27.75" customHeight="1" x14ac:dyDescent="0.2">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27.75" customHeight="1" x14ac:dyDescent="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27.75" customHeight="1" x14ac:dyDescent="0.2">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27.75" customHeight="1" x14ac:dyDescent="0.2">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27.75" customHeight="1" x14ac:dyDescent="0.2">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27.75" customHeight="1" x14ac:dyDescent="0.2">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27.75" customHeight="1" x14ac:dyDescent="0.2">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27.75" customHeight="1" x14ac:dyDescent="0.2">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27.75" customHeight="1" x14ac:dyDescent="0.2">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27.75" customHeight="1" x14ac:dyDescent="0.2">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27.75" customHeight="1" x14ac:dyDescent="0.2">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27.75" customHeight="1" x14ac:dyDescent="0.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27.75" customHeight="1" x14ac:dyDescent="0.2">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27.75" customHeight="1" x14ac:dyDescent="0.2">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27.75" customHeight="1" x14ac:dyDescent="0.2">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27.75" customHeight="1" x14ac:dyDescent="0.2">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27.75" customHeight="1" x14ac:dyDescent="0.2">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27.75" customHeight="1" x14ac:dyDescent="0.2">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27.75" customHeight="1" x14ac:dyDescent="0.2">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27.75" customHeight="1" x14ac:dyDescent="0.2">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27.75" customHeight="1" x14ac:dyDescent="0.2">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27.75" customHeight="1" x14ac:dyDescent="0.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27.75" customHeight="1" x14ac:dyDescent="0.2">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27.75" customHeight="1" x14ac:dyDescent="0.2">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27.75" customHeight="1" x14ac:dyDescent="0.2">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27.75" customHeight="1" x14ac:dyDescent="0.2">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27.75" customHeight="1" x14ac:dyDescent="0.2">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27.75" customHeight="1" x14ac:dyDescent="0.2">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27.75" customHeight="1" x14ac:dyDescent="0.2">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27.75" customHeight="1" x14ac:dyDescent="0.2">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27.75" customHeight="1" x14ac:dyDescent="0.2">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27.75" customHeight="1" x14ac:dyDescent="0.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27.75" customHeight="1" x14ac:dyDescent="0.2">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27.75" customHeight="1" x14ac:dyDescent="0.2">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27.75" customHeight="1" x14ac:dyDescent="0.2">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27.75" customHeight="1" x14ac:dyDescent="0.2">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27.75" customHeight="1" x14ac:dyDescent="0.2">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27.75" customHeight="1" x14ac:dyDescent="0.2">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27.75" customHeight="1" x14ac:dyDescent="0.2">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27.75" customHeight="1" x14ac:dyDescent="0.2">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27.75" customHeight="1" x14ac:dyDescent="0.2">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27.75" customHeight="1" x14ac:dyDescent="0.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27.75" customHeight="1" x14ac:dyDescent="0.2">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27.75" customHeight="1" x14ac:dyDescent="0.2">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27.75" customHeight="1" x14ac:dyDescent="0.2">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27.75" customHeight="1" x14ac:dyDescent="0.2">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27.75" customHeight="1" x14ac:dyDescent="0.2">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27.75" customHeight="1" x14ac:dyDescent="0.2">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27.75" customHeight="1" x14ac:dyDescent="0.2">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27.75" customHeight="1" x14ac:dyDescent="0.2">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27.75" customHeight="1" x14ac:dyDescent="0.2">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27.75" customHeight="1" x14ac:dyDescent="0.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27.75" customHeight="1" x14ac:dyDescent="0.2">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27.75" customHeight="1" x14ac:dyDescent="0.2">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27.75" customHeight="1" x14ac:dyDescent="0.2">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27.75" customHeight="1" x14ac:dyDescent="0.2">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27.75" customHeight="1" x14ac:dyDescent="0.2">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27.75" customHeight="1" x14ac:dyDescent="0.2">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27.75" customHeight="1" x14ac:dyDescent="0.2">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27.75" customHeight="1" x14ac:dyDescent="0.2">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27.75" customHeight="1" x14ac:dyDescent="0.2">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27.75" customHeight="1" x14ac:dyDescent="0.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27.75" customHeight="1" x14ac:dyDescent="0.2">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27.75" customHeight="1" x14ac:dyDescent="0.2">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27.75" customHeight="1" x14ac:dyDescent="0.2">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27.75" customHeight="1" x14ac:dyDescent="0.2">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27.75" customHeight="1" x14ac:dyDescent="0.2">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27.75" customHeight="1" x14ac:dyDescent="0.2">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27.75" customHeight="1" x14ac:dyDescent="0.2">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27.75" customHeight="1" x14ac:dyDescent="0.2">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27.75" customHeight="1" x14ac:dyDescent="0.2">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27.75" customHeight="1" x14ac:dyDescent="0.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27.75" customHeight="1" x14ac:dyDescent="0.2">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27.75" customHeight="1" x14ac:dyDescent="0.2">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27.75" customHeight="1" x14ac:dyDescent="0.2">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27.75" customHeight="1" x14ac:dyDescent="0.2">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27.75" customHeight="1" x14ac:dyDescent="0.2">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27.75" customHeight="1" x14ac:dyDescent="0.2">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27.75" customHeight="1" x14ac:dyDescent="0.2">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27.75" customHeight="1" x14ac:dyDescent="0.2">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27.75" customHeight="1" x14ac:dyDescent="0.2">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27.75" customHeight="1" x14ac:dyDescent="0.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27.75" customHeight="1" x14ac:dyDescent="0.2">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27.75" customHeight="1" x14ac:dyDescent="0.2">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27.75" customHeight="1" x14ac:dyDescent="0.2">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27.75" customHeight="1" x14ac:dyDescent="0.2">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27.75" customHeight="1" x14ac:dyDescent="0.2">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27.75" customHeight="1" x14ac:dyDescent="0.2">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27.75" customHeight="1" x14ac:dyDescent="0.2">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27.75" customHeight="1" x14ac:dyDescent="0.2">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27.75" customHeight="1" x14ac:dyDescent="0.2">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27.75" customHeight="1" x14ac:dyDescent="0.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27.75" customHeight="1" x14ac:dyDescent="0.2">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27.75" customHeight="1" x14ac:dyDescent="0.2">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27.75" customHeight="1" x14ac:dyDescent="0.2">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27.75" customHeight="1" x14ac:dyDescent="0.2">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27.75" customHeight="1" x14ac:dyDescent="0.2">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27.75" customHeight="1" x14ac:dyDescent="0.2">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27.75" customHeight="1" x14ac:dyDescent="0.2">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27.75" customHeight="1" x14ac:dyDescent="0.2">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27.75" customHeight="1" x14ac:dyDescent="0.2">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27.75" customHeight="1" x14ac:dyDescent="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27.75" customHeight="1" x14ac:dyDescent="0.2">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27.75" customHeight="1" x14ac:dyDescent="0.2">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27.75" customHeight="1" x14ac:dyDescent="0.2">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27.75" customHeight="1" x14ac:dyDescent="0.2">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27.75" customHeight="1" x14ac:dyDescent="0.2">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27.75" customHeight="1" x14ac:dyDescent="0.2">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27.75" customHeight="1" x14ac:dyDescent="0.2">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27.75" customHeight="1" x14ac:dyDescent="0.2">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27.75" customHeight="1" x14ac:dyDescent="0.2">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27.75" customHeight="1" x14ac:dyDescent="0.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27.75" customHeight="1" x14ac:dyDescent="0.2">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27.75" customHeight="1" x14ac:dyDescent="0.2">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27.75" customHeight="1" x14ac:dyDescent="0.2">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27.75" customHeight="1" x14ac:dyDescent="0.2">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27.75" customHeight="1" x14ac:dyDescent="0.2">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27.75" customHeight="1" x14ac:dyDescent="0.2">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27.75" customHeight="1" x14ac:dyDescent="0.2">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27.75" customHeight="1" x14ac:dyDescent="0.2">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27.75" customHeight="1" x14ac:dyDescent="0.2">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27.75" customHeight="1" x14ac:dyDescent="0.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27.75" customHeight="1" x14ac:dyDescent="0.2">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27.75" customHeight="1" x14ac:dyDescent="0.2">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27.75" customHeight="1" x14ac:dyDescent="0.2">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27.75" customHeight="1" x14ac:dyDescent="0.2">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27.75" customHeight="1" x14ac:dyDescent="0.2">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27.75" customHeight="1" x14ac:dyDescent="0.2">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27.75" customHeight="1" x14ac:dyDescent="0.2">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27.75" customHeight="1" x14ac:dyDescent="0.2">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27.75" customHeight="1" x14ac:dyDescent="0.2">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27.75" customHeight="1" x14ac:dyDescent="0.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27.75" customHeight="1" x14ac:dyDescent="0.2">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27.75" customHeight="1" x14ac:dyDescent="0.2">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27.75" customHeight="1" x14ac:dyDescent="0.2">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27.75" customHeight="1" x14ac:dyDescent="0.2">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27.75" customHeight="1" x14ac:dyDescent="0.2">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27.75" customHeight="1" x14ac:dyDescent="0.2">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27.75" customHeight="1" x14ac:dyDescent="0.2">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27.75" customHeight="1" x14ac:dyDescent="0.2">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27.75" customHeight="1" x14ac:dyDescent="0.2">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27.75" customHeight="1" x14ac:dyDescent="0.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27.75" customHeight="1" x14ac:dyDescent="0.2">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27.75" customHeight="1" x14ac:dyDescent="0.2">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27.75" customHeight="1" x14ac:dyDescent="0.2">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27.75" customHeight="1" x14ac:dyDescent="0.2">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27.75" customHeight="1" x14ac:dyDescent="0.2">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27.75" customHeight="1" x14ac:dyDescent="0.2">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27.75" customHeight="1" x14ac:dyDescent="0.2">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27.75" customHeight="1" x14ac:dyDescent="0.2">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27.75" customHeight="1" x14ac:dyDescent="0.2">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27.75" customHeight="1" x14ac:dyDescent="0.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27.75" customHeight="1" x14ac:dyDescent="0.2">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27.75" customHeight="1" x14ac:dyDescent="0.2">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27.75" customHeight="1" x14ac:dyDescent="0.2">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27.75" customHeight="1" x14ac:dyDescent="0.2">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27.75" customHeight="1" x14ac:dyDescent="0.2">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27.75" customHeight="1" x14ac:dyDescent="0.2">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27.75" customHeight="1" x14ac:dyDescent="0.2">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27.75" customHeight="1" x14ac:dyDescent="0.2">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27.75" customHeight="1" x14ac:dyDescent="0.2">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27.75" customHeight="1" x14ac:dyDescent="0.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27.75" customHeight="1" x14ac:dyDescent="0.2">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27.75" customHeight="1" x14ac:dyDescent="0.2">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27.75" customHeight="1" x14ac:dyDescent="0.2">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27.75" customHeight="1" x14ac:dyDescent="0.2">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27.75" customHeight="1" x14ac:dyDescent="0.2">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27.75" customHeight="1" x14ac:dyDescent="0.2">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27.75" customHeight="1" x14ac:dyDescent="0.2">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27.75" customHeight="1" x14ac:dyDescent="0.2">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27.75" customHeight="1" x14ac:dyDescent="0.2">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27.75" customHeight="1" x14ac:dyDescent="0.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27.75" customHeight="1" x14ac:dyDescent="0.2">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27.75" customHeight="1" x14ac:dyDescent="0.2">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27.75" customHeight="1" x14ac:dyDescent="0.2">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27.75" customHeight="1" x14ac:dyDescent="0.2">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27.75" customHeight="1" x14ac:dyDescent="0.2">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27.75" customHeight="1" x14ac:dyDescent="0.2">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27.75" customHeight="1" x14ac:dyDescent="0.2">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27.75" customHeight="1" x14ac:dyDescent="0.2">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27.75" customHeight="1" x14ac:dyDescent="0.2">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27.75" customHeight="1" x14ac:dyDescent="0.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27.75" customHeight="1" x14ac:dyDescent="0.2">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27.75" customHeight="1" x14ac:dyDescent="0.2">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27.75" customHeight="1" x14ac:dyDescent="0.2">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27.75" customHeight="1" x14ac:dyDescent="0.2">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27.75" customHeight="1" x14ac:dyDescent="0.2">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27.75" customHeight="1" x14ac:dyDescent="0.2">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27.75" customHeight="1" x14ac:dyDescent="0.2">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27.75" customHeight="1" x14ac:dyDescent="0.2">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27.75" customHeight="1" x14ac:dyDescent="0.2">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27.75" customHeight="1" x14ac:dyDescent="0.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27.75" customHeight="1" x14ac:dyDescent="0.2">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27.75" customHeight="1" x14ac:dyDescent="0.2">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27.75" customHeight="1" x14ac:dyDescent="0.2">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27.75" customHeight="1" x14ac:dyDescent="0.2">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27.75" customHeight="1" x14ac:dyDescent="0.2">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27.75" customHeight="1" x14ac:dyDescent="0.2">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27.75" customHeight="1" x14ac:dyDescent="0.2">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27.75" customHeight="1" x14ac:dyDescent="0.2">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27.75" customHeight="1" x14ac:dyDescent="0.2">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27.75" customHeight="1" x14ac:dyDescent="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27.75" customHeight="1" x14ac:dyDescent="0.2">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27.75" customHeight="1" x14ac:dyDescent="0.2">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27.75" customHeight="1" x14ac:dyDescent="0.2">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27.75" customHeight="1" x14ac:dyDescent="0.2">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27.75" customHeight="1" x14ac:dyDescent="0.2">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27.75" customHeight="1" x14ac:dyDescent="0.2">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27.75" customHeight="1" x14ac:dyDescent="0.2">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27.75" customHeight="1" x14ac:dyDescent="0.2">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27.75" customHeight="1" x14ac:dyDescent="0.2">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27.75" customHeight="1" x14ac:dyDescent="0.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27.75" customHeight="1" x14ac:dyDescent="0.2">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27.75" customHeight="1" x14ac:dyDescent="0.2">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27.75" customHeight="1" x14ac:dyDescent="0.2">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27.75" customHeight="1" x14ac:dyDescent="0.2">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27.75" customHeight="1" x14ac:dyDescent="0.2">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27.75" customHeight="1" x14ac:dyDescent="0.2">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27.75" customHeight="1" x14ac:dyDescent="0.2">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27.75" customHeight="1" x14ac:dyDescent="0.2">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27.75" customHeight="1" x14ac:dyDescent="0.2">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27.75" customHeight="1" x14ac:dyDescent="0.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27.75" customHeight="1" x14ac:dyDescent="0.2">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27.75" customHeight="1" x14ac:dyDescent="0.2">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27.75" customHeight="1" x14ac:dyDescent="0.2">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27.75" customHeight="1" x14ac:dyDescent="0.2">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27.75" customHeight="1" x14ac:dyDescent="0.2">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27.75" customHeight="1" x14ac:dyDescent="0.2">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27.75" customHeight="1" x14ac:dyDescent="0.2">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27.75" customHeight="1" x14ac:dyDescent="0.2">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27.75" customHeight="1" x14ac:dyDescent="0.2">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27.75" customHeight="1" x14ac:dyDescent="0.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27.75" customHeight="1" x14ac:dyDescent="0.2">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27.75" customHeight="1" x14ac:dyDescent="0.2">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27.75" customHeight="1" x14ac:dyDescent="0.2">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27.75" customHeight="1" x14ac:dyDescent="0.2">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27.75" customHeight="1" x14ac:dyDescent="0.2">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27.75" customHeight="1" x14ac:dyDescent="0.2">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27.75" customHeight="1" x14ac:dyDescent="0.2">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27.75" customHeight="1" x14ac:dyDescent="0.2">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27.75" customHeight="1" x14ac:dyDescent="0.2">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27.75" customHeight="1" x14ac:dyDescent="0.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27.75" customHeight="1" x14ac:dyDescent="0.2">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27.75" customHeight="1" x14ac:dyDescent="0.2">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27.75" customHeight="1" x14ac:dyDescent="0.2">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27.75" customHeight="1" x14ac:dyDescent="0.2">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27.75" customHeight="1" x14ac:dyDescent="0.2">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27.75" customHeight="1" x14ac:dyDescent="0.2">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27.75" customHeight="1" x14ac:dyDescent="0.2">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27.75" customHeight="1" x14ac:dyDescent="0.2">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27.75" customHeight="1" x14ac:dyDescent="0.2">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27.75" customHeight="1" x14ac:dyDescent="0.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27.75" customHeight="1" x14ac:dyDescent="0.2">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27.75" customHeight="1" x14ac:dyDescent="0.2">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27.75" customHeight="1" x14ac:dyDescent="0.2">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27.75" customHeight="1" x14ac:dyDescent="0.2">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27.75" customHeight="1" x14ac:dyDescent="0.2">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27.75" customHeight="1" x14ac:dyDescent="0.2">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27.75" customHeight="1" x14ac:dyDescent="0.2">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27.75" customHeight="1" x14ac:dyDescent="0.2">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27.75" customHeight="1" x14ac:dyDescent="0.2">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27.75" customHeight="1" x14ac:dyDescent="0.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27.75" customHeight="1" x14ac:dyDescent="0.2">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27.75" customHeight="1" x14ac:dyDescent="0.2">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27.75" customHeight="1" x14ac:dyDescent="0.2">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27.75" customHeight="1" x14ac:dyDescent="0.2">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27.75" customHeight="1" x14ac:dyDescent="0.2">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27.75" customHeight="1" x14ac:dyDescent="0.2">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27.75" customHeight="1" x14ac:dyDescent="0.2">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27.75" customHeight="1" x14ac:dyDescent="0.2">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27.75" customHeight="1" x14ac:dyDescent="0.2">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27.75" customHeight="1" x14ac:dyDescent="0.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27.75" customHeight="1" x14ac:dyDescent="0.2">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27.75" customHeight="1" x14ac:dyDescent="0.2">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27.75" customHeight="1" x14ac:dyDescent="0.2">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27.75" customHeight="1" x14ac:dyDescent="0.2">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27.75" customHeight="1" x14ac:dyDescent="0.2">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27.75" customHeight="1" x14ac:dyDescent="0.2">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27.75" customHeight="1" x14ac:dyDescent="0.2">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27.75" customHeight="1" x14ac:dyDescent="0.2">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27.75" customHeight="1" x14ac:dyDescent="0.2">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27.75" customHeight="1" x14ac:dyDescent="0.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27.75" customHeight="1" x14ac:dyDescent="0.2">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27.75" customHeight="1" x14ac:dyDescent="0.2">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27.75" customHeight="1" x14ac:dyDescent="0.2">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27.75" customHeight="1" x14ac:dyDescent="0.2">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27.75" customHeight="1" x14ac:dyDescent="0.2">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27.75" customHeight="1" x14ac:dyDescent="0.2">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27.75" customHeight="1" x14ac:dyDescent="0.2">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27.75" customHeight="1" x14ac:dyDescent="0.2">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27.75" customHeight="1" x14ac:dyDescent="0.2">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27.75" customHeight="1" x14ac:dyDescent="0.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27.75" customHeight="1" x14ac:dyDescent="0.2">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27.75" customHeight="1" x14ac:dyDescent="0.2">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27.75" customHeight="1" x14ac:dyDescent="0.2">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27.75" customHeight="1" x14ac:dyDescent="0.2">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27.75" customHeight="1" x14ac:dyDescent="0.2">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27.75" customHeight="1" x14ac:dyDescent="0.2">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27.75" customHeight="1" x14ac:dyDescent="0.2">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27.75" customHeight="1" x14ac:dyDescent="0.2">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27.75" customHeight="1" x14ac:dyDescent="0.2">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27.75" customHeight="1" x14ac:dyDescent="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27.75" customHeight="1" x14ac:dyDescent="0.2">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27.75" customHeight="1" x14ac:dyDescent="0.2">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27.75" customHeight="1" x14ac:dyDescent="0.2">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27.75" customHeight="1" x14ac:dyDescent="0.2">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27.75" customHeight="1" x14ac:dyDescent="0.2">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27.75" customHeight="1" x14ac:dyDescent="0.2">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27.75" customHeight="1" x14ac:dyDescent="0.2">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27.75" customHeight="1" x14ac:dyDescent="0.2">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27.75" customHeight="1" x14ac:dyDescent="0.2">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27.75" customHeight="1" x14ac:dyDescent="0.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27.75" customHeight="1" x14ac:dyDescent="0.2">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27.75" customHeight="1" x14ac:dyDescent="0.2">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27.75" customHeight="1" x14ac:dyDescent="0.2">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27.75" customHeight="1" x14ac:dyDescent="0.2">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27.75" customHeight="1" x14ac:dyDescent="0.2">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27.75" customHeight="1" x14ac:dyDescent="0.2">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27.75" customHeight="1" x14ac:dyDescent="0.2">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27.75" customHeight="1" x14ac:dyDescent="0.2">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27.75" customHeight="1" x14ac:dyDescent="0.2">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27.75" customHeight="1" x14ac:dyDescent="0.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27.75" customHeight="1" x14ac:dyDescent="0.2">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27.75" customHeight="1" x14ac:dyDescent="0.2">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27.75" customHeight="1" x14ac:dyDescent="0.2">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27.75" customHeight="1" x14ac:dyDescent="0.2">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27.75" customHeight="1" x14ac:dyDescent="0.2">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27.75" customHeight="1" x14ac:dyDescent="0.2">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27.75" customHeight="1" x14ac:dyDescent="0.2">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27.75" customHeight="1" x14ac:dyDescent="0.2">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27.75" customHeight="1" x14ac:dyDescent="0.2">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27.75" customHeight="1" x14ac:dyDescent="0.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27.75" customHeight="1" x14ac:dyDescent="0.2">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27.75" customHeight="1" x14ac:dyDescent="0.2">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27.75" customHeight="1" x14ac:dyDescent="0.2">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27.75" customHeight="1" x14ac:dyDescent="0.2">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27.75" customHeight="1" x14ac:dyDescent="0.2">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27.75" customHeight="1" x14ac:dyDescent="0.2">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27.75" customHeight="1" x14ac:dyDescent="0.2">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27.75" customHeight="1" x14ac:dyDescent="0.2">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27.75" customHeight="1" x14ac:dyDescent="0.2">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27.75" customHeight="1" x14ac:dyDescent="0.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27.75" customHeight="1" x14ac:dyDescent="0.2">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27.75" customHeight="1" x14ac:dyDescent="0.2">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27.75" customHeight="1" x14ac:dyDescent="0.2">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27.75" customHeight="1" x14ac:dyDescent="0.2">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27.75" customHeight="1" x14ac:dyDescent="0.2">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27.75" customHeight="1" x14ac:dyDescent="0.2">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27.75" customHeight="1" x14ac:dyDescent="0.2">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27.75" customHeight="1" x14ac:dyDescent="0.2">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27.75" customHeight="1" x14ac:dyDescent="0.2">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27.75" customHeight="1" x14ac:dyDescent="0.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27.75" customHeight="1" x14ac:dyDescent="0.2">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27.75" customHeight="1" x14ac:dyDescent="0.2">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27.75" customHeight="1" x14ac:dyDescent="0.2">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27.75" customHeight="1" x14ac:dyDescent="0.2">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27.75" customHeight="1" x14ac:dyDescent="0.2">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27.75" customHeight="1" x14ac:dyDescent="0.2">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27.75" customHeight="1" x14ac:dyDescent="0.2">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27.75" customHeight="1" x14ac:dyDescent="0.2">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27.75" customHeight="1" x14ac:dyDescent="0.2">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27.75" customHeight="1" x14ac:dyDescent="0.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27.75" customHeight="1" x14ac:dyDescent="0.2">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27.75" customHeight="1" x14ac:dyDescent="0.2">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27.75" customHeight="1" x14ac:dyDescent="0.2">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27.75" customHeight="1" x14ac:dyDescent="0.2">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27.75" customHeight="1" x14ac:dyDescent="0.2">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27.75" customHeight="1" x14ac:dyDescent="0.2">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27.75" customHeight="1" x14ac:dyDescent="0.2">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27.75" customHeight="1" x14ac:dyDescent="0.2">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27.75" customHeight="1" x14ac:dyDescent="0.2">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27.75" customHeight="1" x14ac:dyDescent="0.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27.75" customHeight="1" x14ac:dyDescent="0.2">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27.75" customHeight="1" x14ac:dyDescent="0.2">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27.75" customHeight="1" x14ac:dyDescent="0.2">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27.75" customHeight="1" x14ac:dyDescent="0.2">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27.75" customHeight="1" x14ac:dyDescent="0.2">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27.75" customHeight="1" x14ac:dyDescent="0.2">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27.75" customHeight="1" x14ac:dyDescent="0.2">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27.75" customHeight="1" x14ac:dyDescent="0.2">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27.75" customHeight="1" x14ac:dyDescent="0.2">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27.75" customHeight="1" x14ac:dyDescent="0.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27.75" customHeight="1" x14ac:dyDescent="0.2">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27.75" customHeight="1" x14ac:dyDescent="0.2">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27.75" customHeight="1" x14ac:dyDescent="0.2">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27.75" customHeight="1" x14ac:dyDescent="0.2">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27.75" customHeight="1" x14ac:dyDescent="0.2">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27.75" customHeight="1" x14ac:dyDescent="0.2">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27.75" customHeight="1" x14ac:dyDescent="0.2">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27.75" customHeight="1" x14ac:dyDescent="0.2">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27.75" customHeight="1" x14ac:dyDescent="0.2">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27.75" customHeight="1" x14ac:dyDescent="0.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27.75" customHeight="1" x14ac:dyDescent="0.2">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27.75" customHeight="1" x14ac:dyDescent="0.2">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27.75" customHeight="1" x14ac:dyDescent="0.2">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27.75" customHeight="1" x14ac:dyDescent="0.2">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27.75" customHeight="1" x14ac:dyDescent="0.2">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27.75" customHeight="1" x14ac:dyDescent="0.2">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27.75" customHeight="1" x14ac:dyDescent="0.2">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27.75" customHeight="1" x14ac:dyDescent="0.2">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27.75" customHeight="1" x14ac:dyDescent="0.2">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27.75" customHeight="1" x14ac:dyDescent="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27.75" customHeight="1" x14ac:dyDescent="0.2">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27.75" customHeight="1" x14ac:dyDescent="0.2">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27.75" customHeight="1" x14ac:dyDescent="0.2">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27.75" customHeight="1" x14ac:dyDescent="0.2">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27.75" customHeight="1" x14ac:dyDescent="0.2">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27.75" customHeight="1" x14ac:dyDescent="0.2">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27.75" customHeight="1" x14ac:dyDescent="0.2">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27.75" customHeight="1" x14ac:dyDescent="0.2">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27.75" customHeight="1" x14ac:dyDescent="0.2">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27.75" customHeight="1" x14ac:dyDescent="0.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27.75" customHeight="1" x14ac:dyDescent="0.2">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27.75" customHeight="1" x14ac:dyDescent="0.2">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27.75" customHeight="1" x14ac:dyDescent="0.2">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27.75" customHeight="1" x14ac:dyDescent="0.2">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27.75" customHeight="1" x14ac:dyDescent="0.2">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27.75" customHeight="1" x14ac:dyDescent="0.2">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27.75" customHeight="1" x14ac:dyDescent="0.2">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27.75" customHeight="1" x14ac:dyDescent="0.2">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27.75" customHeight="1" x14ac:dyDescent="0.2">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27.75" customHeight="1" x14ac:dyDescent="0.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27.75" customHeight="1" x14ac:dyDescent="0.2">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27.75" customHeight="1" x14ac:dyDescent="0.2">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27.75" customHeight="1" x14ac:dyDescent="0.2">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27.75" customHeight="1" x14ac:dyDescent="0.2">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27.75" customHeight="1" x14ac:dyDescent="0.2">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27.75" customHeight="1" x14ac:dyDescent="0.2">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27.75" customHeight="1" x14ac:dyDescent="0.2">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27.75" customHeight="1" x14ac:dyDescent="0.2">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27.75" customHeight="1" x14ac:dyDescent="0.2">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27.75" customHeight="1" x14ac:dyDescent="0.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27.75" customHeight="1" x14ac:dyDescent="0.2">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27.75" customHeight="1" x14ac:dyDescent="0.2">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27.75" customHeight="1" x14ac:dyDescent="0.2">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27.75" customHeight="1" x14ac:dyDescent="0.2">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27.75" customHeight="1" x14ac:dyDescent="0.2">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27.75" customHeight="1" x14ac:dyDescent="0.2">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27.75" customHeight="1" x14ac:dyDescent="0.2">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27.75" customHeight="1" x14ac:dyDescent="0.2">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27.75" customHeight="1" x14ac:dyDescent="0.2">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27.75" customHeight="1" x14ac:dyDescent="0.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27.75" customHeight="1" x14ac:dyDescent="0.2">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27.75" customHeight="1" x14ac:dyDescent="0.2">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27.75" customHeight="1" x14ac:dyDescent="0.2">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27.75" customHeight="1" x14ac:dyDescent="0.2">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27.75" customHeight="1" x14ac:dyDescent="0.2">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27.75" customHeight="1" x14ac:dyDescent="0.2">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27.75" customHeight="1" x14ac:dyDescent="0.2">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27.75" customHeight="1" x14ac:dyDescent="0.2">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27.75" customHeight="1" x14ac:dyDescent="0.2">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27.75" customHeight="1" x14ac:dyDescent="0.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27.75" customHeight="1" x14ac:dyDescent="0.2">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27.75" customHeight="1" x14ac:dyDescent="0.2">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27.75" customHeight="1" x14ac:dyDescent="0.2">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27.75" customHeight="1" x14ac:dyDescent="0.2">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27.75" customHeight="1" x14ac:dyDescent="0.2">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27.75" customHeight="1" x14ac:dyDescent="0.2">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27.75" customHeight="1" x14ac:dyDescent="0.2">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27.75" customHeight="1" x14ac:dyDescent="0.2">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27.75" customHeight="1" x14ac:dyDescent="0.2">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27.75" customHeight="1" x14ac:dyDescent="0.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27.75" customHeight="1" x14ac:dyDescent="0.2">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27.75" customHeight="1" x14ac:dyDescent="0.2">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27.75" customHeight="1" x14ac:dyDescent="0.2">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27.75" customHeight="1" x14ac:dyDescent="0.2">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27.75" customHeight="1" x14ac:dyDescent="0.2">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27.75" customHeight="1" x14ac:dyDescent="0.2">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27.75" customHeight="1" x14ac:dyDescent="0.2">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27.75" customHeight="1" x14ac:dyDescent="0.2">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27.75" customHeight="1" x14ac:dyDescent="0.2">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27.75" customHeight="1" x14ac:dyDescent="0.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27.75" customHeight="1" x14ac:dyDescent="0.2">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27.75" customHeight="1" x14ac:dyDescent="0.2">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27.75" customHeight="1" x14ac:dyDescent="0.2">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27.75" customHeight="1" x14ac:dyDescent="0.2">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27.75" customHeight="1" x14ac:dyDescent="0.2">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27.75" customHeight="1" x14ac:dyDescent="0.2">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27.75" customHeight="1" x14ac:dyDescent="0.2">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27.75" customHeight="1" x14ac:dyDescent="0.2">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27.75" customHeight="1" x14ac:dyDescent="0.2">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27.75" customHeight="1" x14ac:dyDescent="0.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27.75" customHeight="1" x14ac:dyDescent="0.2">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27.75" customHeight="1" x14ac:dyDescent="0.2">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27.75" customHeight="1" x14ac:dyDescent="0.2">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27.75" customHeight="1" x14ac:dyDescent="0.2">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27.75" customHeight="1" x14ac:dyDescent="0.2">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27.75" customHeight="1" x14ac:dyDescent="0.2">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27.75" customHeight="1" x14ac:dyDescent="0.2">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27.75" customHeight="1" x14ac:dyDescent="0.2">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27.75" customHeight="1" x14ac:dyDescent="0.2">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27.75" customHeight="1" x14ac:dyDescent="0.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27.75" customHeight="1" x14ac:dyDescent="0.2">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27.75" customHeight="1" x14ac:dyDescent="0.2">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27.75" customHeight="1" x14ac:dyDescent="0.2">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27.75" customHeight="1" x14ac:dyDescent="0.2">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27.75" customHeight="1" x14ac:dyDescent="0.2">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27.75" customHeight="1" x14ac:dyDescent="0.2">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27.75" customHeight="1" x14ac:dyDescent="0.2">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27.75" customHeight="1" x14ac:dyDescent="0.2">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27.75" customHeight="1" x14ac:dyDescent="0.2">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27.75" customHeight="1" x14ac:dyDescent="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27.75" customHeight="1" x14ac:dyDescent="0.2">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27.75" customHeight="1" x14ac:dyDescent="0.2">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27.75" customHeight="1" x14ac:dyDescent="0.2">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27.75" customHeight="1" x14ac:dyDescent="0.2">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27.75" customHeight="1" x14ac:dyDescent="0.2">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27.75" customHeight="1" x14ac:dyDescent="0.2">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27.75" customHeight="1" x14ac:dyDescent="0.2">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27.75" customHeight="1" x14ac:dyDescent="0.2">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27.75" customHeight="1" x14ac:dyDescent="0.2">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27.75" customHeight="1" x14ac:dyDescent="0.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27.75" customHeight="1" x14ac:dyDescent="0.2">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27.75" customHeight="1" x14ac:dyDescent="0.2">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27.75" customHeight="1" x14ac:dyDescent="0.2">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27.75" customHeight="1" x14ac:dyDescent="0.2">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27.75" customHeight="1" x14ac:dyDescent="0.2">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27.75" customHeight="1" x14ac:dyDescent="0.2">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27.75" customHeight="1" x14ac:dyDescent="0.2">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27.75" customHeight="1" x14ac:dyDescent="0.2">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27.75" customHeight="1" x14ac:dyDescent="0.2">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27.75" customHeight="1" x14ac:dyDescent="0.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27.75" customHeight="1" x14ac:dyDescent="0.2">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27.75" customHeight="1" x14ac:dyDescent="0.2">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27.75" customHeight="1" x14ac:dyDescent="0.2">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27.75" customHeight="1" x14ac:dyDescent="0.2">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27.75" customHeight="1" x14ac:dyDescent="0.2">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27.75" customHeight="1" x14ac:dyDescent="0.2">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27.75" customHeight="1" x14ac:dyDescent="0.2">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27.75" customHeight="1" x14ac:dyDescent="0.2">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27.75" customHeight="1" x14ac:dyDescent="0.2">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27.75" customHeight="1" x14ac:dyDescent="0.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27.75" customHeight="1" x14ac:dyDescent="0.2">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27.75" customHeight="1" x14ac:dyDescent="0.2">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27.75" customHeight="1" x14ac:dyDescent="0.2">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27.75" customHeight="1" x14ac:dyDescent="0.2">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27.75" customHeight="1" x14ac:dyDescent="0.2">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27.75" customHeight="1" x14ac:dyDescent="0.2">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27.75" customHeight="1" x14ac:dyDescent="0.2">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27.75" customHeight="1" x14ac:dyDescent="0.2">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27.75" customHeight="1" x14ac:dyDescent="0.2">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27.75" customHeight="1" x14ac:dyDescent="0.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27.75" customHeight="1" x14ac:dyDescent="0.2">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27.75" customHeight="1" x14ac:dyDescent="0.2">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27.75" customHeight="1" x14ac:dyDescent="0.2">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27.75" customHeight="1" x14ac:dyDescent="0.2">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27.75" customHeight="1" x14ac:dyDescent="0.2">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27.75" customHeight="1" x14ac:dyDescent="0.2">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27.75" customHeight="1" x14ac:dyDescent="0.2">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27.75" customHeight="1" x14ac:dyDescent="0.2">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27.75" customHeight="1" x14ac:dyDescent="0.2">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27.75" customHeight="1" x14ac:dyDescent="0.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27.75" customHeight="1" x14ac:dyDescent="0.2">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27.75" customHeight="1" x14ac:dyDescent="0.2">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27.75" customHeight="1" x14ac:dyDescent="0.2">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27.75" customHeight="1" x14ac:dyDescent="0.2">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27.75" customHeight="1" x14ac:dyDescent="0.2">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27.75" customHeight="1" x14ac:dyDescent="0.2">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27.75" customHeight="1" x14ac:dyDescent="0.2">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27.75" customHeight="1" x14ac:dyDescent="0.2">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27.75" customHeight="1" x14ac:dyDescent="0.2">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27.75" customHeight="1" x14ac:dyDescent="0.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27.75" customHeight="1" x14ac:dyDescent="0.2">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27.75" customHeight="1" x14ac:dyDescent="0.2">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27.75" customHeight="1" x14ac:dyDescent="0.2">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27.75" customHeight="1" x14ac:dyDescent="0.2">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27.75" customHeight="1" x14ac:dyDescent="0.2">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27.75" customHeight="1" x14ac:dyDescent="0.2">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27.75" customHeight="1" x14ac:dyDescent="0.2">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27.75" customHeight="1" x14ac:dyDescent="0.2">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27.75" customHeight="1" x14ac:dyDescent="0.2">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27.75" customHeight="1" x14ac:dyDescent="0.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27.75" customHeight="1" x14ac:dyDescent="0.2">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27.75" customHeight="1" x14ac:dyDescent="0.2">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27.75" customHeight="1" x14ac:dyDescent="0.2">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27.75" customHeight="1" x14ac:dyDescent="0.2">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27.75" customHeight="1" x14ac:dyDescent="0.2">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27.75" customHeight="1" x14ac:dyDescent="0.2">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27.75" customHeight="1" x14ac:dyDescent="0.2">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27.75" customHeight="1" x14ac:dyDescent="0.2">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27.75" customHeight="1" x14ac:dyDescent="0.2">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27.75" customHeight="1" x14ac:dyDescent="0.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27.75" customHeight="1" x14ac:dyDescent="0.2">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27.75" customHeight="1" x14ac:dyDescent="0.2">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27.75" customHeight="1" x14ac:dyDescent="0.2">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27.75" customHeight="1" x14ac:dyDescent="0.2">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27.75" customHeight="1" x14ac:dyDescent="0.2">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27.75" customHeight="1" x14ac:dyDescent="0.2">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27.75" customHeight="1" x14ac:dyDescent="0.2">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27.75" customHeight="1" x14ac:dyDescent="0.2">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27.75" customHeight="1" x14ac:dyDescent="0.2">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27.75" customHeight="1" x14ac:dyDescent="0.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27.75" customHeight="1" x14ac:dyDescent="0.2">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27.75" customHeight="1" x14ac:dyDescent="0.2">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27.75" customHeight="1" x14ac:dyDescent="0.2">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27.75" customHeight="1" x14ac:dyDescent="0.2">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27.75" customHeight="1" x14ac:dyDescent="0.2">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27.75" customHeight="1" x14ac:dyDescent="0.2">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27.75" customHeight="1" x14ac:dyDescent="0.2">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27.75" customHeight="1" x14ac:dyDescent="0.2">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13">
    <mergeCell ref="A6:O6"/>
    <mergeCell ref="A7:O7"/>
    <mergeCell ref="A11:W11"/>
    <mergeCell ref="A12:W12"/>
    <mergeCell ref="A26:V26"/>
    <mergeCell ref="A57:C57"/>
    <mergeCell ref="E57:H57"/>
    <mergeCell ref="J57:N57"/>
    <mergeCell ref="A27:W27"/>
    <mergeCell ref="A40:C40"/>
    <mergeCell ref="A42:V42"/>
    <mergeCell ref="E40:H40"/>
    <mergeCell ref="J40:N40"/>
  </mergeCells>
  <conditionalFormatting sqref="C18:N18">
    <cfRule type="colorScale" priority="3">
      <colorScale>
        <cfvo type="min"/>
        <cfvo type="percentile" val="50"/>
        <cfvo type="max"/>
        <color rgb="FFF8696B"/>
        <color rgb="FFFCFCFF"/>
        <color rgb="FF5A8AC6"/>
      </colorScale>
    </cfRule>
  </conditionalFormatting>
  <conditionalFormatting sqref="D21:N21">
    <cfRule type="colorScale" priority="4">
      <colorScale>
        <cfvo type="min"/>
        <cfvo type="percentile" val="50"/>
        <cfvo type="max"/>
        <color rgb="FFF8696B"/>
        <color rgb="FFFCFCFF"/>
        <color rgb="FF5A8AC6"/>
      </colorScale>
    </cfRule>
  </conditionalFormatting>
  <conditionalFormatting sqref="C16:N17">
    <cfRule type="colorScale" priority="5">
      <colorScale>
        <cfvo type="min"/>
        <cfvo type="percentile" val="50"/>
        <cfvo type="max"/>
        <color rgb="FFF8696B"/>
        <color rgb="FFFCFCFF"/>
        <color rgb="FF5A8AC6"/>
      </colorScale>
    </cfRule>
  </conditionalFormatting>
  <conditionalFormatting sqref="C15:N15">
    <cfRule type="colorScale" priority="6">
      <colorScale>
        <cfvo type="min"/>
        <cfvo type="percentile" val="50"/>
        <cfvo type="max"/>
        <color rgb="FFF8696B"/>
        <color rgb="FFFCFCFF"/>
        <color rgb="FF5A8AC6"/>
      </colorScale>
    </cfRule>
  </conditionalFormatting>
  <conditionalFormatting sqref="O15:Q17">
    <cfRule type="colorScale" priority="7">
      <colorScale>
        <cfvo type="min"/>
        <cfvo type="percentile" val="50"/>
        <cfvo type="max"/>
        <color rgb="FFF8696B"/>
        <color rgb="FFFCFCFF"/>
        <color rgb="FF5A8AC6"/>
      </colorScale>
    </cfRule>
  </conditionalFormatting>
  <conditionalFormatting sqref="C19:N19">
    <cfRule type="colorScale" priority="8">
      <colorScale>
        <cfvo type="min"/>
        <cfvo type="percentile" val="50"/>
        <cfvo type="max"/>
        <color rgb="FFF8696B"/>
        <color rgb="FFFCFCFF"/>
        <color rgb="FF5A8AC6"/>
      </colorScale>
    </cfRule>
  </conditionalFormatting>
  <conditionalFormatting sqref="F20:Q20 O18:Q19 O21:Q22">
    <cfRule type="colorScale" priority="9">
      <colorScale>
        <cfvo type="min"/>
        <cfvo type="percentile" val="50"/>
        <cfvo type="max"/>
        <color rgb="FFF8696B"/>
        <color rgb="FFFCFCFF"/>
        <color rgb="FF5A8AC6"/>
      </colorScale>
    </cfRule>
  </conditionalFormatting>
  <conditionalFormatting sqref="D22:N22">
    <cfRule type="colorScale" priority="10">
      <colorScale>
        <cfvo type="min"/>
        <cfvo type="percentile" val="50"/>
        <cfvo type="max"/>
        <color rgb="FFF8696B"/>
        <color rgb="FFFCFCFF"/>
        <color rgb="FF5A8AC6"/>
      </colorScale>
    </cfRule>
  </conditionalFormatting>
  <conditionalFormatting sqref="F56:I56 I57 K56:Q56 O57:Q57">
    <cfRule type="colorScale" priority="11">
      <colorScale>
        <cfvo type="min"/>
        <cfvo type="percentile" val="50"/>
        <cfvo type="max"/>
        <color rgb="FFF8696B"/>
        <color rgb="FFFCFCFF"/>
        <color rgb="FF5A8AC6"/>
      </colorScale>
    </cfRule>
  </conditionalFormatting>
  <conditionalFormatting sqref="F30:Q38 I40:I41 F39:I39 K39:Q39 O40:Q41">
    <cfRule type="colorScale" priority="12">
      <colorScale>
        <cfvo type="min"/>
        <cfvo type="percentile" val="50"/>
        <cfvo type="max"/>
        <color rgb="FFF8696B"/>
        <color rgb="FFFCFCFF"/>
        <color rgb="FF5A8AC6"/>
      </colorScale>
    </cfRule>
  </conditionalFormatting>
  <conditionalFormatting sqref="C21:N21">
    <cfRule type="colorScale" priority="2">
      <colorScale>
        <cfvo type="min"/>
        <cfvo type="percentile" val="50"/>
        <cfvo type="max"/>
        <color rgb="FFF8696B"/>
        <color rgb="FFFCFCFF"/>
        <color rgb="FF5A8AC6"/>
      </colorScale>
    </cfRule>
  </conditionalFormatting>
  <conditionalFormatting sqref="C22:N22">
    <cfRule type="colorScale" priority="1">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5E0B3"/>
  </sheetPr>
  <dimension ref="A1:AL1000"/>
  <sheetViews>
    <sheetView showGridLines="0" topLeftCell="C199" zoomScaleNormal="293" workbookViewId="0">
      <selection activeCell="H59" sqref="H59"/>
    </sheetView>
  </sheetViews>
  <sheetFormatPr baseColWidth="10" defaultColWidth="14.5" defaultRowHeight="15" customHeight="1" x14ac:dyDescent="0.2"/>
  <cols>
    <col min="1" max="1" width="19.83203125" customWidth="1"/>
    <col min="2" max="2" width="41" customWidth="1"/>
    <col min="3" max="3" width="33.1640625" customWidth="1"/>
    <col min="4" max="5" width="21.5" customWidth="1"/>
    <col min="6" max="17" width="13.5" customWidth="1"/>
    <col min="18" max="18" width="14.5" customWidth="1"/>
    <col min="19" max="19" width="14.6640625" customWidth="1"/>
    <col min="20" max="20" width="16.5" customWidth="1"/>
    <col min="21" max="38" width="8.6640625" customWidth="1"/>
  </cols>
  <sheetData>
    <row r="1" spans="1:23" ht="14.25" customHeight="1" x14ac:dyDescent="0.2">
      <c r="A1" s="17" t="s">
        <v>101</v>
      </c>
      <c r="B1" s="18"/>
      <c r="F1" s="4"/>
      <c r="G1" s="4"/>
      <c r="H1" s="4"/>
      <c r="I1" s="4"/>
      <c r="J1" s="4"/>
      <c r="K1" s="4"/>
      <c r="L1" s="4"/>
      <c r="M1" s="4"/>
      <c r="N1" s="4"/>
      <c r="O1" s="4"/>
      <c r="P1" s="4"/>
      <c r="Q1" s="4"/>
      <c r="R1" s="4"/>
    </row>
    <row r="2" spans="1:23" ht="14.25" customHeight="1" x14ac:dyDescent="0.2">
      <c r="A2" s="4" t="s">
        <v>102</v>
      </c>
      <c r="B2" s="4"/>
      <c r="F2" s="4"/>
      <c r="G2" s="4"/>
      <c r="H2" s="4"/>
      <c r="I2" s="4"/>
      <c r="J2" s="4"/>
      <c r="K2" s="4"/>
      <c r="L2" s="4"/>
      <c r="M2" s="4"/>
      <c r="N2" s="4"/>
      <c r="O2" s="4"/>
      <c r="P2" s="4"/>
      <c r="Q2" s="4"/>
      <c r="R2" s="4"/>
    </row>
    <row r="3" spans="1:23" ht="14.25" customHeight="1" x14ac:dyDescent="0.2">
      <c r="A3" s="4" t="s">
        <v>103</v>
      </c>
      <c r="B3" s="4"/>
      <c r="F3" s="4"/>
      <c r="G3" s="4"/>
      <c r="H3" s="4"/>
      <c r="I3" s="4"/>
      <c r="J3" s="4"/>
      <c r="K3" s="4"/>
      <c r="L3" s="4"/>
      <c r="M3" s="4"/>
      <c r="N3" s="4"/>
      <c r="O3" s="4"/>
      <c r="P3" s="4"/>
      <c r="Q3" s="4"/>
      <c r="R3" s="4"/>
    </row>
    <row r="4" spans="1:23" ht="41.25" customHeight="1" x14ac:dyDescent="0.2">
      <c r="A4" s="195" t="s">
        <v>104</v>
      </c>
      <c r="B4" s="194"/>
      <c r="C4" s="194"/>
      <c r="D4" s="194"/>
      <c r="E4" s="194"/>
      <c r="F4" s="194"/>
      <c r="G4" s="194"/>
      <c r="H4" s="194"/>
      <c r="I4" s="194"/>
      <c r="J4" s="194"/>
      <c r="K4" s="194"/>
      <c r="L4" s="194"/>
      <c r="M4" s="194"/>
      <c r="N4" s="194"/>
      <c r="O4" s="194"/>
      <c r="P4" s="4"/>
      <c r="Q4" s="4"/>
      <c r="R4" s="4"/>
    </row>
    <row r="5" spans="1:23" ht="27" customHeight="1" x14ac:dyDescent="0.2">
      <c r="A5" s="193" t="s">
        <v>105</v>
      </c>
      <c r="B5" s="194"/>
      <c r="C5" s="194"/>
      <c r="D5" s="194"/>
      <c r="E5" s="194"/>
      <c r="F5" s="194"/>
      <c r="G5" s="194"/>
      <c r="H5" s="194"/>
      <c r="I5" s="194"/>
      <c r="J5" s="194"/>
      <c r="K5" s="194"/>
      <c r="L5" s="194"/>
      <c r="M5" s="194"/>
      <c r="N5" s="194"/>
      <c r="O5" s="194"/>
      <c r="P5" s="194"/>
      <c r="Q5" s="4"/>
      <c r="R5" s="4"/>
    </row>
    <row r="6" spans="1:23" ht="14.25" customHeight="1" x14ac:dyDescent="0.2">
      <c r="B6" s="4"/>
      <c r="F6" s="4"/>
      <c r="G6" s="4"/>
      <c r="H6" s="4"/>
      <c r="I6" s="4"/>
      <c r="J6" s="4"/>
      <c r="K6" s="4"/>
      <c r="L6" s="4"/>
      <c r="M6" s="4"/>
      <c r="N6" s="4"/>
      <c r="O6" s="4"/>
      <c r="P6" s="4"/>
      <c r="Q6" s="4"/>
      <c r="R6" s="4"/>
    </row>
    <row r="7" spans="1:23" ht="14.25" customHeight="1" x14ac:dyDescent="0.2">
      <c r="A7" s="4" t="s">
        <v>78</v>
      </c>
      <c r="F7" s="4"/>
      <c r="G7" s="4"/>
      <c r="H7" s="4"/>
      <c r="I7" s="4"/>
      <c r="J7" s="4"/>
      <c r="K7" s="4"/>
      <c r="L7" s="4"/>
      <c r="M7" s="4"/>
      <c r="N7" s="4"/>
      <c r="O7" s="4"/>
      <c r="P7" s="4"/>
      <c r="Q7" s="4"/>
      <c r="R7" s="4"/>
    </row>
    <row r="8" spans="1:23" ht="82.5" customHeight="1" x14ac:dyDescent="0.2">
      <c r="A8" s="196" t="s">
        <v>106</v>
      </c>
      <c r="B8" s="191"/>
      <c r="C8" s="191"/>
      <c r="D8" s="191"/>
      <c r="E8" s="191"/>
      <c r="F8" s="191"/>
      <c r="G8" s="191"/>
      <c r="H8" s="191"/>
      <c r="I8" s="191"/>
      <c r="J8" s="191"/>
      <c r="K8" s="191"/>
      <c r="L8" s="191"/>
      <c r="M8" s="191"/>
      <c r="N8" s="191"/>
      <c r="O8" s="191"/>
      <c r="P8" s="191"/>
      <c r="Q8" s="191"/>
      <c r="R8" s="191"/>
      <c r="S8" s="191"/>
      <c r="T8" s="191"/>
      <c r="U8" s="191"/>
      <c r="V8" s="191"/>
      <c r="W8" s="116"/>
    </row>
    <row r="9" spans="1:23" ht="14.25" customHeight="1" x14ac:dyDescent="0.2">
      <c r="A9" s="196" t="s">
        <v>107</v>
      </c>
      <c r="B9" s="191"/>
      <c r="C9" s="191"/>
      <c r="D9" s="191"/>
      <c r="E9" s="191"/>
      <c r="F9" s="191"/>
      <c r="G9" s="191"/>
      <c r="H9" s="191"/>
      <c r="I9" s="191"/>
      <c r="J9" s="191"/>
      <c r="K9" s="191"/>
      <c r="L9" s="191"/>
      <c r="M9" s="191"/>
      <c r="N9" s="191"/>
      <c r="O9" s="191"/>
      <c r="P9" s="191"/>
      <c r="Q9" s="191"/>
      <c r="R9" s="191"/>
      <c r="S9" s="191"/>
      <c r="T9" s="191"/>
      <c r="U9" s="191"/>
      <c r="V9" s="191"/>
      <c r="W9" s="191"/>
    </row>
    <row r="10" spans="1:23" ht="14.25" customHeight="1" x14ac:dyDescent="0.2">
      <c r="A10" s="105" t="s">
        <v>2</v>
      </c>
      <c r="B10" s="105" t="s">
        <v>6</v>
      </c>
      <c r="C10" s="105" t="s">
        <v>108</v>
      </c>
      <c r="D10" s="105" t="s">
        <v>45</v>
      </c>
      <c r="E10" s="105" t="s">
        <v>109</v>
      </c>
      <c r="F10" s="105"/>
      <c r="G10" s="117">
        <v>41456</v>
      </c>
      <c r="H10" s="117">
        <v>41487</v>
      </c>
      <c r="I10" s="117">
        <v>41518</v>
      </c>
      <c r="J10" s="117">
        <v>41548</v>
      </c>
      <c r="K10" s="117">
        <v>41579</v>
      </c>
      <c r="L10" s="117">
        <v>41609</v>
      </c>
      <c r="M10" s="117">
        <v>41640</v>
      </c>
      <c r="N10" s="117">
        <v>41671</v>
      </c>
      <c r="O10" s="117">
        <v>41699</v>
      </c>
      <c r="P10" s="117">
        <v>41730</v>
      </c>
      <c r="Q10" s="117">
        <v>41760</v>
      </c>
      <c r="R10" s="117">
        <v>41791</v>
      </c>
      <c r="S10" s="118" t="s">
        <v>110</v>
      </c>
      <c r="T10" s="107"/>
      <c r="U10" s="107"/>
      <c r="V10" s="107"/>
      <c r="W10" s="107"/>
    </row>
    <row r="11" spans="1:23" ht="14.25" customHeight="1" x14ac:dyDescent="0.2">
      <c r="A11" s="105"/>
      <c r="B11" s="105"/>
      <c r="C11" s="105"/>
      <c r="D11" s="105"/>
      <c r="E11" s="105"/>
      <c r="F11" s="105"/>
      <c r="G11" s="119"/>
      <c r="H11" s="119"/>
      <c r="I11" s="119"/>
      <c r="J11" s="119"/>
      <c r="K11" s="119"/>
      <c r="L11" s="119"/>
      <c r="M11" s="119"/>
      <c r="N11" s="119"/>
      <c r="O11" s="119"/>
      <c r="P11" s="119"/>
      <c r="Q11" s="119"/>
      <c r="R11" s="119"/>
      <c r="S11" s="118"/>
      <c r="T11" s="107"/>
      <c r="U11" s="107"/>
      <c r="V11" s="107"/>
      <c r="W11" s="107"/>
    </row>
    <row r="12" spans="1:23" ht="14.25" customHeight="1" x14ac:dyDescent="0.2">
      <c r="A12" s="105"/>
      <c r="B12" s="105"/>
      <c r="C12" s="105"/>
      <c r="D12" s="105"/>
      <c r="E12" s="105"/>
      <c r="F12" s="105"/>
      <c r="G12" s="119"/>
      <c r="H12" s="119"/>
      <c r="I12" s="119"/>
      <c r="J12" s="119"/>
      <c r="K12" s="119"/>
      <c r="L12" s="119"/>
      <c r="M12" s="119"/>
      <c r="N12" s="119"/>
      <c r="O12" s="119"/>
      <c r="P12" s="119"/>
      <c r="Q12" s="119"/>
      <c r="R12" s="119"/>
      <c r="S12" s="120"/>
      <c r="T12" s="107"/>
      <c r="U12" s="107"/>
      <c r="V12" s="107"/>
      <c r="W12" s="107"/>
    </row>
    <row r="13" spans="1:23" ht="14.25" customHeight="1" x14ac:dyDescent="0.2">
      <c r="A13" s="8" t="s">
        <v>32</v>
      </c>
      <c r="B13" s="8" t="s">
        <v>34</v>
      </c>
      <c r="C13" s="8" t="s">
        <v>44</v>
      </c>
      <c r="D13" s="8" t="s">
        <v>46</v>
      </c>
      <c r="E13" s="8" t="s">
        <v>47</v>
      </c>
      <c r="F13" s="28"/>
      <c r="G13" s="29">
        <f>SUMIFS('Data Repository Table'!$J:$J,'Data Repository Table'!$A:$A,'Economic Cost Analysis'!$A13,'Data Repository Table'!$C:$C,'Economic Cost Analysis'!$B13,'Data Repository Table'!$B:$B,'Economic Cost Analysis'!$C13, 'Data Repository Table'!$H:$H,'Economic Cost Analysis'!$E13,'Data Repository Table'!$D:$D,'Economic Cost Analysis'!G$10)</f>
        <v>593751.84077137313</v>
      </c>
      <c r="H13" s="29">
        <f>SUMIFS('Data Repository Table'!$J:$J,'Data Repository Table'!$A:$A,'Economic Cost Analysis'!$A13,'Data Repository Table'!$C:$C,'Economic Cost Analysis'!$B13,'Data Repository Table'!$B:$B,'Economic Cost Analysis'!$C13, 'Data Repository Table'!$H:$H,'Economic Cost Analysis'!$E13,'Data Repository Table'!$D:$D,'Economic Cost Analysis'!H$10)</f>
        <v>820393.03401412489</v>
      </c>
      <c r="I13" s="29">
        <f>SUMIFS('Data Repository Table'!$J:$J,'Data Repository Table'!$A:$A,'Economic Cost Analysis'!$A13,'Data Repository Table'!$C:$C,'Economic Cost Analysis'!$B13,'Data Repository Table'!$B:$B,'Economic Cost Analysis'!$C13, 'Data Repository Table'!$H:$H,'Economic Cost Analysis'!$E13,'Data Repository Table'!$D:$D,'Economic Cost Analysis'!I$10)</f>
        <v>642291.58212862327</v>
      </c>
      <c r="J13" s="29">
        <f>SUMIFS('Data Repository Table'!$J:$J,'Data Repository Table'!$A:$A,'Economic Cost Analysis'!$A13,'Data Repository Table'!$C:$C,'Economic Cost Analysis'!$B13,'Data Repository Table'!$B:$B,'Economic Cost Analysis'!$C13, 'Data Repository Table'!$H:$H,'Economic Cost Analysis'!$E13,'Data Repository Table'!$D:$D,'Economic Cost Analysis'!J$10)</f>
        <v>609639.97288837493</v>
      </c>
      <c r="K13" s="29">
        <f>SUMIFS('Data Repository Table'!$J:$J,'Data Repository Table'!$A:$A,'Economic Cost Analysis'!$A13,'Data Repository Table'!$C:$C,'Economic Cost Analysis'!$B13,'Data Repository Table'!$B:$B,'Economic Cost Analysis'!$C13, 'Data Repository Table'!$H:$H,'Economic Cost Analysis'!$E13,'Data Repository Table'!$D:$D,'Economic Cost Analysis'!K$10)</f>
        <v>626073.16897124995</v>
      </c>
      <c r="L13" s="29">
        <f>SUMIFS('Data Repository Table'!$J:$J,'Data Repository Table'!$A:$A,'Economic Cost Analysis'!$A13,'Data Repository Table'!$C:$C,'Economic Cost Analysis'!$B13,'Data Repository Table'!$B:$B,'Economic Cost Analysis'!$C13, 'Data Repository Table'!$H:$H,'Economic Cost Analysis'!$E13,'Data Repository Table'!$D:$D,'Economic Cost Analysis'!L$10)</f>
        <v>602153.37789750006</v>
      </c>
      <c r="M13" s="29">
        <f>SUMIFS('Data Repository Table'!$J:$J,'Data Repository Table'!$A:$A,'Economic Cost Analysis'!$A13,'Data Repository Table'!$C:$C,'Economic Cost Analysis'!$B13,'Data Repository Table'!$B:$B,'Economic Cost Analysis'!$C13, 'Data Repository Table'!$H:$H,'Economic Cost Analysis'!$E13,'Data Repository Table'!$D:$D,'Economic Cost Analysis'!M$10)</f>
        <v>1146143.9846999997</v>
      </c>
      <c r="N13" s="29">
        <f>SUMIFS('Data Repository Table'!$J:$J,'Data Repository Table'!$A:$A,'Economic Cost Analysis'!$A13,'Data Repository Table'!$C:$C,'Economic Cost Analysis'!$B13,'Data Repository Table'!$B:$B,'Economic Cost Analysis'!$C13, 'Data Repository Table'!$H:$H,'Economic Cost Analysis'!$E13,'Data Repository Table'!$D:$D,'Economic Cost Analysis'!N$10)</f>
        <v>964931.83751249989</v>
      </c>
      <c r="O13" s="29">
        <f>SUMIFS('Data Repository Table'!$J:$J,'Data Repository Table'!$A:$A,'Economic Cost Analysis'!$A13,'Data Repository Table'!$C:$C,'Economic Cost Analysis'!$B13,'Data Repository Table'!$B:$B,'Economic Cost Analysis'!$C13, 'Data Repository Table'!$H:$H,'Economic Cost Analysis'!$E13,'Data Repository Table'!$D:$D,'Economic Cost Analysis'!O$10)</f>
        <v>962733.95790000004</v>
      </c>
      <c r="P13" s="29">
        <f>SUMIFS('Data Repository Table'!$J:$J,'Data Repository Table'!$A:$A,'Economic Cost Analysis'!$A13,'Data Repository Table'!$C:$C,'Economic Cost Analysis'!$B13,'Data Repository Table'!$B:$B,'Economic Cost Analysis'!$C13, 'Data Repository Table'!$H:$H,'Economic Cost Analysis'!$E13,'Data Repository Table'!$D:$D,'Economic Cost Analysis'!P$10)</f>
        <v>964825.21760624985</v>
      </c>
      <c r="Q13" s="29">
        <f>SUMIFS('Data Repository Table'!$J:$J,'Data Repository Table'!$A:$A,'Economic Cost Analysis'!$A13,'Data Repository Table'!$C:$C,'Economic Cost Analysis'!$B13,'Data Repository Table'!$B:$B,'Economic Cost Analysis'!$C13, 'Data Repository Table'!$H:$H,'Economic Cost Analysis'!$E13,'Data Repository Table'!$D:$D,'Economic Cost Analysis'!Q$10)</f>
        <v>1024534.78359375</v>
      </c>
      <c r="R13" s="29">
        <f>SUMIFS('Data Repository Table'!$J:$J,'Data Repository Table'!$A:$A,'Economic Cost Analysis'!$A13,'Data Repository Table'!$C:$C,'Economic Cost Analysis'!$B13,'Data Repository Table'!$B:$B,'Economic Cost Analysis'!$C13, 'Data Repository Table'!$H:$H,'Economic Cost Analysis'!$E13,'Data Repository Table'!$D:$D,'Economic Cost Analysis'!R$10)</f>
        <v>1168045.22566875</v>
      </c>
      <c r="S13" s="29">
        <f>SUM(G13:R13)</f>
        <v>10125517.983652497</v>
      </c>
      <c r="T13" s="16"/>
      <c r="U13" s="16"/>
      <c r="V13" s="16"/>
      <c r="W13" s="16"/>
    </row>
    <row r="14" spans="1:23" ht="14.25" customHeight="1" x14ac:dyDescent="0.2">
      <c r="A14" s="8" t="s">
        <v>32</v>
      </c>
      <c r="B14" s="8" t="s">
        <v>34</v>
      </c>
      <c r="C14" s="8" t="s">
        <v>44</v>
      </c>
      <c r="D14" s="8" t="s">
        <v>48</v>
      </c>
      <c r="E14" s="8" t="s">
        <v>49</v>
      </c>
      <c r="F14" s="28"/>
      <c r="G14" s="29">
        <f>SUMIFS('Data Repository Table'!$J:$J,'Data Repository Table'!$A:$A,'Economic Cost Analysis'!$A14,'Data Repository Table'!$C:$C,'Economic Cost Analysis'!$B14,'Data Repository Table'!$B:$B,'Economic Cost Analysis'!$C14, 'Data Repository Table'!$H:$H,'Economic Cost Analysis'!$E14,'Data Repository Table'!$D:$D,'Economic Cost Analysis'!G$10)</f>
        <v>276807.38497499918</v>
      </c>
      <c r="H14" s="29">
        <f>SUMIFS('Data Repository Table'!$J:$J,'Data Repository Table'!$A:$A,'Economic Cost Analysis'!$A14,'Data Repository Table'!$C:$C,'Economic Cost Analysis'!$B14,'Data Repository Table'!$B:$B,'Economic Cost Analysis'!$C14, 'Data Repository Table'!$H:$H,'Economic Cost Analysis'!$E14,'Data Repository Table'!$D:$D,'Economic Cost Analysis'!H$10)</f>
        <v>382467.614925</v>
      </c>
      <c r="I14" s="29">
        <f>SUMIFS('Data Repository Table'!$J:$J,'Data Repository Table'!$A:$A,'Economic Cost Analysis'!$A14,'Data Repository Table'!$C:$C,'Economic Cost Analysis'!$B14,'Data Repository Table'!$B:$B,'Economic Cost Analysis'!$C14, 'Data Repository Table'!$H:$H,'Economic Cost Analysis'!$E14,'Data Repository Table'!$D:$D,'Economic Cost Analysis'!I$10)</f>
        <v>299436.63502499921</v>
      </c>
      <c r="J14" s="29">
        <f>SUMIFS('Data Repository Table'!$J:$J,'Data Repository Table'!$A:$A,'Economic Cost Analysis'!$A14,'Data Repository Table'!$C:$C,'Economic Cost Analysis'!$B14,'Data Repository Table'!$B:$B,'Economic Cost Analysis'!$C14, 'Data Repository Table'!$H:$H,'Economic Cost Analysis'!$E14,'Data Repository Table'!$D:$D,'Economic Cost Analysis'!J$10)</f>
        <v>284214.43957499997</v>
      </c>
      <c r="K14" s="29">
        <f>SUMIFS('Data Repository Table'!$J:$J,'Data Repository Table'!$A:$A,'Economic Cost Analysis'!$A14,'Data Repository Table'!$C:$C,'Economic Cost Analysis'!$B14,'Data Repository Table'!$B:$B,'Economic Cost Analysis'!$C14, 'Data Repository Table'!$H:$H,'Economic Cost Analysis'!$E14,'Data Repository Table'!$D:$D,'Economic Cost Analysis'!K$10)</f>
        <v>291875.60325000004</v>
      </c>
      <c r="L14" s="29">
        <f>SUMIFS('Data Repository Table'!$J:$J,'Data Repository Table'!$A:$A,'Economic Cost Analysis'!$A14,'Data Repository Table'!$C:$C,'Economic Cost Analysis'!$B14,'Data Repository Table'!$B:$B,'Economic Cost Analysis'!$C14, 'Data Repository Table'!$H:$H,'Economic Cost Analysis'!$E14,'Data Repository Table'!$D:$D,'Economic Cost Analysis'!L$10)</f>
        <v>280724.18550000002</v>
      </c>
      <c r="M14" s="29">
        <f>SUMIFS('Data Repository Table'!$J:$J,'Data Repository Table'!$A:$A,'Economic Cost Analysis'!$A14,'Data Repository Table'!$C:$C,'Economic Cost Analysis'!$B14,'Data Repository Table'!$B:$B,'Economic Cost Analysis'!$C14, 'Data Repository Table'!$H:$H,'Economic Cost Analysis'!$E14,'Data Repository Table'!$D:$D,'Economic Cost Analysis'!M$10)</f>
        <v>534332.85999999987</v>
      </c>
      <c r="N14" s="29">
        <f>SUMIFS('Data Repository Table'!$J:$J,'Data Repository Table'!$A:$A,'Economic Cost Analysis'!$A14,'Data Repository Table'!$C:$C,'Economic Cost Analysis'!$B14,'Data Repository Table'!$B:$B,'Economic Cost Analysis'!$C14, 'Data Repository Table'!$H:$H,'Economic Cost Analysis'!$E14,'Data Repository Table'!$D:$D,'Economic Cost Analysis'!N$10)</f>
        <v>449851.67249999999</v>
      </c>
      <c r="O14" s="29">
        <f>SUMIFS('Data Repository Table'!$J:$J,'Data Repository Table'!$A:$A,'Economic Cost Analysis'!$A14,'Data Repository Table'!$C:$C,'Economic Cost Analysis'!$B14,'Data Repository Table'!$B:$B,'Economic Cost Analysis'!$C14, 'Data Repository Table'!$H:$H,'Economic Cost Analysis'!$E14,'Data Repository Table'!$D:$D,'Economic Cost Analysis'!O$10)</f>
        <v>448827.02</v>
      </c>
      <c r="P14" s="29">
        <f>SUMIFS('Data Repository Table'!$J:$J,'Data Repository Table'!$A:$A,'Economic Cost Analysis'!$A14,'Data Repository Table'!$C:$C,'Economic Cost Analysis'!$B14,'Data Repository Table'!$B:$B,'Economic Cost Analysis'!$C14, 'Data Repository Table'!$H:$H,'Economic Cost Analysis'!$E14,'Data Repository Table'!$D:$D,'Economic Cost Analysis'!P$10)</f>
        <v>449801.96625</v>
      </c>
      <c r="Q14" s="29">
        <f>SUMIFS('Data Repository Table'!$J:$J,'Data Repository Table'!$A:$A,'Economic Cost Analysis'!$A14,'Data Repository Table'!$C:$C,'Economic Cost Analysis'!$B14,'Data Repository Table'!$B:$B,'Economic Cost Analysis'!$C14, 'Data Repository Table'!$H:$H,'Economic Cost Analysis'!$E14,'Data Repository Table'!$D:$D,'Economic Cost Analysis'!Q$10)</f>
        <v>477638.59375</v>
      </c>
      <c r="R14" s="29">
        <f>SUMIFS('Data Repository Table'!$J:$J,'Data Repository Table'!$A:$A,'Economic Cost Analysis'!$A14,'Data Repository Table'!$C:$C,'Economic Cost Analysis'!$B14,'Data Repository Table'!$B:$B,'Economic Cost Analysis'!$C14, 'Data Repository Table'!$H:$H,'Economic Cost Analysis'!$E14,'Data Repository Table'!$D:$D,'Economic Cost Analysis'!R$10)</f>
        <v>544543.22875000001</v>
      </c>
      <c r="S14" s="29">
        <f t="shared" ref="S14:S19" si="0">SUM(G14:R14)</f>
        <v>4720521.2044999981</v>
      </c>
      <c r="T14" s="16"/>
      <c r="U14" s="16"/>
      <c r="V14" s="16"/>
      <c r="W14" s="16"/>
    </row>
    <row r="15" spans="1:23" ht="14.25" customHeight="1" x14ac:dyDescent="0.2">
      <c r="A15" s="8" t="s">
        <v>32</v>
      </c>
      <c r="B15" s="8" t="s">
        <v>34</v>
      </c>
      <c r="C15" s="8" t="s">
        <v>44</v>
      </c>
      <c r="D15" s="8" t="s">
        <v>48</v>
      </c>
      <c r="E15" s="8" t="s">
        <v>50</v>
      </c>
      <c r="F15" s="28"/>
      <c r="G15" s="29">
        <f>SUMIFS('Data Repository Table'!$J:$J,'Data Repository Table'!$A:$A,'Economic Cost Analysis'!$A15,'Data Repository Table'!$C:$C,'Economic Cost Analysis'!$B15,'Data Repository Table'!$B:$B,'Economic Cost Analysis'!$C15, 'Data Repository Table'!$H:$H,'Economic Cost Analysis'!$E15,'Data Repository Table'!$D:$D,'Economic Cost Analysis'!G$10)</f>
        <v>415211.07746249868</v>
      </c>
      <c r="H15" s="29">
        <f>SUMIFS('Data Repository Table'!$J:$J,'Data Repository Table'!$A:$A,'Economic Cost Analysis'!$A15,'Data Repository Table'!$C:$C,'Economic Cost Analysis'!$B15,'Data Repository Table'!$B:$B,'Economic Cost Analysis'!$C15, 'Data Repository Table'!$H:$H,'Economic Cost Analysis'!$E15,'Data Repository Table'!$D:$D,'Economic Cost Analysis'!H$10)</f>
        <v>573701.42238750006</v>
      </c>
      <c r="I15" s="29">
        <f>SUMIFS('Data Repository Table'!$J:$J,'Data Repository Table'!$A:$A,'Economic Cost Analysis'!$A15,'Data Repository Table'!$C:$C,'Economic Cost Analysis'!$B15,'Data Repository Table'!$B:$B,'Economic Cost Analysis'!$C15, 'Data Repository Table'!$H:$H,'Economic Cost Analysis'!$E15,'Data Repository Table'!$D:$D,'Economic Cost Analysis'!I$10)</f>
        <v>449154.95253749873</v>
      </c>
      <c r="J15" s="29">
        <f>SUMIFS('Data Repository Table'!$J:$J,'Data Repository Table'!$A:$A,'Economic Cost Analysis'!$A15,'Data Repository Table'!$C:$C,'Economic Cost Analysis'!$B15,'Data Repository Table'!$B:$B,'Economic Cost Analysis'!$C15, 'Data Repository Table'!$H:$H,'Economic Cost Analysis'!$E15,'Data Repository Table'!$D:$D,'Economic Cost Analysis'!J$10)</f>
        <v>426321.65936249989</v>
      </c>
      <c r="K15" s="29">
        <f>SUMIFS('Data Repository Table'!$J:$J,'Data Repository Table'!$A:$A,'Economic Cost Analysis'!$A15,'Data Repository Table'!$C:$C,'Economic Cost Analysis'!$B15,'Data Repository Table'!$B:$B,'Economic Cost Analysis'!$C15, 'Data Repository Table'!$H:$H,'Economic Cost Analysis'!$E15,'Data Repository Table'!$D:$D,'Economic Cost Analysis'!K$10)</f>
        <v>437813.40487499995</v>
      </c>
      <c r="L15" s="29">
        <f>SUMIFS('Data Repository Table'!$J:$J,'Data Repository Table'!$A:$A,'Economic Cost Analysis'!$A15,'Data Repository Table'!$C:$C,'Economic Cost Analysis'!$B15,'Data Repository Table'!$B:$B,'Economic Cost Analysis'!$C15, 'Data Repository Table'!$H:$H,'Economic Cost Analysis'!$E15,'Data Repository Table'!$D:$D,'Economic Cost Analysis'!L$10)</f>
        <v>421086.27824999997</v>
      </c>
      <c r="M15" s="29">
        <f>SUMIFS('Data Repository Table'!$J:$J,'Data Repository Table'!$A:$A,'Economic Cost Analysis'!$A15,'Data Repository Table'!$C:$C,'Economic Cost Analysis'!$B15,'Data Repository Table'!$B:$B,'Economic Cost Analysis'!$C15, 'Data Repository Table'!$H:$H,'Economic Cost Analysis'!$E15,'Data Repository Table'!$D:$D,'Economic Cost Analysis'!M$10)</f>
        <v>801499.2899999998</v>
      </c>
      <c r="N15" s="29">
        <f>SUMIFS('Data Repository Table'!$J:$J,'Data Repository Table'!$A:$A,'Economic Cost Analysis'!$A15,'Data Repository Table'!$C:$C,'Economic Cost Analysis'!$B15,'Data Repository Table'!$B:$B,'Economic Cost Analysis'!$C15, 'Data Repository Table'!$H:$H,'Economic Cost Analysis'!$E15,'Data Repository Table'!$D:$D,'Economic Cost Analysis'!N$10)</f>
        <v>674777.50874999992</v>
      </c>
      <c r="O15" s="29">
        <f>SUMIFS('Data Repository Table'!$J:$J,'Data Repository Table'!$A:$A,'Economic Cost Analysis'!$A15,'Data Repository Table'!$C:$C,'Economic Cost Analysis'!$B15,'Data Repository Table'!$B:$B,'Economic Cost Analysis'!$C15, 'Data Repository Table'!$H:$H,'Economic Cost Analysis'!$E15,'Data Repository Table'!$D:$D,'Economic Cost Analysis'!O$10)</f>
        <v>673240.53</v>
      </c>
      <c r="P15" s="29">
        <f>SUMIFS('Data Repository Table'!$J:$J,'Data Repository Table'!$A:$A,'Economic Cost Analysis'!$A15,'Data Repository Table'!$C:$C,'Economic Cost Analysis'!$B15,'Data Repository Table'!$B:$B,'Economic Cost Analysis'!$C15, 'Data Repository Table'!$H:$H,'Economic Cost Analysis'!$E15,'Data Repository Table'!$D:$D,'Economic Cost Analysis'!P$10)</f>
        <v>674702.94937499997</v>
      </c>
      <c r="Q15" s="29">
        <f>SUMIFS('Data Repository Table'!$J:$J,'Data Repository Table'!$A:$A,'Economic Cost Analysis'!$A15,'Data Repository Table'!$C:$C,'Economic Cost Analysis'!$B15,'Data Repository Table'!$B:$B,'Economic Cost Analysis'!$C15, 'Data Repository Table'!$H:$H,'Economic Cost Analysis'!$E15,'Data Repository Table'!$D:$D,'Economic Cost Analysis'!Q$10)</f>
        <v>716457.890625</v>
      </c>
      <c r="R15" s="29">
        <f>SUMIFS('Data Repository Table'!$J:$J,'Data Repository Table'!$A:$A,'Economic Cost Analysis'!$A15,'Data Repository Table'!$C:$C,'Economic Cost Analysis'!$B15,'Data Repository Table'!$B:$B,'Economic Cost Analysis'!$C15, 'Data Repository Table'!$H:$H,'Economic Cost Analysis'!$E15,'Data Repository Table'!$D:$D,'Economic Cost Analysis'!R$10)</f>
        <v>816814.8431249999</v>
      </c>
      <c r="S15" s="29">
        <f t="shared" si="0"/>
        <v>7080781.8067499967</v>
      </c>
      <c r="T15" s="16"/>
      <c r="U15" s="16"/>
      <c r="V15" s="16"/>
      <c r="W15" s="16"/>
    </row>
    <row r="16" spans="1:23" ht="14.25" customHeight="1" x14ac:dyDescent="0.2">
      <c r="A16" s="8" t="s">
        <v>32</v>
      </c>
      <c r="B16" s="8" t="s">
        <v>34</v>
      </c>
      <c r="C16" s="8" t="s">
        <v>44</v>
      </c>
      <c r="D16" s="8" t="s">
        <v>51</v>
      </c>
      <c r="E16" s="8" t="s">
        <v>52</v>
      </c>
      <c r="F16" s="28"/>
      <c r="G16" s="29">
        <f>SUMIFS('Data Repository Table'!$J:$J,'Data Repository Table'!$A:$A,'Economic Cost Analysis'!$A16,'Data Repository Table'!$C:$C,'Economic Cost Analysis'!$B16,'Data Repository Table'!$B:$B,'Economic Cost Analysis'!$C16, 'Data Repository Table'!$H:$H,'Economic Cost Analysis'!$E16,'Data Repository Table'!$D:$D,'Economic Cost Analysis'!G$10)</f>
        <v>360688.41072499886</v>
      </c>
      <c r="H16" s="29">
        <f>SUMIFS('Data Repository Table'!$J:$J,'Data Repository Table'!$A:$A,'Economic Cost Analysis'!$A16,'Data Repository Table'!$C:$C,'Economic Cost Analysis'!$B16,'Data Repository Table'!$B:$B,'Economic Cost Analysis'!$C16, 'Data Repository Table'!$H:$H,'Economic Cost Analysis'!$E16,'Data Repository Table'!$D:$D,'Economic Cost Analysis'!H$10)</f>
        <v>498366.89217499993</v>
      </c>
      <c r="I16" s="29">
        <f>SUMIFS('Data Repository Table'!$J:$J,'Data Repository Table'!$A:$A,'Economic Cost Analysis'!$A16,'Data Repository Table'!$C:$C,'Economic Cost Analysis'!$B16,'Data Repository Table'!$B:$B,'Economic Cost Analysis'!$C16, 'Data Repository Table'!$H:$H,'Economic Cost Analysis'!$E16,'Data Repository Table'!$D:$D,'Economic Cost Analysis'!I$10)</f>
        <v>390175.00927499885</v>
      </c>
      <c r="J16" s="29">
        <f>SUMIFS('Data Repository Table'!$J:$J,'Data Repository Table'!$A:$A,'Economic Cost Analysis'!$A16,'Data Repository Table'!$C:$C,'Economic Cost Analysis'!$B16,'Data Repository Table'!$B:$B,'Economic Cost Analysis'!$C16, 'Data Repository Table'!$H:$H,'Economic Cost Analysis'!$E16,'Data Repository Table'!$D:$D,'Economic Cost Analysis'!J$10)</f>
        <v>370340.02732499992</v>
      </c>
      <c r="K16" s="29">
        <f>SUMIFS('Data Repository Table'!$J:$J,'Data Repository Table'!$A:$A,'Economic Cost Analysis'!$A16,'Data Repository Table'!$C:$C,'Economic Cost Analysis'!$B16,'Data Repository Table'!$B:$B,'Economic Cost Analysis'!$C16, 'Data Repository Table'!$H:$H,'Economic Cost Analysis'!$E16,'Data Repository Table'!$D:$D,'Economic Cost Analysis'!K$10)</f>
        <v>380322.75574999995</v>
      </c>
      <c r="L16" s="29">
        <f>SUMIFS('Data Repository Table'!$J:$J,'Data Repository Table'!$A:$A,'Economic Cost Analysis'!$A16,'Data Repository Table'!$C:$C,'Economic Cost Analysis'!$B16,'Data Repository Table'!$B:$B,'Economic Cost Analysis'!$C16, 'Data Repository Table'!$H:$H,'Economic Cost Analysis'!$E16,'Data Repository Table'!$D:$D,'Economic Cost Analysis'!L$10)</f>
        <v>365792.12049999996</v>
      </c>
      <c r="M16" s="29">
        <f>SUMIFS('Data Repository Table'!$J:$J,'Data Repository Table'!$A:$A,'Economic Cost Analysis'!$A16,'Data Repository Table'!$C:$C,'Economic Cost Analysis'!$B16,'Data Repository Table'!$B:$B,'Economic Cost Analysis'!$C16, 'Data Repository Table'!$H:$H,'Economic Cost Analysis'!$E16,'Data Repository Table'!$D:$D,'Economic Cost Analysis'!M$10)</f>
        <v>459526.25959999987</v>
      </c>
      <c r="N16" s="29">
        <f>SUMIFS('Data Repository Table'!$J:$J,'Data Repository Table'!$A:$A,'Economic Cost Analysis'!$A16,'Data Repository Table'!$C:$C,'Economic Cost Analysis'!$B16,'Data Repository Table'!$B:$B,'Economic Cost Analysis'!$C16, 'Data Repository Table'!$H:$H,'Economic Cost Analysis'!$E16,'Data Repository Table'!$D:$D,'Economic Cost Analysis'!N$10)</f>
        <v>386872.43834999995</v>
      </c>
      <c r="O16" s="29">
        <f>SUMIFS('Data Repository Table'!$J:$J,'Data Repository Table'!$A:$A,'Economic Cost Analysis'!$A16,'Data Repository Table'!$C:$C,'Economic Cost Analysis'!$B16,'Data Repository Table'!$B:$B,'Economic Cost Analysis'!$C16, 'Data Repository Table'!$H:$H,'Economic Cost Analysis'!$E16,'Data Repository Table'!$D:$D,'Economic Cost Analysis'!O$10)</f>
        <v>385991.23719999997</v>
      </c>
      <c r="P16" s="29">
        <f>SUMIFS('Data Repository Table'!$J:$J,'Data Repository Table'!$A:$A,'Economic Cost Analysis'!$A16,'Data Repository Table'!$C:$C,'Economic Cost Analysis'!$B16,'Data Repository Table'!$B:$B,'Economic Cost Analysis'!$C16, 'Data Repository Table'!$H:$H,'Economic Cost Analysis'!$E16,'Data Repository Table'!$D:$D,'Economic Cost Analysis'!P$10)</f>
        <v>386829.69097499992</v>
      </c>
      <c r="Q16" s="29">
        <f>SUMIFS('Data Repository Table'!$J:$J,'Data Repository Table'!$A:$A,'Economic Cost Analysis'!$A16,'Data Repository Table'!$C:$C,'Economic Cost Analysis'!$B16,'Data Repository Table'!$B:$B,'Economic Cost Analysis'!$C16, 'Data Repository Table'!$H:$H,'Economic Cost Analysis'!$E16,'Data Repository Table'!$D:$D,'Economic Cost Analysis'!Q$10)</f>
        <v>410769.19062499999</v>
      </c>
      <c r="R16" s="29">
        <f>SUMIFS('Data Repository Table'!$J:$J,'Data Repository Table'!$A:$A,'Economic Cost Analysis'!$A16,'Data Repository Table'!$C:$C,'Economic Cost Analysis'!$B16,'Data Repository Table'!$B:$B,'Economic Cost Analysis'!$C16, 'Data Repository Table'!$H:$H,'Economic Cost Analysis'!$E16,'Data Repository Table'!$D:$D,'Economic Cost Analysis'!R$10)</f>
        <v>468307.17672499991</v>
      </c>
      <c r="S16" s="29">
        <f t="shared" si="0"/>
        <v>4863981.2092249971</v>
      </c>
      <c r="T16" s="16"/>
      <c r="U16" s="16"/>
      <c r="V16" s="16"/>
      <c r="W16" s="16"/>
    </row>
    <row r="17" spans="1:38" ht="14.25" customHeight="1" x14ac:dyDescent="0.2">
      <c r="A17" s="8" t="s">
        <v>32</v>
      </c>
      <c r="B17" s="8" t="s">
        <v>34</v>
      </c>
      <c r="C17" s="8" t="s">
        <v>44</v>
      </c>
      <c r="D17" s="8" t="s">
        <v>51</v>
      </c>
      <c r="E17" s="8" t="s">
        <v>53</v>
      </c>
      <c r="F17" s="28"/>
      <c r="G17" s="29">
        <f>SUMIFS('Data Repository Table'!$J:$J,'Data Repository Table'!$A:$A,'Economic Cost Analysis'!$A17,'Data Repository Table'!$C:$C,'Economic Cost Analysis'!$B17,'Data Repository Table'!$B:$B,'Economic Cost Analysis'!$C17, 'Data Repository Table'!$H:$H,'Economic Cost Analysis'!$E17,'Data Repository Table'!$D:$D,'Economic Cost Analysis'!G$10)</f>
        <v>226478.76952499934</v>
      </c>
      <c r="H17" s="29">
        <f>SUMIFS('Data Repository Table'!$J:$J,'Data Repository Table'!$A:$A,'Economic Cost Analysis'!$A17,'Data Repository Table'!$C:$C,'Economic Cost Analysis'!$B17,'Data Repository Table'!$B:$B,'Economic Cost Analysis'!$C17, 'Data Repository Table'!$H:$H,'Economic Cost Analysis'!$E17,'Data Repository Table'!$D:$D,'Economic Cost Analysis'!H$10)</f>
        <v>312928.04857500002</v>
      </c>
      <c r="I17" s="29">
        <f>SUMIFS('Data Repository Table'!$J:$J,'Data Repository Table'!$A:$A,'Economic Cost Analysis'!$A17,'Data Repository Table'!$C:$C,'Economic Cost Analysis'!$B17,'Data Repository Table'!$B:$B,'Economic Cost Analysis'!$C17, 'Data Repository Table'!$H:$H,'Economic Cost Analysis'!$E17,'Data Repository Table'!$D:$D,'Economic Cost Analysis'!I$10)</f>
        <v>244993.61047499935</v>
      </c>
      <c r="J17" s="29">
        <f>SUMIFS('Data Repository Table'!$J:$J,'Data Repository Table'!$A:$A,'Economic Cost Analysis'!$A17,'Data Repository Table'!$C:$C,'Economic Cost Analysis'!$B17,'Data Repository Table'!$B:$B,'Economic Cost Analysis'!$C17, 'Data Repository Table'!$H:$H,'Economic Cost Analysis'!$E17,'Data Repository Table'!$D:$D,'Economic Cost Analysis'!J$10)</f>
        <v>232539.08692499998</v>
      </c>
      <c r="K17" s="29">
        <f>SUMIFS('Data Repository Table'!$J:$J,'Data Repository Table'!$A:$A,'Economic Cost Analysis'!$A17,'Data Repository Table'!$C:$C,'Economic Cost Analysis'!$B17,'Data Repository Table'!$B:$B,'Economic Cost Analysis'!$C17, 'Data Repository Table'!$H:$H,'Economic Cost Analysis'!$E17,'Data Repository Table'!$D:$D,'Economic Cost Analysis'!K$10)</f>
        <v>238807.31175000002</v>
      </c>
      <c r="L17" s="29">
        <f>SUMIFS('Data Repository Table'!$J:$J,'Data Repository Table'!$A:$A,'Economic Cost Analysis'!$A17,'Data Repository Table'!$C:$C,'Economic Cost Analysis'!$B17,'Data Repository Table'!$B:$B,'Economic Cost Analysis'!$C17, 'Data Repository Table'!$H:$H,'Economic Cost Analysis'!$E17,'Data Repository Table'!$D:$D,'Economic Cost Analysis'!L$10)</f>
        <v>229683.42450000002</v>
      </c>
      <c r="M17" s="29">
        <f>SUMIFS('Data Repository Table'!$J:$J,'Data Repository Table'!$A:$A,'Economic Cost Analysis'!$A17,'Data Repository Table'!$C:$C,'Economic Cost Analysis'!$B17,'Data Repository Table'!$B:$B,'Economic Cost Analysis'!$C17, 'Data Repository Table'!$H:$H,'Economic Cost Analysis'!$E17,'Data Repository Table'!$D:$D,'Economic Cost Analysis'!M$10)</f>
        <v>288539.74439999997</v>
      </c>
      <c r="N17" s="29">
        <f>SUMIFS('Data Repository Table'!$J:$J,'Data Repository Table'!$A:$A,'Economic Cost Analysis'!$A17,'Data Repository Table'!$C:$C,'Economic Cost Analysis'!$B17,'Data Repository Table'!$B:$B,'Economic Cost Analysis'!$C17, 'Data Repository Table'!$H:$H,'Economic Cost Analysis'!$E17,'Data Repository Table'!$D:$D,'Economic Cost Analysis'!N$10)</f>
        <v>242919.90315</v>
      </c>
      <c r="O17" s="29">
        <f>SUMIFS('Data Repository Table'!$J:$J,'Data Repository Table'!$A:$A,'Economic Cost Analysis'!$A17,'Data Repository Table'!$C:$C,'Economic Cost Analysis'!$B17,'Data Repository Table'!$B:$B,'Economic Cost Analysis'!$C17, 'Data Repository Table'!$H:$H,'Economic Cost Analysis'!$E17,'Data Repository Table'!$D:$D,'Economic Cost Analysis'!O$10)</f>
        <v>242366.59080000003</v>
      </c>
      <c r="P17" s="29">
        <f>SUMIFS('Data Repository Table'!$J:$J,'Data Repository Table'!$A:$A,'Economic Cost Analysis'!$A17,'Data Repository Table'!$C:$C,'Economic Cost Analysis'!$B17,'Data Repository Table'!$B:$B,'Economic Cost Analysis'!$C17, 'Data Repository Table'!$H:$H,'Economic Cost Analysis'!$E17,'Data Repository Table'!$D:$D,'Economic Cost Analysis'!P$10)</f>
        <v>242893.06177500001</v>
      </c>
      <c r="Q17" s="29">
        <f>SUMIFS('Data Repository Table'!$J:$J,'Data Repository Table'!$A:$A,'Economic Cost Analysis'!$A17,'Data Repository Table'!$C:$C,'Economic Cost Analysis'!$B17,'Data Repository Table'!$B:$B,'Economic Cost Analysis'!$C17, 'Data Repository Table'!$H:$H,'Economic Cost Analysis'!$E17,'Data Repository Table'!$D:$D,'Economic Cost Analysis'!Q$10)</f>
        <v>257924.84062500004</v>
      </c>
      <c r="R17" s="29">
        <f>SUMIFS('Data Repository Table'!$J:$J,'Data Repository Table'!$A:$A,'Economic Cost Analysis'!$A17,'Data Repository Table'!$C:$C,'Economic Cost Analysis'!$B17,'Data Repository Table'!$B:$B,'Economic Cost Analysis'!$C17, 'Data Repository Table'!$H:$H,'Economic Cost Analysis'!$E17,'Data Repository Table'!$D:$D,'Economic Cost Analysis'!R$10)</f>
        <v>294053.34352500003</v>
      </c>
      <c r="S17" s="29">
        <f t="shared" si="0"/>
        <v>3054127.7360249986</v>
      </c>
      <c r="T17" s="16"/>
      <c r="U17" s="16"/>
      <c r="V17" s="16"/>
      <c r="W17" s="16"/>
    </row>
    <row r="18" spans="1:38" ht="14.25" customHeight="1" x14ac:dyDescent="0.2">
      <c r="A18" s="8" t="s">
        <v>32</v>
      </c>
      <c r="B18" s="8" t="s">
        <v>34</v>
      </c>
      <c r="C18" s="8" t="s">
        <v>44</v>
      </c>
      <c r="D18" s="8" t="s">
        <v>51</v>
      </c>
      <c r="E18" s="8" t="s">
        <v>54</v>
      </c>
      <c r="F18" s="28"/>
      <c r="G18" s="29">
        <f>SUMIFS('Data Repository Table'!$J:$J,'Data Repository Table'!$A:$A,'Economic Cost Analysis'!$A18,'Data Repository Table'!$C:$C,'Economic Cost Analysis'!$B18,'Data Repository Table'!$B:$B,'Economic Cost Analysis'!$C18, 'Data Repository Table'!$H:$H,'Economic Cost Analysis'!$E18,'Data Repository Table'!$D:$D,'Economic Cost Analysis'!G$10)</f>
        <v>255837.1285374992</v>
      </c>
      <c r="H18" s="29">
        <f>SUMIFS('Data Repository Table'!$J:$J,'Data Repository Table'!$A:$A,'Economic Cost Analysis'!$A18,'Data Repository Table'!$C:$C,'Economic Cost Analysis'!$B18,'Data Repository Table'!$B:$B,'Economic Cost Analysis'!$C18, 'Data Repository Table'!$H:$H,'Economic Cost Analysis'!$E18,'Data Repository Table'!$D:$D,'Economic Cost Analysis'!H$10)</f>
        <v>353492.79561249999</v>
      </c>
      <c r="I18" s="29">
        <f>SUMIFS('Data Repository Table'!$J:$J,'Data Repository Table'!$A:$A,'Economic Cost Analysis'!$A18,'Data Repository Table'!$C:$C,'Economic Cost Analysis'!$B18,'Data Repository Table'!$B:$B,'Economic Cost Analysis'!$C18, 'Data Repository Table'!$H:$H,'Economic Cost Analysis'!$E18,'Data Repository Table'!$D:$D,'Economic Cost Analysis'!I$10)</f>
        <v>276752.04146249924</v>
      </c>
      <c r="J18" s="29">
        <f>SUMIFS('Data Repository Table'!$J:$J,'Data Repository Table'!$A:$A,'Economic Cost Analysis'!$A18,'Data Repository Table'!$C:$C,'Economic Cost Analysis'!$B18,'Data Repository Table'!$B:$B,'Economic Cost Analysis'!$C18, 'Data Repository Table'!$H:$H,'Economic Cost Analysis'!$E18,'Data Repository Table'!$D:$D,'Economic Cost Analysis'!J$10)</f>
        <v>262683.04263749992</v>
      </c>
      <c r="K18" s="29">
        <f>SUMIFS('Data Repository Table'!$J:$J,'Data Repository Table'!$A:$A,'Economic Cost Analysis'!$A18,'Data Repository Table'!$C:$C,'Economic Cost Analysis'!$B18,'Data Repository Table'!$B:$B,'Economic Cost Analysis'!$C18, 'Data Repository Table'!$H:$H,'Economic Cost Analysis'!$E18,'Data Repository Table'!$D:$D,'Economic Cost Analysis'!K$10)</f>
        <v>269763.81512500002</v>
      </c>
      <c r="L18" s="29">
        <f>SUMIFS('Data Repository Table'!$J:$J,'Data Repository Table'!$A:$A,'Economic Cost Analysis'!$A18,'Data Repository Table'!$C:$C,'Economic Cost Analysis'!$B18,'Data Repository Table'!$B:$B,'Economic Cost Analysis'!$C18, 'Data Repository Table'!$H:$H,'Economic Cost Analysis'!$E18,'Data Repository Table'!$D:$D,'Economic Cost Analysis'!L$10)</f>
        <v>259457.20175000001</v>
      </c>
      <c r="M18" s="29">
        <f>SUMIFS('Data Repository Table'!$J:$J,'Data Repository Table'!$A:$A,'Economic Cost Analysis'!$A18,'Data Repository Table'!$C:$C,'Economic Cost Analysis'!$B18,'Data Repository Table'!$B:$B,'Economic Cost Analysis'!$C18, 'Data Repository Table'!$H:$H,'Economic Cost Analysis'!$E18,'Data Repository Table'!$D:$D,'Economic Cost Analysis'!M$10)</f>
        <v>325943.04459999991</v>
      </c>
      <c r="N18" s="29">
        <f>SUMIFS('Data Repository Table'!$J:$J,'Data Repository Table'!$A:$A,'Economic Cost Analysis'!$A18,'Data Repository Table'!$C:$C,'Economic Cost Analysis'!$B18,'Data Repository Table'!$B:$B,'Economic Cost Analysis'!$C18, 'Data Repository Table'!$H:$H,'Economic Cost Analysis'!$E18,'Data Repository Table'!$D:$D,'Economic Cost Analysis'!N$10)</f>
        <v>274409.52022499999</v>
      </c>
      <c r="O18" s="29">
        <f>SUMIFS('Data Repository Table'!$J:$J,'Data Repository Table'!$A:$A,'Economic Cost Analysis'!$A18,'Data Repository Table'!$C:$C,'Economic Cost Analysis'!$B18,'Data Repository Table'!$B:$B,'Economic Cost Analysis'!$C18, 'Data Repository Table'!$H:$H,'Economic Cost Analysis'!$E18,'Data Repository Table'!$D:$D,'Economic Cost Analysis'!O$10)</f>
        <v>273784.48220000003</v>
      </c>
      <c r="P18" s="29">
        <f>SUMIFS('Data Repository Table'!$J:$J,'Data Repository Table'!$A:$A,'Economic Cost Analysis'!$A18,'Data Repository Table'!$C:$C,'Economic Cost Analysis'!$B18,'Data Repository Table'!$B:$B,'Economic Cost Analysis'!$C18, 'Data Repository Table'!$H:$H,'Economic Cost Analysis'!$E18,'Data Repository Table'!$D:$D,'Economic Cost Analysis'!P$10)</f>
        <v>274379.19941249996</v>
      </c>
      <c r="Q18" s="29">
        <f>SUMIFS('Data Repository Table'!$J:$J,'Data Repository Table'!$A:$A,'Economic Cost Analysis'!$A18,'Data Repository Table'!$C:$C,'Economic Cost Analysis'!$B18,'Data Repository Table'!$B:$B,'Economic Cost Analysis'!$C18, 'Data Repository Table'!$H:$H,'Economic Cost Analysis'!$E18,'Data Repository Table'!$D:$D,'Economic Cost Analysis'!Q$10)</f>
        <v>291359.54218749999</v>
      </c>
      <c r="R18" s="29">
        <f>SUMIFS('Data Repository Table'!$J:$J,'Data Repository Table'!$A:$A,'Economic Cost Analysis'!$A18,'Data Repository Table'!$C:$C,'Economic Cost Analysis'!$B18,'Data Repository Table'!$B:$B,'Economic Cost Analysis'!$C18, 'Data Repository Table'!$H:$H,'Economic Cost Analysis'!$E18,'Data Repository Table'!$D:$D,'Economic Cost Analysis'!R$10)</f>
        <v>332171.36953749997</v>
      </c>
      <c r="S18" s="29">
        <f t="shared" si="0"/>
        <v>3450033.1832874976</v>
      </c>
      <c r="T18" s="16"/>
      <c r="U18" s="16"/>
      <c r="V18" s="16"/>
      <c r="W18" s="16"/>
    </row>
    <row r="19" spans="1:38" ht="14.25" customHeight="1" x14ac:dyDescent="0.2">
      <c r="A19" s="8" t="s">
        <v>32</v>
      </c>
      <c r="B19" s="8" t="s">
        <v>34</v>
      </c>
      <c r="C19" s="8" t="s">
        <v>44</v>
      </c>
      <c r="D19" s="8" t="s">
        <v>51</v>
      </c>
      <c r="E19" s="8" t="s">
        <v>55</v>
      </c>
      <c r="F19" s="28"/>
      <c r="G19" s="29">
        <f>SUMIFS('Data Repository Table'!$J:$J,'Data Repository Table'!$A:$A,'Economic Cost Analysis'!$A19,'Data Repository Table'!$C:$C,'Economic Cost Analysis'!$B19,'Data Repository Table'!$B:$B,'Economic Cost Analysis'!$C19, 'Data Repository Table'!$H:$H,'Economic Cost Analysis'!$E19,'Data Repository Table'!$D:$D,'Economic Cost Analysis'!G$10)</f>
        <v>176150.15407499947</v>
      </c>
      <c r="H19" s="29">
        <f>SUMIFS('Data Repository Table'!$J:$J,'Data Repository Table'!$A:$A,'Economic Cost Analysis'!$A19,'Data Repository Table'!$C:$C,'Economic Cost Analysis'!$B19,'Data Repository Table'!$B:$B,'Economic Cost Analysis'!$C19, 'Data Repository Table'!$H:$H,'Economic Cost Analysis'!$E19,'Data Repository Table'!$D:$D,'Economic Cost Analysis'!H$10)</f>
        <v>243388.48222500001</v>
      </c>
      <c r="I19" s="29">
        <f>SUMIFS('Data Repository Table'!$J:$J,'Data Repository Table'!$A:$A,'Economic Cost Analysis'!$A19,'Data Repository Table'!$C:$C,'Economic Cost Analysis'!$B19,'Data Repository Table'!$B:$B,'Economic Cost Analysis'!$C19, 'Data Repository Table'!$H:$H,'Economic Cost Analysis'!$E19,'Data Repository Table'!$D:$D,'Economic Cost Analysis'!I$10)</f>
        <v>190550.58592499947</v>
      </c>
      <c r="J19" s="29">
        <f>SUMIFS('Data Repository Table'!$J:$J,'Data Repository Table'!$A:$A,'Economic Cost Analysis'!$A19,'Data Repository Table'!$C:$C,'Economic Cost Analysis'!$B19,'Data Repository Table'!$B:$B,'Economic Cost Analysis'!$C19, 'Data Repository Table'!$H:$H,'Economic Cost Analysis'!$E19,'Data Repository Table'!$D:$D,'Economic Cost Analysis'!J$10)</f>
        <v>180863.73427499997</v>
      </c>
      <c r="K19" s="29">
        <f>SUMIFS('Data Repository Table'!$J:$J,'Data Repository Table'!$A:$A,'Economic Cost Analysis'!$A19,'Data Repository Table'!$C:$C,'Economic Cost Analysis'!$B19,'Data Repository Table'!$B:$B,'Economic Cost Analysis'!$C19, 'Data Repository Table'!$H:$H,'Economic Cost Analysis'!$E19,'Data Repository Table'!$D:$D,'Economic Cost Analysis'!K$10)</f>
        <v>185739.02025</v>
      </c>
      <c r="L19" s="29">
        <f>SUMIFS('Data Repository Table'!$J:$J,'Data Repository Table'!$A:$A,'Economic Cost Analysis'!$A19,'Data Repository Table'!$C:$C,'Economic Cost Analysis'!$B19,'Data Repository Table'!$B:$B,'Economic Cost Analysis'!$C19, 'Data Repository Table'!$H:$H,'Economic Cost Analysis'!$E19,'Data Repository Table'!$D:$D,'Economic Cost Analysis'!L$10)</f>
        <v>178642.66350000002</v>
      </c>
      <c r="M19" s="29">
        <f>SUMIFS('Data Repository Table'!$J:$J,'Data Repository Table'!$A:$A,'Economic Cost Analysis'!$A19,'Data Repository Table'!$C:$C,'Economic Cost Analysis'!$B19,'Data Repository Table'!$B:$B,'Economic Cost Analysis'!$C19, 'Data Repository Table'!$H:$H,'Economic Cost Analysis'!$E19,'Data Repository Table'!$D:$D,'Economic Cost Analysis'!M$10)</f>
        <v>224419.80119999996</v>
      </c>
      <c r="N19" s="29">
        <f>SUMIFS('Data Repository Table'!$J:$J,'Data Repository Table'!$A:$A,'Economic Cost Analysis'!$A19,'Data Repository Table'!$C:$C,'Economic Cost Analysis'!$B19,'Data Repository Table'!$B:$B,'Economic Cost Analysis'!$C19, 'Data Repository Table'!$H:$H,'Economic Cost Analysis'!$E19,'Data Repository Table'!$D:$D,'Economic Cost Analysis'!N$10)</f>
        <v>188937.70244999998</v>
      </c>
      <c r="O19" s="29">
        <f>SUMIFS('Data Repository Table'!$J:$J,'Data Repository Table'!$A:$A,'Economic Cost Analysis'!$A19,'Data Repository Table'!$C:$C,'Economic Cost Analysis'!$B19,'Data Repository Table'!$B:$B,'Economic Cost Analysis'!$C19, 'Data Repository Table'!$H:$H,'Economic Cost Analysis'!$E19,'Data Repository Table'!$D:$D,'Economic Cost Analysis'!O$10)</f>
        <v>188507.34840000002</v>
      </c>
      <c r="P19" s="29">
        <f>SUMIFS('Data Repository Table'!$J:$J,'Data Repository Table'!$A:$A,'Economic Cost Analysis'!$A19,'Data Repository Table'!$C:$C,'Economic Cost Analysis'!$B19,'Data Repository Table'!$B:$B,'Economic Cost Analysis'!$C19, 'Data Repository Table'!$H:$H,'Economic Cost Analysis'!$E19,'Data Repository Table'!$D:$D,'Economic Cost Analysis'!P$10)</f>
        <v>188916.82582500001</v>
      </c>
      <c r="Q19" s="29">
        <f>SUMIFS('Data Repository Table'!$J:$J,'Data Repository Table'!$A:$A,'Economic Cost Analysis'!$A19,'Data Repository Table'!$C:$C,'Economic Cost Analysis'!$B19,'Data Repository Table'!$B:$B,'Economic Cost Analysis'!$C19, 'Data Repository Table'!$H:$H,'Economic Cost Analysis'!$E19,'Data Repository Table'!$D:$D,'Economic Cost Analysis'!Q$10)</f>
        <v>200608.20937500001</v>
      </c>
      <c r="R19" s="29">
        <f>SUMIFS('Data Repository Table'!$J:$J,'Data Repository Table'!$A:$A,'Economic Cost Analysis'!$A19,'Data Repository Table'!$C:$C,'Economic Cost Analysis'!$B19,'Data Repository Table'!$B:$B,'Economic Cost Analysis'!$C19, 'Data Repository Table'!$H:$H,'Economic Cost Analysis'!$E19,'Data Repository Table'!$D:$D,'Economic Cost Analysis'!R$10)</f>
        <v>228708.15607500001</v>
      </c>
      <c r="S19" s="29">
        <f t="shared" si="0"/>
        <v>2375432.6835749988</v>
      </c>
      <c r="T19" s="16"/>
      <c r="U19" s="16"/>
      <c r="V19" s="16"/>
      <c r="W19" s="16"/>
    </row>
    <row r="20" spans="1:38" ht="14.25" customHeight="1" x14ac:dyDescent="0.2">
      <c r="A20" s="8" t="s">
        <v>32</v>
      </c>
      <c r="B20" s="8" t="s">
        <v>34</v>
      </c>
      <c r="C20" s="8" t="s">
        <v>44</v>
      </c>
      <c r="D20" s="8" t="s">
        <v>56</v>
      </c>
      <c r="E20" s="8" t="s">
        <v>57</v>
      </c>
      <c r="F20" s="30"/>
      <c r="G20" s="29">
        <f>SUMIFS('Data Repository Table'!$J:$J,'Data Repository Table'!$A:$A,'Economic Cost Analysis'!$A20,'Data Repository Table'!$C:$C,'Economic Cost Analysis'!$B20,'Data Repository Table'!$B:$B,'Economic Cost Analysis'!$C20, 'Data Repository Table'!$H:$H,'Economic Cost Analysis'!$E20,'Data Repository Table'!$D:$D,'Economic Cost Analysis'!G$10)</f>
        <v>1153364.1040624965</v>
      </c>
      <c r="H20" s="29">
        <f>SUMIFS('Data Repository Table'!$J:$J,'Data Repository Table'!$A:$A,'Economic Cost Analysis'!$A20,'Data Repository Table'!$C:$C,'Economic Cost Analysis'!$B20,'Data Repository Table'!$B:$B,'Economic Cost Analysis'!$C20, 'Data Repository Table'!$H:$H,'Economic Cost Analysis'!$E20,'Data Repository Table'!$D:$D,'Economic Cost Analysis'!H$10)</f>
        <v>1593615.0621875001</v>
      </c>
      <c r="I20" s="29">
        <f>SUMIFS('Data Repository Table'!$J:$J,'Data Repository Table'!$A:$A,'Economic Cost Analysis'!$A20,'Data Repository Table'!$C:$C,'Economic Cost Analysis'!$B20,'Data Repository Table'!$B:$B,'Economic Cost Analysis'!$C20, 'Data Repository Table'!$H:$H,'Economic Cost Analysis'!$E20,'Data Repository Table'!$D:$D,'Economic Cost Analysis'!I$10)</f>
        <v>1247652.6459374966</v>
      </c>
      <c r="J20" s="29">
        <f>SUMIFS('Data Repository Table'!$J:$J,'Data Repository Table'!$A:$A,'Economic Cost Analysis'!$A20,'Data Repository Table'!$C:$C,'Economic Cost Analysis'!$B20,'Data Repository Table'!$B:$B,'Economic Cost Analysis'!$C20, 'Data Repository Table'!$H:$H,'Economic Cost Analysis'!$E20,'Data Repository Table'!$D:$D,'Economic Cost Analysis'!J$10)</f>
        <v>1184226.8315625</v>
      </c>
      <c r="K20" s="29">
        <f>SUMIFS('Data Repository Table'!$J:$J,'Data Repository Table'!$A:$A,'Economic Cost Analysis'!$A20,'Data Repository Table'!$C:$C,'Economic Cost Analysis'!$B20,'Data Repository Table'!$B:$B,'Economic Cost Analysis'!$C20, 'Data Repository Table'!$H:$H,'Economic Cost Analysis'!$E20,'Data Repository Table'!$D:$D,'Economic Cost Analysis'!K$10)</f>
        <v>1216148.346875</v>
      </c>
      <c r="L20" s="29">
        <f>SUMIFS('Data Repository Table'!$J:$J,'Data Repository Table'!$A:$A,'Economic Cost Analysis'!$A20,'Data Repository Table'!$C:$C,'Economic Cost Analysis'!$B20,'Data Repository Table'!$B:$B,'Economic Cost Analysis'!$C20, 'Data Repository Table'!$H:$H,'Economic Cost Analysis'!$E20,'Data Repository Table'!$D:$D,'Economic Cost Analysis'!L$10)</f>
        <v>1169684.1062500002</v>
      </c>
      <c r="M20" s="29">
        <f>SUMIFS('Data Repository Table'!$J:$J,'Data Repository Table'!$A:$A,'Economic Cost Analysis'!$A20,'Data Repository Table'!$C:$C,'Economic Cost Analysis'!$B20,'Data Repository Table'!$B:$B,'Economic Cost Analysis'!$C20, 'Data Repository Table'!$H:$H,'Economic Cost Analysis'!$E20,'Data Repository Table'!$D:$D,'Economic Cost Analysis'!M$10)</f>
        <v>1469415.3649999998</v>
      </c>
      <c r="N20" s="29">
        <f>SUMIFS('Data Repository Table'!$J:$J,'Data Repository Table'!$A:$A,'Economic Cost Analysis'!$A20,'Data Repository Table'!$C:$C,'Economic Cost Analysis'!$B20,'Data Repository Table'!$B:$B,'Economic Cost Analysis'!$C20, 'Data Repository Table'!$H:$H,'Economic Cost Analysis'!$E20,'Data Repository Table'!$D:$D,'Economic Cost Analysis'!N$10)</f>
        <v>1237092.099375</v>
      </c>
      <c r="O20" s="29">
        <f>SUMIFS('Data Repository Table'!$J:$J,'Data Repository Table'!$A:$A,'Economic Cost Analysis'!$A20,'Data Repository Table'!$C:$C,'Economic Cost Analysis'!$B20,'Data Repository Table'!$B:$B,'Economic Cost Analysis'!$C20, 'Data Repository Table'!$H:$H,'Economic Cost Analysis'!$E20,'Data Repository Table'!$D:$D,'Economic Cost Analysis'!O$10)</f>
        <v>1234274.3050000002</v>
      </c>
      <c r="P20" s="29">
        <f>SUMIFS('Data Repository Table'!$J:$J,'Data Repository Table'!$A:$A,'Economic Cost Analysis'!$A20,'Data Repository Table'!$C:$C,'Economic Cost Analysis'!$B20,'Data Repository Table'!$B:$B,'Economic Cost Analysis'!$C20, 'Data Repository Table'!$H:$H,'Economic Cost Analysis'!$E20,'Data Repository Table'!$D:$D,'Economic Cost Analysis'!P$10)</f>
        <v>1236955.4071875</v>
      </c>
      <c r="Q20" s="29">
        <f>SUMIFS('Data Repository Table'!$J:$J,'Data Repository Table'!$A:$A,'Economic Cost Analysis'!$A20,'Data Repository Table'!$C:$C,'Economic Cost Analysis'!$B20,'Data Repository Table'!$B:$B,'Economic Cost Analysis'!$C20, 'Data Repository Table'!$H:$H,'Economic Cost Analysis'!$E20,'Data Repository Table'!$D:$D,'Economic Cost Analysis'!Q$10)</f>
        <v>1313506.1328125</v>
      </c>
      <c r="R20" s="29">
        <f>SUMIFS('Data Repository Table'!$J:$J,'Data Repository Table'!$A:$A,'Economic Cost Analysis'!$A20,'Data Repository Table'!$C:$C,'Economic Cost Analysis'!$B20,'Data Repository Table'!$B:$B,'Economic Cost Analysis'!$C20, 'Data Repository Table'!$H:$H,'Economic Cost Analysis'!$E20,'Data Repository Table'!$D:$D,'Economic Cost Analysis'!R$10)</f>
        <v>1497493.8790625001</v>
      </c>
      <c r="S20" s="29">
        <f>SUM(G20:R20)</f>
        <v>15553428.285312492</v>
      </c>
      <c r="T20" s="16"/>
      <c r="U20" s="16"/>
      <c r="V20" s="16"/>
      <c r="W20" s="16"/>
    </row>
    <row r="21" spans="1:38" ht="14.25" customHeight="1" x14ac:dyDescent="0.2">
      <c r="A21" s="8" t="s">
        <v>59</v>
      </c>
      <c r="B21" s="8" t="s">
        <v>34</v>
      </c>
      <c r="C21" s="8"/>
      <c r="D21" s="8"/>
      <c r="E21" s="8"/>
      <c r="F21" s="30"/>
      <c r="G21" s="7">
        <f>SUMIFS('Data Repository Table'!$J:$J,'Data Repository Table'!$A:$A,'Economic Cost Analysis'!$A$21,'Data Repository Table'!$D:$D,'Economic Cost Analysis'!G$10,'Data Repository Table'!$C:$C,'Economic Cost Analysis'!$B13)</f>
        <v>181.933291</v>
      </c>
      <c r="H21" s="7">
        <f>SUMIFS('Data Repository Table'!$J:$J,'Data Repository Table'!$A:$A,'Economic Cost Analysis'!$A$21,'Data Repository Table'!$D:$D,'Economic Cost Analysis'!H$10,'Data Repository Table'!$C:$C,'Economic Cost Analysis'!$B13)</f>
        <v>187.44394299999999</v>
      </c>
      <c r="I21" s="7">
        <f>SUMIFS('Data Repository Table'!$J:$J,'Data Repository Table'!$A:$A,'Economic Cost Analysis'!$A$21,'Data Repository Table'!$D:$D,'Economic Cost Analysis'!I$10,'Data Repository Table'!$C:$C,'Economic Cost Analysis'!$B13)</f>
        <v>184.77365699999999</v>
      </c>
      <c r="J21" s="7">
        <f>SUMIFS('Data Repository Table'!$J:$J,'Data Repository Table'!$A:$A,'Economic Cost Analysis'!$A$21,'Data Repository Table'!$D:$D,'Economic Cost Analysis'!J$10,'Data Repository Table'!$C:$C,'Economic Cost Analysis'!$B13)</f>
        <v>191.54109299999999</v>
      </c>
      <c r="K21" s="7">
        <f>SUMIFS('Data Repository Table'!$J:$J,'Data Repository Table'!$A:$A,'Economic Cost Analysis'!$A$21,'Data Repository Table'!$D:$D,'Economic Cost Analysis'!K$10,'Data Repository Table'!$C:$C,'Economic Cost Analysis'!$B13)</f>
        <v>98.096062000000003</v>
      </c>
      <c r="L21" s="7">
        <f>SUMIFS('Data Repository Table'!$J:$J,'Data Repository Table'!$A:$A,'Economic Cost Analysis'!$A$21,'Data Repository Table'!$D:$D,'Economic Cost Analysis'!L$10,'Data Repository Table'!$C:$C,'Economic Cost Analysis'!$B13)</f>
        <v>185.30685299999999</v>
      </c>
      <c r="M21" s="7">
        <f>SUMIFS('Data Repository Table'!$J:$J,'Data Repository Table'!$A:$A,'Economic Cost Analysis'!$A$21,'Data Repository Table'!$D:$D,'Economic Cost Analysis'!M$10,'Data Repository Table'!$C:$C,'Economic Cost Analysis'!$B13)</f>
        <v>186.90143900000001</v>
      </c>
      <c r="N21" s="7">
        <f>SUMIFS('Data Repository Table'!$J:$J,'Data Repository Table'!$A:$A,'Economic Cost Analysis'!$A$21,'Data Repository Table'!$D:$D,'Economic Cost Analysis'!N$10,'Data Repository Table'!$C:$C,'Economic Cost Analysis'!$B13)</f>
        <v>158.58676500000001</v>
      </c>
      <c r="O21" s="7">
        <f>SUMIFS('Data Repository Table'!$J:$J,'Data Repository Table'!$A:$A,'Economic Cost Analysis'!$A$21,'Data Repository Table'!$D:$D,'Economic Cost Analysis'!O$10,'Data Repository Table'!$C:$C,'Economic Cost Analysis'!$B13)</f>
        <v>191.40367599999999</v>
      </c>
      <c r="P21" s="7">
        <f>SUMIFS('Data Repository Table'!$J:$J,'Data Repository Table'!$A:$A,'Economic Cost Analysis'!$A$21,'Data Repository Table'!$D:$D,'Economic Cost Analysis'!P$10,'Data Repository Table'!$C:$C,'Economic Cost Analysis'!$B13)</f>
        <v>171.057864</v>
      </c>
      <c r="Q21" s="7">
        <f>SUMIFS('Data Repository Table'!$J:$J,'Data Repository Table'!$A:$A,'Economic Cost Analysis'!$A$21,'Data Repository Table'!$D:$D,'Economic Cost Analysis'!Q$10,'Data Repository Table'!$C:$C,'Economic Cost Analysis'!$B13)</f>
        <v>169.28699900000001</v>
      </c>
      <c r="R21" s="7">
        <f>SUMIFS('Data Repository Table'!$J:$J,'Data Repository Table'!$A:$A,'Economic Cost Analysis'!$A$21,'Data Repository Table'!$D:$D,'Economic Cost Analysis'!R$10,'Data Repository Table'!$C:$C,'Economic Cost Analysis'!$B13)</f>
        <v>142.50871699999999</v>
      </c>
      <c r="S21" s="7">
        <f>SUM(G21:R21)</f>
        <v>2048.8403589999998</v>
      </c>
      <c r="T21" s="16"/>
      <c r="U21" s="16"/>
      <c r="V21" s="16"/>
      <c r="W21" s="16"/>
    </row>
    <row r="22" spans="1:38" ht="14.25" customHeight="1" x14ac:dyDescent="0.2">
      <c r="A22" s="121"/>
      <c r="B22" s="122" t="s">
        <v>34</v>
      </c>
      <c r="C22" s="123"/>
      <c r="D22" s="123"/>
      <c r="E22" s="122" t="s">
        <v>111</v>
      </c>
      <c r="F22" s="123"/>
      <c r="G22" s="124">
        <f>SUM(G13:G20)/(G21*1000)</f>
        <v>19.008554460403097</v>
      </c>
      <c r="H22" s="124">
        <f t="shared" ref="H22:S22" si="1">SUM(H13:H20)/(H21*1000)</f>
        <v>25.492172623052561</v>
      </c>
      <c r="I22" s="124">
        <f t="shared" si="1"/>
        <v>20.246430814356369</v>
      </c>
      <c r="J22" s="124">
        <f t="shared" si="1"/>
        <v>18.538208897820557</v>
      </c>
      <c r="K22" s="124">
        <f t="shared" si="1"/>
        <v>37.173188734592117</v>
      </c>
      <c r="L22" s="124">
        <f t="shared" si="1"/>
        <v>18.926571259334377</v>
      </c>
      <c r="M22" s="124">
        <f t="shared" si="1"/>
        <v>28.088710165040506</v>
      </c>
      <c r="N22" s="124">
        <f t="shared" si="1"/>
        <v>27.869870996564565</v>
      </c>
      <c r="O22" s="124">
        <f t="shared" si="1"/>
        <v>23.038875551690033</v>
      </c>
      <c r="P22" s="124">
        <f t="shared" si="1"/>
        <v>25.83514265328515</v>
      </c>
      <c r="Q22" s="124">
        <f t="shared" si="1"/>
        <v>27.720966236714666</v>
      </c>
      <c r="R22" s="124">
        <f t="shared" si="1"/>
        <v>37.542526065045898</v>
      </c>
      <c r="S22" s="124">
        <f t="shared" si="1"/>
        <v>25.001374005209883</v>
      </c>
      <c r="T22" s="125"/>
      <c r="U22" s="125"/>
      <c r="V22" s="125"/>
      <c r="W22" s="125"/>
      <c r="X22" s="126"/>
      <c r="Y22" s="126"/>
      <c r="Z22" s="126"/>
      <c r="AA22" s="126"/>
      <c r="AB22" s="126"/>
      <c r="AC22" s="126"/>
      <c r="AD22" s="126"/>
      <c r="AE22" s="126"/>
      <c r="AF22" s="126"/>
      <c r="AG22" s="126"/>
      <c r="AH22" s="126"/>
      <c r="AI22" s="126"/>
      <c r="AJ22" s="126"/>
      <c r="AK22" s="126"/>
      <c r="AL22" s="126"/>
    </row>
    <row r="23" spans="1:38" ht="14.25" customHeight="1" x14ac:dyDescent="0.2">
      <c r="A23" s="107"/>
      <c r="B23" s="107"/>
      <c r="C23" s="107"/>
      <c r="D23" s="107"/>
      <c r="E23" s="107"/>
      <c r="F23" s="127"/>
      <c r="G23" s="127"/>
      <c r="H23" s="127"/>
      <c r="I23" s="127"/>
      <c r="J23" s="127"/>
      <c r="K23" s="127"/>
      <c r="L23" s="127"/>
      <c r="M23" s="127"/>
      <c r="N23" s="127"/>
      <c r="O23" s="127"/>
      <c r="P23" s="127"/>
      <c r="Q23" s="127"/>
      <c r="R23" s="118"/>
      <c r="S23" s="111"/>
      <c r="T23" s="111"/>
      <c r="U23" s="111"/>
      <c r="V23" s="111"/>
      <c r="W23" s="111"/>
    </row>
    <row r="24" spans="1:38" ht="14.25" customHeight="1" x14ac:dyDescent="0.2">
      <c r="A24" s="8" t="s">
        <v>32</v>
      </c>
      <c r="B24" s="8" t="s">
        <v>42</v>
      </c>
      <c r="C24" s="8" t="s">
        <v>44</v>
      </c>
      <c r="D24" s="8" t="s">
        <v>46</v>
      </c>
      <c r="E24" s="8" t="s">
        <v>47</v>
      </c>
      <c r="F24" s="28"/>
      <c r="G24" s="29">
        <f>SUMIFS('Data Repository Table'!$J:$J,'Data Repository Table'!$A:$A,'Economic Cost Analysis'!$A24,'Data Repository Table'!$C:$C,'Economic Cost Analysis'!$B24,'Data Repository Table'!$B:$B,'Economic Cost Analysis'!$C24, 'Data Repository Table'!$H:$H,'Economic Cost Analysis'!$E24,'Data Repository Table'!$D:$D,'Economic Cost Analysis'!G$10)</f>
        <v>2533034.5131168002</v>
      </c>
      <c r="H24" s="29">
        <f>SUMIFS('Data Repository Table'!$J:$J,'Data Repository Table'!$A:$A,'Economic Cost Analysis'!$A24,'Data Repository Table'!$C:$C,'Economic Cost Analysis'!$B24,'Data Repository Table'!$B:$B,'Economic Cost Analysis'!$C24, 'Data Repository Table'!$H:$H,'Economic Cost Analysis'!$E24,'Data Repository Table'!$D:$D,'Economic Cost Analysis'!H$10)</f>
        <v>3051574.1625600001</v>
      </c>
      <c r="I24" s="29">
        <f>SUMIFS('Data Repository Table'!$J:$J,'Data Repository Table'!$A:$A,'Economic Cost Analysis'!$A24,'Data Repository Table'!$C:$C,'Economic Cost Analysis'!$B24,'Data Repository Table'!$B:$B,'Economic Cost Analysis'!$C24, 'Data Repository Table'!$H:$H,'Economic Cost Analysis'!$E24,'Data Repository Table'!$D:$D,'Economic Cost Analysis'!I$10)</f>
        <v>3084202.7580672004</v>
      </c>
      <c r="J24" s="29">
        <f>SUMIFS('Data Repository Table'!$J:$J,'Data Repository Table'!$A:$A,'Economic Cost Analysis'!$A24,'Data Repository Table'!$C:$C,'Economic Cost Analysis'!$B24,'Data Repository Table'!$B:$B,'Economic Cost Analysis'!$C24, 'Data Repository Table'!$H:$H,'Economic Cost Analysis'!$E24,'Data Repository Table'!$D:$D,'Economic Cost Analysis'!J$10)</f>
        <v>4135202.765971201</v>
      </c>
      <c r="K24" s="29">
        <f>SUMIFS('Data Repository Table'!$J:$J,'Data Repository Table'!$A:$A,'Economic Cost Analysis'!$A24,'Data Repository Table'!$C:$C,'Economic Cost Analysis'!$B24,'Data Repository Table'!$B:$B,'Economic Cost Analysis'!$C24, 'Data Repository Table'!$H:$H,'Economic Cost Analysis'!$E24,'Data Repository Table'!$D:$D,'Economic Cost Analysis'!K$10)</f>
        <v>4473275.8948415993</v>
      </c>
      <c r="L24" s="29">
        <f>SUMIFS('Data Repository Table'!$J:$J,'Data Repository Table'!$A:$A,'Economic Cost Analysis'!$A24,'Data Repository Table'!$C:$C,'Economic Cost Analysis'!$B24,'Data Repository Table'!$B:$B,'Economic Cost Analysis'!$C24, 'Data Repository Table'!$H:$H,'Economic Cost Analysis'!$E24,'Data Repository Table'!$D:$D,'Economic Cost Analysis'!L$10)</f>
        <v>3464957.9260800011</v>
      </c>
      <c r="M24" s="29">
        <f>SUMIFS('Data Repository Table'!$J:$J,'Data Repository Table'!$A:$A,'Economic Cost Analysis'!$A24,'Data Repository Table'!$C:$C,'Economic Cost Analysis'!$B24,'Data Repository Table'!$B:$B,'Economic Cost Analysis'!$C24, 'Data Repository Table'!$H:$H,'Economic Cost Analysis'!$E24,'Data Repository Table'!$D:$D,'Economic Cost Analysis'!M$10)</f>
        <v>4049642.8266000003</v>
      </c>
      <c r="N24" s="29">
        <f>SUMIFS('Data Repository Table'!$J:$J,'Data Repository Table'!$A:$A,'Economic Cost Analysis'!$A24,'Data Repository Table'!$C:$C,'Economic Cost Analysis'!$B24,'Data Repository Table'!$B:$B,'Economic Cost Analysis'!$C24, 'Data Repository Table'!$H:$H,'Economic Cost Analysis'!$E24,'Data Repository Table'!$D:$D,'Economic Cost Analysis'!N$10)</f>
        <v>4767948.2214000002</v>
      </c>
      <c r="O24" s="29">
        <f>SUMIFS('Data Repository Table'!$J:$J,'Data Repository Table'!$A:$A,'Economic Cost Analysis'!$A24,'Data Repository Table'!$C:$C,'Economic Cost Analysis'!$B24,'Data Repository Table'!$B:$B,'Economic Cost Analysis'!$C24, 'Data Repository Table'!$H:$H,'Economic Cost Analysis'!$E24,'Data Repository Table'!$D:$D,'Economic Cost Analysis'!O$10)</f>
        <v>4346722.8083999995</v>
      </c>
      <c r="P24" s="29">
        <f>SUMIFS('Data Repository Table'!$J:$J,'Data Repository Table'!$A:$A,'Economic Cost Analysis'!$A24,'Data Repository Table'!$C:$C,'Economic Cost Analysis'!$B24,'Data Repository Table'!$B:$B,'Economic Cost Analysis'!$C24, 'Data Repository Table'!$H:$H,'Economic Cost Analysis'!$E24,'Data Repository Table'!$D:$D,'Economic Cost Analysis'!P$10)</f>
        <v>4671541.1274000006</v>
      </c>
      <c r="Q24" s="29">
        <f>SUMIFS('Data Repository Table'!$J:$J,'Data Repository Table'!$A:$A,'Economic Cost Analysis'!$A24,'Data Repository Table'!$C:$C,'Economic Cost Analysis'!$B24,'Data Repository Table'!$B:$B,'Economic Cost Analysis'!$C24, 'Data Repository Table'!$H:$H,'Economic Cost Analysis'!$E24,'Data Repository Table'!$D:$D,'Economic Cost Analysis'!Q$10)</f>
        <v>5478104.6040000012</v>
      </c>
      <c r="R24" s="29">
        <f>SUMIFS('Data Repository Table'!$J:$J,'Data Repository Table'!$A:$A,'Economic Cost Analysis'!$A24,'Data Repository Table'!$C:$C,'Economic Cost Analysis'!$B24,'Data Repository Table'!$B:$B,'Economic Cost Analysis'!$C24, 'Data Repository Table'!$H:$H,'Economic Cost Analysis'!$E24,'Data Repository Table'!$D:$D,'Economic Cost Analysis'!R$10)</f>
        <v>2269805.1667200001</v>
      </c>
      <c r="S24" s="29">
        <f>SUM(G24:R24)</f>
        <v>46326012.775156811</v>
      </c>
      <c r="T24" s="16"/>
      <c r="U24" s="16"/>
      <c r="V24" s="16"/>
      <c r="W24" s="16"/>
    </row>
    <row r="25" spans="1:38" ht="14.25" customHeight="1" x14ac:dyDescent="0.2">
      <c r="A25" s="8" t="s">
        <v>32</v>
      </c>
      <c r="B25" s="8" t="s">
        <v>42</v>
      </c>
      <c r="C25" s="8" t="s">
        <v>44</v>
      </c>
      <c r="D25" s="8" t="s">
        <v>48</v>
      </c>
      <c r="E25" s="8" t="s">
        <v>49</v>
      </c>
      <c r="F25" s="28"/>
      <c r="G25" s="29">
        <f>SUMIFS('Data Repository Table'!$J:$J,'Data Repository Table'!$A:$A,'Economic Cost Analysis'!$A25,'Data Repository Table'!$C:$C,'Economic Cost Analysis'!$B25,'Data Repository Table'!$B:$B,'Economic Cost Analysis'!$C25, 'Data Repository Table'!$H:$H,'Economic Cost Analysis'!$E25,'Data Repository Table'!$D:$D,'Economic Cost Analysis'!G$10)</f>
        <v>1266517.2565584001</v>
      </c>
      <c r="H25" s="29">
        <f>SUMIFS('Data Repository Table'!$J:$J,'Data Repository Table'!$A:$A,'Economic Cost Analysis'!$A25,'Data Repository Table'!$C:$C,'Economic Cost Analysis'!$B25,'Data Repository Table'!$B:$B,'Economic Cost Analysis'!$C25, 'Data Repository Table'!$H:$H,'Economic Cost Analysis'!$E25,'Data Repository Table'!$D:$D,'Economic Cost Analysis'!H$10)</f>
        <v>1525787.08128</v>
      </c>
      <c r="I25" s="29">
        <f>SUMIFS('Data Repository Table'!$J:$J,'Data Repository Table'!$A:$A,'Economic Cost Analysis'!$A25,'Data Repository Table'!$C:$C,'Economic Cost Analysis'!$B25,'Data Repository Table'!$B:$B,'Economic Cost Analysis'!$C25, 'Data Repository Table'!$H:$H,'Economic Cost Analysis'!$E25,'Data Repository Table'!$D:$D,'Economic Cost Analysis'!I$10)</f>
        <v>1542101.3790336002</v>
      </c>
      <c r="J25" s="29">
        <f>SUMIFS('Data Repository Table'!$J:$J,'Data Repository Table'!$A:$A,'Economic Cost Analysis'!$A25,'Data Repository Table'!$C:$C,'Economic Cost Analysis'!$B25,'Data Repository Table'!$B:$B,'Economic Cost Analysis'!$C25, 'Data Repository Table'!$H:$H,'Economic Cost Analysis'!$E25,'Data Repository Table'!$D:$D,'Economic Cost Analysis'!J$10)</f>
        <v>2067601.3829856005</v>
      </c>
      <c r="K25" s="29">
        <f>SUMIFS('Data Repository Table'!$J:$J,'Data Repository Table'!$A:$A,'Economic Cost Analysis'!$A25,'Data Repository Table'!$C:$C,'Economic Cost Analysis'!$B25,'Data Repository Table'!$B:$B,'Economic Cost Analysis'!$C25, 'Data Repository Table'!$H:$H,'Economic Cost Analysis'!$E25,'Data Repository Table'!$D:$D,'Economic Cost Analysis'!K$10)</f>
        <v>2236637.9474207996</v>
      </c>
      <c r="L25" s="29">
        <f>SUMIFS('Data Repository Table'!$J:$J,'Data Repository Table'!$A:$A,'Economic Cost Analysis'!$A25,'Data Repository Table'!$C:$C,'Economic Cost Analysis'!$B25,'Data Repository Table'!$B:$B,'Economic Cost Analysis'!$C25, 'Data Repository Table'!$H:$H,'Economic Cost Analysis'!$E25,'Data Repository Table'!$D:$D,'Economic Cost Analysis'!L$10)</f>
        <v>1732478.9630400005</v>
      </c>
      <c r="M25" s="29">
        <f>SUMIFS('Data Repository Table'!$J:$J,'Data Repository Table'!$A:$A,'Economic Cost Analysis'!$A25,'Data Repository Table'!$C:$C,'Economic Cost Analysis'!$B25,'Data Repository Table'!$B:$B,'Economic Cost Analysis'!$C25, 'Data Repository Table'!$H:$H,'Economic Cost Analysis'!$E25,'Data Repository Table'!$D:$D,'Economic Cost Analysis'!M$10)</f>
        <v>2024821.4133000001</v>
      </c>
      <c r="N25" s="29">
        <f>SUMIFS('Data Repository Table'!$J:$J,'Data Repository Table'!$A:$A,'Economic Cost Analysis'!$A25,'Data Repository Table'!$C:$C,'Economic Cost Analysis'!$B25,'Data Repository Table'!$B:$B,'Economic Cost Analysis'!$C25, 'Data Repository Table'!$H:$H,'Economic Cost Analysis'!$E25,'Data Repository Table'!$D:$D,'Economic Cost Analysis'!N$10)</f>
        <v>2383974.1107000001</v>
      </c>
      <c r="O25" s="29">
        <f>SUMIFS('Data Repository Table'!$J:$J,'Data Repository Table'!$A:$A,'Economic Cost Analysis'!$A25,'Data Repository Table'!$C:$C,'Economic Cost Analysis'!$B25,'Data Repository Table'!$B:$B,'Economic Cost Analysis'!$C25, 'Data Repository Table'!$H:$H,'Economic Cost Analysis'!$E25,'Data Repository Table'!$D:$D,'Economic Cost Analysis'!O$10)</f>
        <v>2173361.4041999998</v>
      </c>
      <c r="P25" s="29">
        <f>SUMIFS('Data Repository Table'!$J:$J,'Data Repository Table'!$A:$A,'Economic Cost Analysis'!$A25,'Data Repository Table'!$C:$C,'Economic Cost Analysis'!$B25,'Data Repository Table'!$B:$B,'Economic Cost Analysis'!$C25, 'Data Repository Table'!$H:$H,'Economic Cost Analysis'!$E25,'Data Repository Table'!$D:$D,'Economic Cost Analysis'!P$10)</f>
        <v>2335770.5637000003</v>
      </c>
      <c r="Q25" s="29">
        <f>SUMIFS('Data Repository Table'!$J:$J,'Data Repository Table'!$A:$A,'Economic Cost Analysis'!$A25,'Data Repository Table'!$C:$C,'Economic Cost Analysis'!$B25,'Data Repository Table'!$B:$B,'Economic Cost Analysis'!$C25, 'Data Repository Table'!$H:$H,'Economic Cost Analysis'!$E25,'Data Repository Table'!$D:$D,'Economic Cost Analysis'!Q$10)</f>
        <v>2739052.3020000006</v>
      </c>
      <c r="R25" s="29">
        <f>SUMIFS('Data Repository Table'!$J:$J,'Data Repository Table'!$A:$A,'Economic Cost Analysis'!$A25,'Data Repository Table'!$C:$C,'Economic Cost Analysis'!$B25,'Data Repository Table'!$B:$B,'Economic Cost Analysis'!$C25, 'Data Repository Table'!$H:$H,'Economic Cost Analysis'!$E25,'Data Repository Table'!$D:$D,'Economic Cost Analysis'!R$10)</f>
        <v>1134902.58336</v>
      </c>
      <c r="S25" s="29">
        <f t="shared" ref="S25:S31" si="2">SUM(G25:R25)</f>
        <v>23163006.387578405</v>
      </c>
      <c r="T25" s="16"/>
      <c r="U25" s="16"/>
      <c r="V25" s="16"/>
      <c r="W25" s="16"/>
    </row>
    <row r="26" spans="1:38" ht="14.25" customHeight="1" x14ac:dyDescent="0.2">
      <c r="A26" s="8" t="s">
        <v>32</v>
      </c>
      <c r="B26" s="8" t="s">
        <v>42</v>
      </c>
      <c r="C26" s="8" t="s">
        <v>44</v>
      </c>
      <c r="D26" s="8" t="s">
        <v>48</v>
      </c>
      <c r="E26" s="8" t="s">
        <v>50</v>
      </c>
      <c r="F26" s="28"/>
      <c r="G26" s="29">
        <f>SUMIFS('Data Repository Table'!$J:$J,'Data Repository Table'!$A:$A,'Economic Cost Analysis'!$A26,'Data Repository Table'!$C:$C,'Economic Cost Analysis'!$B26,'Data Repository Table'!$B:$B,'Economic Cost Analysis'!$C26, 'Data Repository Table'!$H:$H,'Economic Cost Analysis'!$E26,'Data Repository Table'!$D:$D,'Economic Cost Analysis'!G$10)</f>
        <v>1055431.0471320001</v>
      </c>
      <c r="H26" s="29">
        <f>SUMIFS('Data Repository Table'!$J:$J,'Data Repository Table'!$A:$A,'Economic Cost Analysis'!$A26,'Data Repository Table'!$C:$C,'Economic Cost Analysis'!$B26,'Data Repository Table'!$B:$B,'Economic Cost Analysis'!$C26, 'Data Repository Table'!$H:$H,'Economic Cost Analysis'!$E26,'Data Repository Table'!$D:$D,'Economic Cost Analysis'!H$10)</f>
        <v>1271489.2344000002</v>
      </c>
      <c r="I26" s="29">
        <f>SUMIFS('Data Repository Table'!$J:$J,'Data Repository Table'!$A:$A,'Economic Cost Analysis'!$A26,'Data Repository Table'!$C:$C,'Economic Cost Analysis'!$B26,'Data Repository Table'!$B:$B,'Economic Cost Analysis'!$C26, 'Data Repository Table'!$H:$H,'Economic Cost Analysis'!$E26,'Data Repository Table'!$D:$D,'Economic Cost Analysis'!I$10)</f>
        <v>1285084.4825280001</v>
      </c>
      <c r="J26" s="29">
        <f>SUMIFS('Data Repository Table'!$J:$J,'Data Repository Table'!$A:$A,'Economic Cost Analysis'!$A26,'Data Repository Table'!$C:$C,'Economic Cost Analysis'!$B26,'Data Repository Table'!$B:$B,'Economic Cost Analysis'!$C26, 'Data Repository Table'!$H:$H,'Economic Cost Analysis'!$E26,'Data Repository Table'!$D:$D,'Economic Cost Analysis'!J$10)</f>
        <v>1723001.1524880002</v>
      </c>
      <c r="K26" s="29">
        <f>SUMIFS('Data Repository Table'!$J:$J,'Data Repository Table'!$A:$A,'Economic Cost Analysis'!$A26,'Data Repository Table'!$C:$C,'Economic Cost Analysis'!$B26,'Data Repository Table'!$B:$B,'Economic Cost Analysis'!$C26, 'Data Repository Table'!$H:$H,'Economic Cost Analysis'!$E26,'Data Repository Table'!$D:$D,'Economic Cost Analysis'!K$10)</f>
        <v>1863864.9561839998</v>
      </c>
      <c r="L26" s="29">
        <f>SUMIFS('Data Repository Table'!$J:$J,'Data Repository Table'!$A:$A,'Economic Cost Analysis'!$A26,'Data Repository Table'!$C:$C,'Economic Cost Analysis'!$B26,'Data Repository Table'!$B:$B,'Economic Cost Analysis'!$C26, 'Data Repository Table'!$H:$H,'Economic Cost Analysis'!$E26,'Data Repository Table'!$D:$D,'Economic Cost Analysis'!L$10)</f>
        <v>1443732.4692000004</v>
      </c>
      <c r="M26" s="29">
        <f>SUMIFS('Data Repository Table'!$J:$J,'Data Repository Table'!$A:$A,'Economic Cost Analysis'!$A26,'Data Repository Table'!$C:$C,'Economic Cost Analysis'!$B26,'Data Repository Table'!$B:$B,'Economic Cost Analysis'!$C26, 'Data Repository Table'!$H:$H,'Economic Cost Analysis'!$E26,'Data Repository Table'!$D:$D,'Economic Cost Analysis'!M$10)</f>
        <v>1687351.1777500003</v>
      </c>
      <c r="N26" s="29">
        <f>SUMIFS('Data Repository Table'!$J:$J,'Data Repository Table'!$A:$A,'Economic Cost Analysis'!$A26,'Data Repository Table'!$C:$C,'Economic Cost Analysis'!$B26,'Data Repository Table'!$B:$B,'Economic Cost Analysis'!$C26, 'Data Repository Table'!$H:$H,'Economic Cost Analysis'!$E26,'Data Repository Table'!$D:$D,'Economic Cost Analysis'!N$10)</f>
        <v>1986645.0922500002</v>
      </c>
      <c r="O26" s="29">
        <f>SUMIFS('Data Repository Table'!$J:$J,'Data Repository Table'!$A:$A,'Economic Cost Analysis'!$A26,'Data Repository Table'!$C:$C,'Economic Cost Analysis'!$B26,'Data Repository Table'!$B:$B,'Economic Cost Analysis'!$C26, 'Data Repository Table'!$H:$H,'Economic Cost Analysis'!$E26,'Data Repository Table'!$D:$D,'Economic Cost Analysis'!O$10)</f>
        <v>1811134.5035000001</v>
      </c>
      <c r="P26" s="29">
        <f>SUMIFS('Data Repository Table'!$J:$J,'Data Repository Table'!$A:$A,'Economic Cost Analysis'!$A26,'Data Repository Table'!$C:$C,'Economic Cost Analysis'!$B26,'Data Repository Table'!$B:$B,'Economic Cost Analysis'!$C26, 'Data Repository Table'!$H:$H,'Economic Cost Analysis'!$E26,'Data Repository Table'!$D:$D,'Economic Cost Analysis'!P$10)</f>
        <v>1946475.4697500004</v>
      </c>
      <c r="Q26" s="29">
        <f>SUMIFS('Data Repository Table'!$J:$J,'Data Repository Table'!$A:$A,'Economic Cost Analysis'!$A26,'Data Repository Table'!$C:$C,'Economic Cost Analysis'!$B26,'Data Repository Table'!$B:$B,'Economic Cost Analysis'!$C26, 'Data Repository Table'!$H:$H,'Economic Cost Analysis'!$E26,'Data Repository Table'!$D:$D,'Economic Cost Analysis'!Q$10)</f>
        <v>2282543.5850000004</v>
      </c>
      <c r="R26" s="29">
        <f>SUMIFS('Data Repository Table'!$J:$J,'Data Repository Table'!$A:$A,'Economic Cost Analysis'!$A26,'Data Repository Table'!$C:$C,'Economic Cost Analysis'!$B26,'Data Repository Table'!$B:$B,'Economic Cost Analysis'!$C26, 'Data Repository Table'!$H:$H,'Economic Cost Analysis'!$E26,'Data Repository Table'!$D:$D,'Economic Cost Analysis'!R$10)</f>
        <v>945752.15280000004</v>
      </c>
      <c r="S26" s="29">
        <f t="shared" si="2"/>
        <v>19302505.322982002</v>
      </c>
      <c r="T26" s="16"/>
      <c r="U26" s="16"/>
      <c r="V26" s="16"/>
      <c r="W26" s="16"/>
    </row>
    <row r="27" spans="1:38" ht="14.25" customHeight="1" x14ac:dyDescent="0.2">
      <c r="A27" s="8" t="s">
        <v>32</v>
      </c>
      <c r="B27" s="8" t="s">
        <v>42</v>
      </c>
      <c r="C27" s="8" t="s">
        <v>44</v>
      </c>
      <c r="D27" s="8" t="s">
        <v>51</v>
      </c>
      <c r="E27" s="8" t="s">
        <v>52</v>
      </c>
      <c r="F27" s="28"/>
      <c r="G27" s="29">
        <f>SUMIFS('Data Repository Table'!$J:$J,'Data Repository Table'!$A:$A,'Economic Cost Analysis'!$A27,'Data Repository Table'!$C:$C,'Economic Cost Analysis'!$B27,'Data Repository Table'!$B:$B,'Economic Cost Analysis'!$C27, 'Data Repository Table'!$H:$H,'Economic Cost Analysis'!$E27,'Data Repository Table'!$D:$D,'Economic Cost Analysis'!G$10)</f>
        <v>996326.908492608</v>
      </c>
      <c r="H27" s="29">
        <f>SUMIFS('Data Repository Table'!$J:$J,'Data Repository Table'!$A:$A,'Economic Cost Analysis'!$A27,'Data Repository Table'!$C:$C,'Economic Cost Analysis'!$B27,'Data Repository Table'!$B:$B,'Economic Cost Analysis'!$C27, 'Data Repository Table'!$H:$H,'Economic Cost Analysis'!$E27,'Data Repository Table'!$D:$D,'Economic Cost Analysis'!H$10)</f>
        <v>1200285.8372736</v>
      </c>
      <c r="I27" s="29">
        <f>SUMIFS('Data Repository Table'!$J:$J,'Data Repository Table'!$A:$A,'Economic Cost Analysis'!$A27,'Data Repository Table'!$C:$C,'Economic Cost Analysis'!$B27,'Data Repository Table'!$B:$B,'Economic Cost Analysis'!$C27, 'Data Repository Table'!$H:$H,'Economic Cost Analysis'!$E27,'Data Repository Table'!$D:$D,'Economic Cost Analysis'!I$10)</f>
        <v>1213119.7515064322</v>
      </c>
      <c r="J27" s="29">
        <f>SUMIFS('Data Repository Table'!$J:$J,'Data Repository Table'!$A:$A,'Economic Cost Analysis'!$A27,'Data Repository Table'!$C:$C,'Economic Cost Analysis'!$B27,'Data Repository Table'!$B:$B,'Economic Cost Analysis'!$C27, 'Data Repository Table'!$H:$H,'Economic Cost Analysis'!$E27,'Data Repository Table'!$D:$D,'Economic Cost Analysis'!J$10)</f>
        <v>1626513.0879486722</v>
      </c>
      <c r="K27" s="29">
        <f>SUMIFS('Data Repository Table'!$J:$J,'Data Repository Table'!$A:$A,'Economic Cost Analysis'!$A27,'Data Repository Table'!$C:$C,'Economic Cost Analysis'!$B27,'Data Repository Table'!$B:$B,'Economic Cost Analysis'!$C27, 'Data Repository Table'!$H:$H,'Economic Cost Analysis'!$E27,'Data Repository Table'!$D:$D,'Economic Cost Analysis'!K$10)</f>
        <v>1759488.5186376958</v>
      </c>
      <c r="L27" s="29">
        <f>SUMIFS('Data Repository Table'!$J:$J,'Data Repository Table'!$A:$A,'Economic Cost Analysis'!$A27,'Data Repository Table'!$C:$C,'Economic Cost Analysis'!$B27,'Data Repository Table'!$B:$B,'Economic Cost Analysis'!$C27, 'Data Repository Table'!$H:$H,'Economic Cost Analysis'!$E27,'Data Repository Table'!$D:$D,'Economic Cost Analysis'!L$10)</f>
        <v>1362883.4509248002</v>
      </c>
      <c r="M27" s="29">
        <f>SUMIFS('Data Repository Table'!$J:$J,'Data Repository Table'!$A:$A,'Economic Cost Analysis'!$A27,'Data Repository Table'!$C:$C,'Economic Cost Analysis'!$B27,'Data Repository Table'!$B:$B,'Economic Cost Analysis'!$C27, 'Data Repository Table'!$H:$H,'Economic Cost Analysis'!$E27,'Data Repository Table'!$D:$D,'Economic Cost Analysis'!M$10)</f>
        <v>1592859.5117959999</v>
      </c>
      <c r="N27" s="29">
        <f>SUMIFS('Data Repository Table'!$J:$J,'Data Repository Table'!$A:$A,'Economic Cost Analysis'!$A27,'Data Repository Table'!$C:$C,'Economic Cost Analysis'!$B27,'Data Repository Table'!$B:$B,'Economic Cost Analysis'!$C27, 'Data Repository Table'!$H:$H,'Economic Cost Analysis'!$E27,'Data Repository Table'!$D:$D,'Economic Cost Analysis'!N$10)</f>
        <v>1875392.9670840001</v>
      </c>
      <c r="O27" s="29">
        <f>SUMIFS('Data Repository Table'!$J:$J,'Data Repository Table'!$A:$A,'Economic Cost Analysis'!$A27,'Data Repository Table'!$C:$C,'Economic Cost Analysis'!$B27,'Data Repository Table'!$B:$B,'Economic Cost Analysis'!$C27, 'Data Repository Table'!$H:$H,'Economic Cost Analysis'!$E27,'Data Repository Table'!$D:$D,'Economic Cost Analysis'!O$10)</f>
        <v>1709710.9713039999</v>
      </c>
      <c r="P27" s="29">
        <f>SUMIFS('Data Repository Table'!$J:$J,'Data Repository Table'!$A:$A,'Economic Cost Analysis'!$A27,'Data Repository Table'!$C:$C,'Economic Cost Analysis'!$B27,'Data Repository Table'!$B:$B,'Economic Cost Analysis'!$C27, 'Data Repository Table'!$H:$H,'Economic Cost Analysis'!$E27,'Data Repository Table'!$D:$D,'Economic Cost Analysis'!P$10)</f>
        <v>1837472.8434440002</v>
      </c>
      <c r="Q27" s="29">
        <f>SUMIFS('Data Repository Table'!$J:$J,'Data Repository Table'!$A:$A,'Economic Cost Analysis'!$A27,'Data Repository Table'!$C:$C,'Economic Cost Analysis'!$B27,'Data Repository Table'!$B:$B,'Economic Cost Analysis'!$C27, 'Data Repository Table'!$H:$H,'Economic Cost Analysis'!$E27,'Data Repository Table'!$D:$D,'Economic Cost Analysis'!Q$10)</f>
        <v>2154721.1442400003</v>
      </c>
      <c r="R27" s="29">
        <f>SUMIFS('Data Repository Table'!$J:$J,'Data Repository Table'!$A:$A,'Economic Cost Analysis'!$A27,'Data Repository Table'!$C:$C,'Economic Cost Analysis'!$B27,'Data Repository Table'!$B:$B,'Economic Cost Analysis'!$C27, 'Data Repository Table'!$H:$H,'Economic Cost Analysis'!$E27,'Data Repository Table'!$D:$D,'Economic Cost Analysis'!R$10)</f>
        <v>892790.0322432</v>
      </c>
      <c r="S27" s="29">
        <f t="shared" si="2"/>
        <v>18221565.024895009</v>
      </c>
      <c r="T27" s="16"/>
      <c r="U27" s="16"/>
      <c r="V27" s="16"/>
      <c r="W27" s="16"/>
    </row>
    <row r="28" spans="1:38" ht="14.25" customHeight="1" x14ac:dyDescent="0.2">
      <c r="A28" s="8" t="s">
        <v>32</v>
      </c>
      <c r="B28" s="8" t="s">
        <v>42</v>
      </c>
      <c r="C28" s="8" t="s">
        <v>44</v>
      </c>
      <c r="D28" s="8" t="s">
        <v>51</v>
      </c>
      <c r="E28" s="8" t="s">
        <v>53</v>
      </c>
      <c r="F28" s="28"/>
      <c r="G28" s="29">
        <f>SUMIFS('Data Repository Table'!$J:$J,'Data Repository Table'!$A:$A,'Economic Cost Analysis'!$A28,'Data Repository Table'!$C:$C,'Economic Cost Analysis'!$B28,'Data Repository Table'!$B:$B,'Economic Cost Analysis'!$C28, 'Data Repository Table'!$H:$H,'Economic Cost Analysis'!$E28,'Data Repository Table'!$D:$D,'Economic Cost Analysis'!G$10)</f>
        <v>869931.04490880016</v>
      </c>
      <c r="H28" s="29">
        <f>SUMIFS('Data Repository Table'!$J:$J,'Data Repository Table'!$A:$A,'Economic Cost Analysis'!$A28,'Data Repository Table'!$C:$C,'Economic Cost Analysis'!$B28,'Data Repository Table'!$B:$B,'Economic Cost Analysis'!$C28, 'Data Repository Table'!$H:$H,'Economic Cost Analysis'!$E28,'Data Repository Table'!$D:$D,'Economic Cost Analysis'!H$10)</f>
        <v>1048015.3689600001</v>
      </c>
      <c r="I28" s="29">
        <f>SUMIFS('Data Repository Table'!$J:$J,'Data Repository Table'!$A:$A,'Economic Cost Analysis'!$A28,'Data Repository Table'!$C:$C,'Economic Cost Analysis'!$B28,'Data Repository Table'!$B:$B,'Economic Cost Analysis'!$C28, 'Data Repository Table'!$H:$H,'Economic Cost Analysis'!$E28,'Data Repository Table'!$D:$D,'Economic Cost Analysis'!I$10)</f>
        <v>1059221.1492352001</v>
      </c>
      <c r="J28" s="29">
        <f>SUMIFS('Data Repository Table'!$J:$J,'Data Repository Table'!$A:$A,'Economic Cost Analysis'!$A28,'Data Repository Table'!$C:$C,'Economic Cost Analysis'!$B28,'Data Repository Table'!$B:$B,'Economic Cost Analysis'!$C28, 'Data Repository Table'!$H:$H,'Economic Cost Analysis'!$E28,'Data Repository Table'!$D:$D,'Economic Cost Analysis'!J$10)</f>
        <v>1420170.6468992003</v>
      </c>
      <c r="K28" s="29">
        <f>SUMIFS('Data Repository Table'!$J:$J,'Data Repository Table'!$A:$A,'Economic Cost Analysis'!$A28,'Data Repository Table'!$C:$C,'Economic Cost Analysis'!$B28,'Data Repository Table'!$B:$B,'Economic Cost Analysis'!$C28, 'Data Repository Table'!$H:$H,'Economic Cost Analysis'!$E28,'Data Repository Table'!$D:$D,'Economic Cost Analysis'!K$10)</f>
        <v>1536276.5699455999</v>
      </c>
      <c r="L28" s="29">
        <f>SUMIFS('Data Repository Table'!$J:$J,'Data Repository Table'!$A:$A,'Economic Cost Analysis'!$A28,'Data Repository Table'!$C:$C,'Economic Cost Analysis'!$B28,'Data Repository Table'!$B:$B,'Economic Cost Analysis'!$C28, 'Data Repository Table'!$H:$H,'Economic Cost Analysis'!$E28,'Data Repository Table'!$D:$D,'Economic Cost Analysis'!L$10)</f>
        <v>785390.46324480022</v>
      </c>
      <c r="M28" s="29">
        <f>SUMIFS('Data Repository Table'!$J:$J,'Data Repository Table'!$A:$A,'Economic Cost Analysis'!$A28,'Data Repository Table'!$C:$C,'Economic Cost Analysis'!$B28,'Data Repository Table'!$B:$B,'Economic Cost Analysis'!$C28, 'Data Repository Table'!$H:$H,'Economic Cost Analysis'!$E28,'Data Repository Table'!$D:$D,'Economic Cost Analysis'!M$10)</f>
        <v>734335.23255680013</v>
      </c>
      <c r="N28" s="29">
        <f>SUMIFS('Data Repository Table'!$J:$J,'Data Repository Table'!$A:$A,'Economic Cost Analysis'!$A28,'Data Repository Table'!$C:$C,'Economic Cost Analysis'!$B28,'Data Repository Table'!$B:$B,'Economic Cost Analysis'!$C28, 'Data Repository Table'!$H:$H,'Economic Cost Analysis'!$E28,'Data Repository Table'!$D:$D,'Economic Cost Analysis'!N$10)</f>
        <v>864587.94414720009</v>
      </c>
      <c r="O28" s="29">
        <f>SUMIFS('Data Repository Table'!$J:$J,'Data Repository Table'!$A:$A,'Economic Cost Analysis'!$A28,'Data Repository Table'!$C:$C,'Economic Cost Analysis'!$B28,'Data Repository Table'!$B:$B,'Economic Cost Analysis'!$C28, 'Data Repository Table'!$H:$H,'Economic Cost Analysis'!$E28,'Data Repository Table'!$D:$D,'Economic Cost Analysis'!O$10)</f>
        <v>788205.73592320003</v>
      </c>
      <c r="P28" s="29">
        <f>SUMIFS('Data Repository Table'!$J:$J,'Data Repository Table'!$A:$A,'Economic Cost Analysis'!$A28,'Data Repository Table'!$C:$C,'Economic Cost Analysis'!$B28,'Data Repository Table'!$B:$B,'Economic Cost Analysis'!$C28, 'Data Repository Table'!$H:$H,'Economic Cost Analysis'!$E28,'Data Repository Table'!$D:$D,'Economic Cost Analysis'!P$10)</f>
        <v>847106.12443520024</v>
      </c>
      <c r="Q28" s="29">
        <f>SUMIFS('Data Repository Table'!$J:$J,'Data Repository Table'!$A:$A,'Economic Cost Analysis'!$A28,'Data Repository Table'!$C:$C,'Economic Cost Analysis'!$B28,'Data Repository Table'!$B:$B,'Economic Cost Analysis'!$C28, 'Data Repository Table'!$H:$H,'Economic Cost Analysis'!$E28,'Data Repository Table'!$D:$D,'Economic Cost Analysis'!Q$10)</f>
        <v>993362.96819200017</v>
      </c>
      <c r="R28" s="29">
        <f>SUMIFS('Data Repository Table'!$J:$J,'Data Repository Table'!$A:$A,'Economic Cost Analysis'!$A28,'Data Repository Table'!$C:$C,'Economic Cost Analysis'!$B28,'Data Repository Table'!$B:$B,'Economic Cost Analysis'!$C28, 'Data Repository Table'!$H:$H,'Economic Cost Analysis'!$E28,'Data Repository Table'!$D:$D,'Economic Cost Analysis'!R$10)</f>
        <v>514489.17112320004</v>
      </c>
      <c r="S28" s="29">
        <f t="shared" si="2"/>
        <v>11461092.4195712</v>
      </c>
      <c r="T28" s="16"/>
      <c r="U28" s="16"/>
      <c r="V28" s="16"/>
      <c r="W28" s="16"/>
    </row>
    <row r="29" spans="1:38" ht="14.25" customHeight="1" x14ac:dyDescent="0.2">
      <c r="A29" s="8" t="s">
        <v>32</v>
      </c>
      <c r="B29" s="8" t="s">
        <v>42</v>
      </c>
      <c r="C29" s="8" t="s">
        <v>44</v>
      </c>
      <c r="D29" s="8" t="s">
        <v>51</v>
      </c>
      <c r="E29" s="8" t="s">
        <v>54</v>
      </c>
      <c r="F29" s="28"/>
      <c r="G29" s="29">
        <f>SUMIFS('Data Repository Table'!$J:$J,'Data Repository Table'!$A:$A,'Economic Cost Analysis'!$A29,'Data Repository Table'!$C:$C,'Economic Cost Analysis'!$B29,'Data Repository Table'!$B:$B,'Economic Cost Analysis'!$C29, 'Data Repository Table'!$H:$H,'Economic Cost Analysis'!$E29,'Data Repository Table'!$D:$D,'Economic Cost Analysis'!G$10)</f>
        <v>921103.45931519999</v>
      </c>
      <c r="H29" s="29">
        <f>SUMIFS('Data Repository Table'!$J:$J,'Data Repository Table'!$A:$A,'Economic Cost Analysis'!$A29,'Data Repository Table'!$C:$C,'Economic Cost Analysis'!$B29,'Data Repository Table'!$B:$B,'Economic Cost Analysis'!$C29, 'Data Repository Table'!$H:$H,'Economic Cost Analysis'!$E29,'Data Repository Table'!$D:$D,'Economic Cost Analysis'!H$10)</f>
        <v>1109663.3318399999</v>
      </c>
      <c r="I29" s="29">
        <f>SUMIFS('Data Repository Table'!$J:$J,'Data Repository Table'!$A:$A,'Economic Cost Analysis'!$A29,'Data Repository Table'!$C:$C,'Economic Cost Analysis'!$B29,'Data Repository Table'!$B:$B,'Economic Cost Analysis'!$C29, 'Data Repository Table'!$H:$H,'Economic Cost Analysis'!$E29,'Data Repository Table'!$D:$D,'Economic Cost Analysis'!I$10)</f>
        <v>1121528.2756608</v>
      </c>
      <c r="J29" s="29">
        <f>SUMIFS('Data Repository Table'!$J:$J,'Data Repository Table'!$A:$A,'Economic Cost Analysis'!$A29,'Data Repository Table'!$C:$C,'Economic Cost Analysis'!$B29,'Data Repository Table'!$B:$B,'Economic Cost Analysis'!$C29, 'Data Repository Table'!$H:$H,'Economic Cost Analysis'!$E29,'Data Repository Table'!$D:$D,'Economic Cost Analysis'!J$10)</f>
        <v>1503710.0967168</v>
      </c>
      <c r="K29" s="29">
        <f>SUMIFS('Data Repository Table'!$J:$J,'Data Repository Table'!$A:$A,'Economic Cost Analysis'!$A29,'Data Repository Table'!$C:$C,'Economic Cost Analysis'!$B29,'Data Repository Table'!$B:$B,'Economic Cost Analysis'!$C29, 'Data Repository Table'!$H:$H,'Economic Cost Analysis'!$E29,'Data Repository Table'!$D:$D,'Economic Cost Analysis'!K$10)</f>
        <v>1626645.7799423998</v>
      </c>
      <c r="L29" s="29">
        <f>SUMIFS('Data Repository Table'!$J:$J,'Data Repository Table'!$A:$A,'Economic Cost Analysis'!$A29,'Data Repository Table'!$C:$C,'Economic Cost Analysis'!$B29,'Data Repository Table'!$B:$B,'Economic Cost Analysis'!$C29, 'Data Repository Table'!$H:$H,'Economic Cost Analysis'!$E29,'Data Repository Table'!$D:$D,'Economic Cost Analysis'!L$10)</f>
        <v>831589.90225920011</v>
      </c>
      <c r="M29" s="29">
        <f>SUMIFS('Data Repository Table'!$J:$J,'Data Repository Table'!$A:$A,'Economic Cost Analysis'!$A29,'Data Repository Table'!$C:$C,'Economic Cost Analysis'!$B29,'Data Repository Table'!$B:$B,'Economic Cost Analysis'!$C29, 'Data Repository Table'!$H:$H,'Economic Cost Analysis'!$E29,'Data Repository Table'!$D:$D,'Economic Cost Analysis'!M$10)</f>
        <v>777531.42270720005</v>
      </c>
      <c r="N29" s="29">
        <f>SUMIFS('Data Repository Table'!$J:$J,'Data Repository Table'!$A:$A,'Economic Cost Analysis'!$A29,'Data Repository Table'!$C:$C,'Economic Cost Analysis'!$B29,'Data Repository Table'!$B:$B,'Economic Cost Analysis'!$C29, 'Data Repository Table'!$H:$H,'Economic Cost Analysis'!$E29,'Data Repository Table'!$D:$D,'Economic Cost Analysis'!N$10)</f>
        <v>915446.05850879999</v>
      </c>
      <c r="O29" s="29">
        <f>SUMIFS('Data Repository Table'!$J:$J,'Data Repository Table'!$A:$A,'Economic Cost Analysis'!$A29,'Data Repository Table'!$C:$C,'Economic Cost Analysis'!$B29,'Data Repository Table'!$B:$B,'Economic Cost Analysis'!$C29, 'Data Repository Table'!$H:$H,'Economic Cost Analysis'!$E29,'Data Repository Table'!$D:$D,'Economic Cost Analysis'!O$10)</f>
        <v>834570.77921279997</v>
      </c>
      <c r="P29" s="29">
        <f>SUMIFS('Data Repository Table'!$J:$J,'Data Repository Table'!$A:$A,'Economic Cost Analysis'!$A29,'Data Repository Table'!$C:$C,'Economic Cost Analysis'!$B29,'Data Repository Table'!$B:$B,'Economic Cost Analysis'!$C29, 'Data Repository Table'!$H:$H,'Economic Cost Analysis'!$E29,'Data Repository Table'!$D:$D,'Economic Cost Analysis'!P$10)</f>
        <v>896935.89646080008</v>
      </c>
      <c r="Q29" s="29">
        <f>SUMIFS('Data Repository Table'!$J:$J,'Data Repository Table'!$A:$A,'Economic Cost Analysis'!$A29,'Data Repository Table'!$C:$C,'Economic Cost Analysis'!$B29,'Data Repository Table'!$B:$B,'Economic Cost Analysis'!$C29, 'Data Repository Table'!$H:$H,'Economic Cost Analysis'!$E29,'Data Repository Table'!$D:$D,'Economic Cost Analysis'!Q$10)</f>
        <v>1051796.083968</v>
      </c>
      <c r="R29" s="29">
        <f>SUMIFS('Data Repository Table'!$J:$J,'Data Repository Table'!$A:$A,'Economic Cost Analysis'!$A29,'Data Repository Table'!$C:$C,'Economic Cost Analysis'!$B29,'Data Repository Table'!$B:$B,'Economic Cost Analysis'!$C29, 'Data Repository Table'!$H:$H,'Economic Cost Analysis'!$E29,'Data Repository Table'!$D:$D,'Economic Cost Analysis'!R$10)</f>
        <v>544753.24001279997</v>
      </c>
      <c r="S29" s="29">
        <f t="shared" si="2"/>
        <v>12135274.3266048</v>
      </c>
      <c r="T29" s="16"/>
      <c r="U29" s="16"/>
      <c r="V29" s="16"/>
      <c r="W29" s="16"/>
    </row>
    <row r="30" spans="1:38" ht="14.25" customHeight="1" x14ac:dyDescent="0.2">
      <c r="A30" s="8" t="s">
        <v>32</v>
      </c>
      <c r="B30" s="8" t="s">
        <v>42</v>
      </c>
      <c r="C30" s="8" t="s">
        <v>44</v>
      </c>
      <c r="D30" s="8" t="s">
        <v>51</v>
      </c>
      <c r="E30" s="8" t="s">
        <v>55</v>
      </c>
      <c r="F30" s="28"/>
      <c r="G30" s="29">
        <f>SUMIFS('Data Repository Table'!$J:$J,'Data Repository Table'!$A:$A,'Economic Cost Analysis'!$A30,'Data Repository Table'!$C:$C,'Economic Cost Analysis'!$B30,'Data Repository Table'!$B:$B,'Economic Cost Analysis'!$C30, 'Data Repository Table'!$H:$H,'Economic Cost Analysis'!$E30,'Data Repository Table'!$D:$D,'Economic Cost Analysis'!G$10)</f>
        <v>498931.04046240001</v>
      </c>
      <c r="H30" s="29">
        <f>SUMIFS('Data Repository Table'!$J:$J,'Data Repository Table'!$A:$A,'Economic Cost Analysis'!$A30,'Data Repository Table'!$C:$C,'Economic Cost Analysis'!$B30,'Data Repository Table'!$B:$B,'Economic Cost Analysis'!$C30, 'Data Repository Table'!$H:$H,'Economic Cost Analysis'!$E30,'Data Repository Table'!$D:$D,'Economic Cost Analysis'!H$10)</f>
        <v>601067.63808000006</v>
      </c>
      <c r="I30" s="29">
        <f>SUMIFS('Data Repository Table'!$J:$J,'Data Repository Table'!$A:$A,'Economic Cost Analysis'!$A30,'Data Repository Table'!$C:$C,'Economic Cost Analysis'!$B30,'Data Repository Table'!$B:$B,'Economic Cost Analysis'!$C30, 'Data Repository Table'!$H:$H,'Economic Cost Analysis'!$E30,'Data Repository Table'!$D:$D,'Economic Cost Analysis'!I$10)</f>
        <v>607494.48264960002</v>
      </c>
      <c r="J30" s="29">
        <f>SUMIFS('Data Repository Table'!$J:$J,'Data Repository Table'!$A:$A,'Economic Cost Analysis'!$A30,'Data Repository Table'!$C:$C,'Economic Cost Analysis'!$B30,'Data Repository Table'!$B:$B,'Economic Cost Analysis'!$C30, 'Data Repository Table'!$H:$H,'Economic Cost Analysis'!$E30,'Data Repository Table'!$D:$D,'Economic Cost Analysis'!J$10)</f>
        <v>814509.63572160015</v>
      </c>
      <c r="K30" s="29">
        <f>SUMIFS('Data Repository Table'!$J:$J,'Data Repository Table'!$A:$A,'Economic Cost Analysis'!$A30,'Data Repository Table'!$C:$C,'Economic Cost Analysis'!$B30,'Data Repository Table'!$B:$B,'Economic Cost Analysis'!$C30, 'Data Repository Table'!$H:$H,'Economic Cost Analysis'!$E30,'Data Repository Table'!$D:$D,'Economic Cost Analysis'!K$10)</f>
        <v>881099.79746879986</v>
      </c>
      <c r="L30" s="29">
        <f>SUMIFS('Data Repository Table'!$J:$J,'Data Repository Table'!$A:$A,'Economic Cost Analysis'!$A30,'Data Repository Table'!$C:$C,'Economic Cost Analysis'!$B30,'Data Repository Table'!$B:$B,'Economic Cost Analysis'!$C30, 'Data Repository Table'!$H:$H,'Economic Cost Analysis'!$E30,'Data Repository Table'!$D:$D,'Economic Cost Analysis'!L$10)</f>
        <v>450444.53039040015</v>
      </c>
      <c r="M30" s="29">
        <f>SUMIFS('Data Repository Table'!$J:$J,'Data Repository Table'!$A:$A,'Economic Cost Analysis'!$A30,'Data Repository Table'!$C:$C,'Economic Cost Analysis'!$B30,'Data Repository Table'!$B:$B,'Economic Cost Analysis'!$C30, 'Data Repository Table'!$H:$H,'Economic Cost Analysis'!$E30,'Data Repository Table'!$D:$D,'Economic Cost Analysis'!M$10)</f>
        <v>421162.85396640003</v>
      </c>
      <c r="N30" s="29">
        <f>SUMIFS('Data Repository Table'!$J:$J,'Data Repository Table'!$A:$A,'Economic Cost Analysis'!$A30,'Data Repository Table'!$C:$C,'Economic Cost Analysis'!$B30,'Data Repository Table'!$B:$B,'Economic Cost Analysis'!$C30, 'Data Repository Table'!$H:$H,'Economic Cost Analysis'!$E30,'Data Repository Table'!$D:$D,'Economic Cost Analysis'!N$10)</f>
        <v>495866.61502560001</v>
      </c>
      <c r="O30" s="29">
        <f>SUMIFS('Data Repository Table'!$J:$J,'Data Repository Table'!$A:$A,'Economic Cost Analysis'!$A30,'Data Repository Table'!$C:$C,'Economic Cost Analysis'!$B30,'Data Repository Table'!$B:$B,'Economic Cost Analysis'!$C30, 'Data Repository Table'!$H:$H,'Economic Cost Analysis'!$E30,'Data Repository Table'!$D:$D,'Economic Cost Analysis'!O$10)</f>
        <v>452059.1720736</v>
      </c>
      <c r="P30" s="29">
        <f>SUMIFS('Data Repository Table'!$J:$J,'Data Repository Table'!$A:$A,'Economic Cost Analysis'!$A30,'Data Repository Table'!$C:$C,'Economic Cost Analysis'!$B30,'Data Repository Table'!$B:$B,'Economic Cost Analysis'!$C30, 'Data Repository Table'!$H:$H,'Economic Cost Analysis'!$E30,'Data Repository Table'!$D:$D,'Economic Cost Analysis'!P$10)</f>
        <v>485840.2772496001</v>
      </c>
      <c r="Q30" s="29">
        <f>SUMIFS('Data Repository Table'!$J:$J,'Data Repository Table'!$A:$A,'Economic Cost Analysis'!$A30,'Data Repository Table'!$C:$C,'Economic Cost Analysis'!$B30,'Data Repository Table'!$B:$B,'Economic Cost Analysis'!$C30, 'Data Repository Table'!$H:$H,'Economic Cost Analysis'!$E30,'Data Repository Table'!$D:$D,'Economic Cost Analysis'!Q$10)</f>
        <v>569722.87881600007</v>
      </c>
      <c r="R30" s="29">
        <f>SUMIFS('Data Repository Table'!$J:$J,'Data Repository Table'!$A:$A,'Economic Cost Analysis'!$A30,'Data Repository Table'!$C:$C,'Economic Cost Analysis'!$B30,'Data Repository Table'!$B:$B,'Economic Cost Analysis'!$C30, 'Data Repository Table'!$H:$H,'Economic Cost Analysis'!$E30,'Data Repository Table'!$D:$D,'Economic Cost Analysis'!R$10)</f>
        <v>295074.67167360004</v>
      </c>
      <c r="S30" s="29">
        <f t="shared" si="2"/>
        <v>6573273.5935776001</v>
      </c>
      <c r="T30" s="16"/>
      <c r="U30" s="16"/>
      <c r="V30" s="16"/>
      <c r="W30" s="16"/>
    </row>
    <row r="31" spans="1:38" ht="14.25" customHeight="1" x14ac:dyDescent="0.2">
      <c r="A31" s="8" t="s">
        <v>32</v>
      </c>
      <c r="B31" s="8" t="s">
        <v>42</v>
      </c>
      <c r="C31" s="8" t="s">
        <v>44</v>
      </c>
      <c r="D31" s="8" t="s">
        <v>56</v>
      </c>
      <c r="E31" s="8" t="s">
        <v>57</v>
      </c>
      <c r="F31" s="30"/>
      <c r="G31" s="29">
        <f>SUMIFS('Data Repository Table'!$J:$J,'Data Repository Table'!$A:$A,'Economic Cost Analysis'!$A31,'Data Repository Table'!$C:$C,'Economic Cost Analysis'!$B31,'Data Repository Table'!$B:$B,'Economic Cost Analysis'!$C31, 'Data Repository Table'!$H:$H,'Economic Cost Analysis'!$E31,'Data Repository Table'!$D:$D,'Economic Cost Analysis'!G$10)</f>
        <v>3198275.9004000002</v>
      </c>
      <c r="H31" s="29">
        <f>SUMIFS('Data Repository Table'!$J:$J,'Data Repository Table'!$A:$A,'Economic Cost Analysis'!$A31,'Data Repository Table'!$C:$C,'Economic Cost Analysis'!$B31,'Data Repository Table'!$B:$B,'Economic Cost Analysis'!$C31, 'Data Repository Table'!$H:$H,'Economic Cost Analysis'!$E31,'Data Repository Table'!$D:$D,'Economic Cost Analysis'!H$10)</f>
        <v>3852997.68</v>
      </c>
      <c r="I31" s="29">
        <f>SUMIFS('Data Repository Table'!$J:$J,'Data Repository Table'!$A:$A,'Economic Cost Analysis'!$A31,'Data Repository Table'!$C:$C,'Economic Cost Analysis'!$B31,'Data Repository Table'!$B:$B,'Economic Cost Analysis'!$C31, 'Data Repository Table'!$H:$H,'Economic Cost Analysis'!$E31,'Data Repository Table'!$D:$D,'Economic Cost Analysis'!I$10)</f>
        <v>3894195.4016000004</v>
      </c>
      <c r="J31" s="29">
        <f>SUMIFS('Data Repository Table'!$J:$J,'Data Repository Table'!$A:$A,'Economic Cost Analysis'!$A31,'Data Repository Table'!$C:$C,'Economic Cost Analysis'!$B31,'Data Repository Table'!$B:$B,'Economic Cost Analysis'!$C31, 'Data Repository Table'!$H:$H,'Economic Cost Analysis'!$E31,'Data Repository Table'!$D:$D,'Economic Cost Analysis'!J$10)</f>
        <v>5221215.6136000007</v>
      </c>
      <c r="K31" s="29">
        <f>SUMIFS('Data Repository Table'!$J:$J,'Data Repository Table'!$A:$A,'Economic Cost Analysis'!$A31,'Data Repository Table'!$C:$C,'Economic Cost Analysis'!$B31,'Data Repository Table'!$B:$B,'Economic Cost Analysis'!$C31, 'Data Repository Table'!$H:$H,'Economic Cost Analysis'!$E31,'Data Repository Table'!$D:$D,'Economic Cost Analysis'!K$10)</f>
        <v>5648075.6247999994</v>
      </c>
      <c r="L31" s="29">
        <f>SUMIFS('Data Repository Table'!$J:$J,'Data Repository Table'!$A:$A,'Economic Cost Analysis'!$A31,'Data Repository Table'!$C:$C,'Economic Cost Analysis'!$B31,'Data Repository Table'!$B:$B,'Economic Cost Analysis'!$C31, 'Data Repository Table'!$H:$H,'Economic Cost Analysis'!$E31,'Data Repository Table'!$D:$D,'Economic Cost Analysis'!L$10)</f>
        <v>2887464.9384000008</v>
      </c>
      <c r="M31" s="29">
        <f>SUMIFS('Data Repository Table'!$J:$J,'Data Repository Table'!$A:$A,'Economic Cost Analysis'!$A31,'Data Repository Table'!$C:$C,'Economic Cost Analysis'!$B31,'Data Repository Table'!$B:$B,'Economic Cost Analysis'!$C31, 'Data Repository Table'!$H:$H,'Economic Cost Analysis'!$E31,'Data Repository Table'!$D:$D,'Economic Cost Analysis'!M$10)</f>
        <v>2699761.8844000003</v>
      </c>
      <c r="N31" s="29">
        <f>SUMIFS('Data Repository Table'!$J:$J,'Data Repository Table'!$A:$A,'Economic Cost Analysis'!$A31,'Data Repository Table'!$C:$C,'Economic Cost Analysis'!$B31,'Data Repository Table'!$B:$B,'Economic Cost Analysis'!$C31, 'Data Repository Table'!$H:$H,'Economic Cost Analysis'!$E31,'Data Repository Table'!$D:$D,'Economic Cost Analysis'!N$10)</f>
        <v>3178632.1476000003</v>
      </c>
      <c r="O31" s="29">
        <f>SUMIFS('Data Repository Table'!$J:$J,'Data Repository Table'!$A:$A,'Economic Cost Analysis'!$A31,'Data Repository Table'!$C:$C,'Economic Cost Analysis'!$B31,'Data Repository Table'!$B:$B,'Economic Cost Analysis'!$C31, 'Data Repository Table'!$H:$H,'Economic Cost Analysis'!$E31,'Data Repository Table'!$D:$D,'Economic Cost Analysis'!O$10)</f>
        <v>2897815.2056</v>
      </c>
      <c r="P31" s="29">
        <f>SUMIFS('Data Repository Table'!$J:$J,'Data Repository Table'!$A:$A,'Economic Cost Analysis'!$A31,'Data Repository Table'!$C:$C,'Economic Cost Analysis'!$B31,'Data Repository Table'!$B:$B,'Economic Cost Analysis'!$C31, 'Data Repository Table'!$H:$H,'Economic Cost Analysis'!$E31,'Data Repository Table'!$D:$D,'Economic Cost Analysis'!P$10)</f>
        <v>3114360.7516000005</v>
      </c>
      <c r="Q31" s="29">
        <f>SUMIFS('Data Repository Table'!$J:$J,'Data Repository Table'!$A:$A,'Economic Cost Analysis'!$A31,'Data Repository Table'!$C:$C,'Economic Cost Analysis'!$B31,'Data Repository Table'!$B:$B,'Economic Cost Analysis'!$C31, 'Data Repository Table'!$H:$H,'Economic Cost Analysis'!$E31,'Data Repository Table'!$D:$D,'Economic Cost Analysis'!Q$10)</f>
        <v>3652069.7360000005</v>
      </c>
      <c r="R31" s="29">
        <f>SUMIFS('Data Repository Table'!$J:$J,'Data Repository Table'!$A:$A,'Economic Cost Analysis'!$A31,'Data Repository Table'!$C:$C,'Economic Cost Analysis'!$B31,'Data Repository Table'!$B:$B,'Economic Cost Analysis'!$C31, 'Data Repository Table'!$H:$H,'Economic Cost Analysis'!$E31,'Data Repository Table'!$D:$D,'Economic Cost Analysis'!R$10)</f>
        <v>1891504.3056000001</v>
      </c>
      <c r="S31" s="29">
        <f t="shared" si="2"/>
        <v>42136369.189600006</v>
      </c>
      <c r="T31" s="16"/>
      <c r="U31" s="16"/>
      <c r="V31" s="16"/>
      <c r="W31" s="16"/>
    </row>
    <row r="32" spans="1:38" ht="14.25" customHeight="1" x14ac:dyDescent="0.2">
      <c r="A32" s="8" t="s">
        <v>59</v>
      </c>
      <c r="B32" s="8" t="s">
        <v>42</v>
      </c>
      <c r="C32" s="8"/>
      <c r="D32" s="8"/>
      <c r="E32" s="8"/>
      <c r="F32" s="30"/>
      <c r="G32" s="7">
        <f>SUMIFS('Data Repository Table'!$J:$J,'Data Repository Table'!$A:$A,'Economic Cost Analysis'!$A$21,'Data Repository Table'!$D:$D,'Economic Cost Analysis'!G$10,'Data Repository Table'!$C:$C,'Economic Cost Analysis'!$B24)</f>
        <v>214.968999</v>
      </c>
      <c r="H32" s="7">
        <f>SUMIFS('Data Repository Table'!$J:$J,'Data Repository Table'!$A:$A,'Economic Cost Analysis'!$A$21,'Data Repository Table'!$D:$D,'Economic Cost Analysis'!H$10,'Data Repository Table'!$C:$C,'Economic Cost Analysis'!$B24)</f>
        <v>228.199051</v>
      </c>
      <c r="I32" s="7">
        <f>SUMIFS('Data Repository Table'!$J:$J,'Data Repository Table'!$A:$A,'Economic Cost Analysis'!$A$21,'Data Repository Table'!$D:$D,'Economic Cost Analysis'!I$10,'Data Repository Table'!$C:$C,'Economic Cost Analysis'!$B24)</f>
        <v>216.53646700000002</v>
      </c>
      <c r="J32" s="7">
        <f>SUMIFS('Data Repository Table'!$J:$J,'Data Repository Table'!$A:$A,'Economic Cost Analysis'!$A$21,'Data Repository Table'!$D:$D,'Economic Cost Analysis'!J$10,'Data Repository Table'!$C:$C,'Economic Cost Analysis'!$B24)</f>
        <v>236.760276</v>
      </c>
      <c r="K32" s="7">
        <f>SUMIFS('Data Repository Table'!$J:$J,'Data Repository Table'!$A:$A,'Economic Cost Analysis'!$A$21,'Data Repository Table'!$D:$D,'Economic Cost Analysis'!K$10,'Data Repository Table'!$C:$C,'Economic Cost Analysis'!$B24)</f>
        <v>232.052864</v>
      </c>
      <c r="L32" s="7">
        <f>SUMIFS('Data Repository Table'!$J:$J,'Data Repository Table'!$A:$A,'Economic Cost Analysis'!$A$21,'Data Repository Table'!$D:$D,'Economic Cost Analysis'!L$10,'Data Repository Table'!$C:$C,'Economic Cost Analysis'!$B24)</f>
        <v>240.21016</v>
      </c>
      <c r="M32" s="7">
        <f>SUMIFS('Data Repository Table'!$J:$J,'Data Repository Table'!$A:$A,'Economic Cost Analysis'!$A$21,'Data Repository Table'!$D:$D,'Economic Cost Analysis'!M$10,'Data Repository Table'!$C:$C,'Economic Cost Analysis'!$B24)</f>
        <v>288.160549</v>
      </c>
      <c r="N32" s="7">
        <f>SUMIFS('Data Repository Table'!$J:$J,'Data Repository Table'!$A:$A,'Economic Cost Analysis'!$A$21,'Data Repository Table'!$D:$D,'Economic Cost Analysis'!N$10,'Data Repository Table'!$C:$C,'Economic Cost Analysis'!$B24)</f>
        <v>306.884524</v>
      </c>
      <c r="O32" s="7">
        <f>SUMIFS('Data Repository Table'!$J:$J,'Data Repository Table'!$A:$A,'Economic Cost Analysis'!$A$21,'Data Repository Table'!$D:$D,'Economic Cost Analysis'!O$10,'Data Repository Table'!$C:$C,'Economic Cost Analysis'!$B24)</f>
        <v>367.65100600000005</v>
      </c>
      <c r="P32" s="7">
        <f>SUMIFS('Data Repository Table'!$J:$J,'Data Repository Table'!$A:$A,'Economic Cost Analysis'!$A$21,'Data Repository Table'!$D:$D,'Economic Cost Analysis'!P$10,'Data Repository Table'!$C:$C,'Economic Cost Analysis'!$B24)</f>
        <v>351.99016599999999</v>
      </c>
      <c r="Q32" s="7">
        <f>SUMIFS('Data Repository Table'!$J:$J,'Data Repository Table'!$A:$A,'Economic Cost Analysis'!$A$21,'Data Repository Table'!$D:$D,'Economic Cost Analysis'!Q$10,'Data Repository Table'!$C:$C,'Economic Cost Analysis'!$B24)</f>
        <v>362.822</v>
      </c>
      <c r="R32" s="7">
        <f>SUMIFS('Data Repository Table'!$J:$J,'Data Repository Table'!$A:$A,'Economic Cost Analysis'!$A$21,'Data Repository Table'!$D:$D,'Economic Cost Analysis'!R$10,'Data Repository Table'!$C:$C,'Economic Cost Analysis'!$B24)</f>
        <v>260.31229999999999</v>
      </c>
      <c r="S32" s="7">
        <f>SUM(G32:R32)</f>
        <v>3306.5483620000005</v>
      </c>
      <c r="T32" s="16"/>
      <c r="U32" s="16"/>
      <c r="V32" s="16"/>
      <c r="W32" s="16"/>
    </row>
    <row r="33" spans="1:38" ht="14.25" customHeight="1" x14ac:dyDescent="0.2">
      <c r="A33" s="121"/>
      <c r="B33" s="122"/>
      <c r="C33" s="123"/>
      <c r="D33" s="123"/>
      <c r="E33" s="122" t="s">
        <v>111</v>
      </c>
      <c r="F33" s="123"/>
      <c r="G33" s="124">
        <f>SUM(G24:G31)/(G32*1000)</f>
        <v>52.749704483604205</v>
      </c>
      <c r="H33" s="124">
        <f t="shared" ref="H33:S33" si="3">SUM(H24:H31)/(H32*1000)</f>
        <v>59.863878813385597</v>
      </c>
      <c r="I33" s="124">
        <f t="shared" si="3"/>
        <v>63.762690282929732</v>
      </c>
      <c r="J33" s="124">
        <f t="shared" si="3"/>
        <v>78.188472724753353</v>
      </c>
      <c r="K33" s="124">
        <f t="shared" si="3"/>
        <v>86.296565119062237</v>
      </c>
      <c r="L33" s="124">
        <f t="shared" si="3"/>
        <v>53.948353573134469</v>
      </c>
      <c r="M33" s="124">
        <f t="shared" si="3"/>
        <v>48.540531907011328</v>
      </c>
      <c r="N33" s="124">
        <f t="shared" si="3"/>
        <v>53.6634853464152</v>
      </c>
      <c r="O33" s="124">
        <f t="shared" si="3"/>
        <v>40.836500744441324</v>
      </c>
      <c r="P33" s="124">
        <f t="shared" si="3"/>
        <v>45.840777989347593</v>
      </c>
      <c r="Q33" s="124">
        <f t="shared" si="3"/>
        <v>52.15056777763202</v>
      </c>
      <c r="R33" s="124">
        <f t="shared" si="3"/>
        <v>32.611103369040954</v>
      </c>
      <c r="S33" s="124">
        <f t="shared" si="3"/>
        <v>54.231506516209798</v>
      </c>
      <c r="T33" s="125"/>
      <c r="U33" s="125"/>
      <c r="V33" s="125"/>
      <c r="W33" s="125"/>
      <c r="X33" s="126"/>
      <c r="Y33" s="126"/>
      <c r="Z33" s="126"/>
      <c r="AA33" s="126"/>
      <c r="AB33" s="126"/>
      <c r="AC33" s="126"/>
      <c r="AD33" s="126"/>
      <c r="AE33" s="126"/>
      <c r="AF33" s="126"/>
      <c r="AG33" s="126"/>
      <c r="AH33" s="126"/>
      <c r="AI33" s="126"/>
      <c r="AJ33" s="126"/>
      <c r="AK33" s="126"/>
      <c r="AL33" s="126"/>
    </row>
    <row r="34" spans="1:38" ht="14.25" customHeight="1" x14ac:dyDescent="0.2">
      <c r="A34" s="107"/>
      <c r="B34" s="107"/>
      <c r="C34" s="107"/>
      <c r="D34" s="107"/>
      <c r="E34" s="107"/>
      <c r="F34" s="127"/>
      <c r="G34" s="127"/>
      <c r="H34" s="127"/>
      <c r="I34" s="127"/>
      <c r="J34" s="127"/>
      <c r="K34" s="127"/>
      <c r="L34" s="127"/>
      <c r="M34" s="127"/>
      <c r="N34" s="127"/>
      <c r="O34" s="127"/>
      <c r="P34" s="127"/>
      <c r="Q34" s="127"/>
      <c r="R34" s="118"/>
      <c r="S34" s="111"/>
      <c r="T34" s="111"/>
      <c r="U34" s="111"/>
      <c r="V34" s="111"/>
      <c r="W34" s="111"/>
    </row>
    <row r="35" spans="1:38" ht="14.25" customHeight="1" x14ac:dyDescent="0.2">
      <c r="A35" s="8" t="s">
        <v>32</v>
      </c>
      <c r="B35" s="8" t="s">
        <v>43</v>
      </c>
      <c r="C35" s="8" t="s">
        <v>44</v>
      </c>
      <c r="D35" s="8" t="s">
        <v>46</v>
      </c>
      <c r="E35" s="8" t="s">
        <v>47</v>
      </c>
      <c r="F35" s="28"/>
      <c r="G35" s="29">
        <f>SUMIFS('Data Repository Table'!$J:$J,'Data Repository Table'!$A:$A,'Economic Cost Analysis'!$A35,'Data Repository Table'!$C:$C,'Economic Cost Analysis'!$B35,'Data Repository Table'!$B:$B,'Economic Cost Analysis'!$C35, 'Data Repository Table'!$H:$H,'Economic Cost Analysis'!$E35,'Data Repository Table'!$D:$D,'Economic Cost Analysis'!G$10)</f>
        <v>1625596.3356633</v>
      </c>
      <c r="H35" s="29">
        <f>SUMIFS('Data Repository Table'!$J:$J,'Data Repository Table'!$A:$A,'Economic Cost Analysis'!$A35,'Data Repository Table'!$C:$C,'Economic Cost Analysis'!$B35,'Data Repository Table'!$B:$B,'Economic Cost Analysis'!$C35, 'Data Repository Table'!$H:$H,'Economic Cost Analysis'!$E35,'Data Repository Table'!$D:$D,'Economic Cost Analysis'!H$10)</f>
        <v>1295067.8472731998</v>
      </c>
      <c r="I35" s="29">
        <f>SUMIFS('Data Repository Table'!$J:$J,'Data Repository Table'!$A:$A,'Economic Cost Analysis'!$A35,'Data Repository Table'!$C:$C,'Economic Cost Analysis'!$B35,'Data Repository Table'!$B:$B,'Economic Cost Analysis'!$C35, 'Data Repository Table'!$H:$H,'Economic Cost Analysis'!$E35,'Data Repository Table'!$D:$D,'Economic Cost Analysis'!I$10)</f>
        <v>1750624.8818057997</v>
      </c>
      <c r="J35" s="29">
        <f>SUMIFS('Data Repository Table'!$J:$J,'Data Repository Table'!$A:$A,'Economic Cost Analysis'!$A35,'Data Repository Table'!$C:$C,'Economic Cost Analysis'!$B35,'Data Repository Table'!$B:$B,'Economic Cost Analysis'!$C35, 'Data Repository Table'!$H:$H,'Economic Cost Analysis'!$E35,'Data Repository Table'!$D:$D,'Economic Cost Analysis'!J$10)</f>
        <v>1472529.3869285996</v>
      </c>
      <c r="K35" s="29">
        <f>SUMIFS('Data Repository Table'!$J:$J,'Data Repository Table'!$A:$A,'Economic Cost Analysis'!$A35,'Data Repository Table'!$C:$C,'Economic Cost Analysis'!$B35,'Data Repository Table'!$B:$B,'Economic Cost Analysis'!$C35, 'Data Repository Table'!$H:$H,'Economic Cost Analysis'!$E35,'Data Repository Table'!$D:$D,'Economic Cost Analysis'!K$10)</f>
        <v>1252200.4923928501</v>
      </c>
      <c r="L35" s="29">
        <f>SUMIFS('Data Repository Table'!$J:$J,'Data Repository Table'!$A:$A,'Economic Cost Analysis'!$A35,'Data Repository Table'!$C:$C,'Economic Cost Analysis'!$B35,'Data Repository Table'!$B:$B,'Economic Cost Analysis'!$C35, 'Data Repository Table'!$H:$H,'Economic Cost Analysis'!$E35,'Data Repository Table'!$D:$D,'Economic Cost Analysis'!L$10)</f>
        <v>1406782.6738875001</v>
      </c>
      <c r="M35" s="29">
        <f>SUMIFS('Data Repository Table'!$J:$J,'Data Repository Table'!$A:$A,'Economic Cost Analysis'!$A35,'Data Repository Table'!$C:$C,'Economic Cost Analysis'!$B35,'Data Repository Table'!$B:$B,'Economic Cost Analysis'!$C35, 'Data Repository Table'!$H:$H,'Economic Cost Analysis'!$E35,'Data Repository Table'!$D:$D,'Economic Cost Analysis'!M$10)</f>
        <v>1877449.5046125001</v>
      </c>
      <c r="N35" s="29">
        <f>SUMIFS('Data Repository Table'!$J:$J,'Data Repository Table'!$A:$A,'Economic Cost Analysis'!$A35,'Data Repository Table'!$C:$C,'Economic Cost Analysis'!$B35,'Data Repository Table'!$B:$B,'Economic Cost Analysis'!$C35, 'Data Repository Table'!$H:$H,'Economic Cost Analysis'!$E35,'Data Repository Table'!$D:$D,'Economic Cost Analysis'!N$10)</f>
        <v>1912219.1750437501</v>
      </c>
      <c r="O35" s="29">
        <f>SUMIFS('Data Repository Table'!$J:$J,'Data Repository Table'!$A:$A,'Economic Cost Analysis'!$A35,'Data Repository Table'!$C:$C,'Economic Cost Analysis'!$B35,'Data Repository Table'!$B:$B,'Economic Cost Analysis'!$C35, 'Data Repository Table'!$H:$H,'Economic Cost Analysis'!$E35,'Data Repository Table'!$D:$D,'Economic Cost Analysis'!O$10)</f>
        <v>2266625.1980531253</v>
      </c>
      <c r="P35" s="29">
        <f>SUMIFS('Data Repository Table'!$J:$J,'Data Repository Table'!$A:$A,'Economic Cost Analysis'!$A35,'Data Repository Table'!$C:$C,'Economic Cost Analysis'!$B35,'Data Repository Table'!$B:$B,'Economic Cost Analysis'!$C35, 'Data Repository Table'!$H:$H,'Economic Cost Analysis'!$E35,'Data Repository Table'!$D:$D,'Economic Cost Analysis'!P$10)</f>
        <v>2234200.5744250002</v>
      </c>
      <c r="Q35" s="29">
        <f>SUMIFS('Data Repository Table'!$J:$J,'Data Repository Table'!$A:$A,'Economic Cost Analysis'!$A35,'Data Repository Table'!$C:$C,'Economic Cost Analysis'!$B35,'Data Repository Table'!$B:$B,'Economic Cost Analysis'!$C35, 'Data Repository Table'!$H:$H,'Economic Cost Analysis'!$E35,'Data Repository Table'!$D:$D,'Economic Cost Analysis'!Q$10)</f>
        <v>2593715.6428375002</v>
      </c>
      <c r="R35" s="29">
        <f>SUMIFS('Data Repository Table'!$J:$J,'Data Repository Table'!$A:$A,'Economic Cost Analysis'!$A35,'Data Repository Table'!$C:$C,'Economic Cost Analysis'!$B35,'Data Repository Table'!$B:$B,'Economic Cost Analysis'!$C35, 'Data Repository Table'!$H:$H,'Economic Cost Analysis'!$E35,'Data Repository Table'!$D:$D,'Economic Cost Analysis'!R$10)</f>
        <v>2274807.7859325004</v>
      </c>
      <c r="S35" s="29">
        <f>SUM(G35:R35)</f>
        <v>21961819.498855624</v>
      </c>
      <c r="T35" s="16"/>
      <c r="U35" s="16"/>
      <c r="V35" s="16"/>
      <c r="W35" s="16"/>
    </row>
    <row r="36" spans="1:38" ht="14.25" customHeight="1" x14ac:dyDescent="0.2">
      <c r="A36" s="8" t="s">
        <v>32</v>
      </c>
      <c r="B36" s="8" t="s">
        <v>43</v>
      </c>
      <c r="C36" s="8" t="s">
        <v>44</v>
      </c>
      <c r="D36" s="8" t="s">
        <v>48</v>
      </c>
      <c r="E36" s="8" t="s">
        <v>49</v>
      </c>
      <c r="F36" s="28"/>
      <c r="G36" s="29">
        <f>SUMIFS('Data Repository Table'!$J:$J,'Data Repository Table'!$A:$A,'Economic Cost Analysis'!$A36,'Data Repository Table'!$C:$C,'Economic Cost Analysis'!$B36,'Data Repository Table'!$B:$B,'Economic Cost Analysis'!$C36, 'Data Repository Table'!$H:$H,'Economic Cost Analysis'!$E36,'Data Repository Table'!$D:$D,'Economic Cost Analysis'!G$10)</f>
        <v>895736.75638589996</v>
      </c>
      <c r="H36" s="29">
        <f>SUMIFS('Data Repository Table'!$J:$J,'Data Repository Table'!$A:$A,'Economic Cost Analysis'!$A36,'Data Repository Table'!$C:$C,'Economic Cost Analysis'!$B36,'Data Repository Table'!$B:$B,'Economic Cost Analysis'!$C36, 'Data Repository Table'!$H:$H,'Economic Cost Analysis'!$E36,'Data Repository Table'!$D:$D,'Economic Cost Analysis'!H$10)</f>
        <v>713608.81380359991</v>
      </c>
      <c r="I36" s="29">
        <f>SUMIFS('Data Repository Table'!$J:$J,'Data Repository Table'!$A:$A,'Economic Cost Analysis'!$A36,'Data Repository Table'!$C:$C,'Economic Cost Analysis'!$B36,'Data Repository Table'!$B:$B,'Economic Cost Analysis'!$C36, 'Data Repository Table'!$H:$H,'Economic Cost Analysis'!$E36,'Data Repository Table'!$D:$D,'Economic Cost Analysis'!I$10)</f>
        <v>964630.03691340005</v>
      </c>
      <c r="J36" s="29">
        <f>SUMIFS('Data Repository Table'!$J:$J,'Data Repository Table'!$A:$A,'Economic Cost Analysis'!$A36,'Data Repository Table'!$C:$C,'Economic Cost Analysis'!$B36,'Data Repository Table'!$B:$B,'Economic Cost Analysis'!$C36, 'Data Repository Table'!$H:$H,'Economic Cost Analysis'!$E36,'Data Repository Table'!$D:$D,'Economic Cost Analysis'!J$10)</f>
        <v>811393.74381779996</v>
      </c>
      <c r="K36" s="29">
        <f>SUMIFS('Data Repository Table'!$J:$J,'Data Repository Table'!$A:$A,'Economic Cost Analysis'!$A36,'Data Repository Table'!$C:$C,'Economic Cost Analysis'!$B36,'Data Repository Table'!$B:$B,'Economic Cost Analysis'!$C36, 'Data Repository Table'!$H:$H,'Economic Cost Analysis'!$E36,'Data Repository Table'!$D:$D,'Economic Cost Analysis'!K$10)</f>
        <v>689988.02642055007</v>
      </c>
      <c r="L36" s="29">
        <f>SUMIFS('Data Repository Table'!$J:$J,'Data Repository Table'!$A:$A,'Economic Cost Analysis'!$A36,'Data Repository Table'!$C:$C,'Economic Cost Analysis'!$B36,'Data Repository Table'!$B:$B,'Economic Cost Analysis'!$C36, 'Data Repository Table'!$H:$H,'Economic Cost Analysis'!$E36,'Data Repository Table'!$D:$D,'Economic Cost Analysis'!L$10)</f>
        <v>775165.96316250006</v>
      </c>
      <c r="M36" s="29">
        <f>SUMIFS('Data Repository Table'!$J:$J,'Data Repository Table'!$A:$A,'Economic Cost Analysis'!$A36,'Data Repository Table'!$C:$C,'Economic Cost Analysis'!$B36,'Data Repository Table'!$B:$B,'Economic Cost Analysis'!$C36, 'Data Repository Table'!$H:$H,'Economic Cost Analysis'!$E36,'Data Repository Table'!$D:$D,'Economic Cost Analysis'!M$10)</f>
        <v>1034512.9923375</v>
      </c>
      <c r="N36" s="29">
        <f>SUMIFS('Data Repository Table'!$J:$J,'Data Repository Table'!$A:$A,'Economic Cost Analysis'!$A36,'Data Repository Table'!$C:$C,'Economic Cost Analysis'!$B36,'Data Repository Table'!$B:$B,'Economic Cost Analysis'!$C36, 'Data Repository Table'!$H:$H,'Economic Cost Analysis'!$E36,'Data Repository Table'!$D:$D,'Economic Cost Analysis'!N$10)</f>
        <v>888365.66788124992</v>
      </c>
      <c r="O36" s="29">
        <f>SUMIFS('Data Repository Table'!$J:$J,'Data Repository Table'!$A:$A,'Economic Cost Analysis'!$A36,'Data Repository Table'!$C:$C,'Economic Cost Analysis'!$B36,'Data Repository Table'!$B:$B,'Economic Cost Analysis'!$C36, 'Data Repository Table'!$H:$H,'Economic Cost Analysis'!$E36,'Data Repository Table'!$D:$D,'Economic Cost Analysis'!O$10)</f>
        <v>1248956.7417843752</v>
      </c>
      <c r="P36" s="29">
        <f>SUMIFS('Data Repository Table'!$J:$J,'Data Repository Table'!$A:$A,'Economic Cost Analysis'!$A36,'Data Repository Table'!$C:$C,'Economic Cost Analysis'!$B36,'Data Repository Table'!$B:$B,'Economic Cost Analysis'!$C36, 'Data Repository Table'!$H:$H,'Economic Cost Analysis'!$E36,'Data Repository Table'!$D:$D,'Economic Cost Analysis'!P$10)</f>
        <v>680069.70427499991</v>
      </c>
      <c r="Q36" s="29">
        <f>SUMIFS('Data Repository Table'!$J:$J,'Data Repository Table'!$A:$A,'Economic Cost Analysis'!$A36,'Data Repository Table'!$C:$C,'Economic Cost Analysis'!$B36,'Data Repository Table'!$B:$B,'Economic Cost Analysis'!$C36, 'Data Repository Table'!$H:$H,'Economic Cost Analysis'!$E36,'Data Repository Table'!$D:$D,'Economic Cost Analysis'!Q$10)</f>
        <v>878169.84401249979</v>
      </c>
      <c r="R36" s="29">
        <f>SUMIFS('Data Repository Table'!$J:$J,'Data Repository Table'!$A:$A,'Economic Cost Analysis'!$A36,'Data Repository Table'!$C:$C,'Economic Cost Analysis'!$B36,'Data Repository Table'!$B:$B,'Economic Cost Analysis'!$C36, 'Data Repository Table'!$H:$H,'Economic Cost Analysis'!$E36,'Data Repository Table'!$D:$D,'Economic Cost Analysis'!R$10)</f>
        <v>1253465.5146975003</v>
      </c>
      <c r="S36" s="29">
        <f t="shared" ref="S36:S42" si="4">SUM(G36:R36)</f>
        <v>10834063.805491872</v>
      </c>
      <c r="T36" s="16"/>
      <c r="U36" s="16"/>
      <c r="V36" s="16"/>
      <c r="W36" s="16"/>
    </row>
    <row r="37" spans="1:38" ht="14.25" customHeight="1" x14ac:dyDescent="0.2">
      <c r="A37" s="8" t="s">
        <v>32</v>
      </c>
      <c r="B37" s="8" t="s">
        <v>43</v>
      </c>
      <c r="C37" s="8" t="s">
        <v>44</v>
      </c>
      <c r="D37" s="8" t="s">
        <v>48</v>
      </c>
      <c r="E37" s="8" t="s">
        <v>50</v>
      </c>
      <c r="F37" s="28"/>
      <c r="G37" s="29">
        <f>SUMIFS('Data Repository Table'!$J:$J,'Data Repository Table'!$A:$A,'Economic Cost Analysis'!$A37,'Data Repository Table'!$C:$C,'Economic Cost Analysis'!$B37,'Data Repository Table'!$B:$B,'Economic Cost Analysis'!$C37, 'Data Repository Table'!$H:$H,'Economic Cost Analysis'!$E37,'Data Repository Table'!$D:$D,'Economic Cost Analysis'!G$10)</f>
        <v>829385.88554250007</v>
      </c>
      <c r="H37" s="29">
        <f>SUMIFS('Data Repository Table'!$J:$J,'Data Repository Table'!$A:$A,'Economic Cost Analysis'!$A37,'Data Repository Table'!$C:$C,'Economic Cost Analysis'!$B37,'Data Repository Table'!$B:$B,'Economic Cost Analysis'!$C37, 'Data Repository Table'!$H:$H,'Economic Cost Analysis'!$E37,'Data Repository Table'!$D:$D,'Economic Cost Analysis'!H$10)</f>
        <v>660748.90166999993</v>
      </c>
      <c r="I37" s="29">
        <f>SUMIFS('Data Repository Table'!$J:$J,'Data Repository Table'!$A:$A,'Economic Cost Analysis'!$A37,'Data Repository Table'!$C:$C,'Economic Cost Analysis'!$B37,'Data Repository Table'!$B:$B,'Economic Cost Analysis'!$C37, 'Data Repository Table'!$H:$H,'Economic Cost Analysis'!$E37,'Data Repository Table'!$D:$D,'Economic Cost Analysis'!I$10)</f>
        <v>893175.96010499995</v>
      </c>
      <c r="J37" s="29">
        <f>SUMIFS('Data Repository Table'!$J:$J,'Data Repository Table'!$A:$A,'Economic Cost Analysis'!$A37,'Data Repository Table'!$C:$C,'Economic Cost Analysis'!$B37,'Data Repository Table'!$B:$B,'Economic Cost Analysis'!$C37, 'Data Repository Table'!$H:$H,'Economic Cost Analysis'!$E37,'Data Repository Table'!$D:$D,'Economic Cost Analysis'!J$10)</f>
        <v>751290.50353499991</v>
      </c>
      <c r="K37" s="29">
        <f>SUMIFS('Data Repository Table'!$J:$J,'Data Repository Table'!$A:$A,'Economic Cost Analysis'!$A37,'Data Repository Table'!$C:$C,'Economic Cost Analysis'!$B37,'Data Repository Table'!$B:$B,'Economic Cost Analysis'!$C37, 'Data Repository Table'!$H:$H,'Economic Cost Analysis'!$E37,'Data Repository Table'!$D:$D,'Economic Cost Analysis'!K$10)</f>
        <v>638877.80224125006</v>
      </c>
      <c r="L37" s="29">
        <f>SUMIFS('Data Repository Table'!$J:$J,'Data Repository Table'!$A:$A,'Economic Cost Analysis'!$A37,'Data Repository Table'!$C:$C,'Economic Cost Analysis'!$B37,'Data Repository Table'!$B:$B,'Economic Cost Analysis'!$C37, 'Data Repository Table'!$H:$H,'Economic Cost Analysis'!$E37,'Data Repository Table'!$D:$D,'Economic Cost Analysis'!L$10)</f>
        <v>717746.26218750002</v>
      </c>
      <c r="M37" s="29">
        <f>SUMIFS('Data Repository Table'!$J:$J,'Data Repository Table'!$A:$A,'Economic Cost Analysis'!$A37,'Data Repository Table'!$C:$C,'Economic Cost Analysis'!$B37,'Data Repository Table'!$B:$B,'Economic Cost Analysis'!$C37, 'Data Repository Table'!$H:$H,'Economic Cost Analysis'!$E37,'Data Repository Table'!$D:$D,'Economic Cost Analysis'!M$10)</f>
        <v>957882.40031249996</v>
      </c>
      <c r="N37" s="29">
        <f>SUMIFS('Data Repository Table'!$J:$J,'Data Repository Table'!$A:$A,'Economic Cost Analysis'!$A37,'Data Repository Table'!$C:$C,'Economic Cost Analysis'!$B37,'Data Repository Table'!$B:$B,'Economic Cost Analysis'!$C37, 'Data Repository Table'!$H:$H,'Economic Cost Analysis'!$E37,'Data Repository Table'!$D:$D,'Economic Cost Analysis'!N$10)</f>
        <v>822560.80359374988</v>
      </c>
      <c r="O37" s="29">
        <f>SUMIFS('Data Repository Table'!$J:$J,'Data Repository Table'!$A:$A,'Economic Cost Analysis'!$A37,'Data Repository Table'!$C:$C,'Economic Cost Analysis'!$B37,'Data Repository Table'!$B:$B,'Economic Cost Analysis'!$C37, 'Data Repository Table'!$H:$H,'Economic Cost Analysis'!$E37,'Data Repository Table'!$D:$D,'Economic Cost Analysis'!O$10)</f>
        <v>1156441.4275781249</v>
      </c>
      <c r="P37" s="29">
        <f>SUMIFS('Data Repository Table'!$J:$J,'Data Repository Table'!$A:$A,'Economic Cost Analysis'!$A37,'Data Repository Table'!$C:$C,'Economic Cost Analysis'!$B37,'Data Repository Table'!$B:$B,'Economic Cost Analysis'!$C37, 'Data Repository Table'!$H:$H,'Economic Cost Analysis'!$E37,'Data Repository Table'!$D:$D,'Economic Cost Analysis'!P$10)</f>
        <v>629694.17062500003</v>
      </c>
      <c r="Q37" s="29">
        <f>SUMIFS('Data Repository Table'!$J:$J,'Data Repository Table'!$A:$A,'Economic Cost Analysis'!$A37,'Data Repository Table'!$C:$C,'Economic Cost Analysis'!$B37,'Data Repository Table'!$B:$B,'Economic Cost Analysis'!$C37, 'Data Repository Table'!$H:$H,'Economic Cost Analysis'!$E37,'Data Repository Table'!$D:$D,'Economic Cost Analysis'!Q$10)</f>
        <v>813120.22593749978</v>
      </c>
      <c r="R37" s="29">
        <f>SUMIFS('Data Repository Table'!$J:$J,'Data Repository Table'!$A:$A,'Economic Cost Analysis'!$A37,'Data Repository Table'!$C:$C,'Economic Cost Analysis'!$B37,'Data Repository Table'!$B:$B,'Economic Cost Analysis'!$C37, 'Data Repository Table'!$H:$H,'Economic Cost Analysis'!$E37,'Data Repository Table'!$D:$D,'Economic Cost Analysis'!R$10)</f>
        <v>1160616.2173125001</v>
      </c>
      <c r="S37" s="29">
        <f t="shared" si="4"/>
        <v>10031540.560640626</v>
      </c>
      <c r="T37" s="16"/>
      <c r="U37" s="16"/>
      <c r="V37" s="16"/>
      <c r="W37" s="16"/>
    </row>
    <row r="38" spans="1:38" ht="14.25" customHeight="1" x14ac:dyDescent="0.2">
      <c r="A38" s="8" t="s">
        <v>32</v>
      </c>
      <c r="B38" s="8" t="s">
        <v>43</v>
      </c>
      <c r="C38" s="8" t="s">
        <v>44</v>
      </c>
      <c r="D38" s="8" t="s">
        <v>51</v>
      </c>
      <c r="E38" s="8" t="s">
        <v>52</v>
      </c>
      <c r="F38" s="28"/>
      <c r="G38" s="29">
        <f>SUMIFS('Data Repository Table'!$J:$J,'Data Repository Table'!$A:$A,'Economic Cost Analysis'!$A38,'Data Repository Table'!$C:$C,'Economic Cost Analysis'!$B38,'Data Repository Table'!$B:$B,'Economic Cost Analysis'!$C38, 'Data Repository Table'!$H:$H,'Economic Cost Analysis'!$E38,'Data Repository Table'!$D:$D,'Economic Cost Analysis'!G$10)</f>
        <v>716589.40510871995</v>
      </c>
      <c r="H38" s="29">
        <f>SUMIFS('Data Repository Table'!$J:$J,'Data Repository Table'!$A:$A,'Economic Cost Analysis'!$A38,'Data Repository Table'!$C:$C,'Economic Cost Analysis'!$B38,'Data Repository Table'!$B:$B,'Economic Cost Analysis'!$C38, 'Data Repository Table'!$H:$H,'Economic Cost Analysis'!$E38,'Data Repository Table'!$D:$D,'Economic Cost Analysis'!H$10)</f>
        <v>570887.05104287993</v>
      </c>
      <c r="I38" s="29">
        <f>SUMIFS('Data Repository Table'!$J:$J,'Data Repository Table'!$A:$A,'Economic Cost Analysis'!$A38,'Data Repository Table'!$C:$C,'Economic Cost Analysis'!$B38,'Data Repository Table'!$B:$B,'Economic Cost Analysis'!$C38, 'Data Repository Table'!$H:$H,'Economic Cost Analysis'!$E38,'Data Repository Table'!$D:$D,'Economic Cost Analysis'!I$10)</f>
        <v>771704.02953071985</v>
      </c>
      <c r="J38" s="29">
        <f>SUMIFS('Data Repository Table'!$J:$J,'Data Repository Table'!$A:$A,'Economic Cost Analysis'!$A38,'Data Repository Table'!$C:$C,'Economic Cost Analysis'!$B38,'Data Repository Table'!$B:$B,'Economic Cost Analysis'!$C38, 'Data Repository Table'!$H:$H,'Economic Cost Analysis'!$E38,'Data Repository Table'!$D:$D,'Economic Cost Analysis'!J$10)</f>
        <v>649114.99505423987</v>
      </c>
      <c r="K38" s="29">
        <f>SUMIFS('Data Repository Table'!$J:$J,'Data Repository Table'!$A:$A,'Economic Cost Analysis'!$A38,'Data Repository Table'!$C:$C,'Economic Cost Analysis'!$B38,'Data Repository Table'!$B:$B,'Economic Cost Analysis'!$C38, 'Data Repository Table'!$H:$H,'Economic Cost Analysis'!$E38,'Data Repository Table'!$D:$D,'Economic Cost Analysis'!K$10)</f>
        <v>551990.42113644001</v>
      </c>
      <c r="L38" s="29">
        <f>SUMIFS('Data Repository Table'!$J:$J,'Data Repository Table'!$A:$A,'Economic Cost Analysis'!$A38,'Data Repository Table'!$C:$C,'Economic Cost Analysis'!$B38,'Data Repository Table'!$B:$B,'Economic Cost Analysis'!$C38, 'Data Repository Table'!$H:$H,'Economic Cost Analysis'!$E38,'Data Repository Table'!$D:$D,'Economic Cost Analysis'!L$10)</f>
        <v>620132.77052999998</v>
      </c>
      <c r="M38" s="29">
        <f>SUMIFS('Data Repository Table'!$J:$J,'Data Repository Table'!$A:$A,'Economic Cost Analysis'!$A38,'Data Repository Table'!$C:$C,'Economic Cost Analysis'!$B38,'Data Repository Table'!$B:$B,'Economic Cost Analysis'!$C38, 'Data Repository Table'!$H:$H,'Economic Cost Analysis'!$E38,'Data Repository Table'!$D:$D,'Economic Cost Analysis'!M$10)</f>
        <v>827610.39387000003</v>
      </c>
      <c r="N38" s="29">
        <f>SUMIFS('Data Repository Table'!$J:$J,'Data Repository Table'!$A:$A,'Economic Cost Analysis'!$A38,'Data Repository Table'!$C:$C,'Economic Cost Analysis'!$B38,'Data Repository Table'!$B:$B,'Economic Cost Analysis'!$C38, 'Data Repository Table'!$H:$H,'Economic Cost Analysis'!$E38,'Data Repository Table'!$D:$D,'Economic Cost Analysis'!N$10)</f>
        <v>710692.53430499986</v>
      </c>
      <c r="O38" s="29">
        <f>SUMIFS('Data Repository Table'!$J:$J,'Data Repository Table'!$A:$A,'Economic Cost Analysis'!$A38,'Data Repository Table'!$C:$C,'Economic Cost Analysis'!$B38,'Data Repository Table'!$B:$B,'Economic Cost Analysis'!$C38, 'Data Repository Table'!$H:$H,'Economic Cost Analysis'!$E38,'Data Repository Table'!$D:$D,'Economic Cost Analysis'!O$10)</f>
        <v>999165.39342749992</v>
      </c>
      <c r="P38" s="29">
        <f>SUMIFS('Data Repository Table'!$J:$J,'Data Repository Table'!$A:$A,'Economic Cost Analysis'!$A38,'Data Repository Table'!$C:$C,'Economic Cost Analysis'!$B38,'Data Repository Table'!$B:$B,'Economic Cost Analysis'!$C38, 'Data Repository Table'!$H:$H,'Economic Cost Analysis'!$E38,'Data Repository Table'!$D:$D,'Economic Cost Analysis'!P$10)</f>
        <v>544055.76341999997</v>
      </c>
      <c r="Q38" s="29">
        <f>SUMIFS('Data Repository Table'!$J:$J,'Data Repository Table'!$A:$A,'Economic Cost Analysis'!$A38,'Data Repository Table'!$C:$C,'Economic Cost Analysis'!$B38,'Data Repository Table'!$B:$B,'Economic Cost Analysis'!$C38, 'Data Repository Table'!$H:$H,'Economic Cost Analysis'!$E38,'Data Repository Table'!$D:$D,'Economic Cost Analysis'!Q$10)</f>
        <v>702535.87520999974</v>
      </c>
      <c r="R38" s="29">
        <f>SUMIFS('Data Repository Table'!$J:$J,'Data Repository Table'!$A:$A,'Economic Cost Analysis'!$A38,'Data Repository Table'!$C:$C,'Economic Cost Analysis'!$B38,'Data Repository Table'!$B:$B,'Economic Cost Analysis'!$C38, 'Data Repository Table'!$H:$H,'Economic Cost Analysis'!$E38,'Data Repository Table'!$D:$D,'Economic Cost Analysis'!R$10)</f>
        <v>1002772.411758</v>
      </c>
      <c r="S38" s="29">
        <f t="shared" si="4"/>
        <v>8667251.0443934985</v>
      </c>
      <c r="T38" s="16"/>
      <c r="U38" s="16"/>
      <c r="V38" s="16"/>
      <c r="W38" s="16"/>
    </row>
    <row r="39" spans="1:38" ht="14.25" customHeight="1" x14ac:dyDescent="0.2">
      <c r="A39" s="8" t="s">
        <v>32</v>
      </c>
      <c r="B39" s="8" t="s">
        <v>43</v>
      </c>
      <c r="C39" s="8" t="s">
        <v>44</v>
      </c>
      <c r="D39" s="8" t="s">
        <v>51</v>
      </c>
      <c r="E39" s="8" t="s">
        <v>53</v>
      </c>
      <c r="F39" s="28"/>
      <c r="G39" s="29">
        <f>SUMIFS('Data Repository Table'!$J:$J,'Data Repository Table'!$A:$A,'Economic Cost Analysis'!$A39,'Data Repository Table'!$C:$C,'Economic Cost Analysis'!$B39,'Data Repository Table'!$B:$B,'Economic Cost Analysis'!$C39, 'Data Repository Table'!$H:$H,'Economic Cost Analysis'!$E39,'Data Repository Table'!$D:$D,'Economic Cost Analysis'!G$10)</f>
        <v>251329.05622500001</v>
      </c>
      <c r="H39" s="29">
        <f>SUMIFS('Data Repository Table'!$J:$J,'Data Repository Table'!$A:$A,'Economic Cost Analysis'!$A39,'Data Repository Table'!$C:$C,'Economic Cost Analysis'!$B39,'Data Repository Table'!$B:$B,'Economic Cost Analysis'!$C39, 'Data Repository Table'!$H:$H,'Economic Cost Analysis'!$E39,'Data Repository Table'!$D:$D,'Economic Cost Analysis'!H$10)</f>
        <v>200226.9399</v>
      </c>
      <c r="I39" s="29">
        <f>SUMIFS('Data Repository Table'!$J:$J,'Data Repository Table'!$A:$A,'Economic Cost Analysis'!$A39,'Data Repository Table'!$C:$C,'Economic Cost Analysis'!$B39,'Data Repository Table'!$B:$B,'Economic Cost Analysis'!$C39, 'Data Repository Table'!$H:$H,'Economic Cost Analysis'!$E39,'Data Repository Table'!$D:$D,'Economic Cost Analysis'!I$10)</f>
        <v>270659.38184999995</v>
      </c>
      <c r="J39" s="29">
        <f>SUMIFS('Data Repository Table'!$J:$J,'Data Repository Table'!$A:$A,'Economic Cost Analysis'!$A39,'Data Repository Table'!$C:$C,'Economic Cost Analysis'!$B39,'Data Repository Table'!$B:$B,'Economic Cost Analysis'!$C39, 'Data Repository Table'!$H:$H,'Economic Cost Analysis'!$E39,'Data Repository Table'!$D:$D,'Economic Cost Analysis'!J$10)</f>
        <v>227663.78894999996</v>
      </c>
      <c r="K39" s="29">
        <f>SUMIFS('Data Repository Table'!$J:$J,'Data Repository Table'!$A:$A,'Economic Cost Analysis'!$A39,'Data Repository Table'!$C:$C,'Economic Cost Analysis'!$B39,'Data Repository Table'!$B:$B,'Economic Cost Analysis'!$C39, 'Data Repository Table'!$H:$H,'Economic Cost Analysis'!$E39,'Data Repository Table'!$D:$D,'Economic Cost Analysis'!K$10)</f>
        <v>193599.33401250001</v>
      </c>
      <c r="L39" s="29">
        <f>SUMIFS('Data Repository Table'!$J:$J,'Data Repository Table'!$A:$A,'Economic Cost Analysis'!$A39,'Data Repository Table'!$C:$C,'Economic Cost Analysis'!$B39,'Data Repository Table'!$B:$B,'Economic Cost Analysis'!$C39, 'Data Repository Table'!$H:$H,'Economic Cost Analysis'!$E39,'Data Repository Table'!$D:$D,'Economic Cost Analysis'!L$10)</f>
        <v>143549.25243750002</v>
      </c>
      <c r="M39" s="29">
        <f>SUMIFS('Data Repository Table'!$J:$J,'Data Repository Table'!$A:$A,'Economic Cost Analysis'!$A39,'Data Repository Table'!$C:$C,'Economic Cost Analysis'!$B39,'Data Repository Table'!$B:$B,'Economic Cost Analysis'!$C39, 'Data Repository Table'!$H:$H,'Economic Cost Analysis'!$E39,'Data Repository Table'!$D:$D,'Economic Cost Analysis'!M$10)</f>
        <v>153261.18405000001</v>
      </c>
      <c r="N39" s="29">
        <f>SUMIFS('Data Repository Table'!$J:$J,'Data Repository Table'!$A:$A,'Economic Cost Analysis'!$A39,'Data Repository Table'!$C:$C,'Economic Cost Analysis'!$B39,'Data Repository Table'!$B:$B,'Economic Cost Analysis'!$C39, 'Data Repository Table'!$H:$H,'Economic Cost Analysis'!$E39,'Data Repository Table'!$D:$D,'Economic Cost Analysis'!N$10)</f>
        <v>131609.72857499999</v>
      </c>
      <c r="O39" s="29">
        <f>SUMIFS('Data Repository Table'!$J:$J,'Data Repository Table'!$A:$A,'Economic Cost Analysis'!$A39,'Data Repository Table'!$C:$C,'Economic Cost Analysis'!$B39,'Data Repository Table'!$B:$B,'Economic Cost Analysis'!$C39, 'Data Repository Table'!$H:$H,'Economic Cost Analysis'!$E39,'Data Repository Table'!$D:$D,'Economic Cost Analysis'!O$10)</f>
        <v>185030.62841250002</v>
      </c>
      <c r="P39" s="29">
        <f>SUMIFS('Data Repository Table'!$J:$J,'Data Repository Table'!$A:$A,'Economic Cost Analysis'!$A39,'Data Repository Table'!$C:$C,'Economic Cost Analysis'!$B39,'Data Repository Table'!$B:$B,'Economic Cost Analysis'!$C39, 'Data Repository Table'!$H:$H,'Economic Cost Analysis'!$E39,'Data Repository Table'!$D:$D,'Economic Cost Analysis'!P$10)</f>
        <v>100751.0673</v>
      </c>
      <c r="Q39" s="29">
        <f>SUMIFS('Data Repository Table'!$J:$J,'Data Repository Table'!$A:$A,'Economic Cost Analysis'!$A39,'Data Repository Table'!$C:$C,'Economic Cost Analysis'!$B39,'Data Repository Table'!$B:$B,'Economic Cost Analysis'!$C39, 'Data Repository Table'!$H:$H,'Economic Cost Analysis'!$E39,'Data Repository Table'!$D:$D,'Economic Cost Analysis'!Q$10)</f>
        <v>130099.23614999997</v>
      </c>
      <c r="R39" s="29">
        <f>SUMIFS('Data Repository Table'!$J:$J,'Data Repository Table'!$A:$A,'Economic Cost Analysis'!$A39,'Data Repository Table'!$C:$C,'Economic Cost Analysis'!$B39,'Data Repository Table'!$B:$B,'Economic Cost Analysis'!$C39, 'Data Repository Table'!$H:$H,'Economic Cost Analysis'!$E39,'Data Repository Table'!$D:$D,'Economic Cost Analysis'!R$10)</f>
        <v>232123.24346250005</v>
      </c>
      <c r="S39" s="29">
        <f t="shared" si="4"/>
        <v>2219902.8413250004</v>
      </c>
      <c r="T39" s="16"/>
      <c r="U39" s="16"/>
      <c r="V39" s="16"/>
      <c r="W39" s="16"/>
    </row>
    <row r="40" spans="1:38" ht="14.25" customHeight="1" x14ac:dyDescent="0.2">
      <c r="A40" s="8" t="s">
        <v>32</v>
      </c>
      <c r="B40" s="8" t="s">
        <v>43</v>
      </c>
      <c r="C40" s="8" t="s">
        <v>44</v>
      </c>
      <c r="D40" s="8" t="s">
        <v>51</v>
      </c>
      <c r="E40" s="8" t="s">
        <v>54</v>
      </c>
      <c r="F40" s="28"/>
      <c r="G40" s="29">
        <f>SUMIFS('Data Repository Table'!$J:$J,'Data Repository Table'!$A:$A,'Economic Cost Analysis'!$A40,'Data Repository Table'!$C:$C,'Economic Cost Analysis'!$B40,'Data Repository Table'!$B:$B,'Economic Cost Analysis'!$C40, 'Data Repository Table'!$H:$H,'Economic Cost Analysis'!$E40,'Data Repository Table'!$D:$D,'Economic Cost Analysis'!G$10)</f>
        <v>623296.05943799997</v>
      </c>
      <c r="H40" s="29">
        <f>SUMIFS('Data Repository Table'!$J:$J,'Data Repository Table'!$A:$A,'Economic Cost Analysis'!$A40,'Data Repository Table'!$C:$C,'Economic Cost Analysis'!$B40,'Data Repository Table'!$B:$B,'Economic Cost Analysis'!$C40, 'Data Repository Table'!$H:$H,'Economic Cost Analysis'!$E40,'Data Repository Table'!$D:$D,'Economic Cost Analysis'!H$10)</f>
        <v>496562.81095199991</v>
      </c>
      <c r="I40" s="29">
        <f>SUMIFS('Data Repository Table'!$J:$J,'Data Repository Table'!$A:$A,'Economic Cost Analysis'!$A40,'Data Repository Table'!$C:$C,'Economic Cost Analysis'!$B40,'Data Repository Table'!$B:$B,'Economic Cost Analysis'!$C40, 'Data Repository Table'!$H:$H,'Economic Cost Analysis'!$E40,'Data Repository Table'!$D:$D,'Economic Cost Analysis'!I$10)</f>
        <v>671235.2669879999</v>
      </c>
      <c r="J40" s="29">
        <f>SUMIFS('Data Repository Table'!$J:$J,'Data Repository Table'!$A:$A,'Economic Cost Analysis'!$A40,'Data Repository Table'!$C:$C,'Economic Cost Analysis'!$B40,'Data Repository Table'!$B:$B,'Economic Cost Analysis'!$C40, 'Data Repository Table'!$H:$H,'Economic Cost Analysis'!$E40,'Data Repository Table'!$D:$D,'Economic Cost Analysis'!J$10)</f>
        <v>564606.19659599988</v>
      </c>
      <c r="K40" s="29">
        <f>SUMIFS('Data Repository Table'!$J:$J,'Data Repository Table'!$A:$A,'Economic Cost Analysis'!$A40,'Data Repository Table'!$C:$C,'Economic Cost Analysis'!$B40,'Data Repository Table'!$B:$B,'Economic Cost Analysis'!$C40, 'Data Repository Table'!$H:$H,'Economic Cost Analysis'!$E40,'Data Repository Table'!$D:$D,'Economic Cost Analysis'!K$10)</f>
        <v>480126.34835100005</v>
      </c>
      <c r="L40" s="29">
        <f>SUMIFS('Data Repository Table'!$J:$J,'Data Repository Table'!$A:$A,'Economic Cost Analysis'!$A40,'Data Repository Table'!$C:$C,'Economic Cost Analysis'!$B40,'Data Repository Table'!$B:$B,'Economic Cost Analysis'!$C40, 'Data Repository Table'!$H:$H,'Economic Cost Analysis'!$E40,'Data Repository Table'!$D:$D,'Economic Cost Analysis'!L$10)</f>
        <v>356002.146045</v>
      </c>
      <c r="M40" s="29">
        <f>SUMIFS('Data Repository Table'!$J:$J,'Data Repository Table'!$A:$A,'Economic Cost Analysis'!$A40,'Data Repository Table'!$C:$C,'Economic Cost Analysis'!$B40,'Data Repository Table'!$B:$B,'Economic Cost Analysis'!$C40, 'Data Repository Table'!$H:$H,'Economic Cost Analysis'!$E40,'Data Repository Table'!$D:$D,'Economic Cost Analysis'!M$10)</f>
        <v>380087.73644399998</v>
      </c>
      <c r="N40" s="29">
        <f>SUMIFS('Data Repository Table'!$J:$J,'Data Repository Table'!$A:$A,'Economic Cost Analysis'!$A40,'Data Repository Table'!$C:$C,'Economic Cost Analysis'!$B40,'Data Repository Table'!$B:$B,'Economic Cost Analysis'!$C40, 'Data Repository Table'!$H:$H,'Economic Cost Analysis'!$E40,'Data Repository Table'!$D:$D,'Economic Cost Analysis'!N$10)</f>
        <v>326392.12686599995</v>
      </c>
      <c r="O40" s="29">
        <f>SUMIFS('Data Repository Table'!$J:$J,'Data Repository Table'!$A:$A,'Economic Cost Analysis'!$A40,'Data Repository Table'!$C:$C,'Economic Cost Analysis'!$B40,'Data Repository Table'!$B:$B,'Economic Cost Analysis'!$C40, 'Data Repository Table'!$H:$H,'Economic Cost Analysis'!$E40,'Data Repository Table'!$D:$D,'Economic Cost Analysis'!O$10)</f>
        <v>458875.95846300002</v>
      </c>
      <c r="P40" s="29">
        <f>SUMIFS('Data Repository Table'!$J:$J,'Data Repository Table'!$A:$A,'Economic Cost Analysis'!$A40,'Data Repository Table'!$C:$C,'Economic Cost Analysis'!$B40,'Data Repository Table'!$B:$B,'Economic Cost Analysis'!$C40, 'Data Repository Table'!$H:$H,'Economic Cost Analysis'!$E40,'Data Repository Table'!$D:$D,'Economic Cost Analysis'!P$10)</f>
        <v>249862.64690399999</v>
      </c>
      <c r="Q40" s="29">
        <f>SUMIFS('Data Repository Table'!$J:$J,'Data Repository Table'!$A:$A,'Economic Cost Analysis'!$A40,'Data Repository Table'!$C:$C,'Economic Cost Analysis'!$B40,'Data Repository Table'!$B:$B,'Economic Cost Analysis'!$C40, 'Data Repository Table'!$H:$H,'Economic Cost Analysis'!$E40,'Data Repository Table'!$D:$D,'Economic Cost Analysis'!Q$10)</f>
        <v>322646.10565199988</v>
      </c>
      <c r="R40" s="29">
        <f>SUMIFS('Data Repository Table'!$J:$J,'Data Repository Table'!$A:$A,'Economic Cost Analysis'!$A40,'Data Repository Table'!$C:$C,'Economic Cost Analysis'!$B40,'Data Repository Table'!$B:$B,'Economic Cost Analysis'!$C40, 'Data Repository Table'!$H:$H,'Economic Cost Analysis'!$E40,'Data Repository Table'!$D:$D,'Economic Cost Analysis'!R$10)</f>
        <v>575665.6437870001</v>
      </c>
      <c r="S40" s="29">
        <f t="shared" si="4"/>
        <v>5505359.0464859996</v>
      </c>
      <c r="T40" s="16"/>
      <c r="U40" s="16"/>
      <c r="V40" s="16"/>
      <c r="W40" s="16"/>
    </row>
    <row r="41" spans="1:38" ht="14.25" customHeight="1" x14ac:dyDescent="0.2">
      <c r="A41" s="8" t="s">
        <v>32</v>
      </c>
      <c r="B41" s="8" t="s">
        <v>43</v>
      </c>
      <c r="C41" s="8" t="s">
        <v>44</v>
      </c>
      <c r="D41" s="8" t="s">
        <v>51</v>
      </c>
      <c r="E41" s="8" t="s">
        <v>55</v>
      </c>
      <c r="F41" s="28"/>
      <c r="G41" s="29">
        <f>SUMIFS('Data Repository Table'!$J:$J,'Data Repository Table'!$A:$A,'Economic Cost Analysis'!$A41,'Data Repository Table'!$C:$C,'Economic Cost Analysis'!$B41,'Data Repository Table'!$B:$B,'Economic Cost Analysis'!$C41, 'Data Repository Table'!$H:$H,'Economic Cost Analysis'!$E41,'Data Repository Table'!$D:$D,'Economic Cost Analysis'!G$10)</f>
        <v>211116.407229</v>
      </c>
      <c r="H41" s="29">
        <f>SUMIFS('Data Repository Table'!$J:$J,'Data Repository Table'!$A:$A,'Economic Cost Analysis'!$A41,'Data Repository Table'!$C:$C,'Economic Cost Analysis'!$B41,'Data Repository Table'!$B:$B,'Economic Cost Analysis'!$C41, 'Data Repository Table'!$H:$H,'Economic Cost Analysis'!$E41,'Data Repository Table'!$D:$D,'Economic Cost Analysis'!H$10)</f>
        <v>168190.62951599999</v>
      </c>
      <c r="I41" s="29">
        <f>SUMIFS('Data Repository Table'!$J:$J,'Data Repository Table'!$A:$A,'Economic Cost Analysis'!$A41,'Data Repository Table'!$C:$C,'Economic Cost Analysis'!$B41,'Data Repository Table'!$B:$B,'Economic Cost Analysis'!$C41, 'Data Repository Table'!$H:$H,'Economic Cost Analysis'!$E41,'Data Repository Table'!$D:$D,'Economic Cost Analysis'!I$10)</f>
        <v>227353.88075399998</v>
      </c>
      <c r="J41" s="29">
        <f>SUMIFS('Data Repository Table'!$J:$J,'Data Repository Table'!$A:$A,'Economic Cost Analysis'!$A41,'Data Repository Table'!$C:$C,'Economic Cost Analysis'!$B41,'Data Repository Table'!$B:$B,'Economic Cost Analysis'!$C41, 'Data Repository Table'!$H:$H,'Economic Cost Analysis'!$E41,'Data Repository Table'!$D:$D,'Economic Cost Analysis'!J$10)</f>
        <v>191237.58271799999</v>
      </c>
      <c r="K41" s="29">
        <f>SUMIFS('Data Repository Table'!$J:$J,'Data Repository Table'!$A:$A,'Economic Cost Analysis'!$A41,'Data Repository Table'!$C:$C,'Economic Cost Analysis'!$B41,'Data Repository Table'!$B:$B,'Economic Cost Analysis'!$C41, 'Data Repository Table'!$H:$H,'Economic Cost Analysis'!$E41,'Data Repository Table'!$D:$D,'Economic Cost Analysis'!K$10)</f>
        <v>162623.44057050001</v>
      </c>
      <c r="L41" s="29">
        <f>SUMIFS('Data Repository Table'!$J:$J,'Data Repository Table'!$A:$A,'Economic Cost Analysis'!$A41,'Data Repository Table'!$C:$C,'Economic Cost Analysis'!$B41,'Data Repository Table'!$B:$B,'Economic Cost Analysis'!$C41, 'Data Repository Table'!$H:$H,'Economic Cost Analysis'!$E41,'Data Repository Table'!$D:$D,'Economic Cost Analysis'!L$10)</f>
        <v>120581.37204750002</v>
      </c>
      <c r="M41" s="29">
        <f>SUMIFS('Data Repository Table'!$J:$J,'Data Repository Table'!$A:$A,'Economic Cost Analysis'!$A41,'Data Repository Table'!$C:$C,'Economic Cost Analysis'!$B41,'Data Repository Table'!$B:$B,'Economic Cost Analysis'!$C41, 'Data Repository Table'!$H:$H,'Economic Cost Analysis'!$E41,'Data Repository Table'!$D:$D,'Economic Cost Analysis'!M$10)</f>
        <v>128739.394602</v>
      </c>
      <c r="N41" s="29">
        <f>SUMIFS('Data Repository Table'!$J:$J,'Data Repository Table'!$A:$A,'Economic Cost Analysis'!$A41,'Data Repository Table'!$C:$C,'Economic Cost Analysis'!$B41,'Data Repository Table'!$B:$B,'Economic Cost Analysis'!$C41, 'Data Repository Table'!$H:$H,'Economic Cost Analysis'!$E41,'Data Repository Table'!$D:$D,'Economic Cost Analysis'!N$10)</f>
        <v>110552.17200299999</v>
      </c>
      <c r="O41" s="29">
        <f>SUMIFS('Data Repository Table'!$J:$J,'Data Repository Table'!$A:$A,'Economic Cost Analysis'!$A41,'Data Repository Table'!$C:$C,'Economic Cost Analysis'!$B41,'Data Repository Table'!$B:$B,'Economic Cost Analysis'!$C41, 'Data Repository Table'!$H:$H,'Economic Cost Analysis'!$E41,'Data Repository Table'!$D:$D,'Economic Cost Analysis'!O$10)</f>
        <v>155425.7278665</v>
      </c>
      <c r="P41" s="29">
        <f>SUMIFS('Data Repository Table'!$J:$J,'Data Repository Table'!$A:$A,'Economic Cost Analysis'!$A41,'Data Repository Table'!$C:$C,'Economic Cost Analysis'!$B41,'Data Repository Table'!$B:$B,'Economic Cost Analysis'!$C41, 'Data Repository Table'!$H:$H,'Economic Cost Analysis'!$E41,'Data Repository Table'!$D:$D,'Economic Cost Analysis'!P$10)</f>
        <v>84630.896531999999</v>
      </c>
      <c r="Q41" s="29">
        <f>SUMIFS('Data Repository Table'!$J:$J,'Data Repository Table'!$A:$A,'Economic Cost Analysis'!$A41,'Data Repository Table'!$C:$C,'Economic Cost Analysis'!$B41,'Data Repository Table'!$B:$B,'Economic Cost Analysis'!$C41, 'Data Repository Table'!$H:$H,'Economic Cost Analysis'!$E41,'Data Repository Table'!$D:$D,'Economic Cost Analysis'!Q$10)</f>
        <v>109283.35836599997</v>
      </c>
      <c r="R41" s="29">
        <f>SUMIFS('Data Repository Table'!$J:$J,'Data Repository Table'!$A:$A,'Economic Cost Analysis'!$A41,'Data Repository Table'!$C:$C,'Economic Cost Analysis'!$B41,'Data Repository Table'!$B:$B,'Economic Cost Analysis'!$C41, 'Data Repository Table'!$H:$H,'Economic Cost Analysis'!$E41,'Data Repository Table'!$D:$D,'Economic Cost Analysis'!R$10)</f>
        <v>194983.52450850004</v>
      </c>
      <c r="S41" s="29">
        <f t="shared" si="4"/>
        <v>1864718.386713</v>
      </c>
      <c r="T41" s="16"/>
      <c r="U41" s="16"/>
      <c r="V41" s="16"/>
      <c r="W41" s="16"/>
    </row>
    <row r="42" spans="1:38" ht="14.25" customHeight="1" x14ac:dyDescent="0.2">
      <c r="A42" s="8" t="s">
        <v>32</v>
      </c>
      <c r="B42" s="8" t="s">
        <v>43</v>
      </c>
      <c r="C42" s="8" t="s">
        <v>44</v>
      </c>
      <c r="D42" s="8" t="s">
        <v>56</v>
      </c>
      <c r="E42" s="8" t="s">
        <v>57</v>
      </c>
      <c r="F42" s="30"/>
      <c r="G42" s="29">
        <f>SUMIFS('Data Repository Table'!$J:$J,'Data Repository Table'!$A:$A,'Economic Cost Analysis'!$A42,'Data Repository Table'!$C:$C,'Economic Cost Analysis'!$B42,'Data Repository Table'!$B:$B,'Economic Cost Analysis'!$C42, 'Data Repository Table'!$H:$H,'Economic Cost Analysis'!$E42,'Data Repository Table'!$D:$D,'Economic Cost Analysis'!G$10)</f>
        <v>3015948.6746999999</v>
      </c>
      <c r="H42" s="29">
        <f>SUMIFS('Data Repository Table'!$J:$J,'Data Repository Table'!$A:$A,'Economic Cost Analysis'!$A42,'Data Repository Table'!$C:$C,'Economic Cost Analysis'!$B42,'Data Repository Table'!$B:$B,'Economic Cost Analysis'!$C42, 'Data Repository Table'!$H:$H,'Economic Cost Analysis'!$E42,'Data Repository Table'!$D:$D,'Economic Cost Analysis'!H$10)</f>
        <v>2402723.2787999995</v>
      </c>
      <c r="I42" s="29">
        <f>SUMIFS('Data Repository Table'!$J:$J,'Data Repository Table'!$A:$A,'Economic Cost Analysis'!$A42,'Data Repository Table'!$C:$C,'Economic Cost Analysis'!$B42,'Data Repository Table'!$B:$B,'Economic Cost Analysis'!$C42, 'Data Repository Table'!$H:$H,'Economic Cost Analysis'!$E42,'Data Repository Table'!$D:$D,'Economic Cost Analysis'!I$10)</f>
        <v>3247912.5821999996</v>
      </c>
      <c r="J42" s="29">
        <f>SUMIFS('Data Repository Table'!$J:$J,'Data Repository Table'!$A:$A,'Economic Cost Analysis'!$A42,'Data Repository Table'!$C:$C,'Economic Cost Analysis'!$B42,'Data Repository Table'!$B:$B,'Economic Cost Analysis'!$C42, 'Data Repository Table'!$H:$H,'Economic Cost Analysis'!$E42,'Data Repository Table'!$D:$D,'Economic Cost Analysis'!J$10)</f>
        <v>2731965.4673999995</v>
      </c>
      <c r="K42" s="29">
        <f>SUMIFS('Data Repository Table'!$J:$J,'Data Repository Table'!$A:$A,'Economic Cost Analysis'!$A42,'Data Repository Table'!$C:$C,'Economic Cost Analysis'!$B42,'Data Repository Table'!$B:$B,'Economic Cost Analysis'!$C42, 'Data Repository Table'!$H:$H,'Economic Cost Analysis'!$E42,'Data Repository Table'!$D:$D,'Economic Cost Analysis'!K$10)</f>
        <v>2323192.0081500001</v>
      </c>
      <c r="L42" s="29">
        <f>SUMIFS('Data Repository Table'!$J:$J,'Data Repository Table'!$A:$A,'Economic Cost Analysis'!$A42,'Data Repository Table'!$C:$C,'Economic Cost Analysis'!$B42,'Data Repository Table'!$B:$B,'Economic Cost Analysis'!$C42, 'Data Repository Table'!$H:$H,'Economic Cost Analysis'!$E42,'Data Repository Table'!$D:$D,'Economic Cost Analysis'!L$10)</f>
        <v>1722591.0292499999</v>
      </c>
      <c r="M42" s="29">
        <f>SUMIFS('Data Repository Table'!$J:$J,'Data Repository Table'!$A:$A,'Economic Cost Analysis'!$A42,'Data Repository Table'!$C:$C,'Economic Cost Analysis'!$B42,'Data Repository Table'!$B:$B,'Economic Cost Analysis'!$C42, 'Data Repository Table'!$H:$H,'Economic Cost Analysis'!$E42,'Data Repository Table'!$D:$D,'Economic Cost Analysis'!M$10)</f>
        <v>1839134.2085999998</v>
      </c>
      <c r="N42" s="29">
        <f>SUMIFS('Data Repository Table'!$J:$J,'Data Repository Table'!$A:$A,'Economic Cost Analysis'!$A42,'Data Repository Table'!$C:$C,'Economic Cost Analysis'!$B42,'Data Repository Table'!$B:$B,'Economic Cost Analysis'!$C42, 'Data Repository Table'!$H:$H,'Economic Cost Analysis'!$E42,'Data Repository Table'!$D:$D,'Economic Cost Analysis'!N$10)</f>
        <v>2579316.7429</v>
      </c>
      <c r="O42" s="29">
        <f>SUMIFS('Data Repository Table'!$J:$J,'Data Repository Table'!$A:$A,'Economic Cost Analysis'!$A42,'Data Repository Table'!$C:$C,'Economic Cost Analysis'!$B42,'Data Repository Table'!$B:$B,'Economic Cost Analysis'!$C42, 'Data Repository Table'!$H:$H,'Economic Cost Analysis'!$E42,'Data Repository Table'!$D:$D,'Economic Cost Analysis'!O$10)</f>
        <v>2220367.5409499998</v>
      </c>
      <c r="P42" s="29">
        <f>SUMIFS('Data Repository Table'!$J:$J,'Data Repository Table'!$A:$A,'Economic Cost Analysis'!$A42,'Data Repository Table'!$C:$C,'Economic Cost Analysis'!$B42,'Data Repository Table'!$B:$B,'Economic Cost Analysis'!$C42, 'Data Repository Table'!$H:$H,'Economic Cost Analysis'!$E42,'Data Repository Table'!$D:$D,'Economic Cost Analysis'!P$10)</f>
        <v>2209012.8075999999</v>
      </c>
      <c r="Q42" s="29">
        <f>SUMIFS('Data Repository Table'!$J:$J,'Data Repository Table'!$A:$A,'Economic Cost Analysis'!$A42,'Data Repository Table'!$C:$C,'Economic Cost Analysis'!$B42,'Data Repository Table'!$B:$B,'Economic Cost Analysis'!$C42, 'Data Repository Table'!$H:$H,'Economic Cost Analysis'!$E42,'Data Repository Table'!$D:$D,'Economic Cost Analysis'!Q$10)</f>
        <v>2561190.8338000001</v>
      </c>
      <c r="R42" s="29">
        <f>SUMIFS('Data Repository Table'!$J:$J,'Data Repository Table'!$A:$A,'Economic Cost Analysis'!$A42,'Data Repository Table'!$C:$C,'Economic Cost Analysis'!$B42,'Data Repository Table'!$B:$B,'Economic Cost Analysis'!$C42, 'Data Repository Table'!$H:$H,'Economic Cost Analysis'!$E42,'Data Repository Table'!$D:$D,'Economic Cost Analysis'!R$10)</f>
        <v>2785478.9215500001</v>
      </c>
      <c r="S42" s="29">
        <f t="shared" si="4"/>
        <v>29638834.095899999</v>
      </c>
      <c r="T42" s="16"/>
      <c r="U42" s="16"/>
      <c r="V42" s="16"/>
      <c r="W42" s="16"/>
    </row>
    <row r="43" spans="1:38" ht="14.25" customHeight="1" x14ac:dyDescent="0.2">
      <c r="A43" s="8" t="s">
        <v>59</v>
      </c>
      <c r="B43" s="8" t="s">
        <v>43</v>
      </c>
      <c r="C43" s="8"/>
      <c r="D43" s="8"/>
      <c r="E43" s="30"/>
      <c r="F43" s="29"/>
      <c r="G43" s="7">
        <f>SUMIFS('Data Repository Table'!$J:$J,'Data Repository Table'!$A:$A,'Economic Cost Analysis'!$A$21,'Data Repository Table'!$D:$D,'Economic Cost Analysis'!G$10,'Data Repository Table'!$C:$C,'Economic Cost Analysis'!$B35)</f>
        <v>250.24199099999998</v>
      </c>
      <c r="H43" s="7">
        <f>SUMIFS('Data Repository Table'!$J:$J,'Data Repository Table'!$A:$A,'Economic Cost Analysis'!$A$21,'Data Repository Table'!$D:$D,'Economic Cost Analysis'!H$10,'Data Repository Table'!$C:$C,'Economic Cost Analysis'!$B35)</f>
        <v>206.740703</v>
      </c>
      <c r="I43" s="7">
        <f>SUMIFS('Data Repository Table'!$J:$J,'Data Repository Table'!$A:$A,'Economic Cost Analysis'!$A$21,'Data Repository Table'!$D:$D,'Economic Cost Analysis'!I$10,'Data Repository Table'!$C:$C,'Economic Cost Analysis'!$B35)</f>
        <v>201.23546099999996</v>
      </c>
      <c r="J43" s="7">
        <f>SUMIFS('Data Repository Table'!$J:$J,'Data Repository Table'!$A:$A,'Economic Cost Analysis'!$A$21,'Data Repository Table'!$D:$D,'Economic Cost Analysis'!J$10,'Data Repository Table'!$C:$C,'Economic Cost Analysis'!$B35)</f>
        <v>174.36956599999999</v>
      </c>
      <c r="K43" s="7">
        <f>SUMIFS('Data Repository Table'!$J:$J,'Data Repository Table'!$A:$A,'Economic Cost Analysis'!$A$21,'Data Repository Table'!$D:$D,'Economic Cost Analysis'!K$10,'Data Repository Table'!$C:$C,'Economic Cost Analysis'!$B35)</f>
        <v>204.09105</v>
      </c>
      <c r="L43" s="7">
        <f>SUMIFS('Data Repository Table'!$J:$J,'Data Repository Table'!$A:$A,'Economic Cost Analysis'!$A$21,'Data Repository Table'!$D:$D,'Economic Cost Analysis'!L$10,'Data Repository Table'!$C:$C,'Economic Cost Analysis'!$B35)</f>
        <v>146.35666599999999</v>
      </c>
      <c r="M43" s="7">
        <f>SUMIFS('Data Repository Table'!$J:$J,'Data Repository Table'!$A:$A,'Economic Cost Analysis'!$A$21,'Data Repository Table'!$D:$D,'Economic Cost Analysis'!M$10,'Data Repository Table'!$C:$C,'Economic Cost Analysis'!$B35)</f>
        <v>204.20249700000002</v>
      </c>
      <c r="N43" s="7">
        <f>SUMIFS('Data Repository Table'!$J:$J,'Data Repository Table'!$A:$A,'Economic Cost Analysis'!$A$21,'Data Repository Table'!$D:$D,'Economic Cost Analysis'!N$10,'Data Repository Table'!$C:$C,'Economic Cost Analysis'!$B35)</f>
        <v>217.43019900000002</v>
      </c>
      <c r="O43" s="7">
        <f>SUMIFS('Data Repository Table'!$J:$J,'Data Repository Table'!$A:$A,'Economic Cost Analysis'!$A$21,'Data Repository Table'!$D:$D,'Economic Cost Analysis'!O$10,'Data Repository Table'!$C:$C,'Economic Cost Analysis'!$B35)</f>
        <v>230.98220000000001</v>
      </c>
      <c r="P43" s="7">
        <f>SUMIFS('Data Repository Table'!$J:$J,'Data Repository Table'!$A:$A,'Economic Cost Analysis'!$A$21,'Data Repository Table'!$D:$D,'Economic Cost Analysis'!P$10,'Data Repository Table'!$C:$C,'Economic Cost Analysis'!$B35)</f>
        <v>236.441136</v>
      </c>
      <c r="Q43" s="7">
        <f>SUMIFS('Data Repository Table'!$J:$J,'Data Repository Table'!$A:$A,'Economic Cost Analysis'!$A$21,'Data Repository Table'!$D:$D,'Economic Cost Analysis'!Q$10,'Data Repository Table'!$C:$C,'Economic Cost Analysis'!$B35)</f>
        <v>241.40736899999999</v>
      </c>
      <c r="R43" s="7">
        <f>SUMIFS('Data Repository Table'!$J:$J,'Data Repository Table'!$A:$A,'Economic Cost Analysis'!$A$21,'Data Repository Table'!$D:$D,'Economic Cost Analysis'!R$10,'Data Repository Table'!$C:$C,'Economic Cost Analysis'!$B35)</f>
        <v>220.380334</v>
      </c>
      <c r="S43" s="7">
        <f>SUM(G43:R43)</f>
        <v>2533.8791719999995</v>
      </c>
      <c r="T43" s="16"/>
      <c r="U43" s="16"/>
      <c r="V43" s="16"/>
      <c r="W43" s="16"/>
    </row>
    <row r="44" spans="1:38" ht="14.25" customHeight="1" x14ac:dyDescent="0.2">
      <c r="A44" s="121"/>
      <c r="B44" s="122"/>
      <c r="C44" s="123"/>
      <c r="D44" s="123"/>
      <c r="E44" s="122" t="s">
        <v>111</v>
      </c>
      <c r="F44" s="123"/>
      <c r="G44" s="124">
        <f>SUM(G35:G42)/(G43*1000)</f>
        <v>32.644395721309699</v>
      </c>
      <c r="H44" s="124">
        <f t="shared" ref="H44:S44" si="5">SUM(H35:H42)/(H43*1000)</f>
        <v>31.479124229144556</v>
      </c>
      <c r="I44" s="124">
        <f t="shared" si="5"/>
        <v>43.716430376785929</v>
      </c>
      <c r="J44" s="124">
        <f t="shared" si="5"/>
        <v>42.437461047529588</v>
      </c>
      <c r="K44" s="124">
        <f t="shared" si="5"/>
        <v>30.832306822249631</v>
      </c>
      <c r="L44" s="124">
        <f t="shared" si="5"/>
        <v>40.056607121314855</v>
      </c>
      <c r="M44" s="124">
        <f t="shared" si="5"/>
        <v>35.252643432800426</v>
      </c>
      <c r="N44" s="124">
        <f t="shared" si="5"/>
        <v>34.40970474928254</v>
      </c>
      <c r="O44" s="124">
        <f t="shared" si="5"/>
        <v>37.625793747462467</v>
      </c>
      <c r="P44" s="124">
        <f t="shared" si="5"/>
        <v>28.473377116074253</v>
      </c>
      <c r="Q44" s="124">
        <f t="shared" si="5"/>
        <v>33.597819136852863</v>
      </c>
      <c r="R44" s="124">
        <f t="shared" si="5"/>
        <v>43.016148904686304</v>
      </c>
      <c r="S44" s="124">
        <f t="shared" si="5"/>
        <v>35.80418919825496</v>
      </c>
      <c r="T44" s="125"/>
      <c r="U44" s="125"/>
      <c r="V44" s="125"/>
      <c r="W44" s="125"/>
      <c r="X44" s="126"/>
      <c r="Y44" s="126"/>
      <c r="Z44" s="126"/>
      <c r="AA44" s="126"/>
      <c r="AB44" s="126"/>
      <c r="AC44" s="126"/>
      <c r="AD44" s="126"/>
      <c r="AE44" s="126"/>
      <c r="AF44" s="126"/>
      <c r="AG44" s="126"/>
      <c r="AH44" s="126"/>
      <c r="AI44" s="126"/>
      <c r="AJ44" s="126"/>
      <c r="AK44" s="126"/>
      <c r="AL44" s="126"/>
    </row>
    <row r="45" spans="1:38" ht="14.25" customHeight="1" x14ac:dyDescent="0.2">
      <c r="A45" s="16"/>
      <c r="B45" s="16"/>
      <c r="C45" s="16"/>
      <c r="D45" s="22"/>
      <c r="E45" s="16"/>
      <c r="F45" s="29"/>
      <c r="G45" s="29"/>
      <c r="H45" s="29"/>
      <c r="I45" s="29"/>
      <c r="J45" s="29"/>
      <c r="K45" s="29"/>
      <c r="L45" s="29"/>
      <c r="M45" s="29"/>
      <c r="N45" s="29"/>
      <c r="O45" s="29"/>
      <c r="P45" s="29"/>
      <c r="Q45" s="29"/>
      <c r="R45" s="29"/>
      <c r="S45" s="16"/>
      <c r="T45" s="16"/>
      <c r="U45" s="16"/>
      <c r="V45" s="16"/>
      <c r="W45" s="16"/>
    </row>
    <row r="46" spans="1:38" ht="14.25" customHeight="1" x14ac:dyDescent="0.2">
      <c r="A46" s="112" t="s">
        <v>253</v>
      </c>
      <c r="B46" s="112"/>
      <c r="C46" s="112"/>
      <c r="D46" s="129"/>
      <c r="E46" s="112"/>
      <c r="F46" s="130"/>
      <c r="G46" s="130"/>
      <c r="H46" s="130"/>
      <c r="I46" s="130"/>
      <c r="J46" s="130"/>
      <c r="K46" s="130"/>
      <c r="L46" s="130"/>
      <c r="M46" s="130"/>
      <c r="N46" s="130"/>
      <c r="O46" s="130"/>
      <c r="P46" s="130"/>
      <c r="Q46" s="130"/>
      <c r="R46" s="130"/>
      <c r="S46" s="112"/>
      <c r="T46" s="112"/>
      <c r="U46" s="112"/>
      <c r="V46" s="112"/>
      <c r="W46" s="112"/>
      <c r="X46" s="131"/>
      <c r="Y46" s="131"/>
      <c r="Z46" s="131"/>
      <c r="AA46" s="131"/>
      <c r="AB46" s="131"/>
      <c r="AC46" s="131"/>
      <c r="AD46" s="131"/>
      <c r="AE46" s="131"/>
      <c r="AF46" s="131"/>
      <c r="AG46" s="131"/>
      <c r="AH46" s="131"/>
      <c r="AI46" s="131"/>
      <c r="AJ46" s="131"/>
      <c r="AK46" s="131"/>
      <c r="AL46" s="131"/>
    </row>
    <row r="47" spans="1:38" ht="45" customHeight="1" x14ac:dyDescent="0.2">
      <c r="A47" s="192" t="s">
        <v>112</v>
      </c>
      <c r="B47" s="191"/>
      <c r="C47" s="191"/>
      <c r="D47" s="191"/>
      <c r="E47" s="191"/>
      <c r="F47" s="191"/>
      <c r="G47" s="191"/>
      <c r="H47" s="191"/>
      <c r="I47" s="191"/>
      <c r="J47" s="191"/>
      <c r="K47" s="191"/>
      <c r="L47" s="191"/>
      <c r="M47" s="191"/>
      <c r="N47" s="191"/>
      <c r="O47" s="191"/>
      <c r="P47" s="191"/>
      <c r="Q47" s="191"/>
      <c r="R47" s="191"/>
      <c r="S47" s="191"/>
      <c r="T47" s="191"/>
      <c r="U47" s="191"/>
      <c r="V47" s="191"/>
      <c r="W47" s="114"/>
    </row>
    <row r="48" spans="1:38" ht="57" customHeight="1" x14ac:dyDescent="0.2">
      <c r="A48" s="192" t="s">
        <v>113</v>
      </c>
      <c r="B48" s="191"/>
      <c r="C48" s="191"/>
      <c r="D48" s="191"/>
      <c r="E48" s="191"/>
      <c r="F48" s="191"/>
      <c r="G48" s="191"/>
      <c r="H48" s="191"/>
      <c r="I48" s="191"/>
      <c r="J48" s="191"/>
      <c r="K48" s="191"/>
      <c r="L48" s="191"/>
      <c r="M48" s="191"/>
      <c r="N48" s="191"/>
      <c r="O48" s="191"/>
      <c r="P48" s="191"/>
      <c r="Q48" s="191"/>
      <c r="R48" s="191"/>
      <c r="S48" s="191"/>
      <c r="T48" s="191"/>
      <c r="U48" s="191"/>
      <c r="V48" s="191"/>
      <c r="W48" s="191"/>
    </row>
    <row r="49" spans="1:38" ht="14.25" customHeight="1" x14ac:dyDescent="0.2">
      <c r="A49" s="105" t="s">
        <v>2</v>
      </c>
      <c r="B49" s="105" t="s">
        <v>6</v>
      </c>
      <c r="C49" s="105" t="s">
        <v>108</v>
      </c>
      <c r="D49" s="105" t="s">
        <v>45</v>
      </c>
      <c r="E49" s="105" t="s">
        <v>109</v>
      </c>
      <c r="F49" s="111"/>
      <c r="G49" s="117">
        <v>41456</v>
      </c>
      <c r="H49" s="117">
        <v>41487</v>
      </c>
      <c r="I49" s="117">
        <v>41518</v>
      </c>
      <c r="J49" s="117">
        <v>41548</v>
      </c>
      <c r="K49" s="117">
        <v>41579</v>
      </c>
      <c r="L49" s="117">
        <v>41609</v>
      </c>
      <c r="M49" s="117">
        <v>41640</v>
      </c>
      <c r="N49" s="117">
        <v>41671</v>
      </c>
      <c r="O49" s="117">
        <v>41699</v>
      </c>
      <c r="P49" s="117">
        <v>41730</v>
      </c>
      <c r="Q49" s="117">
        <v>41760</v>
      </c>
      <c r="R49" s="117">
        <v>41791</v>
      </c>
      <c r="S49" s="132"/>
      <c r="T49" s="111"/>
      <c r="U49" s="111"/>
      <c r="V49" s="111"/>
      <c r="W49" s="111"/>
    </row>
    <row r="50" spans="1:38" ht="14.25" customHeight="1" x14ac:dyDescent="0.2">
      <c r="A50" s="105"/>
      <c r="B50" s="105"/>
      <c r="C50" s="105"/>
      <c r="D50" s="105"/>
      <c r="E50" s="111"/>
      <c r="F50" s="111"/>
      <c r="G50" s="132"/>
      <c r="H50" s="132"/>
      <c r="I50" s="132"/>
      <c r="J50" s="132"/>
      <c r="K50" s="132"/>
      <c r="L50" s="132"/>
      <c r="M50" s="132"/>
      <c r="N50" s="132"/>
      <c r="O50" s="132"/>
      <c r="P50" s="132"/>
      <c r="Q50" s="132"/>
      <c r="R50" s="132"/>
      <c r="S50" s="118" t="s">
        <v>110</v>
      </c>
      <c r="T50" s="111"/>
      <c r="U50" s="111"/>
      <c r="V50" s="111"/>
      <c r="W50" s="111"/>
    </row>
    <row r="51" spans="1:38" ht="14.25" customHeight="1" x14ac:dyDescent="0.2">
      <c r="A51" s="8" t="s">
        <v>32</v>
      </c>
      <c r="B51" s="8" t="s">
        <v>114</v>
      </c>
      <c r="C51" s="8" t="s">
        <v>44</v>
      </c>
      <c r="D51" s="8" t="s">
        <v>46</v>
      </c>
      <c r="E51" s="8" t="s">
        <v>47</v>
      </c>
      <c r="F51" s="16"/>
      <c r="G51" s="29">
        <f>SUM(G13,G24,G35)</f>
        <v>4752382.6895514736</v>
      </c>
      <c r="H51" s="29">
        <f t="shared" ref="H51:R51" si="6">SUM(H13,H24,H35)</f>
        <v>5167035.0438473243</v>
      </c>
      <c r="I51" s="29">
        <f t="shared" si="6"/>
        <v>5477119.2220016234</v>
      </c>
      <c r="J51" s="29">
        <f t="shared" si="6"/>
        <v>6217372.1257881755</v>
      </c>
      <c r="K51" s="29">
        <f t="shared" si="6"/>
        <v>6351549.5562056992</v>
      </c>
      <c r="L51" s="29">
        <f t="shared" si="6"/>
        <v>5473893.9778650012</v>
      </c>
      <c r="M51" s="29">
        <f t="shared" si="6"/>
        <v>7073236.3159125</v>
      </c>
      <c r="N51" s="29">
        <f t="shared" si="6"/>
        <v>7645099.2339562494</v>
      </c>
      <c r="O51" s="29">
        <f t="shared" si="6"/>
        <v>7576081.9643531246</v>
      </c>
      <c r="P51" s="29">
        <f t="shared" si="6"/>
        <v>7870566.9194312505</v>
      </c>
      <c r="Q51" s="29">
        <f t="shared" si="6"/>
        <v>9096355.030431252</v>
      </c>
      <c r="R51" s="29">
        <f t="shared" si="6"/>
        <v>5712658.1783212498</v>
      </c>
      <c r="S51" s="29">
        <f>SUM(G51:R51)</f>
        <v>78413350.257664919</v>
      </c>
      <c r="T51" s="16"/>
      <c r="U51" s="16"/>
      <c r="V51" s="16"/>
      <c r="W51" s="16"/>
    </row>
    <row r="52" spans="1:38" ht="14.25" customHeight="1" x14ac:dyDescent="0.2">
      <c r="A52" s="8" t="s">
        <v>32</v>
      </c>
      <c r="B52" s="8" t="s">
        <v>114</v>
      </c>
      <c r="C52" s="8" t="s">
        <v>44</v>
      </c>
      <c r="D52" s="8" t="s">
        <v>48</v>
      </c>
      <c r="E52" s="8" t="s">
        <v>49</v>
      </c>
      <c r="F52" s="16"/>
      <c r="G52" s="29">
        <f t="shared" ref="G52:R52" si="7">SUM(G14,G25,G36)</f>
        <v>2439061.3979192991</v>
      </c>
      <c r="H52" s="29">
        <f t="shared" si="7"/>
        <v>2621863.5100085996</v>
      </c>
      <c r="I52" s="29">
        <f t="shared" si="7"/>
        <v>2806168.0509719998</v>
      </c>
      <c r="J52" s="29">
        <f t="shared" si="7"/>
        <v>3163209.5663784007</v>
      </c>
      <c r="K52" s="29">
        <f t="shared" si="7"/>
        <v>3218501.5770913498</v>
      </c>
      <c r="L52" s="29">
        <f t="shared" si="7"/>
        <v>2788369.1117025004</v>
      </c>
      <c r="M52" s="29">
        <f t="shared" si="7"/>
        <v>3593667.2656375002</v>
      </c>
      <c r="N52" s="29">
        <f t="shared" si="7"/>
        <v>3722191.4510812499</v>
      </c>
      <c r="O52" s="29">
        <f t="shared" si="7"/>
        <v>3871145.1659843749</v>
      </c>
      <c r="P52" s="29">
        <f t="shared" si="7"/>
        <v>3465642.2342250003</v>
      </c>
      <c r="Q52" s="29">
        <f t="shared" si="7"/>
        <v>4094860.7397625004</v>
      </c>
      <c r="R52" s="29">
        <f t="shared" si="7"/>
        <v>2932911.3268075003</v>
      </c>
      <c r="S52" s="29">
        <f t="shared" ref="S52:S58" si="8">SUM(G52:R52)</f>
        <v>38717591.397570275</v>
      </c>
      <c r="T52" s="31"/>
      <c r="U52" s="16"/>
      <c r="V52" s="16"/>
      <c r="W52" s="16"/>
    </row>
    <row r="53" spans="1:38" ht="14.25" customHeight="1" x14ac:dyDescent="0.2">
      <c r="A53" s="8" t="s">
        <v>32</v>
      </c>
      <c r="B53" s="8" t="s">
        <v>114</v>
      </c>
      <c r="C53" s="8" t="s">
        <v>44</v>
      </c>
      <c r="D53" s="8" t="s">
        <v>48</v>
      </c>
      <c r="E53" s="8" t="s">
        <v>50</v>
      </c>
      <c r="F53" s="16"/>
      <c r="G53" s="29">
        <f t="shared" ref="G53:R53" si="9">SUM(G15,G26,G37)</f>
        <v>2300028.0101369992</v>
      </c>
      <c r="H53" s="29">
        <f t="shared" si="9"/>
        <v>2505939.5584575003</v>
      </c>
      <c r="I53" s="29">
        <f t="shared" si="9"/>
        <v>2627415.3951704986</v>
      </c>
      <c r="J53" s="29">
        <f t="shared" si="9"/>
        <v>2900613.3153855</v>
      </c>
      <c r="K53" s="29">
        <f t="shared" si="9"/>
        <v>2940556.1633002497</v>
      </c>
      <c r="L53" s="29">
        <f t="shared" si="9"/>
        <v>2582565.0096375002</v>
      </c>
      <c r="M53" s="29">
        <f t="shared" si="9"/>
        <v>3446732.8680624999</v>
      </c>
      <c r="N53" s="29">
        <f t="shared" si="9"/>
        <v>3483983.4045937499</v>
      </c>
      <c r="O53" s="29">
        <f t="shared" si="9"/>
        <v>3640816.4610781251</v>
      </c>
      <c r="P53" s="29">
        <f t="shared" si="9"/>
        <v>3250872.5897500003</v>
      </c>
      <c r="Q53" s="29">
        <f t="shared" si="9"/>
        <v>3812121.7015625001</v>
      </c>
      <c r="R53" s="29">
        <f t="shared" si="9"/>
        <v>2923183.2132374998</v>
      </c>
      <c r="S53" s="29">
        <f t="shared" si="8"/>
        <v>36414827.690372624</v>
      </c>
      <c r="T53" s="16"/>
      <c r="U53" s="16"/>
      <c r="V53" s="16"/>
      <c r="W53" s="16"/>
    </row>
    <row r="54" spans="1:38" ht="14.25" customHeight="1" x14ac:dyDescent="0.2">
      <c r="A54" s="8" t="s">
        <v>32</v>
      </c>
      <c r="B54" s="8" t="s">
        <v>114</v>
      </c>
      <c r="C54" s="8" t="s">
        <v>44</v>
      </c>
      <c r="D54" s="8" t="s">
        <v>51</v>
      </c>
      <c r="E54" s="8" t="s">
        <v>52</v>
      </c>
      <c r="F54" s="16"/>
      <c r="G54" s="29">
        <f t="shared" ref="G54:R54" si="10">SUM(G16,G27,G38)</f>
        <v>2073604.724326327</v>
      </c>
      <c r="H54" s="29">
        <f t="shared" si="10"/>
        <v>2269539.7804914797</v>
      </c>
      <c r="I54" s="29">
        <f t="shared" si="10"/>
        <v>2374998.790312151</v>
      </c>
      <c r="J54" s="29">
        <f t="shared" si="10"/>
        <v>2645968.110327912</v>
      </c>
      <c r="K54" s="29">
        <f t="shared" si="10"/>
        <v>2691801.6955241356</v>
      </c>
      <c r="L54" s="29">
        <f t="shared" si="10"/>
        <v>2348808.3419548003</v>
      </c>
      <c r="M54" s="29">
        <f t="shared" si="10"/>
        <v>2879996.1652659997</v>
      </c>
      <c r="N54" s="29">
        <f t="shared" si="10"/>
        <v>2972957.9397390001</v>
      </c>
      <c r="O54" s="29">
        <f t="shared" si="10"/>
        <v>3094867.6019314998</v>
      </c>
      <c r="P54" s="29">
        <f t="shared" si="10"/>
        <v>2768358.2978389999</v>
      </c>
      <c r="Q54" s="29">
        <f t="shared" si="10"/>
        <v>3268026.2100749998</v>
      </c>
      <c r="R54" s="29">
        <f t="shared" si="10"/>
        <v>2363869.6207261998</v>
      </c>
      <c r="S54" s="29">
        <f t="shared" si="8"/>
        <v>31752797.278513506</v>
      </c>
      <c r="T54" s="16"/>
      <c r="U54" s="16"/>
      <c r="V54" s="16"/>
      <c r="W54" s="16"/>
    </row>
    <row r="55" spans="1:38" ht="14.25" customHeight="1" x14ac:dyDescent="0.2">
      <c r="A55" s="8" t="s">
        <v>32</v>
      </c>
      <c r="B55" s="8" t="s">
        <v>114</v>
      </c>
      <c r="C55" s="8" t="s">
        <v>44</v>
      </c>
      <c r="D55" s="8" t="s">
        <v>51</v>
      </c>
      <c r="E55" s="8" t="s">
        <v>53</v>
      </c>
      <c r="F55" s="16"/>
      <c r="G55" s="29">
        <f t="shared" ref="G55:R55" si="11">SUM(G17,G28,G39)</f>
        <v>1347738.8706587995</v>
      </c>
      <c r="H55" s="29">
        <f t="shared" si="11"/>
        <v>1561170.3574350001</v>
      </c>
      <c r="I55" s="29">
        <f t="shared" si="11"/>
        <v>1574874.1415601994</v>
      </c>
      <c r="J55" s="29">
        <f t="shared" si="11"/>
        <v>1880373.5227742002</v>
      </c>
      <c r="K55" s="29">
        <f t="shared" si="11"/>
        <v>1968683.2157081</v>
      </c>
      <c r="L55" s="29">
        <f t="shared" si="11"/>
        <v>1158623.1401823002</v>
      </c>
      <c r="M55" s="29">
        <f t="shared" si="11"/>
        <v>1176136.1610068001</v>
      </c>
      <c r="N55" s="29">
        <f t="shared" si="11"/>
        <v>1239117.5758722001</v>
      </c>
      <c r="O55" s="29">
        <f t="shared" si="11"/>
        <v>1215602.9551357001</v>
      </c>
      <c r="P55" s="29">
        <f t="shared" si="11"/>
        <v>1190750.2535102002</v>
      </c>
      <c r="Q55" s="29">
        <f t="shared" si="11"/>
        <v>1381387.0449670001</v>
      </c>
      <c r="R55" s="29">
        <f t="shared" si="11"/>
        <v>1040665.7581107001</v>
      </c>
      <c r="S55" s="29">
        <f t="shared" si="8"/>
        <v>16735122.996921198</v>
      </c>
      <c r="T55" s="16"/>
      <c r="U55" s="16"/>
      <c r="V55" s="16"/>
      <c r="W55" s="16"/>
    </row>
    <row r="56" spans="1:38" ht="14.25" customHeight="1" x14ac:dyDescent="0.2">
      <c r="A56" s="8" t="s">
        <v>32</v>
      </c>
      <c r="B56" s="8" t="s">
        <v>114</v>
      </c>
      <c r="C56" s="8" t="s">
        <v>44</v>
      </c>
      <c r="D56" s="8" t="s">
        <v>51</v>
      </c>
      <c r="E56" s="8" t="s">
        <v>54</v>
      </c>
      <c r="F56" s="16"/>
      <c r="G56" s="29">
        <f t="shared" ref="G56:R56" si="12">SUM(G18,G29,G40)</f>
        <v>1800236.6472906992</v>
      </c>
      <c r="H56" s="29">
        <f t="shared" si="12"/>
        <v>1959718.9384044998</v>
      </c>
      <c r="I56" s="29">
        <f t="shared" si="12"/>
        <v>2069515.5841112991</v>
      </c>
      <c r="J56" s="29">
        <f t="shared" si="12"/>
        <v>2330999.3359503001</v>
      </c>
      <c r="K56" s="29">
        <f t="shared" si="12"/>
        <v>2376535.9434183999</v>
      </c>
      <c r="L56" s="29">
        <f t="shared" si="12"/>
        <v>1447049.2500542002</v>
      </c>
      <c r="M56" s="29">
        <f t="shared" si="12"/>
        <v>1483562.2037511999</v>
      </c>
      <c r="N56" s="29">
        <f t="shared" si="12"/>
        <v>1516247.7055998</v>
      </c>
      <c r="O56" s="29">
        <f t="shared" si="12"/>
        <v>1567231.2198758</v>
      </c>
      <c r="P56" s="29">
        <f t="shared" si="12"/>
        <v>1421177.7427773001</v>
      </c>
      <c r="Q56" s="29">
        <f t="shared" si="12"/>
        <v>1665801.7318074999</v>
      </c>
      <c r="R56" s="29">
        <f t="shared" si="12"/>
        <v>1452590.2533372999</v>
      </c>
      <c r="S56" s="29">
        <f t="shared" si="8"/>
        <v>21090666.556378298</v>
      </c>
      <c r="T56" s="16"/>
      <c r="U56" s="16"/>
      <c r="V56" s="16"/>
      <c r="W56" s="16"/>
    </row>
    <row r="57" spans="1:38" ht="14.25" customHeight="1" x14ac:dyDescent="0.2">
      <c r="A57" s="8" t="s">
        <v>32</v>
      </c>
      <c r="B57" s="8" t="s">
        <v>114</v>
      </c>
      <c r="C57" s="8" t="s">
        <v>44</v>
      </c>
      <c r="D57" s="8" t="s">
        <v>51</v>
      </c>
      <c r="E57" s="8" t="s">
        <v>55</v>
      </c>
      <c r="F57" s="16"/>
      <c r="G57" s="29">
        <f t="shared" ref="G57:R57" si="13">SUM(G19,G30,G41)</f>
        <v>886197.60176639946</v>
      </c>
      <c r="H57" s="29">
        <f t="shared" si="13"/>
        <v>1012646.749821</v>
      </c>
      <c r="I57" s="29">
        <f t="shared" si="13"/>
        <v>1025398.9493285995</v>
      </c>
      <c r="J57" s="29">
        <f t="shared" si="13"/>
        <v>1186610.9527146001</v>
      </c>
      <c r="K57" s="29">
        <f t="shared" si="13"/>
        <v>1229462.2582892999</v>
      </c>
      <c r="L57" s="29">
        <f t="shared" si="13"/>
        <v>749668.56593790022</v>
      </c>
      <c r="M57" s="29">
        <f t="shared" si="13"/>
        <v>774322.04976840003</v>
      </c>
      <c r="N57" s="29">
        <f t="shared" si="13"/>
        <v>795356.48947859998</v>
      </c>
      <c r="O57" s="29">
        <f t="shared" si="13"/>
        <v>795992.24834010005</v>
      </c>
      <c r="P57" s="29">
        <f t="shared" si="13"/>
        <v>759387.99960660015</v>
      </c>
      <c r="Q57" s="29">
        <f t="shared" si="13"/>
        <v>879614.44655700005</v>
      </c>
      <c r="R57" s="29">
        <f t="shared" si="13"/>
        <v>718766.35225710005</v>
      </c>
      <c r="S57" s="29">
        <f t="shared" si="8"/>
        <v>10813424.6638656</v>
      </c>
      <c r="T57" s="16"/>
      <c r="U57" s="16"/>
      <c r="V57" s="16"/>
      <c r="W57" s="16"/>
    </row>
    <row r="58" spans="1:38" ht="14.25" customHeight="1" x14ac:dyDescent="0.2">
      <c r="A58" s="8" t="s">
        <v>32</v>
      </c>
      <c r="B58" s="8" t="s">
        <v>114</v>
      </c>
      <c r="C58" s="8" t="s">
        <v>44</v>
      </c>
      <c r="D58" s="8" t="s">
        <v>56</v>
      </c>
      <c r="E58" s="8" t="s">
        <v>57</v>
      </c>
      <c r="F58" s="16"/>
      <c r="G58" s="29">
        <f t="shared" ref="G58:R58" si="14">SUM(G20,G31,G42)</f>
        <v>7367588.6791624967</v>
      </c>
      <c r="H58" s="29">
        <f t="shared" si="14"/>
        <v>7849336.0209874995</v>
      </c>
      <c r="I58" s="29">
        <f t="shared" si="14"/>
        <v>8389760.6297374964</v>
      </c>
      <c r="J58" s="29">
        <f t="shared" si="14"/>
        <v>9137407.9125625007</v>
      </c>
      <c r="K58" s="29">
        <f t="shared" si="14"/>
        <v>9187415.9798249993</v>
      </c>
      <c r="L58" s="29">
        <f t="shared" si="14"/>
        <v>5779740.0739000011</v>
      </c>
      <c r="M58" s="29">
        <f t="shared" si="14"/>
        <v>6008311.4579999996</v>
      </c>
      <c r="N58" s="29">
        <f t="shared" si="14"/>
        <v>6995040.989875</v>
      </c>
      <c r="O58" s="29">
        <f t="shared" si="14"/>
        <v>6352457.05155</v>
      </c>
      <c r="P58" s="29">
        <f t="shared" si="14"/>
        <v>6560328.9663875001</v>
      </c>
      <c r="Q58" s="29">
        <f t="shared" si="14"/>
        <v>7526766.7026125006</v>
      </c>
      <c r="R58" s="29">
        <f t="shared" si="14"/>
        <v>6174477.1062125005</v>
      </c>
      <c r="S58" s="29">
        <f t="shared" si="8"/>
        <v>87328631.570812494</v>
      </c>
      <c r="T58" s="16"/>
      <c r="U58" s="16"/>
      <c r="V58" s="16"/>
      <c r="W58" s="16"/>
    </row>
    <row r="59" spans="1:38" ht="14.25" customHeight="1" x14ac:dyDescent="0.2">
      <c r="A59" s="8" t="s">
        <v>59</v>
      </c>
      <c r="B59" s="22" t="s">
        <v>114</v>
      </c>
      <c r="C59" s="8"/>
      <c r="D59" s="8"/>
      <c r="E59" s="8"/>
      <c r="F59" s="16"/>
      <c r="G59" s="7">
        <f>SUM(G43,G32,G21,)</f>
        <v>647.14428099999998</v>
      </c>
      <c r="H59" s="7">
        <f t="shared" ref="H59:R59" si="15">SUM(H43,H32,H21,)</f>
        <v>622.38369699999998</v>
      </c>
      <c r="I59" s="7">
        <f t="shared" si="15"/>
        <v>602.54558499999996</v>
      </c>
      <c r="J59" s="7">
        <f t="shared" si="15"/>
        <v>602.67093499999999</v>
      </c>
      <c r="K59" s="7">
        <f t="shared" si="15"/>
        <v>534.23997599999996</v>
      </c>
      <c r="L59" s="7">
        <f t="shared" si="15"/>
        <v>571.87367900000004</v>
      </c>
      <c r="M59" s="7">
        <f t="shared" si="15"/>
        <v>679.26448500000004</v>
      </c>
      <c r="N59" s="7">
        <f t="shared" si="15"/>
        <v>682.90148799999997</v>
      </c>
      <c r="O59" s="7">
        <f t="shared" si="15"/>
        <v>790.03688200000011</v>
      </c>
      <c r="P59" s="7">
        <f t="shared" si="15"/>
        <v>759.48916599999995</v>
      </c>
      <c r="Q59" s="7">
        <f t="shared" si="15"/>
        <v>773.51636800000006</v>
      </c>
      <c r="R59" s="7">
        <f t="shared" si="15"/>
        <v>623.20135099999993</v>
      </c>
      <c r="S59" s="7">
        <f>SUM(G59:R59)</f>
        <v>7889.2678930000002</v>
      </c>
      <c r="T59" s="16"/>
      <c r="U59" s="16"/>
      <c r="V59" s="16"/>
      <c r="W59" s="16"/>
    </row>
    <row r="60" spans="1:38" ht="14.25" customHeight="1" x14ac:dyDescent="0.2">
      <c r="A60" s="121"/>
      <c r="B60" s="122"/>
      <c r="C60" s="123"/>
      <c r="D60" s="123"/>
      <c r="E60" s="122" t="s">
        <v>111</v>
      </c>
      <c r="F60" s="123"/>
      <c r="G60" s="124">
        <f>SUM(G51:G58)/(G59*1000)</f>
        <v>35.4895180180268</v>
      </c>
      <c r="H60" s="124">
        <f t="shared" ref="H60:S60" si="16">SUM(H51:H58)/(H59*1000)</f>
        <v>40.083392414844866</v>
      </c>
      <c r="I60" s="124">
        <f t="shared" si="16"/>
        <v>43.723249193160832</v>
      </c>
      <c r="J60" s="124">
        <f t="shared" si="16"/>
        <v>48.886636356341938</v>
      </c>
      <c r="K60" s="124">
        <f t="shared" si="16"/>
        <v>56.088102230227406</v>
      </c>
      <c r="L60" s="124">
        <f t="shared" si="16"/>
        <v>39.044842053719009</v>
      </c>
      <c r="M60" s="124">
        <f t="shared" si="16"/>
        <v>38.918514174055339</v>
      </c>
      <c r="N60" s="124">
        <f t="shared" si="16"/>
        <v>41.543319627670584</v>
      </c>
      <c r="O60" s="124">
        <f t="shared" si="16"/>
        <v>35.585926820374347</v>
      </c>
      <c r="P60" s="124">
        <f t="shared" si="16"/>
        <v>35.928208360416363</v>
      </c>
      <c r="Q60" s="124">
        <f t="shared" si="16"/>
        <v>41.013913758286819</v>
      </c>
      <c r="R60" s="124">
        <f t="shared" si="16"/>
        <v>37.418278653587279</v>
      </c>
      <c r="S60" s="124">
        <f t="shared" si="16"/>
        <v>40.72195503681052</v>
      </c>
      <c r="T60" s="125"/>
      <c r="U60" s="125"/>
      <c r="V60" s="125"/>
      <c r="W60" s="125"/>
      <c r="X60" s="126"/>
      <c r="Y60" s="126"/>
      <c r="Z60" s="126"/>
      <c r="AA60" s="126"/>
      <c r="AB60" s="126"/>
      <c r="AC60" s="126"/>
      <c r="AD60" s="126"/>
      <c r="AE60" s="126"/>
      <c r="AF60" s="126"/>
      <c r="AG60" s="126"/>
      <c r="AH60" s="126"/>
      <c r="AI60" s="126"/>
      <c r="AJ60" s="126"/>
      <c r="AK60" s="126"/>
      <c r="AL60" s="126"/>
    </row>
    <row r="61" spans="1:38" ht="14.25" customHeight="1" x14ac:dyDescent="0.2">
      <c r="A61" s="197" t="s">
        <v>115</v>
      </c>
      <c r="B61" s="198"/>
      <c r="C61" s="198"/>
      <c r="D61" s="198"/>
      <c r="E61" s="198"/>
      <c r="F61" s="198"/>
      <c r="T61" s="133"/>
      <c r="U61" s="133"/>
      <c r="V61" s="133"/>
      <c r="W61" s="133"/>
    </row>
    <row r="62" spans="1:38" ht="14.25" customHeight="1" x14ac:dyDescent="0.2">
      <c r="A62" s="32"/>
      <c r="T62" s="133"/>
      <c r="U62" s="133"/>
      <c r="V62" s="133"/>
      <c r="W62" s="133"/>
    </row>
    <row r="63" spans="1:38" ht="14.25" customHeight="1" x14ac:dyDescent="0.2">
      <c r="A63" s="32"/>
      <c r="T63" s="133"/>
      <c r="U63" s="133"/>
      <c r="V63" s="133"/>
      <c r="W63" s="133"/>
    </row>
    <row r="64" spans="1:38" ht="14.25" customHeight="1" x14ac:dyDescent="0.2">
      <c r="A64" s="32"/>
      <c r="T64" s="133"/>
      <c r="U64" s="133"/>
      <c r="V64" s="133"/>
      <c r="W64" s="133"/>
    </row>
    <row r="65" spans="1:23" ht="14.25" customHeight="1" x14ac:dyDescent="0.2">
      <c r="A65" s="32"/>
      <c r="T65" s="133"/>
      <c r="U65" s="133"/>
      <c r="V65" s="133"/>
      <c r="W65" s="133"/>
    </row>
    <row r="66" spans="1:23" ht="14.25" customHeight="1" x14ac:dyDescent="0.2">
      <c r="A66" s="16"/>
      <c r="B66" s="16"/>
      <c r="C66" s="16"/>
      <c r="D66" s="16"/>
      <c r="E66" s="16"/>
      <c r="F66" s="4"/>
      <c r="G66" s="4"/>
      <c r="H66" s="4"/>
      <c r="I66" s="4"/>
      <c r="J66" s="4"/>
      <c r="K66" s="4"/>
      <c r="L66" s="4"/>
      <c r="M66" s="4"/>
      <c r="N66" s="4"/>
      <c r="O66" s="4"/>
      <c r="P66" s="4"/>
      <c r="Q66" s="4"/>
      <c r="R66" s="4"/>
      <c r="S66" s="16"/>
      <c r="T66" s="16"/>
      <c r="U66" s="16"/>
      <c r="V66" s="16"/>
      <c r="W66" s="16"/>
    </row>
    <row r="67" spans="1:23" ht="14.25" customHeight="1" x14ac:dyDescent="0.2">
      <c r="A67" s="16"/>
      <c r="B67" s="16"/>
      <c r="C67" s="16"/>
      <c r="D67" s="16"/>
      <c r="E67" s="16"/>
      <c r="F67" s="4"/>
      <c r="G67" s="4"/>
      <c r="H67" s="4"/>
      <c r="I67" s="4"/>
      <c r="J67" s="4"/>
      <c r="K67" s="4"/>
      <c r="L67" s="4"/>
      <c r="M67" s="4"/>
      <c r="N67" s="4"/>
      <c r="O67" s="4"/>
      <c r="P67" s="4"/>
      <c r="Q67" s="4"/>
      <c r="R67" s="4"/>
      <c r="S67" s="16"/>
      <c r="T67" s="16"/>
      <c r="U67" s="16"/>
      <c r="V67" s="16"/>
      <c r="W67" s="16"/>
    </row>
    <row r="68" spans="1:23" ht="14.25" customHeight="1" x14ac:dyDescent="0.2">
      <c r="A68" s="16"/>
      <c r="B68" s="16"/>
      <c r="C68" s="16"/>
      <c r="D68" s="16"/>
      <c r="E68" s="16"/>
      <c r="F68" s="4"/>
      <c r="G68" s="4"/>
      <c r="H68" s="4"/>
      <c r="I68" s="4"/>
      <c r="J68" s="4"/>
      <c r="K68" s="4"/>
      <c r="L68" s="4"/>
      <c r="M68" s="4"/>
      <c r="N68" s="4"/>
      <c r="O68" s="4"/>
      <c r="P68" s="4"/>
      <c r="Q68" s="4"/>
      <c r="R68" s="4"/>
      <c r="S68" s="16"/>
      <c r="T68" s="16"/>
      <c r="U68" s="16"/>
      <c r="V68" s="16"/>
      <c r="W68" s="16"/>
    </row>
    <row r="69" spans="1:23" ht="14.25" customHeight="1" x14ac:dyDescent="0.2">
      <c r="A69" s="16"/>
      <c r="B69" s="16"/>
      <c r="C69" s="16"/>
      <c r="D69" s="16"/>
      <c r="E69" s="16"/>
      <c r="F69" s="4"/>
      <c r="G69" s="4"/>
      <c r="H69" s="4"/>
      <c r="I69" s="4"/>
      <c r="J69" s="4"/>
      <c r="K69" s="4"/>
      <c r="L69" s="4"/>
      <c r="M69" s="4"/>
      <c r="N69" s="4"/>
      <c r="O69" s="4"/>
      <c r="P69" s="4"/>
      <c r="Q69" s="4"/>
      <c r="R69" s="4"/>
      <c r="S69" s="16"/>
      <c r="T69" s="16"/>
      <c r="U69" s="16"/>
      <c r="V69" s="16"/>
      <c r="W69" s="16"/>
    </row>
    <row r="70" spans="1:23" ht="14.25" customHeight="1" x14ac:dyDescent="0.2">
      <c r="A70" s="16"/>
      <c r="B70" s="16"/>
      <c r="C70" s="16"/>
      <c r="D70" s="16"/>
      <c r="E70" s="16"/>
      <c r="F70" s="4"/>
      <c r="G70" s="4"/>
      <c r="H70" s="4"/>
      <c r="I70" s="4"/>
      <c r="J70" s="4"/>
      <c r="K70" s="4"/>
      <c r="L70" s="4"/>
      <c r="M70" s="4"/>
      <c r="N70" s="4"/>
      <c r="O70" s="4"/>
      <c r="P70" s="4"/>
      <c r="Q70" s="4"/>
      <c r="R70" s="4"/>
      <c r="S70" s="16"/>
      <c r="T70" s="16"/>
      <c r="U70" s="16"/>
      <c r="V70" s="16"/>
      <c r="W70" s="16"/>
    </row>
    <row r="71" spans="1:23" ht="14.25" customHeight="1" x14ac:dyDescent="0.2">
      <c r="A71" s="16"/>
      <c r="B71" s="16"/>
      <c r="C71" s="16"/>
      <c r="D71" s="16"/>
      <c r="E71" s="16"/>
      <c r="F71" s="4"/>
      <c r="G71" s="4"/>
      <c r="H71" s="4"/>
      <c r="I71" s="4"/>
      <c r="J71" s="4"/>
      <c r="K71" s="4"/>
      <c r="L71" s="4"/>
      <c r="M71" s="4"/>
      <c r="N71" s="4"/>
      <c r="O71" s="4"/>
      <c r="P71" s="4"/>
      <c r="Q71" s="4"/>
      <c r="R71" s="4"/>
      <c r="S71" s="16"/>
      <c r="T71" s="16"/>
      <c r="U71" s="16"/>
      <c r="V71" s="16"/>
      <c r="W71" s="16"/>
    </row>
    <row r="72" spans="1:23" ht="14.25" customHeight="1" x14ac:dyDescent="0.2">
      <c r="A72" s="16"/>
      <c r="B72" s="16"/>
      <c r="C72" s="16"/>
      <c r="D72" s="16"/>
      <c r="E72" s="16"/>
      <c r="F72" s="4"/>
      <c r="G72" s="4"/>
      <c r="H72" s="4"/>
      <c r="I72" s="4"/>
      <c r="J72" s="4"/>
      <c r="K72" s="4"/>
      <c r="L72" s="4"/>
      <c r="M72" s="4"/>
      <c r="N72" s="4"/>
      <c r="O72" s="4"/>
      <c r="P72" s="4"/>
      <c r="Q72" s="4"/>
      <c r="R72" s="4"/>
      <c r="S72" s="16"/>
      <c r="T72" s="16"/>
      <c r="U72" s="16"/>
      <c r="V72" s="16"/>
      <c r="W72" s="16"/>
    </row>
    <row r="73" spans="1:23" ht="14.25" customHeight="1" x14ac:dyDescent="0.2">
      <c r="A73" s="16"/>
      <c r="B73" s="16"/>
      <c r="C73" s="16"/>
      <c r="D73" s="16"/>
      <c r="E73" s="16"/>
      <c r="F73" s="4"/>
      <c r="G73" s="4"/>
      <c r="H73" s="4"/>
      <c r="I73" s="4"/>
      <c r="J73" s="4"/>
      <c r="K73" s="4"/>
      <c r="L73" s="4"/>
      <c r="M73" s="4"/>
      <c r="N73" s="4"/>
      <c r="O73" s="4"/>
      <c r="P73" s="4"/>
      <c r="Q73" s="4"/>
      <c r="R73" s="4"/>
      <c r="S73" s="16"/>
      <c r="T73" s="16"/>
      <c r="U73" s="16"/>
      <c r="V73" s="16"/>
      <c r="W73" s="16"/>
    </row>
    <row r="74" spans="1:23" ht="14.25" customHeight="1" x14ac:dyDescent="0.2">
      <c r="A74" s="16"/>
      <c r="B74" s="16"/>
      <c r="C74" s="16"/>
      <c r="D74" s="16"/>
      <c r="E74" s="16"/>
      <c r="F74" s="4"/>
      <c r="G74" s="4"/>
      <c r="H74" s="4"/>
      <c r="I74" s="4"/>
      <c r="J74" s="4"/>
      <c r="K74" s="4"/>
      <c r="L74" s="4"/>
      <c r="M74" s="4"/>
      <c r="N74" s="4"/>
      <c r="O74" s="4"/>
      <c r="P74" s="4"/>
      <c r="Q74" s="4"/>
      <c r="R74" s="4"/>
      <c r="S74" s="16"/>
      <c r="T74" s="16"/>
      <c r="U74" s="16"/>
      <c r="V74" s="16"/>
      <c r="W74" s="16"/>
    </row>
    <row r="75" spans="1:23" ht="14.25" customHeight="1" x14ac:dyDescent="0.2">
      <c r="A75" s="16"/>
      <c r="B75" s="16"/>
      <c r="C75" s="16"/>
      <c r="D75" s="16"/>
      <c r="E75" s="16"/>
      <c r="F75" s="4"/>
      <c r="G75" s="4"/>
      <c r="H75" s="4"/>
      <c r="I75" s="4"/>
      <c r="J75" s="4"/>
      <c r="K75" s="4"/>
      <c r="L75" s="4"/>
      <c r="M75" s="4"/>
      <c r="N75" s="4"/>
      <c r="O75" s="4"/>
      <c r="P75" s="4"/>
      <c r="Q75" s="4"/>
      <c r="R75" s="4"/>
      <c r="S75" s="16"/>
      <c r="T75" s="16"/>
      <c r="U75" s="16"/>
      <c r="V75" s="16"/>
      <c r="W75" s="16"/>
    </row>
    <row r="76" spans="1:23" ht="14.25" customHeight="1" x14ac:dyDescent="0.2">
      <c r="A76" s="16"/>
      <c r="B76" s="16"/>
      <c r="C76" s="16"/>
      <c r="D76" s="16"/>
      <c r="E76" s="16"/>
      <c r="F76" s="4"/>
      <c r="G76" s="4"/>
      <c r="H76" s="4"/>
      <c r="I76" s="4"/>
      <c r="J76" s="4"/>
      <c r="K76" s="4"/>
      <c r="L76" s="4"/>
      <c r="M76" s="4"/>
      <c r="N76" s="4"/>
      <c r="O76" s="4"/>
      <c r="P76" s="4"/>
      <c r="Q76" s="4"/>
      <c r="R76" s="4"/>
      <c r="S76" s="16"/>
      <c r="T76" s="16"/>
      <c r="U76" s="16"/>
      <c r="V76" s="16"/>
      <c r="W76" s="16"/>
    </row>
    <row r="77" spans="1:23" ht="14.25" customHeight="1" x14ac:dyDescent="0.2">
      <c r="A77" s="16"/>
      <c r="B77" s="16"/>
      <c r="C77" s="16"/>
      <c r="D77" s="16"/>
      <c r="E77" s="16"/>
      <c r="F77" s="4"/>
      <c r="G77" s="4"/>
      <c r="H77" s="4"/>
      <c r="I77" s="4"/>
      <c r="J77" s="4"/>
      <c r="K77" s="4"/>
      <c r="L77" s="4"/>
      <c r="M77" s="4"/>
      <c r="N77" s="4"/>
      <c r="O77" s="4"/>
      <c r="P77" s="4"/>
      <c r="Q77" s="4"/>
      <c r="R77" s="4"/>
      <c r="S77" s="16"/>
      <c r="T77" s="16"/>
      <c r="U77" s="16"/>
      <c r="V77" s="16"/>
      <c r="W77" s="16"/>
    </row>
    <row r="78" spans="1:23" ht="6" customHeight="1" x14ac:dyDescent="0.2">
      <c r="A78" s="16"/>
      <c r="B78" s="16"/>
      <c r="C78" s="16"/>
      <c r="D78" s="16"/>
      <c r="E78" s="16"/>
      <c r="F78" s="4"/>
      <c r="G78" s="4"/>
      <c r="H78" s="4"/>
      <c r="I78" s="4"/>
      <c r="J78" s="4"/>
      <c r="K78" s="4"/>
      <c r="L78" s="4"/>
      <c r="M78" s="4"/>
      <c r="N78" s="4"/>
      <c r="O78" s="4"/>
      <c r="P78" s="4"/>
      <c r="Q78" s="4"/>
      <c r="R78" s="4"/>
      <c r="S78" s="16"/>
      <c r="T78" s="16"/>
      <c r="U78" s="16"/>
      <c r="V78" s="16"/>
      <c r="W78" s="16"/>
    </row>
    <row r="79" spans="1:23" ht="174" customHeight="1" x14ac:dyDescent="0.2">
      <c r="A79" s="192" t="s">
        <v>116</v>
      </c>
      <c r="B79" s="191"/>
      <c r="C79" s="191"/>
      <c r="D79" s="191"/>
      <c r="E79" s="191"/>
      <c r="F79" s="191"/>
      <c r="G79" s="191"/>
      <c r="H79" s="191"/>
      <c r="I79" s="191"/>
      <c r="J79" s="191"/>
      <c r="K79" s="191"/>
      <c r="L79" s="191"/>
      <c r="M79" s="191"/>
      <c r="N79" s="191"/>
      <c r="O79" s="191"/>
      <c r="P79" s="191"/>
      <c r="Q79" s="191"/>
      <c r="R79" s="191"/>
      <c r="S79" s="191"/>
      <c r="T79" s="191"/>
      <c r="U79" s="191"/>
      <c r="V79" s="191"/>
      <c r="W79" s="114"/>
    </row>
    <row r="80" spans="1:23" ht="14.25" customHeight="1" x14ac:dyDescent="0.2">
      <c r="A80" s="104"/>
      <c r="B80" s="105"/>
      <c r="C80" s="105"/>
      <c r="D80" s="105"/>
      <c r="E80" s="104"/>
      <c r="F80" s="111"/>
      <c r="G80" s="111"/>
      <c r="H80" s="111"/>
      <c r="I80" s="111"/>
      <c r="J80" s="111"/>
      <c r="K80" s="104"/>
      <c r="L80" s="111"/>
      <c r="M80" s="4"/>
      <c r="N80" s="4"/>
      <c r="O80" s="4"/>
      <c r="P80" s="4"/>
      <c r="Q80" s="4"/>
      <c r="R80" s="4"/>
      <c r="S80" s="16"/>
      <c r="T80" s="16"/>
      <c r="U80" s="16"/>
      <c r="V80" s="16"/>
      <c r="W80" s="16"/>
    </row>
    <row r="81" spans="1:23" ht="14.25" customHeight="1" x14ac:dyDescent="0.2">
      <c r="A81" s="16"/>
      <c r="B81" s="16"/>
      <c r="C81" s="16"/>
      <c r="D81" s="16"/>
      <c r="E81" s="16"/>
      <c r="F81" s="4"/>
      <c r="G81" s="4"/>
      <c r="H81" s="4"/>
      <c r="I81" s="4"/>
      <c r="J81" s="4"/>
      <c r="K81" s="4"/>
      <c r="L81" s="4"/>
      <c r="M81" s="4"/>
      <c r="N81" s="4"/>
      <c r="O81" s="4"/>
      <c r="P81" s="4"/>
      <c r="Q81" s="4"/>
      <c r="R81" s="4"/>
      <c r="S81" s="16"/>
      <c r="T81" s="16"/>
      <c r="U81" s="16"/>
      <c r="V81" s="16"/>
      <c r="W81" s="16"/>
    </row>
    <row r="82" spans="1:23" ht="14.25" customHeight="1" x14ac:dyDescent="0.2">
      <c r="A82" s="16"/>
      <c r="B82" s="16"/>
      <c r="C82" s="16"/>
      <c r="D82" s="16"/>
      <c r="E82" s="16"/>
      <c r="F82" s="4"/>
      <c r="G82" s="4"/>
      <c r="H82" s="4"/>
      <c r="I82" s="4"/>
      <c r="J82" s="4"/>
      <c r="K82" s="4"/>
      <c r="L82" s="4"/>
      <c r="M82" s="4"/>
      <c r="N82" s="4"/>
      <c r="O82" s="4"/>
      <c r="P82" s="4"/>
      <c r="Q82" s="4"/>
      <c r="R82" s="4"/>
      <c r="S82" s="16"/>
      <c r="T82" s="16"/>
      <c r="U82" s="16"/>
      <c r="V82" s="16"/>
      <c r="W82" s="16"/>
    </row>
    <row r="83" spans="1:23" ht="14.25" customHeight="1" x14ac:dyDescent="0.2">
      <c r="A83" s="16"/>
      <c r="B83" s="16"/>
      <c r="C83" s="16"/>
      <c r="D83" s="16"/>
      <c r="E83" s="16"/>
      <c r="F83" s="4"/>
      <c r="G83" s="4"/>
      <c r="H83" s="4"/>
      <c r="I83" s="4"/>
      <c r="J83" s="4"/>
      <c r="K83" s="4"/>
      <c r="L83" s="4"/>
      <c r="M83" s="4"/>
      <c r="N83" s="4"/>
      <c r="O83" s="4"/>
      <c r="P83" s="4"/>
      <c r="Q83" s="4"/>
      <c r="R83" s="4"/>
      <c r="S83" s="16"/>
      <c r="T83" s="16"/>
      <c r="U83" s="16"/>
      <c r="V83" s="16"/>
      <c r="W83" s="16"/>
    </row>
    <row r="84" spans="1:23" ht="14.25" customHeight="1" x14ac:dyDescent="0.2">
      <c r="A84" s="16"/>
      <c r="B84" s="16"/>
      <c r="C84" s="16"/>
      <c r="D84" s="16"/>
      <c r="E84" s="16"/>
      <c r="F84" s="4"/>
      <c r="G84" s="4"/>
      <c r="H84" s="4"/>
      <c r="I84" s="4"/>
      <c r="J84" s="4"/>
      <c r="K84" s="4"/>
      <c r="L84" s="4"/>
      <c r="M84" s="4"/>
      <c r="N84" s="4"/>
      <c r="O84" s="4"/>
      <c r="P84" s="4"/>
      <c r="Q84" s="4"/>
      <c r="R84" s="4"/>
      <c r="S84" s="16"/>
      <c r="T84" s="16"/>
      <c r="U84" s="16"/>
      <c r="V84" s="16"/>
      <c r="W84" s="16"/>
    </row>
    <row r="85" spans="1:23" ht="14.25" customHeight="1" x14ac:dyDescent="0.2">
      <c r="A85" s="16"/>
      <c r="B85" s="16"/>
      <c r="C85" s="16"/>
      <c r="D85" s="16"/>
      <c r="E85" s="16"/>
      <c r="F85" s="4"/>
      <c r="G85" s="4"/>
      <c r="H85" s="4"/>
      <c r="I85" s="4"/>
      <c r="J85" s="4"/>
      <c r="K85" s="4"/>
      <c r="L85" s="4"/>
      <c r="M85" s="4"/>
      <c r="N85" s="4"/>
      <c r="O85" s="4"/>
      <c r="P85" s="4"/>
      <c r="Q85" s="4"/>
      <c r="R85" s="4"/>
      <c r="S85" s="16"/>
      <c r="T85" s="16"/>
      <c r="U85" s="16"/>
      <c r="V85" s="16"/>
      <c r="W85" s="16"/>
    </row>
    <row r="86" spans="1:23" ht="14.25" customHeight="1" x14ac:dyDescent="0.2">
      <c r="A86" s="16"/>
      <c r="B86" s="16"/>
      <c r="C86" s="16"/>
      <c r="D86" s="16"/>
      <c r="E86" s="16"/>
      <c r="F86" s="4"/>
      <c r="G86" s="4"/>
      <c r="H86" s="4"/>
      <c r="I86" s="4"/>
      <c r="J86" s="4"/>
      <c r="K86" s="4"/>
      <c r="L86" s="4"/>
      <c r="M86" s="4"/>
      <c r="N86" s="4"/>
      <c r="O86" s="4"/>
      <c r="P86" s="4"/>
      <c r="Q86" s="4"/>
      <c r="R86" s="4"/>
      <c r="S86" s="16"/>
      <c r="T86" s="16"/>
      <c r="U86" s="16"/>
      <c r="V86" s="16"/>
      <c r="W86" s="16"/>
    </row>
    <row r="87" spans="1:23" ht="14.25" customHeight="1" x14ac:dyDescent="0.2">
      <c r="A87" s="16"/>
      <c r="B87" s="16"/>
      <c r="C87" s="16"/>
      <c r="D87" s="16"/>
      <c r="E87" s="16"/>
      <c r="F87" s="4"/>
      <c r="G87" s="4"/>
      <c r="H87" s="4"/>
      <c r="I87" s="4"/>
      <c r="J87" s="4"/>
      <c r="K87" s="4"/>
      <c r="L87" s="4"/>
      <c r="M87" s="4"/>
      <c r="N87" s="4"/>
      <c r="O87" s="4"/>
      <c r="P87" s="4"/>
      <c r="Q87" s="4"/>
      <c r="R87" s="4"/>
      <c r="S87" s="16"/>
      <c r="T87" s="16"/>
      <c r="U87" s="16"/>
      <c r="V87" s="16"/>
      <c r="W87" s="16"/>
    </row>
    <row r="88" spans="1:23" ht="14.25" customHeight="1" x14ac:dyDescent="0.2">
      <c r="A88" s="16"/>
      <c r="B88" s="16"/>
      <c r="C88" s="16"/>
      <c r="D88" s="16"/>
      <c r="E88" s="16"/>
      <c r="F88" s="4"/>
      <c r="G88" s="4"/>
      <c r="H88" s="4"/>
      <c r="I88" s="4"/>
      <c r="J88" s="4"/>
      <c r="K88" s="4"/>
      <c r="L88" s="4"/>
      <c r="M88" s="4"/>
      <c r="N88" s="4"/>
      <c r="O88" s="4"/>
      <c r="P88" s="4"/>
      <c r="Q88" s="4"/>
      <c r="R88" s="4"/>
      <c r="S88" s="16"/>
      <c r="T88" s="16"/>
      <c r="U88" s="16"/>
      <c r="V88" s="16"/>
      <c r="W88" s="16"/>
    </row>
    <row r="89" spans="1:23" ht="14.25" customHeight="1" x14ac:dyDescent="0.2">
      <c r="A89" s="16"/>
      <c r="B89" s="16"/>
      <c r="C89" s="16"/>
      <c r="D89" s="16"/>
      <c r="E89" s="16"/>
      <c r="F89" s="4"/>
      <c r="G89" s="4"/>
      <c r="H89" s="4"/>
      <c r="I89" s="4"/>
      <c r="J89" s="4"/>
      <c r="K89" s="4"/>
      <c r="L89" s="4"/>
      <c r="M89" s="4"/>
      <c r="N89" s="4"/>
      <c r="O89" s="4"/>
      <c r="P89" s="4"/>
      <c r="Q89" s="4"/>
      <c r="R89" s="4"/>
      <c r="S89" s="16"/>
      <c r="T89" s="16"/>
      <c r="U89" s="16"/>
      <c r="V89" s="16"/>
      <c r="W89" s="16"/>
    </row>
    <row r="90" spans="1:23" ht="14.25" customHeight="1" x14ac:dyDescent="0.2">
      <c r="A90" s="16"/>
      <c r="B90" s="16"/>
      <c r="C90" s="16"/>
      <c r="D90" s="16"/>
      <c r="E90" s="16"/>
      <c r="F90" s="4"/>
      <c r="G90" s="4"/>
      <c r="H90" s="4"/>
      <c r="I90" s="4"/>
      <c r="J90" s="4"/>
      <c r="K90" s="4"/>
      <c r="L90" s="4"/>
      <c r="M90" s="4"/>
      <c r="N90" s="4"/>
      <c r="O90" s="4"/>
      <c r="P90" s="4"/>
      <c r="Q90" s="4"/>
      <c r="R90" s="4"/>
      <c r="S90" s="16"/>
      <c r="T90" s="16"/>
      <c r="U90" s="16"/>
      <c r="V90" s="16"/>
      <c r="W90" s="16"/>
    </row>
    <row r="91" spans="1:23" ht="14.25" customHeight="1" x14ac:dyDescent="0.2">
      <c r="A91" s="16"/>
      <c r="B91" s="16"/>
      <c r="C91" s="16"/>
      <c r="D91" s="16"/>
      <c r="E91" s="16"/>
      <c r="F91" s="4"/>
      <c r="G91" s="4"/>
      <c r="H91" s="4"/>
      <c r="I91" s="4"/>
      <c r="J91" s="4"/>
      <c r="K91" s="4"/>
      <c r="L91" s="4"/>
      <c r="M91" s="4"/>
      <c r="N91" s="4"/>
      <c r="O91" s="4"/>
      <c r="P91" s="4"/>
      <c r="Q91" s="4"/>
      <c r="R91" s="4"/>
      <c r="S91" s="16"/>
      <c r="T91" s="16"/>
      <c r="U91" s="16"/>
      <c r="V91" s="16"/>
      <c r="W91" s="16"/>
    </row>
    <row r="92" spans="1:23" ht="14.25" customHeight="1" x14ac:dyDescent="0.2">
      <c r="A92" s="16"/>
      <c r="B92" s="16"/>
      <c r="C92" s="16"/>
      <c r="D92" s="16"/>
      <c r="E92" s="16"/>
      <c r="F92" s="4"/>
      <c r="G92" s="4"/>
      <c r="H92" s="4"/>
      <c r="I92" s="4"/>
      <c r="J92" s="4"/>
      <c r="K92" s="4"/>
      <c r="L92" s="4"/>
      <c r="M92" s="4"/>
      <c r="N92" s="4"/>
      <c r="O92" s="4"/>
      <c r="P92" s="4"/>
      <c r="Q92" s="4"/>
      <c r="R92" s="4"/>
      <c r="S92" s="16"/>
      <c r="T92" s="16"/>
      <c r="U92" s="16"/>
      <c r="V92" s="16"/>
      <c r="W92" s="16"/>
    </row>
    <row r="93" spans="1:23" ht="14.25" customHeight="1" x14ac:dyDescent="0.2">
      <c r="A93" s="16"/>
      <c r="B93" s="16"/>
      <c r="C93" s="16"/>
      <c r="D93" s="16"/>
      <c r="E93" s="16"/>
      <c r="F93" s="4"/>
      <c r="G93" s="4"/>
      <c r="H93" s="4"/>
      <c r="I93" s="4"/>
      <c r="J93" s="4"/>
      <c r="K93" s="4"/>
      <c r="L93" s="4"/>
      <c r="M93" s="4"/>
      <c r="N93" s="4"/>
      <c r="O93" s="4"/>
      <c r="P93" s="4"/>
      <c r="Q93" s="4"/>
      <c r="R93" s="4"/>
      <c r="S93" s="16"/>
      <c r="T93" s="16"/>
      <c r="U93" s="16"/>
      <c r="V93" s="16"/>
      <c r="W93" s="16"/>
    </row>
    <row r="94" spans="1:23" ht="14.25" customHeight="1" x14ac:dyDescent="0.2">
      <c r="A94" s="16"/>
      <c r="B94" s="16"/>
      <c r="C94" s="16"/>
      <c r="D94" s="16"/>
      <c r="E94" s="16"/>
      <c r="F94" s="4"/>
      <c r="G94" s="4"/>
      <c r="H94" s="4"/>
      <c r="I94" s="4"/>
      <c r="J94" s="4"/>
      <c r="K94" s="4"/>
      <c r="L94" s="4"/>
      <c r="M94" s="4"/>
      <c r="N94" s="4"/>
      <c r="O94" s="4"/>
      <c r="P94" s="4"/>
      <c r="Q94" s="4"/>
      <c r="R94" s="4"/>
      <c r="S94" s="16"/>
      <c r="T94" s="16"/>
      <c r="U94" s="16"/>
      <c r="V94" s="16"/>
      <c r="W94" s="16"/>
    </row>
    <row r="95" spans="1:23" ht="14.25" customHeight="1" x14ac:dyDescent="0.2">
      <c r="A95" s="16"/>
      <c r="B95" s="16"/>
      <c r="C95" s="16"/>
      <c r="D95" s="16"/>
      <c r="E95" s="16"/>
      <c r="F95" s="4"/>
      <c r="G95" s="4"/>
      <c r="H95" s="4"/>
      <c r="I95" s="4"/>
      <c r="J95" s="4"/>
      <c r="K95" s="4"/>
      <c r="L95" s="4"/>
      <c r="M95" s="4"/>
      <c r="N95" s="4"/>
      <c r="O95" s="4"/>
      <c r="P95" s="4"/>
      <c r="Q95" s="4"/>
      <c r="R95" s="4"/>
      <c r="S95" s="16"/>
      <c r="T95" s="16"/>
      <c r="U95" s="16"/>
      <c r="V95" s="16"/>
      <c r="W95" s="16"/>
    </row>
    <row r="96" spans="1:23" ht="14.25" customHeight="1" x14ac:dyDescent="0.2">
      <c r="A96" s="199" t="s">
        <v>256</v>
      </c>
      <c r="B96" s="200"/>
      <c r="C96" s="200"/>
      <c r="D96" s="16"/>
      <c r="E96" s="199" t="s">
        <v>254</v>
      </c>
      <c r="F96" s="191"/>
      <c r="G96" s="191"/>
      <c r="H96" s="191"/>
      <c r="I96" s="4"/>
      <c r="J96" s="201" t="s">
        <v>255</v>
      </c>
      <c r="K96" s="191"/>
      <c r="L96" s="191"/>
      <c r="M96" s="191"/>
      <c r="N96" s="191"/>
      <c r="O96" s="4"/>
      <c r="P96" s="4"/>
      <c r="Q96" s="4"/>
      <c r="R96" s="4"/>
      <c r="S96" s="16"/>
      <c r="T96" s="16"/>
      <c r="U96" s="16"/>
      <c r="V96" s="16"/>
      <c r="W96" s="16"/>
    </row>
    <row r="97" spans="1:38" ht="26" customHeight="1" x14ac:dyDescent="0.2">
      <c r="A97" s="200"/>
      <c r="B97" s="200"/>
      <c r="C97" s="200"/>
      <c r="D97" s="16"/>
      <c r="E97" s="191"/>
      <c r="F97" s="191"/>
      <c r="G97" s="191"/>
      <c r="H97" s="191"/>
      <c r="I97" s="4"/>
      <c r="J97" s="191"/>
      <c r="K97" s="191"/>
      <c r="L97" s="191"/>
      <c r="M97" s="191"/>
      <c r="N97" s="191"/>
      <c r="O97" s="4"/>
      <c r="P97" s="4"/>
      <c r="Q97" s="4"/>
      <c r="R97" s="4"/>
      <c r="S97" s="16"/>
      <c r="T97" s="16"/>
      <c r="U97" s="16"/>
      <c r="V97" s="16"/>
      <c r="W97" s="16"/>
    </row>
    <row r="98" spans="1:38" ht="22.5" customHeight="1" x14ac:dyDescent="0.2">
      <c r="A98" s="32"/>
      <c r="B98" s="32"/>
      <c r="C98" s="32"/>
      <c r="D98" s="32"/>
      <c r="E98" s="32"/>
      <c r="F98" s="32"/>
      <c r="G98" s="32"/>
      <c r="H98" s="32"/>
      <c r="I98" s="32"/>
      <c r="J98" s="32"/>
      <c r="K98" s="32"/>
      <c r="L98" s="32"/>
      <c r="M98" s="32"/>
      <c r="N98" s="32"/>
      <c r="O98" s="32"/>
      <c r="P98" s="32"/>
      <c r="Q98" s="32"/>
      <c r="R98" s="32"/>
      <c r="S98" s="32"/>
      <c r="T98" s="32"/>
      <c r="U98" s="32"/>
      <c r="V98" s="32"/>
      <c r="W98" s="16"/>
    </row>
    <row r="99" spans="1:38" ht="165.75" customHeight="1" x14ac:dyDescent="0.2">
      <c r="A99" s="196" t="s">
        <v>117</v>
      </c>
      <c r="B99" s="191"/>
      <c r="C99" s="191"/>
      <c r="D99" s="191"/>
      <c r="E99" s="191"/>
      <c r="F99" s="191"/>
      <c r="G99" s="191"/>
      <c r="H99" s="191"/>
      <c r="I99" s="191"/>
      <c r="J99" s="191"/>
      <c r="K99" s="191"/>
      <c r="L99" s="191"/>
      <c r="M99" s="191"/>
      <c r="N99" s="191"/>
      <c r="O99" s="191"/>
      <c r="P99" s="191"/>
      <c r="Q99" s="191"/>
      <c r="R99" s="191"/>
      <c r="S99" s="191"/>
      <c r="T99" s="191"/>
      <c r="U99" s="191"/>
      <c r="V99" s="191"/>
      <c r="W99" s="114"/>
    </row>
    <row r="100" spans="1:38" ht="22.5" customHeight="1" x14ac:dyDescent="0.2">
      <c r="A100" s="196" t="s">
        <v>118</v>
      </c>
      <c r="B100" s="191"/>
      <c r="C100" s="191"/>
      <c r="D100" s="191"/>
      <c r="E100" s="191"/>
      <c r="F100" s="191"/>
      <c r="G100" s="191"/>
      <c r="H100" s="191"/>
      <c r="I100" s="191"/>
      <c r="J100" s="191"/>
      <c r="K100" s="191"/>
      <c r="L100" s="191"/>
      <c r="M100" s="191"/>
      <c r="N100" s="191"/>
      <c r="O100" s="191"/>
      <c r="P100" s="191"/>
      <c r="Q100" s="191"/>
      <c r="R100" s="191"/>
      <c r="S100" s="191"/>
      <c r="T100" s="191"/>
      <c r="U100" s="191"/>
      <c r="V100" s="191"/>
      <c r="W100" s="114"/>
    </row>
    <row r="101" spans="1:38" ht="14.25" customHeight="1" x14ac:dyDescent="0.2">
      <c r="A101" s="4"/>
      <c r="B101" s="4"/>
      <c r="C101" s="4"/>
      <c r="D101" s="4"/>
      <c r="E101" s="4"/>
      <c r="F101" s="4"/>
      <c r="G101" s="4"/>
      <c r="H101" s="4"/>
      <c r="I101" s="4"/>
      <c r="J101" s="4"/>
      <c r="K101" s="4"/>
      <c r="L101" s="4"/>
      <c r="M101" s="4"/>
      <c r="N101" s="4"/>
      <c r="O101" s="4"/>
      <c r="P101" s="4"/>
      <c r="Q101" s="4"/>
      <c r="R101" s="4"/>
    </row>
    <row r="102" spans="1:38" ht="14.25" customHeight="1" x14ac:dyDescent="0.2">
      <c r="A102" s="105" t="s">
        <v>2</v>
      </c>
      <c r="B102" s="105" t="s">
        <v>6</v>
      </c>
      <c r="C102" s="105" t="s">
        <v>108</v>
      </c>
      <c r="D102" s="105" t="s">
        <v>45</v>
      </c>
      <c r="E102" s="105" t="s">
        <v>109</v>
      </c>
      <c r="F102" s="117">
        <v>41456</v>
      </c>
      <c r="G102" s="117">
        <v>41487</v>
      </c>
      <c r="H102" s="117">
        <v>41518</v>
      </c>
      <c r="I102" s="117">
        <v>41548</v>
      </c>
      <c r="J102" s="117">
        <v>41579</v>
      </c>
      <c r="K102" s="117">
        <v>41609</v>
      </c>
      <c r="L102" s="117">
        <v>41640</v>
      </c>
      <c r="M102" s="117">
        <v>41671</v>
      </c>
      <c r="N102" s="117">
        <v>41699</v>
      </c>
      <c r="O102" s="117">
        <v>41730</v>
      </c>
      <c r="P102" s="117">
        <v>41760</v>
      </c>
      <c r="Q102" s="117">
        <v>41791</v>
      </c>
      <c r="R102" s="132"/>
      <c r="S102" s="120"/>
      <c r="T102" s="120"/>
      <c r="U102" s="120"/>
      <c r="V102" s="120"/>
      <c r="W102" s="120"/>
      <c r="X102" s="120"/>
      <c r="Y102" s="120"/>
      <c r="Z102" s="120"/>
      <c r="AA102" s="120"/>
      <c r="AB102" s="120"/>
      <c r="AC102" s="120"/>
      <c r="AD102" s="120"/>
      <c r="AE102" s="120"/>
      <c r="AF102" s="120"/>
      <c r="AG102" s="120"/>
      <c r="AH102" s="120"/>
      <c r="AI102" s="120"/>
      <c r="AJ102" s="120"/>
      <c r="AK102" s="120"/>
      <c r="AL102" s="120"/>
    </row>
    <row r="103" spans="1:38" ht="14.25" customHeight="1" x14ac:dyDescent="0.2">
      <c r="A103" s="105"/>
      <c r="B103" s="105"/>
      <c r="C103" s="105"/>
      <c r="D103" s="111"/>
      <c r="E103" s="132"/>
      <c r="F103" s="132"/>
      <c r="G103" s="132"/>
      <c r="H103" s="132"/>
      <c r="I103" s="132"/>
      <c r="J103" s="132"/>
      <c r="K103" s="132"/>
      <c r="L103" s="132"/>
      <c r="M103" s="132"/>
      <c r="N103" s="132"/>
      <c r="O103" s="132"/>
      <c r="P103" s="132"/>
      <c r="Q103" s="132"/>
      <c r="R103" s="118" t="s">
        <v>110</v>
      </c>
      <c r="S103" s="120"/>
      <c r="T103" s="120"/>
      <c r="U103" s="120"/>
      <c r="V103" s="120"/>
      <c r="W103" s="120"/>
      <c r="X103" s="120"/>
      <c r="Y103" s="120"/>
      <c r="Z103" s="120"/>
      <c r="AA103" s="120"/>
      <c r="AB103" s="120"/>
      <c r="AC103" s="120"/>
      <c r="AD103" s="120"/>
      <c r="AE103" s="120"/>
      <c r="AF103" s="120"/>
      <c r="AG103" s="120"/>
      <c r="AH103" s="120"/>
      <c r="AI103" s="120"/>
      <c r="AJ103" s="120"/>
      <c r="AK103" s="120"/>
      <c r="AL103" s="120"/>
    </row>
    <row r="104" spans="1:38" ht="14.25" customHeight="1" x14ac:dyDescent="0.2">
      <c r="A104" s="8" t="s">
        <v>58</v>
      </c>
      <c r="B104" s="8" t="s">
        <v>114</v>
      </c>
      <c r="C104" s="8" t="s">
        <v>44</v>
      </c>
      <c r="D104" s="8" t="s">
        <v>46</v>
      </c>
      <c r="E104" s="8" t="s">
        <v>47</v>
      </c>
      <c r="F104" s="29">
        <f>SUMIFS('Data Repository Table'!$J:$J,'Data Repository Table'!$A:$A,'Economic Cost Analysis'!$A104,'Data Repository Table'!$B:$B,'Economic Cost Analysis'!$C104,'Data Repository Table'!$H:$H,'Economic Cost Analysis'!$E104,'Data Repository Table'!$D:$D,'Economic Cost Analysis'!F$102)</f>
        <v>7410373.1595889162</v>
      </c>
      <c r="G104" s="29">
        <f>SUMIFS('Data Repository Table'!$J:$J,'Data Repository Table'!$A:$A,'Economic Cost Analysis'!$A104,'Data Repository Table'!$B:$B,'Economic Cost Analysis'!$C104,'Data Repository Table'!$H:$H,'Economic Cost Analysis'!$E104,'Data Repository Table'!$D:$D,'Economic Cost Analysis'!G$102)</f>
        <v>7850476.4656415386</v>
      </c>
      <c r="H104" s="29">
        <f>SUMIFS('Data Repository Table'!$J:$J,'Data Repository Table'!$A:$A,'Economic Cost Analysis'!$A104,'Data Repository Table'!$B:$B,'Economic Cost Analysis'!$C104,'Data Repository Table'!$H:$H,'Economic Cost Analysis'!$E104,'Data Repository Table'!$D:$D,'Economic Cost Analysis'!H$102)</f>
        <v>8227637.0640847692</v>
      </c>
      <c r="I104" s="29">
        <f>SUMIFS('Data Repository Table'!$J:$J,'Data Repository Table'!$A:$A,'Economic Cost Analysis'!$A104,'Data Repository Table'!$B:$B,'Economic Cost Analysis'!$C104,'Data Repository Table'!$H:$H,'Economic Cost Analysis'!$E104,'Data Repository Table'!$D:$D,'Economic Cost Analysis'!I$102)</f>
        <v>9145016.7506108191</v>
      </c>
      <c r="J104" s="29">
        <f>SUMIFS('Data Repository Table'!$J:$J,'Data Repository Table'!$A:$A,'Economic Cost Analysis'!$A104,'Data Repository Table'!$B:$B,'Economic Cost Analysis'!$C104,'Data Repository Table'!$H:$H,'Economic Cost Analysis'!$E104,'Data Repository Table'!$D:$D,'Economic Cost Analysis'!J$102)</f>
        <v>9402188.5510709453</v>
      </c>
      <c r="K104" s="29">
        <f>SUMIFS('Data Repository Table'!$J:$J,'Data Repository Table'!$A:$A,'Economic Cost Analysis'!$A104,'Data Repository Table'!$B:$B,'Economic Cost Analysis'!$C104,'Data Repository Table'!$H:$H,'Economic Cost Analysis'!$E104,'Data Repository Table'!$D:$D,'Economic Cost Analysis'!K$102)</f>
        <v>5657148.4858589098</v>
      </c>
      <c r="L104" s="29">
        <f>SUMIFS('Data Repository Table'!$J:$J,'Data Repository Table'!$A:$A,'Economic Cost Analysis'!$A104,'Data Repository Table'!$B:$B,'Economic Cost Analysis'!$C104,'Data Repository Table'!$H:$H,'Economic Cost Analysis'!$E104,'Data Repository Table'!$D:$D,'Economic Cost Analysis'!L$102)</f>
        <v>5707330.1074812328</v>
      </c>
      <c r="M104" s="29">
        <f>SUMIFS('Data Repository Table'!$J:$J,'Data Repository Table'!$A:$A,'Economic Cost Analysis'!$A104,'Data Repository Table'!$B:$B,'Economic Cost Analysis'!$C104,'Data Repository Table'!$H:$H,'Economic Cost Analysis'!$E104,'Data Repository Table'!$D:$D,'Economic Cost Analysis'!M$102)</f>
        <v>5770755.1285519302</v>
      </c>
      <c r="N104" s="29">
        <f>SUMIFS('Data Repository Table'!$J:$J,'Data Repository Table'!$A:$A,'Economic Cost Analysis'!$A104,'Data Repository Table'!$B:$B,'Economic Cost Analysis'!$C104,'Data Repository Table'!$H:$H,'Economic Cost Analysis'!$E104,'Data Repository Table'!$D:$D,'Economic Cost Analysis'!N$102)</f>
        <v>6200943.6717096576</v>
      </c>
      <c r="O104" s="29">
        <f>SUMIFS('Data Repository Table'!$J:$J,'Data Repository Table'!$A:$A,'Economic Cost Analysis'!$A104,'Data Repository Table'!$B:$B,'Economic Cost Analysis'!$C104,'Data Repository Table'!$H:$H,'Economic Cost Analysis'!$E104,'Data Repository Table'!$D:$D,'Economic Cost Analysis'!O$102)</f>
        <v>5865501.3107279064</v>
      </c>
      <c r="P104" s="29">
        <f>SUMIFS('Data Repository Table'!$J:$J,'Data Repository Table'!$A:$A,'Economic Cost Analysis'!$A104,'Data Repository Table'!$B:$B,'Economic Cost Analysis'!$C104,'Data Repository Table'!$H:$H,'Economic Cost Analysis'!$E104,'Data Repository Table'!$D:$D,'Economic Cost Analysis'!P$102)</f>
        <v>6536462.6184871849</v>
      </c>
      <c r="Q104" s="29">
        <f>SUMIFS('Data Repository Table'!$J:$J,'Data Repository Table'!$A:$A,'Economic Cost Analysis'!$A104,'Data Repository Table'!$B:$B,'Economic Cost Analysis'!$C104,'Data Repository Table'!$H:$H,'Economic Cost Analysis'!$E104,'Data Repository Table'!$D:$D,'Economic Cost Analysis'!Q$102)</f>
        <v>5470028.3066542372</v>
      </c>
      <c r="R104" s="29">
        <f>SUM(F104:Q104)</f>
        <v>83243861.62046805</v>
      </c>
    </row>
    <row r="105" spans="1:38" ht="14.25" customHeight="1" x14ac:dyDescent="0.2">
      <c r="A105" s="8" t="s">
        <v>58</v>
      </c>
      <c r="B105" s="8" t="s">
        <v>114</v>
      </c>
      <c r="C105" s="8" t="s">
        <v>44</v>
      </c>
      <c r="D105" s="8" t="s">
        <v>48</v>
      </c>
      <c r="E105" s="8" t="s">
        <v>49</v>
      </c>
      <c r="F105" s="29">
        <f>SUMIFS('Data Repository Table'!$J:$J,'Data Repository Table'!$A:$A,'Economic Cost Analysis'!$A105,'Data Repository Table'!$B:$B,'Economic Cost Analysis'!$C105,'Data Repository Table'!$H:$H,'Economic Cost Analysis'!$E105,'Data Repository Table'!$D:$D,'Economic Cost Analysis'!F$102)</f>
        <v>3702858.0392258596</v>
      </c>
      <c r="G105" s="29">
        <f>SUMIFS('Data Repository Table'!$J:$J,'Data Repository Table'!$A:$A,'Economic Cost Analysis'!$A105,'Data Repository Table'!$B:$B,'Economic Cost Analysis'!$C105,'Data Repository Table'!$H:$H,'Economic Cost Analysis'!$E105,'Data Repository Table'!$D:$D,'Economic Cost Analysis'!G$102)</f>
        <v>3904628.4830790581</v>
      </c>
      <c r="H105" s="29">
        <f>SUMIFS('Data Repository Table'!$J:$J,'Data Repository Table'!$A:$A,'Economic Cost Analysis'!$A105,'Data Repository Table'!$B:$B,'Economic Cost Analysis'!$C105,'Data Repository Table'!$H:$H,'Economic Cost Analysis'!$E105,'Data Repository Table'!$D:$D,'Economic Cost Analysis'!H$102)</f>
        <v>4149212.1506632119</v>
      </c>
      <c r="I105" s="29">
        <f>SUMIFS('Data Repository Table'!$J:$J,'Data Repository Table'!$A:$A,'Economic Cost Analysis'!$A105,'Data Repository Table'!$B:$B,'Economic Cost Analysis'!$C105,'Data Repository Table'!$H:$H,'Economic Cost Analysis'!$E105,'Data Repository Table'!$D:$D,'Economic Cost Analysis'!I$102)</f>
        <v>4527914.3323927717</v>
      </c>
      <c r="J105" s="29">
        <f>SUMIFS('Data Repository Table'!$J:$J,'Data Repository Table'!$A:$A,'Economic Cost Analysis'!$A105,'Data Repository Table'!$B:$B,'Economic Cost Analysis'!$C105,'Data Repository Table'!$H:$H,'Economic Cost Analysis'!$E105,'Data Repository Table'!$D:$D,'Economic Cost Analysis'!J$102)</f>
        <v>4595025.8539676033</v>
      </c>
      <c r="K105" s="29">
        <f>SUMIFS('Data Repository Table'!$J:$J,'Data Repository Table'!$A:$A,'Economic Cost Analysis'!$A105,'Data Repository Table'!$B:$B,'Economic Cost Analysis'!$C105,'Data Repository Table'!$H:$H,'Economic Cost Analysis'!$E105,'Data Repository Table'!$D:$D,'Economic Cost Analysis'!K$102)</f>
        <v>2907880.0237676678</v>
      </c>
      <c r="L105" s="29">
        <f>SUMIFS('Data Repository Table'!$J:$J,'Data Repository Table'!$A:$A,'Economic Cost Analysis'!$A105,'Data Repository Table'!$B:$B,'Economic Cost Analysis'!$C105,'Data Repository Table'!$H:$H,'Economic Cost Analysis'!$E105,'Data Repository Table'!$D:$D,'Economic Cost Analysis'!L$102)</f>
        <v>2914530.9790495913</v>
      </c>
      <c r="M105" s="29">
        <f>SUMIFS('Data Repository Table'!$J:$J,'Data Repository Table'!$A:$A,'Economic Cost Analysis'!$A105,'Data Repository Table'!$B:$B,'Economic Cost Analysis'!$C105,'Data Repository Table'!$H:$H,'Economic Cost Analysis'!$E105,'Data Repository Table'!$D:$D,'Economic Cost Analysis'!M$102)</f>
        <v>2943321.4631723547</v>
      </c>
      <c r="N105" s="29">
        <f>SUMIFS('Data Repository Table'!$J:$J,'Data Repository Table'!$A:$A,'Economic Cost Analysis'!$A105,'Data Repository Table'!$B:$B,'Economic Cost Analysis'!$C105,'Data Repository Table'!$H:$H,'Economic Cost Analysis'!$E105,'Data Repository Table'!$D:$D,'Economic Cost Analysis'!N$102)</f>
        <v>3217660.1686767587</v>
      </c>
      <c r="O105" s="29">
        <f>SUMIFS('Data Repository Table'!$J:$J,'Data Repository Table'!$A:$A,'Economic Cost Analysis'!$A105,'Data Repository Table'!$B:$B,'Economic Cost Analysis'!$C105,'Data Repository Table'!$H:$H,'Economic Cost Analysis'!$E105,'Data Repository Table'!$D:$D,'Economic Cost Analysis'!O$102)</f>
        <v>2899192.9332085801</v>
      </c>
      <c r="P105" s="29">
        <f>SUMIFS('Data Repository Table'!$J:$J,'Data Repository Table'!$A:$A,'Economic Cost Analysis'!$A105,'Data Repository Table'!$B:$B,'Economic Cost Analysis'!$C105,'Data Repository Table'!$H:$H,'Economic Cost Analysis'!$E105,'Data Repository Table'!$D:$D,'Economic Cost Analysis'!P$102)</f>
        <v>3384855.1370801763</v>
      </c>
      <c r="Q105" s="29">
        <f>SUMIFS('Data Repository Table'!$J:$J,'Data Repository Table'!$A:$A,'Economic Cost Analysis'!$A105,'Data Repository Table'!$B:$B,'Economic Cost Analysis'!$C105,'Data Repository Table'!$H:$H,'Economic Cost Analysis'!$E105,'Data Repository Table'!$D:$D,'Economic Cost Analysis'!Q$102)</f>
        <v>3064827.6737993462</v>
      </c>
      <c r="R105" s="29">
        <f t="shared" ref="R105:R112" si="17">SUM(F105:Q105)</f>
        <v>42211907.238082983</v>
      </c>
    </row>
    <row r="106" spans="1:38" ht="14.25" customHeight="1" x14ac:dyDescent="0.2">
      <c r="A106" s="8" t="s">
        <v>58</v>
      </c>
      <c r="B106" s="8" t="s">
        <v>114</v>
      </c>
      <c r="C106" s="8" t="s">
        <v>44</v>
      </c>
      <c r="D106" s="8" t="s">
        <v>48</v>
      </c>
      <c r="E106" s="8" t="s">
        <v>50</v>
      </c>
      <c r="F106" s="29">
        <f>SUMIFS('Data Repository Table'!$J:$J,'Data Repository Table'!$A:$A,'Economic Cost Analysis'!$A106,'Data Repository Table'!$B:$B,'Economic Cost Analysis'!$C106,'Data Repository Table'!$H:$H,'Economic Cost Analysis'!$E106,'Data Repository Table'!$D:$D,'Economic Cost Analysis'!F$102)</f>
        <v>3468791.8411386055</v>
      </c>
      <c r="G106" s="29">
        <f>SUMIFS('Data Repository Table'!$J:$J,'Data Repository Table'!$A:$A,'Economic Cost Analysis'!$A106,'Data Repository Table'!$B:$B,'Economic Cost Analysis'!$C106,'Data Repository Table'!$H:$H,'Economic Cost Analysis'!$E106,'Data Repository Table'!$D:$D,'Economic Cost Analysis'!G$102)</f>
        <v>3910167.3939146623</v>
      </c>
      <c r="H106" s="29">
        <f>SUMIFS('Data Repository Table'!$J:$J,'Data Repository Table'!$A:$A,'Economic Cost Analysis'!$A106,'Data Repository Table'!$B:$B,'Economic Cost Analysis'!$C106,'Data Repository Table'!$H:$H,'Economic Cost Analysis'!$E106,'Data Repository Table'!$D:$D,'Economic Cost Analysis'!H$102)</f>
        <v>4019733.9348969432</v>
      </c>
      <c r="I106" s="29">
        <f>SUMIFS('Data Repository Table'!$J:$J,'Data Repository Table'!$A:$A,'Economic Cost Analysis'!$A106,'Data Repository Table'!$B:$B,'Economic Cost Analysis'!$C106,'Data Repository Table'!$H:$H,'Economic Cost Analysis'!$E106,'Data Repository Table'!$D:$D,'Economic Cost Analysis'!I$102)</f>
        <v>4600898.1998925097</v>
      </c>
      <c r="J106" s="29">
        <f>SUMIFS('Data Repository Table'!$J:$J,'Data Repository Table'!$A:$A,'Economic Cost Analysis'!$A106,'Data Repository Table'!$B:$B,'Economic Cost Analysis'!$C106,'Data Repository Table'!$H:$H,'Economic Cost Analysis'!$E106,'Data Repository Table'!$D:$D,'Economic Cost Analysis'!J$102)</f>
        <v>4329191.466729641</v>
      </c>
      <c r="K106" s="29">
        <f>SUMIFS('Data Repository Table'!$J:$J,'Data Repository Table'!$A:$A,'Economic Cost Analysis'!$A106,'Data Repository Table'!$B:$B,'Economic Cost Analysis'!$C106,'Data Repository Table'!$H:$H,'Economic Cost Analysis'!$E106,'Data Repository Table'!$D:$D,'Economic Cost Analysis'!K$102)</f>
        <v>2886240.0374634834</v>
      </c>
      <c r="L106" s="29">
        <f>SUMIFS('Data Repository Table'!$J:$J,'Data Repository Table'!$A:$A,'Economic Cost Analysis'!$A106,'Data Repository Table'!$B:$B,'Economic Cost Analysis'!$C106,'Data Repository Table'!$H:$H,'Economic Cost Analysis'!$E106,'Data Repository Table'!$D:$D,'Economic Cost Analysis'!L$102)</f>
        <v>2856194.0087494198</v>
      </c>
      <c r="M106" s="29">
        <f>SUMIFS('Data Repository Table'!$J:$J,'Data Repository Table'!$A:$A,'Economic Cost Analysis'!$A106,'Data Repository Table'!$B:$B,'Economic Cost Analysis'!$C106,'Data Repository Table'!$H:$H,'Economic Cost Analysis'!$E106,'Data Repository Table'!$D:$D,'Economic Cost Analysis'!M$102)</f>
        <v>2807459.9604355572</v>
      </c>
      <c r="N106" s="29">
        <f>SUMIFS('Data Repository Table'!$J:$J,'Data Repository Table'!$A:$A,'Economic Cost Analysis'!$A106,'Data Repository Table'!$B:$B,'Economic Cost Analysis'!$C106,'Data Repository Table'!$H:$H,'Economic Cost Analysis'!$E106,'Data Repository Table'!$D:$D,'Economic Cost Analysis'!N$102)</f>
        <v>3086974.9961602269</v>
      </c>
      <c r="O106" s="29">
        <f>SUMIFS('Data Repository Table'!$J:$J,'Data Repository Table'!$A:$A,'Economic Cost Analysis'!$A106,'Data Repository Table'!$B:$B,'Economic Cost Analysis'!$C106,'Data Repository Table'!$H:$H,'Economic Cost Analysis'!$E106,'Data Repository Table'!$D:$D,'Economic Cost Analysis'!O$102)</f>
        <v>2875769.9609229807</v>
      </c>
      <c r="P106" s="29">
        <f>SUMIFS('Data Repository Table'!$J:$J,'Data Repository Table'!$A:$A,'Economic Cost Analysis'!$A106,'Data Repository Table'!$B:$B,'Economic Cost Analysis'!$C106,'Data Repository Table'!$H:$H,'Economic Cost Analysis'!$E106,'Data Repository Table'!$D:$D,'Economic Cost Analysis'!P$102)</f>
        <v>3196136.0591219249</v>
      </c>
      <c r="Q106" s="29">
        <f>SUMIFS('Data Repository Table'!$J:$J,'Data Repository Table'!$A:$A,'Economic Cost Analysis'!$A106,'Data Repository Table'!$B:$B,'Economic Cost Analysis'!$C106,'Data Repository Table'!$H:$H,'Economic Cost Analysis'!$E106,'Data Repository Table'!$D:$D,'Economic Cost Analysis'!Q$102)</f>
        <v>2887114.142416215</v>
      </c>
      <c r="R106" s="29">
        <f t="shared" si="17"/>
        <v>40924672.001842164</v>
      </c>
    </row>
    <row r="107" spans="1:38" ht="14.25" customHeight="1" x14ac:dyDescent="0.2">
      <c r="A107" s="8" t="s">
        <v>58</v>
      </c>
      <c r="B107" s="8" t="s">
        <v>114</v>
      </c>
      <c r="C107" s="8" t="s">
        <v>44</v>
      </c>
      <c r="D107" s="8" t="s">
        <v>51</v>
      </c>
      <c r="E107" s="8" t="s">
        <v>52</v>
      </c>
      <c r="F107" s="29">
        <f>SUMIFS('Data Repository Table'!$J:$J,'Data Repository Table'!$A:$A,'Economic Cost Analysis'!$A107,'Data Repository Table'!$B:$B,'Economic Cost Analysis'!$C107,'Data Repository Table'!$H:$H,'Economic Cost Analysis'!$E107,'Data Repository Table'!$D:$D,'Economic Cost Analysis'!F$102)</f>
        <v>3052923.7543166084</v>
      </c>
      <c r="G107" s="29">
        <f>SUMIFS('Data Repository Table'!$J:$J,'Data Repository Table'!$A:$A,'Economic Cost Analysis'!$A107,'Data Repository Table'!$B:$B,'Economic Cost Analysis'!$C107,'Data Repository Table'!$H:$H,'Economic Cost Analysis'!$E107,'Data Repository Table'!$D:$D,'Economic Cost Analysis'!G$102)</f>
        <v>3161391.6213462814</v>
      </c>
      <c r="H107" s="29">
        <f>SUMIFS('Data Repository Table'!$J:$J,'Data Repository Table'!$A:$A,'Economic Cost Analysis'!$A107,'Data Repository Table'!$B:$B,'Economic Cost Analysis'!$C107,'Data Repository Table'!$H:$H,'Economic Cost Analysis'!$E107,'Data Repository Table'!$D:$D,'Economic Cost Analysis'!H$102)</f>
        <v>3394239.6040163897</v>
      </c>
      <c r="I107" s="29">
        <f>SUMIFS('Data Repository Table'!$J:$J,'Data Repository Table'!$A:$A,'Economic Cost Analysis'!$A107,'Data Repository Table'!$B:$B,'Economic Cost Analysis'!$C107,'Data Repository Table'!$H:$H,'Economic Cost Analysis'!$E107,'Data Repository Table'!$D:$D,'Economic Cost Analysis'!I$102)</f>
        <v>3628325.0596976532</v>
      </c>
      <c r="J107" s="29">
        <f>SUMIFS('Data Repository Table'!$J:$J,'Data Repository Table'!$A:$A,'Economic Cost Analysis'!$A107,'Data Repository Table'!$B:$B,'Economic Cost Analysis'!$C107,'Data Repository Table'!$H:$H,'Economic Cost Analysis'!$E107,'Data Repository Table'!$D:$D,'Economic Cost Analysis'!J$102)</f>
        <v>3679629.3126392504</v>
      </c>
      <c r="K107" s="29">
        <f>SUMIFS('Data Repository Table'!$J:$J,'Data Repository Table'!$A:$A,'Economic Cost Analysis'!$A107,'Data Repository Table'!$B:$B,'Economic Cost Analysis'!$C107,'Data Repository Table'!$H:$H,'Economic Cost Analysis'!$E107,'Data Repository Table'!$D:$D,'Economic Cost Analysis'!K$102)</f>
        <v>2294218.212138772</v>
      </c>
      <c r="L107" s="29">
        <f>SUMIFS('Data Repository Table'!$J:$J,'Data Repository Table'!$A:$A,'Economic Cost Analysis'!$A107,'Data Repository Table'!$B:$B,'Economic Cost Analysis'!$C107,'Data Repository Table'!$H:$H,'Economic Cost Analysis'!$E107,'Data Repository Table'!$D:$D,'Economic Cost Analysis'!L$102)</f>
        <v>2316886.0728902649</v>
      </c>
      <c r="M107" s="29">
        <f>SUMIFS('Data Repository Table'!$J:$J,'Data Repository Table'!$A:$A,'Economic Cost Analysis'!$A107,'Data Repository Table'!$B:$B,'Economic Cost Analysis'!$C107,'Data Repository Table'!$H:$H,'Economic Cost Analysis'!$E107,'Data Repository Table'!$D:$D,'Economic Cost Analysis'!M$102)</f>
        <v>2510834.5242147222</v>
      </c>
      <c r="N107" s="29">
        <f>SUMIFS('Data Repository Table'!$J:$J,'Data Repository Table'!$A:$A,'Economic Cost Analysis'!$A107,'Data Repository Table'!$B:$B,'Economic Cost Analysis'!$C107,'Data Repository Table'!$H:$H,'Economic Cost Analysis'!$E107,'Data Repository Table'!$D:$D,'Economic Cost Analysis'!N$102)</f>
        <v>2522137.9682701197</v>
      </c>
      <c r="O107" s="29">
        <f>SUMIFS('Data Repository Table'!$J:$J,'Data Repository Table'!$A:$A,'Economic Cost Analysis'!$A107,'Data Repository Table'!$B:$B,'Economic Cost Analysis'!$C107,'Data Repository Table'!$H:$H,'Economic Cost Analysis'!$E107,'Data Repository Table'!$D:$D,'Economic Cost Analysis'!O$102)</f>
        <v>2294926.1936724763</v>
      </c>
      <c r="P107" s="29">
        <f>SUMIFS('Data Repository Table'!$J:$J,'Data Repository Table'!$A:$A,'Economic Cost Analysis'!$A107,'Data Repository Table'!$B:$B,'Economic Cost Analysis'!$C107,'Data Repository Table'!$H:$H,'Economic Cost Analysis'!$E107,'Data Repository Table'!$D:$D,'Economic Cost Analysis'!P$102)</f>
        <v>2796653.6813710229</v>
      </c>
      <c r="Q107" s="29">
        <f>SUMIFS('Data Repository Table'!$J:$J,'Data Repository Table'!$A:$A,'Economic Cost Analysis'!$A107,'Data Repository Table'!$B:$B,'Economic Cost Analysis'!$C107,'Data Repository Table'!$H:$H,'Economic Cost Analysis'!$E107,'Data Repository Table'!$D:$D,'Economic Cost Analysis'!Q$102)</f>
        <v>2366747.1334291021</v>
      </c>
      <c r="R107" s="29">
        <f t="shared" si="17"/>
        <v>34018913.138002656</v>
      </c>
    </row>
    <row r="108" spans="1:38" ht="14.25" customHeight="1" x14ac:dyDescent="0.2">
      <c r="A108" s="8" t="s">
        <v>58</v>
      </c>
      <c r="B108" s="8" t="s">
        <v>114</v>
      </c>
      <c r="C108" s="8" t="s">
        <v>44</v>
      </c>
      <c r="D108" s="8" t="s">
        <v>51</v>
      </c>
      <c r="E108" s="8" t="s">
        <v>53</v>
      </c>
      <c r="F108" s="29">
        <f>SUMIFS('Data Repository Table'!$J:$J,'Data Repository Table'!$A:$A,'Economic Cost Analysis'!$A108,'Data Repository Table'!$B:$B,'Economic Cost Analysis'!$C108,'Data Repository Table'!$H:$H,'Economic Cost Analysis'!$E108,'Data Repository Table'!$D:$D,'Economic Cost Analysis'!F$102)</f>
        <v>1361006.372818087</v>
      </c>
      <c r="G108" s="29">
        <f>SUMIFS('Data Repository Table'!$J:$J,'Data Repository Table'!$A:$A,'Economic Cost Analysis'!$A108,'Data Repository Table'!$B:$B,'Economic Cost Analysis'!$C108,'Data Repository Table'!$H:$H,'Economic Cost Analysis'!$E108,'Data Repository Table'!$D:$D,'Economic Cost Analysis'!G$102)</f>
        <v>1540803.7527127052</v>
      </c>
      <c r="H108" s="29">
        <f>SUMIFS('Data Repository Table'!$J:$J,'Data Repository Table'!$A:$A,'Economic Cost Analysis'!$A108,'Data Repository Table'!$B:$B,'Economic Cost Analysis'!$C108,'Data Repository Table'!$H:$H,'Economic Cost Analysis'!$E108,'Data Repository Table'!$D:$D,'Economic Cost Analysis'!H$102)</f>
        <v>1533870.0330063524</v>
      </c>
      <c r="I108" s="29">
        <f>SUMIFS('Data Repository Table'!$J:$J,'Data Repository Table'!$A:$A,'Economic Cost Analysis'!$A108,'Data Repository Table'!$B:$B,'Economic Cost Analysis'!$C108,'Data Repository Table'!$H:$H,'Economic Cost Analysis'!$E108,'Data Repository Table'!$D:$D,'Economic Cost Analysis'!I$102)</f>
        <v>1922804.3883041467</v>
      </c>
      <c r="J108" s="29">
        <f>SUMIFS('Data Repository Table'!$J:$J,'Data Repository Table'!$A:$A,'Economic Cost Analysis'!$A108,'Data Repository Table'!$B:$B,'Economic Cost Analysis'!$C108,'Data Repository Table'!$H:$H,'Economic Cost Analysis'!$E108,'Data Repository Table'!$D:$D,'Economic Cost Analysis'!J$102)</f>
        <v>2090734.6259080649</v>
      </c>
      <c r="K108" s="29">
        <f>SUMIFS('Data Repository Table'!$J:$J,'Data Repository Table'!$A:$A,'Economic Cost Analysis'!$A108,'Data Repository Table'!$B:$B,'Economic Cost Analysis'!$C108,'Data Repository Table'!$H:$H,'Economic Cost Analysis'!$E108,'Data Repository Table'!$D:$D,'Economic Cost Analysis'!K$102)</f>
        <v>1138371.9567625313</v>
      </c>
      <c r="L108" s="29">
        <f>SUMIFS('Data Repository Table'!$J:$J,'Data Repository Table'!$A:$A,'Economic Cost Analysis'!$A108,'Data Repository Table'!$B:$B,'Economic Cost Analysis'!$C108,'Data Repository Table'!$H:$H,'Economic Cost Analysis'!$E108,'Data Repository Table'!$D:$D,'Economic Cost Analysis'!L$102)</f>
        <v>1154882.6847980628</v>
      </c>
      <c r="M108" s="29">
        <f>SUMIFS('Data Repository Table'!$J:$J,'Data Repository Table'!$A:$A,'Economic Cost Analysis'!$A108,'Data Repository Table'!$B:$B,'Economic Cost Analysis'!$C108,'Data Repository Table'!$H:$H,'Economic Cost Analysis'!$E108,'Data Repository Table'!$D:$D,'Economic Cost Analysis'!M$102)</f>
        <v>1184594.0853902877</v>
      </c>
      <c r="N108" s="29">
        <f>SUMIFS('Data Repository Table'!$J:$J,'Data Repository Table'!$A:$A,'Economic Cost Analysis'!$A108,'Data Repository Table'!$B:$B,'Economic Cost Analysis'!$C108,'Data Repository Table'!$H:$H,'Economic Cost Analysis'!$E108,'Data Repository Table'!$D:$D,'Economic Cost Analysis'!N$102)</f>
        <v>1236958.6391698015</v>
      </c>
      <c r="O108" s="29">
        <f>SUMIFS('Data Repository Table'!$J:$J,'Data Repository Table'!$A:$A,'Economic Cost Analysis'!$A108,'Data Repository Table'!$B:$B,'Economic Cost Analysis'!$C108,'Data Repository Table'!$H:$H,'Economic Cost Analysis'!$E108,'Data Repository Table'!$D:$D,'Economic Cost Analysis'!O$102)</f>
        <v>1218903.5397942397</v>
      </c>
      <c r="P108" s="29">
        <f>SUMIFS('Data Repository Table'!$J:$J,'Data Repository Table'!$A:$A,'Economic Cost Analysis'!$A108,'Data Repository Table'!$B:$B,'Economic Cost Analysis'!$C108,'Data Repository Table'!$H:$H,'Economic Cost Analysis'!$E108,'Data Repository Table'!$D:$D,'Economic Cost Analysis'!P$102)</f>
        <v>1371172.5088438424</v>
      </c>
      <c r="Q108" s="29">
        <f>SUMIFS('Data Repository Table'!$J:$J,'Data Repository Table'!$A:$A,'Economic Cost Analysis'!$A108,'Data Repository Table'!$B:$B,'Economic Cost Analysis'!$C108,'Data Repository Table'!$H:$H,'Economic Cost Analysis'!$E108,'Data Repository Table'!$D:$D,'Economic Cost Analysis'!Q$102)</f>
        <v>1009696.4295774887</v>
      </c>
      <c r="R108" s="29">
        <f t="shared" si="17"/>
        <v>16763799.017085612</v>
      </c>
    </row>
    <row r="109" spans="1:38" ht="14.25" customHeight="1" x14ac:dyDescent="0.2">
      <c r="A109" s="8" t="s">
        <v>58</v>
      </c>
      <c r="B109" s="8" t="s">
        <v>114</v>
      </c>
      <c r="C109" s="8" t="s">
        <v>44</v>
      </c>
      <c r="D109" s="8" t="s">
        <v>51</v>
      </c>
      <c r="E109" s="8" t="s">
        <v>54</v>
      </c>
      <c r="F109" s="29">
        <f>SUMIFS('Data Repository Table'!$J:$J,'Data Repository Table'!$A:$A,'Economic Cost Analysis'!$A109,'Data Repository Table'!$B:$B,'Economic Cost Analysis'!$C109,'Data Repository Table'!$H:$H,'Economic Cost Analysis'!$E109,'Data Repository Table'!$D:$D,'Economic Cost Analysis'!F$102)</f>
        <v>1835965.7010541977</v>
      </c>
      <c r="G109" s="29">
        <f>SUMIFS('Data Repository Table'!$J:$J,'Data Repository Table'!$A:$A,'Economic Cost Analysis'!$A109,'Data Repository Table'!$B:$B,'Economic Cost Analysis'!$C109,'Data Repository Table'!$H:$H,'Economic Cost Analysis'!$E109,'Data Repository Table'!$D:$D,'Economic Cost Analysis'!G$102)</f>
        <v>1942345.7166101835</v>
      </c>
      <c r="H109" s="29">
        <f>SUMIFS('Data Repository Table'!$J:$J,'Data Repository Table'!$A:$A,'Economic Cost Analysis'!$A109,'Data Repository Table'!$B:$B,'Economic Cost Analysis'!$C109,'Data Repository Table'!$H:$H,'Economic Cost Analysis'!$E109,'Data Repository Table'!$D:$D,'Economic Cost Analysis'!H$102)</f>
        <v>1981073.1290546153</v>
      </c>
      <c r="I109" s="29">
        <f>SUMIFS('Data Repository Table'!$J:$J,'Data Repository Table'!$A:$A,'Economic Cost Analysis'!$A109,'Data Repository Table'!$B:$B,'Economic Cost Analysis'!$C109,'Data Repository Table'!$H:$H,'Economic Cost Analysis'!$E109,'Data Repository Table'!$D:$D,'Economic Cost Analysis'!I$102)</f>
        <v>2405565.5487894928</v>
      </c>
      <c r="J109" s="29">
        <f>SUMIFS('Data Repository Table'!$J:$J,'Data Repository Table'!$A:$A,'Economic Cost Analysis'!$A109,'Data Repository Table'!$B:$B,'Economic Cost Analysis'!$C109,'Data Repository Table'!$H:$H,'Economic Cost Analysis'!$E109,'Data Repository Table'!$D:$D,'Economic Cost Analysis'!J$102)</f>
        <v>2479091.8597774156</v>
      </c>
      <c r="K109" s="29">
        <f>SUMIFS('Data Repository Table'!$J:$J,'Data Repository Table'!$A:$A,'Economic Cost Analysis'!$A109,'Data Repository Table'!$B:$B,'Economic Cost Analysis'!$C109,'Data Repository Table'!$H:$H,'Economic Cost Analysis'!$E109,'Data Repository Table'!$D:$D,'Economic Cost Analysis'!K$102)</f>
        <v>1430799.7606643969</v>
      </c>
      <c r="L109" s="29">
        <f>SUMIFS('Data Repository Table'!$J:$J,'Data Repository Table'!$A:$A,'Economic Cost Analysis'!$A109,'Data Repository Table'!$B:$B,'Economic Cost Analysis'!$C109,'Data Repository Table'!$H:$H,'Economic Cost Analysis'!$E109,'Data Repository Table'!$D:$D,'Economic Cost Analysis'!L$102)</f>
        <v>1495407.3285604485</v>
      </c>
      <c r="M109" s="29">
        <f>SUMIFS('Data Repository Table'!$J:$J,'Data Repository Table'!$A:$A,'Economic Cost Analysis'!$A109,'Data Repository Table'!$B:$B,'Economic Cost Analysis'!$C109,'Data Repository Table'!$H:$H,'Economic Cost Analysis'!$E109,'Data Repository Table'!$D:$D,'Economic Cost Analysis'!M$102)</f>
        <v>1533455.5917086077</v>
      </c>
      <c r="N109" s="29">
        <f>SUMIFS('Data Repository Table'!$J:$J,'Data Repository Table'!$A:$A,'Economic Cost Analysis'!$A109,'Data Repository Table'!$B:$B,'Economic Cost Analysis'!$C109,'Data Repository Table'!$H:$H,'Economic Cost Analysis'!$E109,'Data Repository Table'!$D:$D,'Economic Cost Analysis'!N$102)</f>
        <v>1545239.8617180442</v>
      </c>
      <c r="O109" s="29">
        <f>SUMIFS('Data Repository Table'!$J:$J,'Data Repository Table'!$A:$A,'Economic Cost Analysis'!$A109,'Data Repository Table'!$B:$B,'Economic Cost Analysis'!$C109,'Data Repository Table'!$H:$H,'Economic Cost Analysis'!$E109,'Data Repository Table'!$D:$D,'Economic Cost Analysis'!O$102)</f>
        <v>1439198.6174970418</v>
      </c>
      <c r="P109" s="29">
        <f>SUMIFS('Data Repository Table'!$J:$J,'Data Repository Table'!$A:$A,'Economic Cost Analysis'!$A109,'Data Repository Table'!$B:$B,'Economic Cost Analysis'!$C109,'Data Repository Table'!$H:$H,'Economic Cost Analysis'!$E109,'Data Repository Table'!$D:$D,'Economic Cost Analysis'!P$102)</f>
        <v>1711047.3619238224</v>
      </c>
      <c r="Q109" s="29">
        <f>SUMIFS('Data Repository Table'!$J:$J,'Data Repository Table'!$A:$A,'Economic Cost Analysis'!$A109,'Data Repository Table'!$B:$B,'Economic Cost Analysis'!$C109,'Data Repository Table'!$H:$H,'Economic Cost Analysis'!$E109,'Data Repository Table'!$D:$D,'Economic Cost Analysis'!Q$102)</f>
        <v>1513615.629663452</v>
      </c>
      <c r="R109" s="29">
        <f t="shared" si="17"/>
        <v>21312806.107021719</v>
      </c>
    </row>
    <row r="110" spans="1:38" ht="14.25" customHeight="1" x14ac:dyDescent="0.2">
      <c r="A110" s="8" t="s">
        <v>58</v>
      </c>
      <c r="B110" s="8" t="s">
        <v>114</v>
      </c>
      <c r="C110" s="8" t="s">
        <v>44</v>
      </c>
      <c r="D110" s="8" t="s">
        <v>51</v>
      </c>
      <c r="E110" s="8" t="s">
        <v>55</v>
      </c>
      <c r="F110" s="29">
        <f>SUMIFS('Data Repository Table'!$J:$J,'Data Repository Table'!$A:$A,'Economic Cost Analysis'!$A110,'Data Repository Table'!$B:$B,'Economic Cost Analysis'!$C110,'Data Repository Table'!$H:$H,'Economic Cost Analysis'!$E110,'Data Repository Table'!$D:$D,'Economic Cost Analysis'!F$102)</f>
        <v>889528.77961707977</v>
      </c>
      <c r="G110" s="29">
        <f>SUMIFS('Data Repository Table'!$J:$J,'Data Repository Table'!$A:$A,'Economic Cost Analysis'!$A110,'Data Repository Table'!$B:$B,'Economic Cost Analysis'!$C110,'Data Repository Table'!$H:$H,'Economic Cost Analysis'!$E110,'Data Repository Table'!$D:$D,'Economic Cost Analysis'!G$102)</f>
        <v>1005471.836342482</v>
      </c>
      <c r="H110" s="29">
        <f>SUMIFS('Data Repository Table'!$J:$J,'Data Repository Table'!$A:$A,'Economic Cost Analysis'!$A110,'Data Repository Table'!$B:$B,'Economic Cost Analysis'!$C110,'Data Repository Table'!$H:$H,'Economic Cost Analysis'!$E110,'Data Repository Table'!$D:$D,'Economic Cost Analysis'!H$102)</f>
        <v>1083448.5035306632</v>
      </c>
      <c r="I110" s="29">
        <f>SUMIFS('Data Repository Table'!$J:$J,'Data Repository Table'!$A:$A,'Economic Cost Analysis'!$A110,'Data Repository Table'!$B:$B,'Economic Cost Analysis'!$C110,'Data Repository Table'!$H:$H,'Economic Cost Analysis'!$E110,'Data Repository Table'!$D:$D,'Economic Cost Analysis'!I$102)</f>
        <v>1122929.4459370594</v>
      </c>
      <c r="J110" s="29">
        <f>SUMIFS('Data Repository Table'!$J:$J,'Data Repository Table'!$A:$A,'Economic Cost Analysis'!$A110,'Data Repository Table'!$B:$B,'Economic Cost Analysis'!$C110,'Data Repository Table'!$H:$H,'Economic Cost Analysis'!$E110,'Data Repository Table'!$D:$D,'Economic Cost Analysis'!J$102)</f>
        <v>1251059.0644439589</v>
      </c>
      <c r="K110" s="29">
        <f>SUMIFS('Data Repository Table'!$J:$J,'Data Repository Table'!$A:$A,'Economic Cost Analysis'!$A110,'Data Repository Table'!$B:$B,'Economic Cost Analysis'!$C110,'Data Repository Table'!$H:$H,'Economic Cost Analysis'!$E110,'Data Repository Table'!$D:$D,'Economic Cost Analysis'!K$102)</f>
        <v>732380.47840520821</v>
      </c>
      <c r="L110" s="29">
        <f>SUMIFS('Data Repository Table'!$J:$J,'Data Repository Table'!$A:$A,'Economic Cost Analysis'!$A110,'Data Repository Table'!$B:$B,'Economic Cost Analysis'!$C110,'Data Repository Table'!$H:$H,'Economic Cost Analysis'!$E110,'Data Repository Table'!$D:$D,'Economic Cost Analysis'!L$102)</f>
        <v>768259.97452681593</v>
      </c>
      <c r="M110" s="29">
        <f>SUMIFS('Data Repository Table'!$J:$J,'Data Repository Table'!$A:$A,'Economic Cost Analysis'!$A110,'Data Repository Table'!$B:$B,'Economic Cost Analysis'!$C110,'Data Repository Table'!$H:$H,'Economic Cost Analysis'!$E110,'Data Repository Table'!$D:$D,'Economic Cost Analysis'!M$102)</f>
        <v>790716.10373404226</v>
      </c>
      <c r="N110" s="29">
        <f>SUMIFS('Data Repository Table'!$J:$J,'Data Repository Table'!$A:$A,'Economic Cost Analysis'!$A110,'Data Repository Table'!$B:$B,'Economic Cost Analysis'!$C110,'Data Repository Table'!$H:$H,'Economic Cost Analysis'!$E110,'Data Repository Table'!$D:$D,'Economic Cost Analysis'!N$102)</f>
        <v>789211.5512203821</v>
      </c>
      <c r="O110" s="29">
        <f>SUMIFS('Data Repository Table'!$J:$J,'Data Repository Table'!$A:$A,'Economic Cost Analysis'!$A110,'Data Repository Table'!$B:$B,'Economic Cost Analysis'!$C110,'Data Repository Table'!$H:$H,'Economic Cost Analysis'!$E110,'Data Repository Table'!$D:$D,'Economic Cost Analysis'!O$102)</f>
        <v>749470.34376192896</v>
      </c>
      <c r="P110" s="29">
        <f>SUMIFS('Data Repository Table'!$J:$J,'Data Repository Table'!$A:$A,'Economic Cost Analysis'!$A110,'Data Repository Table'!$B:$B,'Economic Cost Analysis'!$C110,'Data Repository Table'!$H:$H,'Economic Cost Analysis'!$E110,'Data Repository Table'!$D:$D,'Economic Cost Analysis'!P$102)</f>
        <v>913113.51752314693</v>
      </c>
      <c r="Q110" s="29">
        <f>SUMIFS('Data Repository Table'!$J:$J,'Data Repository Table'!$A:$A,'Economic Cost Analysis'!$A110,'Data Repository Table'!$B:$B,'Economic Cost Analysis'!$C110,'Data Repository Table'!$H:$H,'Economic Cost Analysis'!$E110,'Data Repository Table'!$D:$D,'Economic Cost Analysis'!Q$102)</f>
        <v>694347.64712096064</v>
      </c>
      <c r="R110" s="29">
        <f t="shared" si="17"/>
        <v>10789937.246163728</v>
      </c>
    </row>
    <row r="111" spans="1:38" ht="14.25" customHeight="1" x14ac:dyDescent="0.2">
      <c r="A111" s="8" t="s">
        <v>58</v>
      </c>
      <c r="B111" s="8" t="s">
        <v>114</v>
      </c>
      <c r="C111" s="8" t="s">
        <v>44</v>
      </c>
      <c r="D111" s="8" t="s">
        <v>56</v>
      </c>
      <c r="E111" s="8" t="s">
        <v>57</v>
      </c>
      <c r="F111" s="29">
        <f>SUMIFS('Data Repository Table'!$J:$J,'Data Repository Table'!$A:$A,'Economic Cost Analysis'!$A111,'Data Repository Table'!$B:$B,'Economic Cost Analysis'!$C111,'Data Repository Table'!$H:$H,'Economic Cost Analysis'!$E111,'Data Repository Table'!$D:$D,'Economic Cost Analysis'!F$102)</f>
        <v>7381010.2629159009</v>
      </c>
      <c r="G111" s="29">
        <f>SUMIFS('Data Repository Table'!$J:$J,'Data Repository Table'!$A:$A,'Economic Cost Analysis'!$A111,'Data Repository Table'!$B:$B,'Economic Cost Analysis'!$C111,'Data Repository Table'!$H:$H,'Economic Cost Analysis'!$E111,'Data Repository Table'!$D:$D,'Economic Cost Analysis'!G$102)</f>
        <v>8093487.2667298131</v>
      </c>
      <c r="H111" s="29">
        <f>SUMIFS('Data Repository Table'!$J:$J,'Data Repository Table'!$A:$A,'Economic Cost Analysis'!$A111,'Data Repository Table'!$B:$B,'Economic Cost Analysis'!$C111,'Data Repository Table'!$H:$H,'Economic Cost Analysis'!$E111,'Data Repository Table'!$D:$D,'Economic Cost Analysis'!H$102)</f>
        <v>8561111.533532355</v>
      </c>
      <c r="I111" s="29">
        <f>SUMIFS('Data Repository Table'!$J:$J,'Data Repository Table'!$A:$A,'Economic Cost Analysis'!$A111,'Data Repository Table'!$B:$B,'Economic Cost Analysis'!$C111,'Data Repository Table'!$H:$H,'Economic Cost Analysis'!$E111,'Data Repository Table'!$D:$D,'Economic Cost Analysis'!I$102)</f>
        <v>9219328.0467704758</v>
      </c>
      <c r="J111" s="29">
        <f>SUMIFS('Data Repository Table'!$J:$J,'Data Repository Table'!$A:$A,'Economic Cost Analysis'!$A111,'Data Repository Table'!$B:$B,'Economic Cost Analysis'!$C111,'Data Repository Table'!$H:$H,'Economic Cost Analysis'!$E111,'Data Repository Table'!$D:$D,'Economic Cost Analysis'!J$102)</f>
        <v>9509802.105490597</v>
      </c>
      <c r="K111" s="29">
        <f>SUMIFS('Data Repository Table'!$J:$J,'Data Repository Table'!$A:$A,'Economic Cost Analysis'!$A111,'Data Repository Table'!$B:$B,'Economic Cost Analysis'!$C111,'Data Repository Table'!$H:$H,'Economic Cost Analysis'!$E111,'Data Repository Table'!$D:$D,'Economic Cost Analysis'!K$102)</f>
        <v>5721642.2694704309</v>
      </c>
      <c r="L111" s="29">
        <f>SUMIFS('Data Repository Table'!$J:$J,'Data Repository Table'!$A:$A,'Economic Cost Analysis'!$A111,'Data Repository Table'!$B:$B,'Economic Cost Analysis'!$C111,'Data Repository Table'!$H:$H,'Economic Cost Analysis'!$E111,'Data Repository Table'!$D:$D,'Economic Cost Analysis'!L$102)</f>
        <v>6416899.9190566</v>
      </c>
      <c r="M111" s="29">
        <f>SUMIFS('Data Repository Table'!$J:$J,'Data Repository Table'!$A:$A,'Economic Cost Analysis'!$A111,'Data Repository Table'!$B:$B,'Economic Cost Analysis'!$C111,'Data Repository Table'!$H:$H,'Economic Cost Analysis'!$E111,'Data Repository Table'!$D:$D,'Economic Cost Analysis'!M$102)</f>
        <v>6181423.2810286954</v>
      </c>
      <c r="N111" s="29">
        <f>SUMIFS('Data Repository Table'!$J:$J,'Data Repository Table'!$A:$A,'Economic Cost Analysis'!$A111,'Data Repository Table'!$B:$B,'Economic Cost Analysis'!$C111,'Data Repository Table'!$H:$H,'Economic Cost Analysis'!$E111,'Data Repository Table'!$D:$D,'Economic Cost Analysis'!N$102)</f>
        <v>6357110.0722911693</v>
      </c>
      <c r="O111" s="29">
        <f>SUMIFS('Data Repository Table'!$J:$J,'Data Repository Table'!$A:$A,'Economic Cost Analysis'!$A111,'Data Repository Table'!$B:$B,'Economic Cost Analysis'!$C111,'Data Repository Table'!$H:$H,'Economic Cost Analysis'!$E111,'Data Repository Table'!$D:$D,'Economic Cost Analysis'!O$102)</f>
        <v>5766515.8290388407</v>
      </c>
      <c r="P111" s="29">
        <f>SUMIFS('Data Repository Table'!$J:$J,'Data Repository Table'!$A:$A,'Economic Cost Analysis'!$A111,'Data Repository Table'!$B:$B,'Economic Cost Analysis'!$C111,'Data Repository Table'!$H:$H,'Economic Cost Analysis'!$E111,'Data Repository Table'!$D:$D,'Economic Cost Analysis'!P$102)</f>
        <v>6570388.467438193</v>
      </c>
      <c r="Q111" s="29">
        <f>SUMIFS('Data Repository Table'!$J:$J,'Data Repository Table'!$A:$A,'Economic Cost Analysis'!$A111,'Data Repository Table'!$B:$B,'Economic Cost Analysis'!$C111,'Data Repository Table'!$H:$H,'Economic Cost Analysis'!$E111,'Data Repository Table'!$D:$D,'Economic Cost Analysis'!Q$102)</f>
        <v>6124666.7004089803</v>
      </c>
      <c r="R111" s="29">
        <f t="shared" si="17"/>
        <v>85903385.754172057</v>
      </c>
    </row>
    <row r="112" spans="1:38" ht="14.25" customHeight="1" x14ac:dyDescent="0.2">
      <c r="A112" s="8" t="s">
        <v>62</v>
      </c>
      <c r="B112" s="22" t="s">
        <v>114</v>
      </c>
      <c r="C112" s="8"/>
      <c r="D112" s="8"/>
      <c r="E112" s="8"/>
      <c r="F112" s="7">
        <f>SUMIFS('Data Repository Table'!$J:$J,'Data Repository Table'!$A:$A,'Economic Cost Analysis'!$A$112,'Data Repository Table'!$D:$D,'Economic Cost Analysis'!F$102)</f>
        <v>618.14428099999998</v>
      </c>
      <c r="G112" s="7">
        <f>SUMIFS('Data Repository Table'!$J:$J,'Data Repository Table'!$A:$A,'Economic Cost Analysis'!$A$112,'Data Repository Table'!$D:$D,'Economic Cost Analysis'!G$102)</f>
        <v>613.38369699999998</v>
      </c>
      <c r="H112" s="7">
        <f>SUMIFS('Data Repository Table'!$J:$J,'Data Repository Table'!$A:$A,'Economic Cost Analysis'!$A$112,'Data Repository Table'!$D:$D,'Economic Cost Analysis'!H$102)</f>
        <v>599.54558499999996</v>
      </c>
      <c r="I112" s="7">
        <f>SUMIFS('Data Repository Table'!$J:$J,'Data Repository Table'!$A:$A,'Economic Cost Analysis'!$A$112,'Data Repository Table'!$D:$D,'Economic Cost Analysis'!I$102)</f>
        <v>673.67093499999999</v>
      </c>
      <c r="J112" s="7">
        <f>SUMIFS('Data Repository Table'!$J:$J,'Data Repository Table'!$A:$A,'Economic Cost Analysis'!$A$112,'Data Repository Table'!$D:$D,'Economic Cost Analysis'!J$102)</f>
        <v>561.23997600000007</v>
      </c>
      <c r="K112" s="7">
        <f>SUMIFS('Data Repository Table'!$J:$J,'Data Repository Table'!$A:$A,'Economic Cost Analysis'!$A$112,'Data Repository Table'!$D:$D,'Economic Cost Analysis'!K$102)</f>
        <v>565.8385796</v>
      </c>
      <c r="L112" s="7">
        <f>SUMIFS('Data Repository Table'!$J:$J,'Data Repository Table'!$A:$A,'Economic Cost Analysis'!$A$112,'Data Repository Table'!$D:$D,'Economic Cost Analysis'!L$102)</f>
        <v>654.26448500000004</v>
      </c>
      <c r="M112" s="7">
        <f>SUMIFS('Data Repository Table'!$J:$J,'Data Repository Table'!$A:$A,'Economic Cost Analysis'!$A$112,'Data Repository Table'!$D:$D,'Economic Cost Analysis'!M$102)</f>
        <v>671.90148799999997</v>
      </c>
      <c r="N112" s="7">
        <f>SUMIFS('Data Repository Table'!$J:$J,'Data Repository Table'!$A:$A,'Economic Cost Analysis'!$A$112,'Data Repository Table'!$D:$D,'Economic Cost Analysis'!N$102)</f>
        <v>670.86889899999994</v>
      </c>
      <c r="O112" s="7">
        <f>SUMIFS('Data Repository Table'!$J:$J,'Data Repository Table'!$A:$A,'Economic Cost Analysis'!$A$112,'Data Repository Table'!$D:$D,'Economic Cost Analysis'!O$102)</f>
        <v>631.48916599999995</v>
      </c>
      <c r="P112" s="7">
        <f>SUMIFS('Data Repository Table'!$J:$J,'Data Repository Table'!$A:$A,'Economic Cost Analysis'!$A$112,'Data Repository Table'!$D:$D,'Economic Cost Analysis'!P$102)</f>
        <v>582.87949800000001</v>
      </c>
      <c r="Q112" s="7">
        <f>SUMIFS('Data Repository Table'!$J:$J,'Data Repository Table'!$A:$A,'Economic Cost Analysis'!$A$112,'Data Repository Table'!$D:$D,'Economic Cost Analysis'!Q$102)</f>
        <v>550.80905099999995</v>
      </c>
      <c r="R112" s="176">
        <f t="shared" si="17"/>
        <v>7394.035640600001</v>
      </c>
    </row>
    <row r="113" spans="1:18" ht="14.25" customHeight="1" x14ac:dyDescent="0.2">
      <c r="A113" s="121"/>
      <c r="B113" s="122"/>
      <c r="C113" s="123"/>
      <c r="D113" s="202" t="s">
        <v>119</v>
      </c>
      <c r="E113" s="203"/>
      <c r="F113" s="124">
        <f t="shared" ref="F113:R113" si="18">SUM(F104:F111)/(F112*1000)</f>
        <v>47.080364253463436</v>
      </c>
      <c r="G113" s="124">
        <f t="shared" si="18"/>
        <v>51.205750478850312</v>
      </c>
      <c r="H113" s="124">
        <f t="shared" si="18"/>
        <v>54.958833451813845</v>
      </c>
      <c r="I113" s="124">
        <f t="shared" si="18"/>
        <v>54.288792750714315</v>
      </c>
      <c r="J113" s="124">
        <f t="shared" si="18"/>
        <v>66.525415930150132</v>
      </c>
      <c r="K113" s="124">
        <f t="shared" si="18"/>
        <v>40.238827901460752</v>
      </c>
      <c r="L113" s="124">
        <f t="shared" si="18"/>
        <v>36.117490123451269</v>
      </c>
      <c r="M113" s="124">
        <f t="shared" si="18"/>
        <v>35.3066045572386</v>
      </c>
      <c r="N113" s="124">
        <f t="shared" si="18"/>
        <v>37.199871638730059</v>
      </c>
      <c r="O113" s="124">
        <f t="shared" si="18"/>
        <v>36.59521013639052</v>
      </c>
      <c r="P113" s="124">
        <f t="shared" si="18"/>
        <v>45.429337354715656</v>
      </c>
      <c r="Q113" s="124">
        <f t="shared" si="18"/>
        <v>41.994668789619773</v>
      </c>
      <c r="R113" s="124">
        <f t="shared" si="18"/>
        <v>45.329681707571687</v>
      </c>
    </row>
    <row r="114" spans="1:18" ht="14.25" customHeight="1" x14ac:dyDescent="0.2">
      <c r="F114" s="4"/>
      <c r="G114" s="4"/>
      <c r="H114" s="4"/>
      <c r="I114" s="4"/>
      <c r="J114" s="4"/>
      <c r="K114" s="4"/>
      <c r="L114" s="4"/>
      <c r="M114" s="4"/>
      <c r="N114" s="4"/>
      <c r="O114" s="4"/>
      <c r="P114" s="4"/>
      <c r="Q114" s="4"/>
      <c r="R114" s="4"/>
    </row>
    <row r="115" spans="1:18" ht="14.25" customHeight="1" x14ac:dyDescent="0.2">
      <c r="A115" s="105" t="s">
        <v>2</v>
      </c>
      <c r="B115" s="105" t="s">
        <v>6</v>
      </c>
      <c r="C115" s="105" t="s">
        <v>108</v>
      </c>
      <c r="D115" s="105" t="s">
        <v>45</v>
      </c>
      <c r="E115" s="105" t="s">
        <v>109</v>
      </c>
      <c r="F115" s="117">
        <v>41456</v>
      </c>
      <c r="G115" s="117">
        <v>41487</v>
      </c>
      <c r="H115" s="117">
        <v>41518</v>
      </c>
      <c r="I115" s="117">
        <v>41548</v>
      </c>
      <c r="J115" s="117">
        <v>41579</v>
      </c>
      <c r="K115" s="117">
        <v>41609</v>
      </c>
      <c r="L115" s="117">
        <v>41640</v>
      </c>
      <c r="M115" s="117">
        <v>41671</v>
      </c>
      <c r="N115" s="117">
        <v>41699</v>
      </c>
      <c r="O115" s="117">
        <v>41730</v>
      </c>
      <c r="P115" s="117">
        <v>41760</v>
      </c>
      <c r="Q115" s="117">
        <v>41791</v>
      </c>
      <c r="R115" s="132"/>
    </row>
    <row r="116" spans="1:18" ht="14.25" customHeight="1" x14ac:dyDescent="0.2">
      <c r="A116" s="105"/>
      <c r="B116" s="105"/>
      <c r="C116" s="105"/>
      <c r="D116" s="111"/>
      <c r="E116" s="132"/>
      <c r="F116" s="132"/>
      <c r="G116" s="132"/>
      <c r="H116" s="132"/>
      <c r="I116" s="132"/>
      <c r="J116" s="132"/>
      <c r="K116" s="132"/>
      <c r="L116" s="132"/>
      <c r="M116" s="132"/>
      <c r="N116" s="132"/>
      <c r="O116" s="132"/>
      <c r="P116" s="132"/>
      <c r="Q116" s="132"/>
      <c r="R116" s="118" t="s">
        <v>110</v>
      </c>
    </row>
    <row r="117" spans="1:18" ht="14.25" customHeight="1" x14ac:dyDescent="0.2">
      <c r="A117" s="8" t="s">
        <v>58</v>
      </c>
      <c r="B117" s="8" t="s">
        <v>34</v>
      </c>
      <c r="C117" s="8" t="s">
        <v>44</v>
      </c>
      <c r="D117" s="8" t="s">
        <v>46</v>
      </c>
      <c r="E117" s="8" t="s">
        <v>47</v>
      </c>
      <c r="F117" s="29">
        <f>SUMIFS('Data Repository Table'!$J:$J,'Data Repository Table'!$A:$A,'Economic Cost Analysis'!$A117,'Data Repository Table'!$B:$B,'Economic Cost Analysis'!$C117,'Data Repository Table'!$H:$H,'Economic Cost Analysis'!$E117,'Data Repository Table'!$D:$D,'Economic Cost Analysis'!F$102, 'Data Repository Table'!$C:$C,'Economic Cost Analysis'!$B117)</f>
        <v>859050.95871603675</v>
      </c>
      <c r="G117" s="29">
        <f>SUMIFS('Data Repository Table'!$J:$J,'Data Repository Table'!$A:$A,'Economic Cost Analysis'!$A117,'Data Repository Table'!$B:$B,'Economic Cost Analysis'!$C117,'Data Repository Table'!$H:$H,'Economic Cost Analysis'!$E117,'Data Repository Table'!$D:$D,'Economic Cost Analysis'!G$102, 'Data Repository Table'!$C:$C,'Economic Cost Analysis'!$B117)</f>
        <v>1256568.663764968</v>
      </c>
      <c r="H117" s="29">
        <f>SUMIFS('Data Repository Table'!$J:$J,'Data Repository Table'!$A:$A,'Economic Cost Analysis'!$A117,'Data Repository Table'!$B:$B,'Economic Cost Analysis'!$C117,'Data Repository Table'!$H:$H,'Economic Cost Analysis'!$E117,'Data Repository Table'!$D:$D,'Economic Cost Analysis'!H$102, 'Data Repository Table'!$C:$C,'Economic Cost Analysis'!$B117)</f>
        <v>945239.11169929046</v>
      </c>
      <c r="I117" s="29">
        <f>SUMIFS('Data Repository Table'!$J:$J,'Data Repository Table'!$A:$A,'Economic Cost Analysis'!$A117,'Data Repository Table'!$B:$B,'Economic Cost Analysis'!$C117,'Data Repository Table'!$H:$H,'Economic Cost Analysis'!$E117,'Data Repository Table'!$D:$D,'Economic Cost Analysis'!I$102, 'Data Repository Table'!$C:$C,'Economic Cost Analysis'!$B117)</f>
        <v>897002.08738166792</v>
      </c>
      <c r="J117" s="29">
        <f>SUMIFS('Data Repository Table'!$J:$J,'Data Repository Table'!$A:$A,'Economic Cost Analysis'!$A117,'Data Repository Table'!$B:$B,'Economic Cost Analysis'!$C117,'Data Repository Table'!$H:$H,'Economic Cost Analysis'!$E117,'Data Repository Table'!$D:$D,'Economic Cost Analysis'!J$102, 'Data Repository Table'!$C:$C,'Economic Cost Analysis'!$B117)</f>
        <v>983029.73485591868</v>
      </c>
      <c r="K117" s="29">
        <f>SUMIFS('Data Repository Table'!$J:$J,'Data Repository Table'!$A:$A,'Economic Cost Analysis'!$A117,'Data Repository Table'!$B:$B,'Economic Cost Analysis'!$C117,'Data Repository Table'!$H:$H,'Economic Cost Analysis'!$E117,'Data Repository Table'!$D:$D,'Economic Cost Analysis'!K$102, 'Data Repository Table'!$C:$C,'Economic Cost Analysis'!$B117)</f>
        <v>938538.15127751243</v>
      </c>
      <c r="L117" s="29">
        <f>SUMIFS('Data Repository Table'!$J:$J,'Data Repository Table'!$A:$A,'Economic Cost Analysis'!$A117,'Data Repository Table'!$B:$B,'Economic Cost Analysis'!$C117,'Data Repository Table'!$H:$H,'Economic Cost Analysis'!$E117,'Data Repository Table'!$D:$D,'Economic Cost Analysis'!L$102, 'Data Repository Table'!$C:$C,'Economic Cost Analysis'!$B117)</f>
        <v>1120011.9018488396</v>
      </c>
      <c r="M117" s="29">
        <f>SUMIFS('Data Repository Table'!$J:$J,'Data Repository Table'!$A:$A,'Economic Cost Analysis'!$A117,'Data Repository Table'!$B:$B,'Economic Cost Analysis'!$C117,'Data Repository Table'!$H:$H,'Economic Cost Analysis'!$E117,'Data Repository Table'!$D:$D,'Economic Cost Analysis'!M$102, 'Data Repository Table'!$C:$C,'Economic Cost Analysis'!$B117)</f>
        <v>908869.29775302368</v>
      </c>
      <c r="N117" s="29">
        <f>SUMIFS('Data Repository Table'!$J:$J,'Data Repository Table'!$A:$A,'Economic Cost Analysis'!$A117,'Data Repository Table'!$B:$B,'Economic Cost Analysis'!$C117,'Data Repository Table'!$H:$H,'Economic Cost Analysis'!$E117,'Data Repository Table'!$D:$D,'Economic Cost Analysis'!N$102, 'Data Repository Table'!$C:$C,'Economic Cost Analysis'!$B117)</f>
        <v>962926.50469158008</v>
      </c>
      <c r="O117" s="29">
        <f>SUMIFS('Data Repository Table'!$J:$J,'Data Repository Table'!$A:$A,'Economic Cost Analysis'!$A117,'Data Repository Table'!$B:$B,'Economic Cost Analysis'!$C117,'Data Repository Table'!$H:$H,'Economic Cost Analysis'!$E117,'Data Repository Table'!$D:$D,'Economic Cost Analysis'!O$102, 'Data Repository Table'!$C:$C,'Economic Cost Analysis'!$B117)</f>
        <v>972833.26691238175</v>
      </c>
      <c r="P117" s="29">
        <f>SUMIFS('Data Repository Table'!$J:$J,'Data Repository Table'!$A:$A,'Economic Cost Analysis'!$A117,'Data Repository Table'!$B:$B,'Economic Cost Analysis'!$C117,'Data Repository Table'!$H:$H,'Economic Cost Analysis'!$E117,'Data Repository Table'!$D:$D,'Economic Cost Analysis'!P$102, 'Data Repository Table'!$C:$C,'Economic Cost Analysis'!$B117)</f>
        <v>1071765.8371174217</v>
      </c>
      <c r="Q117" s="29">
        <f>SUMIFS('Data Repository Table'!$J:$J,'Data Repository Table'!$A:$A,'Economic Cost Analysis'!$A117,'Data Repository Table'!$B:$B,'Economic Cost Analysis'!$C117,'Data Repository Table'!$H:$H,'Economic Cost Analysis'!$E117,'Data Repository Table'!$D:$D,'Economic Cost Analysis'!Q$102, 'Data Repository Table'!$C:$C,'Economic Cost Analysis'!$B117)</f>
        <v>1137792.8543239292</v>
      </c>
      <c r="R117" s="29">
        <f>SUM(F117:Q117)</f>
        <v>12053628.370342571</v>
      </c>
    </row>
    <row r="118" spans="1:18" ht="14.25" customHeight="1" x14ac:dyDescent="0.2">
      <c r="A118" s="8" t="s">
        <v>58</v>
      </c>
      <c r="B118" s="8" t="s">
        <v>34</v>
      </c>
      <c r="C118" s="8" t="s">
        <v>44</v>
      </c>
      <c r="D118" s="8" t="s">
        <v>48</v>
      </c>
      <c r="E118" s="8" t="s">
        <v>49</v>
      </c>
      <c r="F118" s="29">
        <f>SUMIFS('Data Repository Table'!$J:$J,'Data Repository Table'!$A:$A,'Economic Cost Analysis'!$A118,'Data Repository Table'!$B:$B,'Economic Cost Analysis'!$C118,'Data Repository Table'!$H:$H,'Economic Cost Analysis'!$E118,'Data Repository Table'!$D:$D,'Economic Cost Analysis'!F$102, 'Data Repository Table'!$C:$C,'Economic Cost Analysis'!$B118)</f>
        <v>411478.37181662378</v>
      </c>
      <c r="G118" s="29">
        <f>SUMIFS('Data Repository Table'!$J:$J,'Data Repository Table'!$A:$A,'Economic Cost Analysis'!$A118,'Data Repository Table'!$B:$B,'Economic Cost Analysis'!$C118,'Data Repository Table'!$H:$H,'Economic Cost Analysis'!$E118,'Data Repository Table'!$D:$D,'Economic Cost Analysis'!G$102, 'Data Repository Table'!$C:$C,'Economic Cost Analysis'!$B118)</f>
        <v>558286.81851324998</v>
      </c>
      <c r="H118" s="29">
        <f>SUMIFS('Data Repository Table'!$J:$J,'Data Repository Table'!$A:$A,'Economic Cost Analysis'!$A118,'Data Repository Table'!$B:$B,'Economic Cost Analysis'!$C118,'Data Repository Table'!$H:$H,'Economic Cost Analysis'!$E118,'Data Repository Table'!$D:$D,'Economic Cost Analysis'!H$102, 'Data Repository Table'!$C:$C,'Economic Cost Analysis'!$B118)</f>
        <v>449699.38278299873</v>
      </c>
      <c r="I118" s="29">
        <f>SUMIFS('Data Repository Table'!$J:$J,'Data Repository Table'!$A:$A,'Economic Cost Analysis'!$A118,'Data Repository Table'!$B:$B,'Economic Cost Analysis'!$C118,'Data Repository Table'!$H:$H,'Economic Cost Analysis'!$E118,'Data Repository Table'!$D:$D,'Economic Cost Analysis'!I$102, 'Data Repository Table'!$C:$C,'Economic Cost Analysis'!$B118)</f>
        <v>427182.91524</v>
      </c>
      <c r="J118" s="29">
        <f>SUMIFS('Data Repository Table'!$J:$J,'Data Repository Table'!$A:$A,'Economic Cost Analysis'!$A118,'Data Repository Table'!$B:$B,'Economic Cost Analysis'!$C118,'Data Repository Table'!$H:$H,'Economic Cost Analysis'!$E118,'Data Repository Table'!$D:$D,'Economic Cost Analysis'!J$102, 'Data Repository Table'!$C:$C,'Economic Cost Analysis'!$B118)</f>
        <v>415259.38098750002</v>
      </c>
      <c r="K118" s="29">
        <f>SUMIFS('Data Repository Table'!$J:$J,'Data Repository Table'!$A:$A,'Economic Cost Analysis'!$A118,'Data Repository Table'!$B:$B,'Economic Cost Analysis'!$C118,'Data Repository Table'!$H:$H,'Economic Cost Analysis'!$E118,'Data Repository Table'!$D:$D,'Economic Cost Analysis'!K$102, 'Data Repository Table'!$C:$C,'Economic Cost Analysis'!$B118)</f>
        <v>427041.03370000009</v>
      </c>
      <c r="L118" s="29">
        <f>SUMIFS('Data Repository Table'!$J:$J,'Data Repository Table'!$A:$A,'Economic Cost Analysis'!$A118,'Data Repository Table'!$B:$B,'Economic Cost Analysis'!$C118,'Data Repository Table'!$H:$H,'Economic Cost Analysis'!$E118,'Data Repository Table'!$D:$D,'Economic Cost Analysis'!L$102, 'Data Repository Table'!$C:$C,'Economic Cost Analysis'!$B118)</f>
        <v>536309.89158199995</v>
      </c>
      <c r="M118" s="29">
        <f>SUMIFS('Data Repository Table'!$J:$J,'Data Repository Table'!$A:$A,'Economic Cost Analysis'!$A118,'Data Repository Table'!$B:$B,'Economic Cost Analysis'!$C118,'Data Repository Table'!$H:$H,'Economic Cost Analysis'!$E118,'Data Repository Table'!$D:$D,'Economic Cost Analysis'!M$102, 'Data Repository Table'!$C:$C,'Economic Cost Analysis'!$B118)</f>
        <v>414358.37553974998</v>
      </c>
      <c r="N118" s="29">
        <f>SUMIFS('Data Repository Table'!$J:$J,'Data Repository Table'!$A:$A,'Economic Cost Analysis'!$A118,'Data Repository Table'!$B:$B,'Economic Cost Analysis'!$C118,'Data Repository Table'!$H:$H,'Economic Cost Analysis'!$E118,'Data Repository Table'!$D:$D,'Economic Cost Analysis'!N$102, 'Data Repository Table'!$C:$C,'Economic Cost Analysis'!$B118)</f>
        <v>484912.71240800002</v>
      </c>
      <c r="O118" s="29">
        <f>SUMIFS('Data Repository Table'!$J:$J,'Data Repository Table'!$A:$A,'Economic Cost Analysis'!$A118,'Data Repository Table'!$B:$B,'Economic Cost Analysis'!$C118,'Data Repository Table'!$H:$H,'Economic Cost Analysis'!$E118,'Data Repository Table'!$D:$D,'Economic Cost Analysis'!O$102, 'Data Repository Table'!$C:$C,'Economic Cost Analysis'!$B118)</f>
        <v>419935.11569100001</v>
      </c>
      <c r="P118" s="29">
        <f>SUMIFS('Data Repository Table'!$J:$J,'Data Repository Table'!$A:$A,'Economic Cost Analysis'!$A118,'Data Repository Table'!$B:$B,'Economic Cost Analysis'!$C118,'Data Repository Table'!$H:$H,'Economic Cost Analysis'!$E118,'Data Repository Table'!$D:$D,'Economic Cost Analysis'!P$102, 'Data Repository Table'!$C:$C,'Economic Cost Analysis'!$B118)</f>
        <v>448216.05637499999</v>
      </c>
      <c r="Q118" s="29">
        <f>SUMIFS('Data Repository Table'!$J:$J,'Data Repository Table'!$A:$A,'Economic Cost Analysis'!$A118,'Data Repository Table'!$B:$B,'Economic Cost Analysis'!$C118,'Data Repository Table'!$H:$H,'Economic Cost Analysis'!$E118,'Data Repository Table'!$D:$D,'Economic Cost Analysis'!Q$102, 'Data Repository Table'!$C:$C,'Economic Cost Analysis'!$B118)</f>
        <v>532127.64313450002</v>
      </c>
      <c r="R118" s="29">
        <f t="shared" ref="R118:R124" si="19">SUM(F118:Q118)</f>
        <v>5524807.6977706216</v>
      </c>
    </row>
    <row r="119" spans="1:18" ht="14.25" customHeight="1" x14ac:dyDescent="0.2">
      <c r="A119" s="8" t="s">
        <v>58</v>
      </c>
      <c r="B119" s="8" t="s">
        <v>34</v>
      </c>
      <c r="C119" s="8" t="s">
        <v>44</v>
      </c>
      <c r="D119" s="8" t="s">
        <v>48</v>
      </c>
      <c r="E119" s="8" t="s">
        <v>50</v>
      </c>
      <c r="F119" s="29">
        <f>SUMIFS('Data Repository Table'!$J:$J,'Data Repository Table'!$A:$A,'Economic Cost Analysis'!$A119,'Data Repository Table'!$B:$B,'Economic Cost Analysis'!$C119,'Data Repository Table'!$H:$H,'Economic Cost Analysis'!$E119,'Data Repository Table'!$D:$D,'Economic Cost Analysis'!F$102, 'Data Repository Table'!$C:$C,'Economic Cost Analysis'!$B119)</f>
        <v>610297.37310056051</v>
      </c>
      <c r="G119" s="29">
        <f>SUMIFS('Data Repository Table'!$J:$J,'Data Repository Table'!$A:$A,'Economic Cost Analysis'!$A119,'Data Repository Table'!$B:$B,'Economic Cost Analysis'!$C119,'Data Repository Table'!$H:$H,'Economic Cost Analysis'!$E119,'Data Repository Table'!$D:$D,'Economic Cost Analysis'!G$102, 'Data Repository Table'!$C:$C,'Economic Cost Analysis'!$B119)</f>
        <v>908795.20773656247</v>
      </c>
      <c r="H119" s="29">
        <f>SUMIFS('Data Repository Table'!$J:$J,'Data Repository Table'!$A:$A,'Economic Cost Analysis'!$A119,'Data Repository Table'!$B:$B,'Economic Cost Analysis'!$C119,'Data Repository Table'!$H:$H,'Economic Cost Analysis'!$E119,'Data Repository Table'!$D:$D,'Economic Cost Analysis'!H$102, 'Data Repository Table'!$C:$C,'Economic Cost Analysis'!$B119)</f>
        <v>711025.90062299802</v>
      </c>
      <c r="I119" s="29">
        <f>SUMIFS('Data Repository Table'!$J:$J,'Data Repository Table'!$A:$A,'Economic Cost Analysis'!$A119,'Data Repository Table'!$B:$B,'Economic Cost Analysis'!$C119,'Data Repository Table'!$H:$H,'Economic Cost Analysis'!$E119,'Data Repository Table'!$D:$D,'Economic Cost Analysis'!I$102, 'Data Repository Table'!$C:$C,'Economic Cost Analysis'!$B119)</f>
        <v>699813.46326262481</v>
      </c>
      <c r="J119" s="29">
        <f>SUMIFS('Data Repository Table'!$J:$J,'Data Repository Table'!$A:$A,'Economic Cost Analysis'!$A119,'Data Repository Table'!$B:$B,'Economic Cost Analysis'!$C119,'Data Repository Table'!$H:$H,'Economic Cost Analysis'!$E119,'Data Repository Table'!$D:$D,'Economic Cost Analysis'!J$102, 'Data Repository Table'!$C:$C,'Economic Cost Analysis'!$B119)</f>
        <v>619174.29107624991</v>
      </c>
      <c r="K119" s="29">
        <f>SUMIFS('Data Repository Table'!$J:$J,'Data Repository Table'!$A:$A,'Economic Cost Analysis'!$A119,'Data Repository Table'!$B:$B,'Economic Cost Analysis'!$C119,'Data Repository Table'!$H:$H,'Economic Cost Analysis'!$E119,'Data Repository Table'!$D:$D,'Economic Cost Analysis'!K$102, 'Data Repository Table'!$C:$C,'Economic Cost Analysis'!$B119)</f>
        <v>641582.36576999992</v>
      </c>
      <c r="L119" s="29">
        <f>SUMIFS('Data Repository Table'!$J:$J,'Data Repository Table'!$A:$A,'Economic Cost Analysis'!$A119,'Data Repository Table'!$B:$B,'Economic Cost Analysis'!$C119,'Data Repository Table'!$H:$H,'Economic Cost Analysis'!$E119,'Data Repository Table'!$D:$D,'Economic Cost Analysis'!L$102, 'Data Repository Table'!$C:$C,'Economic Cost Analysis'!$B119)</f>
        <v>740585.34395999974</v>
      </c>
      <c r="M119" s="29">
        <f>SUMIFS('Data Repository Table'!$J:$J,'Data Repository Table'!$A:$A,'Economic Cost Analysis'!$A119,'Data Repository Table'!$B:$B,'Economic Cost Analysis'!$C119,'Data Repository Table'!$H:$H,'Economic Cost Analysis'!$E119,'Data Repository Table'!$D:$D,'Economic Cost Analysis'!M$102, 'Data Repository Table'!$C:$C,'Economic Cost Analysis'!$B119)</f>
        <v>665533.05688012496</v>
      </c>
      <c r="N119" s="29">
        <f>SUMIFS('Data Repository Table'!$J:$J,'Data Repository Table'!$A:$A,'Economic Cost Analysis'!$A119,'Data Repository Table'!$B:$B,'Economic Cost Analysis'!$C119,'Data Repository Table'!$H:$H,'Economic Cost Analysis'!$E119,'Data Repository Table'!$D:$D,'Economic Cost Analysis'!N$102, 'Data Repository Table'!$C:$C,'Economic Cost Analysis'!$B119)</f>
        <v>608946.05938500003</v>
      </c>
      <c r="O119" s="29">
        <f>SUMIFS('Data Repository Table'!$J:$J,'Data Repository Table'!$A:$A,'Economic Cost Analysis'!$A119,'Data Repository Table'!$B:$B,'Economic Cost Analysis'!$C119,'Data Repository Table'!$H:$H,'Economic Cost Analysis'!$E119,'Data Repository Table'!$D:$D,'Economic Cost Analysis'!O$102, 'Data Repository Table'!$C:$C,'Economic Cost Analysis'!$B119)</f>
        <v>706548.92858549999</v>
      </c>
      <c r="P119" s="29">
        <f>SUMIFS('Data Repository Table'!$J:$J,'Data Repository Table'!$A:$A,'Economic Cost Analysis'!$A119,'Data Repository Table'!$B:$B,'Economic Cost Analysis'!$C119,'Data Repository Table'!$H:$H,'Economic Cost Analysis'!$E119,'Data Repository Table'!$D:$D,'Economic Cost Analysis'!P$102, 'Data Repository Table'!$C:$C,'Economic Cost Analysis'!$B119)</f>
        <v>684073.99396875</v>
      </c>
      <c r="Q119" s="29">
        <f>SUMIFS('Data Repository Table'!$J:$J,'Data Repository Table'!$A:$A,'Economic Cost Analysis'!$A119,'Data Repository Table'!$B:$B,'Economic Cost Analysis'!$C119,'Data Repository Table'!$H:$H,'Economic Cost Analysis'!$E119,'Data Repository Table'!$D:$D,'Economic Cost Analysis'!Q$102, 'Data Repository Table'!$C:$C,'Economic Cost Analysis'!$B119)</f>
        <v>795822.70165668742</v>
      </c>
      <c r="R119" s="29">
        <f t="shared" si="19"/>
        <v>8392198.6860050578</v>
      </c>
    </row>
    <row r="120" spans="1:18" ht="14.25" customHeight="1" x14ac:dyDescent="0.2">
      <c r="A120" s="8" t="s">
        <v>58</v>
      </c>
      <c r="B120" s="8" t="s">
        <v>34</v>
      </c>
      <c r="C120" s="8" t="s">
        <v>44</v>
      </c>
      <c r="D120" s="8" t="s">
        <v>51</v>
      </c>
      <c r="E120" s="8" t="s">
        <v>52</v>
      </c>
      <c r="F120" s="29">
        <f>SUMIFS('Data Repository Table'!$J:$J,'Data Repository Table'!$A:$A,'Economic Cost Analysis'!$A120,'Data Repository Table'!$B:$B,'Economic Cost Analysis'!$C120,'Data Repository Table'!$H:$H,'Economic Cost Analysis'!$E120,'Data Repository Table'!$D:$D,'Economic Cost Analysis'!F$102, 'Data Repository Table'!$C:$C,'Economic Cost Analysis'!$B120)</f>
        <v>334574.56978850893</v>
      </c>
      <c r="G120" s="29">
        <f>SUMIFS('Data Repository Table'!$J:$J,'Data Repository Table'!$A:$A,'Economic Cost Analysis'!$A120,'Data Repository Table'!$B:$B,'Economic Cost Analysis'!$C120,'Data Repository Table'!$H:$H,'Economic Cost Analysis'!$E120,'Data Repository Table'!$D:$D,'Economic Cost Analysis'!G$102, 'Data Repository Table'!$C:$C,'Economic Cost Analysis'!$B120)</f>
        <v>492735.34629342239</v>
      </c>
      <c r="H120" s="29">
        <f>SUMIFS('Data Repository Table'!$J:$J,'Data Repository Table'!$A:$A,'Economic Cost Analysis'!$A120,'Data Repository Table'!$B:$B,'Economic Cost Analysis'!$C120,'Data Repository Table'!$H:$H,'Economic Cost Analysis'!$E120,'Data Repository Table'!$D:$D,'Economic Cost Analysis'!H$102, 'Data Repository Table'!$C:$C,'Economic Cost Analysis'!$B120)</f>
        <v>423886.13007635879</v>
      </c>
      <c r="I120" s="29">
        <f>SUMIFS('Data Repository Table'!$J:$J,'Data Repository Table'!$A:$A,'Economic Cost Analysis'!$A120,'Data Repository Table'!$B:$B,'Economic Cost Analysis'!$C120,'Data Repository Table'!$H:$H,'Economic Cost Analysis'!$E120,'Data Repository Table'!$D:$D,'Economic Cost Analysis'!I$102, 'Data Repository Table'!$C:$C,'Economic Cost Analysis'!$B120)</f>
        <v>370340.02732499992</v>
      </c>
      <c r="J120" s="29">
        <f>SUMIFS('Data Repository Table'!$J:$J,'Data Repository Table'!$A:$A,'Economic Cost Analysis'!$A120,'Data Repository Table'!$B:$B,'Economic Cost Analysis'!$C120,'Data Repository Table'!$H:$H,'Economic Cost Analysis'!$E120,'Data Repository Table'!$D:$D,'Economic Cost Analysis'!J$102, 'Data Repository Table'!$C:$C,'Economic Cost Analysis'!$B120)</f>
        <v>388537.72727419995</v>
      </c>
      <c r="K120" s="29">
        <f>SUMIFS('Data Repository Table'!$J:$J,'Data Repository Table'!$A:$A,'Economic Cost Analysis'!$A120,'Data Repository Table'!$B:$B,'Economic Cost Analysis'!$C120,'Data Repository Table'!$H:$H,'Economic Cost Analysis'!$E120,'Data Repository Table'!$D:$D,'Economic Cost Analysis'!K$102, 'Data Repository Table'!$C:$C,'Economic Cost Analysis'!$B120)</f>
        <v>338577.18673479994</v>
      </c>
      <c r="L120" s="29">
        <f>SUMIFS('Data Repository Table'!$J:$J,'Data Repository Table'!$A:$A,'Economic Cost Analysis'!$A120,'Data Repository Table'!$B:$B,'Economic Cost Analysis'!$C120,'Data Repository Table'!$H:$H,'Economic Cost Analysis'!$E120,'Data Repository Table'!$D:$D,'Economic Cost Analysis'!L$102, 'Data Repository Table'!$C:$C,'Economic Cost Analysis'!$B120)</f>
        <v>466373.20086803986</v>
      </c>
      <c r="M120" s="29">
        <f>SUMIFS('Data Repository Table'!$J:$J,'Data Repository Table'!$A:$A,'Economic Cost Analysis'!$A120,'Data Repository Table'!$B:$B,'Economic Cost Analysis'!$C120,'Data Repository Table'!$H:$H,'Economic Cost Analysis'!$E120,'Data Repository Table'!$D:$D,'Economic Cost Analysis'!M$102, 'Data Repository Table'!$C:$C,'Economic Cost Analysis'!$B120)</f>
        <v>388574.67707873997</v>
      </c>
      <c r="N120" s="29">
        <f>SUMIFS('Data Repository Table'!$J:$J,'Data Repository Table'!$A:$A,'Economic Cost Analysis'!$A120,'Data Repository Table'!$B:$B,'Economic Cost Analysis'!$C120,'Data Repository Table'!$H:$H,'Economic Cost Analysis'!$E120,'Data Repository Table'!$D:$D,'Economic Cost Analysis'!N$102, 'Data Repository Table'!$C:$C,'Economic Cost Analysis'!$B120)</f>
        <v>356192.71368815994</v>
      </c>
      <c r="O120" s="29">
        <f>SUMIFS('Data Repository Table'!$J:$J,'Data Repository Table'!$A:$A,'Economic Cost Analysis'!$A120,'Data Repository Table'!$B:$B,'Economic Cost Analysis'!$C120,'Data Repository Table'!$H:$H,'Economic Cost Analysis'!$E120,'Data Repository Table'!$D:$D,'Economic Cost Analysis'!O$102, 'Data Repository Table'!$C:$C,'Economic Cost Analysis'!$B120)</f>
        <v>381723.53905412991</v>
      </c>
      <c r="P120" s="29">
        <f>SUMIFS('Data Repository Table'!$J:$J,'Data Repository Table'!$A:$A,'Economic Cost Analysis'!$A120,'Data Repository Table'!$B:$B,'Economic Cost Analysis'!$C120,'Data Repository Table'!$H:$H,'Economic Cost Analysis'!$E120,'Data Repository Table'!$D:$D,'Economic Cost Analysis'!P$102, 'Data Repository Table'!$C:$C,'Economic Cost Analysis'!$B120)</f>
        <v>429911.03490812494</v>
      </c>
      <c r="Q120" s="29">
        <f>SUMIFS('Data Repository Table'!$J:$J,'Data Repository Table'!$A:$A,'Economic Cost Analysis'!$A120,'Data Repository Table'!$B:$B,'Economic Cost Analysis'!$C120,'Data Repository Table'!$H:$H,'Economic Cost Analysis'!$E120,'Data Repository Table'!$D:$D,'Economic Cost Analysis'!Q$102, 'Data Repository Table'!$C:$C,'Economic Cost Analysis'!$B120)</f>
        <v>476034.24514096242</v>
      </c>
      <c r="R120" s="29">
        <f t="shared" si="19"/>
        <v>4847460.3982304465</v>
      </c>
    </row>
    <row r="121" spans="1:18" ht="14.25" customHeight="1" x14ac:dyDescent="0.2">
      <c r="A121" s="8" t="s">
        <v>58</v>
      </c>
      <c r="B121" s="8" t="s">
        <v>34</v>
      </c>
      <c r="C121" s="8" t="s">
        <v>44</v>
      </c>
      <c r="D121" s="8" t="s">
        <v>51</v>
      </c>
      <c r="E121" s="8" t="s">
        <v>53</v>
      </c>
      <c r="F121" s="29">
        <f>SUMIFS('Data Repository Table'!$J:$J,'Data Repository Table'!$A:$A,'Economic Cost Analysis'!$A121,'Data Repository Table'!$B:$B,'Economic Cost Analysis'!$C121,'Data Repository Table'!$H:$H,'Economic Cost Analysis'!$E121,'Data Repository Table'!$D:$D,'Economic Cost Analysis'!F$102, 'Data Repository Table'!$C:$C,'Economic Cost Analysis'!$B121)</f>
        <v>221632.12385716435</v>
      </c>
      <c r="G121" s="29">
        <f>SUMIFS('Data Repository Table'!$J:$J,'Data Repository Table'!$A:$A,'Economic Cost Analysis'!$A121,'Data Repository Table'!$B:$B,'Economic Cost Analysis'!$C121,'Data Repository Table'!$H:$H,'Economic Cost Analysis'!$E121,'Data Repository Table'!$D:$D,'Economic Cost Analysis'!G$102, 'Data Repository Table'!$C:$C,'Economic Cost Analysis'!$B121)</f>
        <v>298721.115169695</v>
      </c>
      <c r="H121" s="29">
        <f>SUMIFS('Data Repository Table'!$J:$J,'Data Repository Table'!$A:$A,'Economic Cost Analysis'!$A121,'Data Repository Table'!$B:$B,'Economic Cost Analysis'!$C121,'Data Repository Table'!$H:$H,'Economic Cost Analysis'!$E121,'Data Repository Table'!$D:$D,'Economic Cost Analysis'!H$102, 'Data Repository Table'!$C:$C,'Economic Cost Analysis'!$B121)</f>
        <v>263980.61528681178</v>
      </c>
      <c r="I121" s="29">
        <f>SUMIFS('Data Repository Table'!$J:$J,'Data Repository Table'!$A:$A,'Economic Cost Analysis'!$A121,'Data Repository Table'!$B:$B,'Economic Cost Analysis'!$C121,'Data Repository Table'!$H:$H,'Economic Cost Analysis'!$E121,'Data Repository Table'!$D:$D,'Economic Cost Analysis'!I$102, 'Data Repository Table'!$C:$C,'Economic Cost Analysis'!$B121)</f>
        <v>219795.94496150999</v>
      </c>
      <c r="J121" s="29">
        <f>SUMIFS('Data Repository Table'!$J:$J,'Data Repository Table'!$A:$A,'Economic Cost Analysis'!$A121,'Data Repository Table'!$B:$B,'Economic Cost Analysis'!$C121,'Data Repository Table'!$H:$H,'Economic Cost Analysis'!$E121,'Data Repository Table'!$D:$D,'Economic Cost Analysis'!J$102, 'Data Repository Table'!$C:$C,'Economic Cost Analysis'!$B121)</f>
        <v>258222.34619527502</v>
      </c>
      <c r="K121" s="29">
        <f>SUMIFS('Data Repository Table'!$J:$J,'Data Repository Table'!$A:$A,'Economic Cost Analysis'!$A121,'Data Repository Table'!$B:$B,'Economic Cost Analysis'!$C121,'Data Repository Table'!$H:$H,'Economic Cost Analysis'!$E121,'Data Repository Table'!$D:$D,'Economic Cost Analysis'!K$102, 'Data Repository Table'!$C:$C,'Economic Cost Analysis'!$B121)</f>
        <v>230372.47477350003</v>
      </c>
      <c r="L121" s="29">
        <f>SUMIFS('Data Repository Table'!$J:$J,'Data Repository Table'!$A:$A,'Economic Cost Analysis'!$A121,'Data Repository Table'!$B:$B,'Economic Cost Analysis'!$C121,'Data Repository Table'!$H:$H,'Economic Cost Analysis'!$E121,'Data Repository Table'!$D:$D,'Economic Cost Analysis'!L$102, 'Data Repository Table'!$C:$C,'Economic Cost Analysis'!$B121)</f>
        <v>269842.36896287993</v>
      </c>
      <c r="M121" s="29">
        <f>SUMIFS('Data Repository Table'!$J:$J,'Data Repository Table'!$A:$A,'Economic Cost Analysis'!$A121,'Data Repository Table'!$B:$B,'Economic Cost Analysis'!$C121,'Data Repository Table'!$H:$H,'Economic Cost Analysis'!$E121,'Data Repository Table'!$D:$D,'Economic Cost Analysis'!M$102, 'Data Repository Table'!$C:$C,'Economic Cost Analysis'!$B121)</f>
        <v>229486.43250580502</v>
      </c>
      <c r="N121" s="29">
        <f>SUMIFS('Data Repository Table'!$J:$J,'Data Repository Table'!$A:$A,'Economic Cost Analysis'!$A121,'Data Repository Table'!$B:$B,'Economic Cost Analysis'!$C121,'Data Repository Table'!$H:$H,'Economic Cost Analysis'!$E121,'Data Repository Table'!$D:$D,'Economic Cost Analysis'!N$102, 'Data Repository Table'!$C:$C,'Economic Cost Analysis'!$B121)</f>
        <v>247771.36577484003</v>
      </c>
      <c r="O121" s="29">
        <f>SUMIFS('Data Repository Table'!$J:$J,'Data Repository Table'!$A:$A,'Economic Cost Analysis'!$A121,'Data Repository Table'!$B:$B,'Economic Cost Analysis'!$C121,'Data Repository Table'!$H:$H,'Economic Cost Analysis'!$E121,'Data Repository Table'!$D:$D,'Economic Cost Analysis'!O$102, 'Data Repository Table'!$C:$C,'Economic Cost Analysis'!$B121)</f>
        <v>247653.76578579002</v>
      </c>
      <c r="P121" s="29">
        <f>SUMIFS('Data Repository Table'!$J:$J,'Data Repository Table'!$A:$A,'Economic Cost Analysis'!$A121,'Data Repository Table'!$B:$B,'Economic Cost Analysis'!$C121,'Data Repository Table'!$H:$H,'Economic Cost Analysis'!$E121,'Data Repository Table'!$D:$D,'Economic Cost Analysis'!P$102, 'Data Repository Table'!$C:$C,'Economic Cost Analysis'!$B121)</f>
        <v>257537.95336406256</v>
      </c>
      <c r="Q121" s="29">
        <f>SUMIFS('Data Repository Table'!$J:$J,'Data Repository Table'!$A:$A,'Economic Cost Analysis'!$A121,'Data Repository Table'!$B:$B,'Economic Cost Analysis'!$C121,'Data Repository Table'!$H:$H,'Economic Cost Analysis'!$E121,'Data Repository Table'!$D:$D,'Economic Cost Analysis'!Q$102, 'Data Repository Table'!$C:$C,'Economic Cost Analysis'!$B121)</f>
        <v>273028.52946296253</v>
      </c>
      <c r="R121" s="29">
        <f t="shared" si="19"/>
        <v>3018045.0361002963</v>
      </c>
    </row>
    <row r="122" spans="1:18" ht="14.25" customHeight="1" x14ac:dyDescent="0.2">
      <c r="A122" s="8" t="s">
        <v>58</v>
      </c>
      <c r="B122" s="8" t="s">
        <v>34</v>
      </c>
      <c r="C122" s="8" t="s">
        <v>44</v>
      </c>
      <c r="D122" s="8" t="s">
        <v>51</v>
      </c>
      <c r="E122" s="8" t="s">
        <v>54</v>
      </c>
      <c r="F122" s="29">
        <f>SUMIFS('Data Repository Table'!$J:$J,'Data Repository Table'!$A:$A,'Economic Cost Analysis'!$A122,'Data Repository Table'!$B:$B,'Economic Cost Analysis'!$C122,'Data Repository Table'!$H:$H,'Economic Cost Analysis'!$E122,'Data Repository Table'!$D:$D,'Economic Cost Analysis'!F$102, 'Data Repository Table'!$C:$C,'Economic Cost Analysis'!$B122)</f>
        <v>270317.51001272164</v>
      </c>
      <c r="G122" s="29">
        <f>SUMIFS('Data Repository Table'!$J:$J,'Data Repository Table'!$A:$A,'Economic Cost Analysis'!$A122,'Data Repository Table'!$B:$B,'Economic Cost Analysis'!$C122,'Data Repository Table'!$H:$H,'Economic Cost Analysis'!$E122,'Data Repository Table'!$D:$D,'Economic Cost Analysis'!G$102, 'Data Repository Table'!$C:$C,'Economic Cost Analysis'!$B122)</f>
        <v>345609.90627034125</v>
      </c>
      <c r="H122" s="29">
        <f>SUMIFS('Data Repository Table'!$J:$J,'Data Repository Table'!$A:$A,'Economic Cost Analysis'!$A122,'Data Repository Table'!$B:$B,'Economic Cost Analysis'!$C122,'Data Repository Table'!$H:$H,'Economic Cost Analysis'!$E122,'Data Repository Table'!$D:$D,'Economic Cost Analysis'!H$102, 'Data Repository Table'!$C:$C,'Economic Cost Analysis'!$B122)</f>
        <v>281982.65504614048</v>
      </c>
      <c r="I122" s="29">
        <f>SUMIFS('Data Repository Table'!$J:$J,'Data Repository Table'!$A:$A,'Economic Cost Analysis'!$A122,'Data Repository Table'!$B:$B,'Economic Cost Analysis'!$C122,'Data Repository Table'!$H:$H,'Economic Cost Analysis'!$E122,'Data Repository Table'!$D:$D,'Economic Cost Analysis'!I$102, 'Data Repository Table'!$C:$C,'Economic Cost Analysis'!$B122)</f>
        <v>262525.43281191739</v>
      </c>
      <c r="J122" s="29">
        <f>SUMIFS('Data Repository Table'!$J:$J,'Data Repository Table'!$A:$A,'Economic Cost Analysis'!$A122,'Data Repository Table'!$B:$B,'Economic Cost Analysis'!$C122,'Data Repository Table'!$H:$H,'Economic Cost Analysis'!$E122,'Data Repository Table'!$D:$D,'Economic Cost Analysis'!J$102, 'Data Repository Table'!$C:$C,'Economic Cost Analysis'!$B122)</f>
        <v>264530.39711157506</v>
      </c>
      <c r="K122" s="29">
        <f>SUMIFS('Data Repository Table'!$J:$J,'Data Repository Table'!$A:$A,'Economic Cost Analysis'!$A122,'Data Repository Table'!$B:$B,'Economic Cost Analysis'!$C122,'Data Repository Table'!$H:$H,'Economic Cost Analysis'!$E122,'Data Repository Table'!$D:$D,'Economic Cost Analysis'!K$102, 'Data Repository Table'!$C:$C,'Economic Cost Analysis'!$B122)</f>
        <v>252866.98882554998</v>
      </c>
      <c r="L122" s="29">
        <f>SUMIFS('Data Repository Table'!$J:$J,'Data Repository Table'!$A:$A,'Economic Cost Analysis'!$A122,'Data Repository Table'!$B:$B,'Economic Cost Analysis'!$C122,'Data Repository Table'!$H:$H,'Economic Cost Analysis'!$E122,'Data Repository Table'!$D:$D,'Economic Cost Analysis'!L$102, 'Data Repository Table'!$C:$C,'Economic Cost Analysis'!$B122)</f>
        <v>306190.89609723992</v>
      </c>
      <c r="M122" s="29">
        <f>SUMIFS('Data Repository Table'!$J:$J,'Data Repository Table'!$A:$A,'Economic Cost Analysis'!$A122,'Data Repository Table'!$B:$B,'Economic Cost Analysis'!$C122,'Data Repository Table'!$H:$H,'Economic Cost Analysis'!$E122,'Data Repository Table'!$D:$D,'Economic Cost Analysis'!M$102, 'Data Repository Table'!$C:$C,'Economic Cost Analysis'!$B122)</f>
        <v>271830.070734885</v>
      </c>
      <c r="N122" s="29">
        <f>SUMIFS('Data Repository Table'!$J:$J,'Data Repository Table'!$A:$A,'Economic Cost Analysis'!$A122,'Data Repository Table'!$B:$B,'Economic Cost Analysis'!$C122,'Data Repository Table'!$H:$H,'Economic Cost Analysis'!$E122,'Data Repository Table'!$D:$D,'Economic Cost Analysis'!N$102, 'Data Repository Table'!$C:$C,'Economic Cost Analysis'!$B122)</f>
        <v>271101.39427444007</v>
      </c>
      <c r="O122" s="29">
        <f>SUMIFS('Data Repository Table'!$J:$J,'Data Repository Table'!$A:$A,'Economic Cost Analysis'!$A122,'Data Repository Table'!$B:$B,'Economic Cost Analysis'!$C122,'Data Repository Table'!$H:$H,'Economic Cost Analysis'!$E122,'Data Repository Table'!$D:$D,'Economic Cost Analysis'!O$102, 'Data Repository Table'!$C:$C,'Economic Cost Analysis'!$B122)</f>
        <v>274351.7614925587</v>
      </c>
      <c r="P122" s="29">
        <f>SUMIFS('Data Repository Table'!$J:$J,'Data Repository Table'!$A:$A,'Economic Cost Analysis'!$A122,'Data Repository Table'!$B:$B,'Economic Cost Analysis'!$C122,'Data Repository Table'!$H:$H,'Economic Cost Analysis'!$E122,'Data Repository Table'!$D:$D,'Economic Cost Analysis'!P$102, 'Data Repository Table'!$C:$C,'Economic Cost Analysis'!$B122)</f>
        <v>294826.72073953127</v>
      </c>
      <c r="Q122" s="29">
        <f>SUMIFS('Data Repository Table'!$J:$J,'Data Repository Table'!$A:$A,'Economic Cost Analysis'!$A122,'Data Repository Table'!$B:$B,'Economic Cost Analysis'!$C122,'Data Repository Table'!$H:$H,'Economic Cost Analysis'!$E122,'Data Repository Table'!$D:$D,'Economic Cost Analysis'!Q$102, 'Data Repository Table'!$C:$C,'Economic Cost Analysis'!$B122)</f>
        <v>340841.04228242871</v>
      </c>
      <c r="R122" s="29">
        <f t="shared" si="19"/>
        <v>3436974.7756993296</v>
      </c>
    </row>
    <row r="123" spans="1:18" ht="14.25" customHeight="1" x14ac:dyDescent="0.2">
      <c r="A123" s="8" t="s">
        <v>58</v>
      </c>
      <c r="B123" s="8" t="s">
        <v>34</v>
      </c>
      <c r="C123" s="8" t="s">
        <v>44</v>
      </c>
      <c r="D123" s="8" t="s">
        <v>51</v>
      </c>
      <c r="E123" s="8" t="s">
        <v>55</v>
      </c>
      <c r="F123" s="29">
        <f>SUMIFS('Data Repository Table'!$J:$J,'Data Repository Table'!$A:$A,'Economic Cost Analysis'!$A123,'Data Repository Table'!$B:$B,'Economic Cost Analysis'!$C123,'Data Repository Table'!$H:$H,'Economic Cost Analysis'!$E123,'Data Repository Table'!$D:$D,'Economic Cost Analysis'!F$102, 'Data Repository Table'!$C:$C,'Economic Cost Analysis'!$B123)</f>
        <v>186895.31347357444</v>
      </c>
      <c r="G123" s="29">
        <f>SUMIFS('Data Repository Table'!$J:$J,'Data Repository Table'!$A:$A,'Economic Cost Analysis'!$A123,'Data Repository Table'!$B:$B,'Economic Cost Analysis'!$C123,'Data Repository Table'!$H:$H,'Economic Cost Analysis'!$E123,'Data Repository Table'!$D:$D,'Economic Cost Analysis'!G$102, 'Data Repository Table'!$C:$C,'Economic Cost Analysis'!$B123)</f>
        <v>232460.33937309752</v>
      </c>
      <c r="H123" s="29">
        <f>SUMIFS('Data Repository Table'!$J:$J,'Data Repository Table'!$A:$A,'Economic Cost Analysis'!$A123,'Data Repository Table'!$B:$B,'Economic Cost Analysis'!$C123,'Data Repository Table'!$H:$H,'Economic Cost Analysis'!$E123,'Data Repository Table'!$D:$D,'Economic Cost Analysis'!H$102, 'Data Repository Table'!$C:$C,'Economic Cost Analysis'!$B123)</f>
        <v>196800.64514333947</v>
      </c>
      <c r="I123" s="29">
        <f>SUMIFS('Data Repository Table'!$J:$J,'Data Repository Table'!$A:$A,'Economic Cost Analysis'!$A123,'Data Repository Table'!$B:$B,'Economic Cost Analysis'!$C123,'Data Repository Table'!$H:$H,'Economic Cost Analysis'!$E123,'Data Repository Table'!$D:$D,'Economic Cost Analysis'!I$102, 'Data Repository Table'!$C:$C,'Economic Cost Analysis'!$B123)</f>
        <v>175238.87213904748</v>
      </c>
      <c r="J123" s="29">
        <f>SUMIFS('Data Repository Table'!$J:$J,'Data Repository Table'!$A:$A,'Economic Cost Analysis'!$A123,'Data Repository Table'!$B:$B,'Economic Cost Analysis'!$C123,'Data Repository Table'!$H:$H,'Economic Cost Analysis'!$E123,'Data Repository Table'!$D:$D,'Economic Cost Analysis'!J$102, 'Data Repository Table'!$C:$C,'Economic Cost Analysis'!$B123)</f>
        <v>184271.68199002498</v>
      </c>
      <c r="K123" s="29">
        <f>SUMIFS('Data Repository Table'!$J:$J,'Data Repository Table'!$A:$A,'Economic Cost Analysis'!$A123,'Data Repository Table'!$B:$B,'Economic Cost Analysis'!$C123,'Data Repository Table'!$H:$H,'Economic Cost Analysis'!$E123,'Data Repository Table'!$D:$D,'Economic Cost Analysis'!K$102, 'Data Repository Table'!$C:$C,'Economic Cost Analysis'!$B123)</f>
        <v>182465.61649890002</v>
      </c>
      <c r="L123" s="29">
        <f>SUMIFS('Data Repository Table'!$J:$J,'Data Repository Table'!$A:$A,'Economic Cost Analysis'!$A123,'Data Repository Table'!$B:$B,'Economic Cost Analysis'!$C123,'Data Repository Table'!$H:$H,'Economic Cost Analysis'!$E123,'Data Repository Table'!$D:$D,'Economic Cost Analysis'!L$102, 'Data Repository Table'!$C:$C,'Economic Cost Analysis'!$B123)</f>
        <v>235865.21106119995</v>
      </c>
      <c r="M123" s="29">
        <f>SUMIFS('Data Repository Table'!$J:$J,'Data Repository Table'!$A:$A,'Economic Cost Analysis'!$A123,'Data Repository Table'!$B:$B,'Economic Cost Analysis'!$C123,'Data Repository Table'!$H:$H,'Economic Cost Analysis'!$E123,'Data Repository Table'!$D:$D,'Economic Cost Analysis'!M$102, 'Data Repository Table'!$C:$C,'Economic Cost Analysis'!$B123)</f>
        <v>184781.07299609997</v>
      </c>
      <c r="N123" s="29">
        <f>SUMIFS('Data Repository Table'!$J:$J,'Data Repository Table'!$A:$A,'Economic Cost Analysis'!$A123,'Data Repository Table'!$B:$B,'Economic Cost Analysis'!$C123,'Data Repository Table'!$H:$H,'Economic Cost Analysis'!$E123,'Data Repository Table'!$D:$D,'Economic Cost Analysis'!N$102, 'Data Repository Table'!$C:$C,'Economic Cost Analysis'!$B123)</f>
        <v>187904.12488512002</v>
      </c>
      <c r="O123" s="29">
        <f>SUMIFS('Data Repository Table'!$J:$J,'Data Repository Table'!$A:$A,'Economic Cost Analysis'!$A123,'Data Repository Table'!$B:$B,'Economic Cost Analysis'!$C123,'Data Repository Table'!$H:$H,'Economic Cost Analysis'!$E123,'Data Repository Table'!$D:$D,'Economic Cost Analysis'!O$102, 'Data Repository Table'!$C:$C,'Economic Cost Analysis'!$B123)</f>
        <v>191788.36157754</v>
      </c>
      <c r="P123" s="29">
        <f>SUMIFS('Data Repository Table'!$J:$J,'Data Repository Table'!$A:$A,'Economic Cost Analysis'!$A123,'Data Repository Table'!$B:$B,'Economic Cost Analysis'!$C123,'Data Repository Table'!$H:$H,'Economic Cost Analysis'!$E123,'Data Repository Table'!$D:$D,'Economic Cost Analysis'!P$102, 'Data Repository Table'!$C:$C,'Economic Cost Analysis'!$B123)</f>
        <v>189293.90636625001</v>
      </c>
      <c r="Q123" s="29">
        <f>SUMIFS('Data Repository Table'!$J:$J,'Data Repository Table'!$A:$A,'Economic Cost Analysis'!$A123,'Data Repository Table'!$B:$B,'Economic Cost Analysis'!$C123,'Data Repository Table'!$H:$H,'Economic Cost Analysis'!$E123,'Data Repository Table'!$D:$D,'Economic Cost Analysis'!Q$102, 'Data Repository Table'!$C:$C,'Economic Cost Analysis'!$B123)</f>
        <v>230880.88355771248</v>
      </c>
      <c r="R123" s="29">
        <f t="shared" si="19"/>
        <v>2378646.0290619065</v>
      </c>
    </row>
    <row r="124" spans="1:18" ht="14.25" customHeight="1" x14ac:dyDescent="0.2">
      <c r="A124" s="8" t="s">
        <v>58</v>
      </c>
      <c r="B124" s="8" t="s">
        <v>34</v>
      </c>
      <c r="C124" s="8" t="s">
        <v>44</v>
      </c>
      <c r="D124" s="8" t="s">
        <v>56</v>
      </c>
      <c r="E124" s="8" t="s">
        <v>57</v>
      </c>
      <c r="F124" s="29">
        <f>SUMIFS('Data Repository Table'!$J:$J,'Data Repository Table'!$A:$A,'Economic Cost Analysis'!$A124,'Data Repository Table'!$B:$B,'Economic Cost Analysis'!$C124,'Data Repository Table'!$H:$H,'Economic Cost Analysis'!$E124,'Data Repository Table'!$D:$D,'Economic Cost Analysis'!F$102, 'Data Repository Table'!$C:$C,'Economic Cost Analysis'!$B124)</f>
        <v>1207341.5441326213</v>
      </c>
      <c r="G124" s="29">
        <f>SUMIFS('Data Repository Table'!$J:$J,'Data Repository Table'!$A:$A,'Economic Cost Analysis'!$A124,'Data Repository Table'!$B:$B,'Economic Cost Analysis'!$C124,'Data Repository Table'!$H:$H,'Economic Cost Analysis'!$E124,'Data Repository Table'!$D:$D,'Economic Cost Analysis'!G$102, 'Data Repository Table'!$C:$C,'Economic Cost Analysis'!$B124)</f>
        <v>1627559.0630120938</v>
      </c>
      <c r="H124" s="29">
        <f>SUMIFS('Data Repository Table'!$J:$J,'Data Repository Table'!$A:$A,'Economic Cost Analysis'!$A124,'Data Repository Table'!$B:$B,'Economic Cost Analysis'!$C124,'Data Repository Table'!$H:$H,'Economic Cost Analysis'!$E124,'Data Repository Table'!$D:$D,'Economic Cost Analysis'!H$102, 'Data Repository Table'!$C:$C,'Economic Cost Analysis'!$B124)</f>
        <v>1247278.3501437153</v>
      </c>
      <c r="I124" s="29">
        <f>SUMIFS('Data Repository Table'!$J:$J,'Data Repository Table'!$A:$A,'Economic Cost Analysis'!$A124,'Data Repository Table'!$B:$B,'Economic Cost Analysis'!$C124,'Data Repository Table'!$H:$H,'Economic Cost Analysis'!$E124,'Data Repository Table'!$D:$D,'Economic Cost Analysis'!I$102, 'Data Repository Table'!$C:$C,'Economic Cost Analysis'!$B124)</f>
        <v>1189437.4296213749</v>
      </c>
      <c r="J124" s="29">
        <f>SUMIFS('Data Repository Table'!$J:$J,'Data Repository Table'!$A:$A,'Economic Cost Analysis'!$A124,'Data Repository Table'!$B:$B,'Economic Cost Analysis'!$C124,'Data Repository Table'!$H:$H,'Economic Cost Analysis'!$E124,'Data Repository Table'!$D:$D,'Economic Cost Analysis'!J$102, 'Data Repository Table'!$C:$C,'Economic Cost Analysis'!$B124)</f>
        <v>1196568.3584903125</v>
      </c>
      <c r="K124" s="29">
        <f>SUMIFS('Data Repository Table'!$J:$J,'Data Repository Table'!$A:$A,'Economic Cost Analysis'!$A124,'Data Repository Table'!$B:$B,'Economic Cost Analysis'!$C124,'Data Repository Table'!$H:$H,'Economic Cost Analysis'!$E124,'Data Repository Table'!$D:$D,'Economic Cost Analysis'!K$102, 'Data Repository Table'!$C:$C,'Economic Cost Analysis'!$B124)</f>
        <v>1176117.3688343752</v>
      </c>
      <c r="L124" s="29">
        <f>SUMIFS('Data Repository Table'!$J:$J,'Data Repository Table'!$A:$A,'Economic Cost Analysis'!$A124,'Data Repository Table'!$B:$B,'Economic Cost Analysis'!$C124,'Data Repository Table'!$H:$H,'Economic Cost Analysis'!$E124,'Data Repository Table'!$D:$D,'Economic Cost Analysis'!L$102, 'Data Repository Table'!$C:$C,'Economic Cost Analysis'!$B124)</f>
        <v>1565368.1883344997</v>
      </c>
      <c r="M124" s="29">
        <f>SUMIFS('Data Repository Table'!$J:$J,'Data Repository Table'!$A:$A,'Economic Cost Analysis'!$A124,'Data Repository Table'!$B:$B,'Economic Cost Analysis'!$C124,'Data Repository Table'!$H:$H,'Economic Cost Analysis'!$E124,'Data Repository Table'!$D:$D,'Economic Cost Analysis'!M$102, 'Data Repository Table'!$C:$C,'Economic Cost Analysis'!$B124)</f>
        <v>1227442.7809998749</v>
      </c>
      <c r="N124" s="29">
        <f>SUMIFS('Data Repository Table'!$J:$J,'Data Repository Table'!$A:$A,'Economic Cost Analysis'!$A124,'Data Repository Table'!$B:$B,'Economic Cost Analysis'!$C124,'Data Repository Table'!$H:$H,'Economic Cost Analysis'!$E124,'Data Repository Table'!$D:$D,'Economic Cost Analysis'!N$102, 'Data Repository Table'!$C:$C,'Economic Cost Analysis'!$B124)</f>
        <v>1290433.7858775002</v>
      </c>
      <c r="O124" s="29">
        <f>SUMIFS('Data Repository Table'!$J:$J,'Data Repository Table'!$A:$A,'Economic Cost Analysis'!$A124,'Data Repository Table'!$B:$B,'Economic Cost Analysis'!$C124,'Data Repository Table'!$H:$H,'Economic Cost Analysis'!$E124,'Data Repository Table'!$D:$D,'Economic Cost Analysis'!O$102, 'Data Repository Table'!$C:$C,'Economic Cost Analysis'!$B124)</f>
        <v>1298308.3953839999</v>
      </c>
      <c r="P124" s="29">
        <f>SUMIFS('Data Repository Table'!$J:$J,'Data Repository Table'!$A:$A,'Economic Cost Analysis'!$A124,'Data Repository Table'!$B:$B,'Economic Cost Analysis'!$C124,'Data Repository Table'!$H:$H,'Economic Cost Analysis'!$E124,'Data Repository Table'!$D:$D,'Economic Cost Analysis'!P$102, 'Data Repository Table'!$C:$C,'Economic Cost Analysis'!$B124)</f>
        <v>1344373.5269335939</v>
      </c>
      <c r="Q124" s="29">
        <f>SUMIFS('Data Repository Table'!$J:$J,'Data Repository Table'!$A:$A,'Economic Cost Analysis'!$A124,'Data Repository Table'!$B:$B,'Economic Cost Analysis'!$C124,'Data Repository Table'!$H:$H,'Economic Cost Analysis'!$E124,'Data Repository Table'!$D:$D,'Economic Cost Analysis'!Q$102, 'Data Repository Table'!$C:$C,'Economic Cost Analysis'!$B124)</f>
        <v>1507227.5892764062</v>
      </c>
      <c r="R124" s="29">
        <f t="shared" si="19"/>
        <v>15877456.381040368</v>
      </c>
    </row>
    <row r="125" spans="1:18" ht="14.25" customHeight="1" x14ac:dyDescent="0.2">
      <c r="A125" s="8" t="s">
        <v>62</v>
      </c>
      <c r="B125" s="8" t="s">
        <v>34</v>
      </c>
      <c r="C125" s="8"/>
      <c r="D125" s="8"/>
      <c r="E125" s="8"/>
      <c r="F125" s="7">
        <f>SUMIFS('Data Repository Table'!$J:$J,'Data Repository Table'!$A:$A,'Economic Cost Analysis'!$A$112,'Data Repository Table'!$D:$D,'Economic Cost Analysis'!F$102,'Data Repository Table'!$C:$C,'Economic Cost Analysis'!$B$125)</f>
        <v>171.933291</v>
      </c>
      <c r="G125" s="7">
        <f>SUMIFS('Data Repository Table'!$J:$J,'Data Repository Table'!$A:$A,'Economic Cost Analysis'!$A$112,'Data Repository Table'!$D:$D,'Economic Cost Analysis'!G$102,'Data Repository Table'!$C:$C,'Economic Cost Analysis'!$B$125)</f>
        <v>185.44394299999999</v>
      </c>
      <c r="H125" s="7">
        <f>SUMIFS('Data Repository Table'!$J:$J,'Data Repository Table'!$A:$A,'Economic Cost Analysis'!$A$112,'Data Repository Table'!$D:$D,'Economic Cost Analysis'!H$102,'Data Repository Table'!$C:$C,'Economic Cost Analysis'!$B$125)</f>
        <v>186.77365699999999</v>
      </c>
      <c r="I125" s="7">
        <f>SUMIFS('Data Repository Table'!$J:$J,'Data Repository Table'!$A:$A,'Economic Cost Analysis'!$A$112,'Data Repository Table'!$D:$D,'Economic Cost Analysis'!I$102,'Data Repository Table'!$C:$C,'Economic Cost Analysis'!$B$125)</f>
        <v>190.54109299999999</v>
      </c>
      <c r="J125" s="7">
        <f>SUMIFS('Data Repository Table'!$J:$J,'Data Repository Table'!$A:$A,'Economic Cost Analysis'!$A$112,'Data Repository Table'!$D:$D,'Economic Cost Analysis'!J$102,'Data Repository Table'!$C:$C,'Economic Cost Analysis'!$B$125)</f>
        <v>95.096062000000003</v>
      </c>
      <c r="K125" s="7">
        <f>SUMIFS('Data Repository Table'!$J:$J,'Data Repository Table'!$A:$A,'Economic Cost Analysis'!$A$112,'Data Repository Table'!$D:$D,'Economic Cost Analysis'!K$102,'Data Repository Table'!$C:$C,'Economic Cost Analysis'!$B$125)</f>
        <v>184.30685299999999</v>
      </c>
      <c r="L125" s="7">
        <f>SUMIFS('Data Repository Table'!$J:$J,'Data Repository Table'!$A:$A,'Economic Cost Analysis'!$A$112,'Data Repository Table'!$D:$D,'Economic Cost Analysis'!L$102,'Data Repository Table'!$C:$C,'Economic Cost Analysis'!$B$125)</f>
        <v>181.90143900000001</v>
      </c>
      <c r="M125" s="7">
        <f>SUMIFS('Data Repository Table'!$J:$J,'Data Repository Table'!$A:$A,'Economic Cost Analysis'!$A$112,'Data Repository Table'!$D:$D,'Economic Cost Analysis'!M$102,'Data Repository Table'!$C:$C,'Economic Cost Analysis'!$B$125)</f>
        <v>149.58676500000001</v>
      </c>
      <c r="N125" s="7">
        <f>SUMIFS('Data Repository Table'!$J:$J,'Data Repository Table'!$A:$A,'Economic Cost Analysis'!$A$112,'Data Repository Table'!$D:$D,'Economic Cost Analysis'!N$102,'Data Repository Table'!$C:$C,'Economic Cost Analysis'!$B$125)</f>
        <v>181.40367599999999</v>
      </c>
      <c r="O125" s="7">
        <f>SUMIFS('Data Repository Table'!$J:$J,'Data Repository Table'!$A:$A,'Economic Cost Analysis'!$A$112,'Data Repository Table'!$D:$D,'Economic Cost Analysis'!O$102,'Data Repository Table'!$C:$C,'Economic Cost Analysis'!$B$125)</f>
        <v>171.057864</v>
      </c>
      <c r="P125" s="7">
        <f>SUMIFS('Data Repository Table'!$J:$J,'Data Repository Table'!$A:$A,'Economic Cost Analysis'!$A$112,'Data Repository Table'!$D:$D,'Economic Cost Analysis'!P$102,'Data Repository Table'!$C:$C,'Economic Cost Analysis'!$B$125)</f>
        <v>165.28699900000001</v>
      </c>
      <c r="Q125" s="7">
        <f>SUMIFS('Data Repository Table'!$J:$J,'Data Repository Table'!$A:$A,'Economic Cost Analysis'!$A$112,'Data Repository Table'!$D:$D,'Economic Cost Analysis'!Q$102,'Data Repository Table'!$C:$C,'Economic Cost Analysis'!$B$125)</f>
        <v>149.50871699999999</v>
      </c>
      <c r="R125" s="7">
        <f>SUM(F125:Q125)</f>
        <v>2012.8403589999996</v>
      </c>
    </row>
    <row r="126" spans="1:18" ht="14.25" customHeight="1" x14ac:dyDescent="0.2">
      <c r="A126" s="121"/>
      <c r="B126" s="122"/>
      <c r="C126" s="123"/>
      <c r="D126" s="202" t="s">
        <v>119</v>
      </c>
      <c r="E126" s="203"/>
      <c r="F126" s="124">
        <f t="shared" ref="F126" si="20">SUM(F117:F124)/(F125*1000)</f>
        <v>23.855692757592891</v>
      </c>
      <c r="G126" s="124">
        <f t="shared" ref="G126" si="21">SUM(G117:G124)/(G125*1000)</f>
        <v>30.848871996501021</v>
      </c>
      <c r="H126" s="124">
        <f t="shared" ref="H126" si="22">SUM(H117:H124)/(H125*1000)</f>
        <v>24.199840937962961</v>
      </c>
      <c r="I126" s="124">
        <f t="shared" ref="I126" si="23">SUM(I117:I124)/(I125*1000)</f>
        <v>22.259430267586126</v>
      </c>
      <c r="J126" s="124">
        <f t="shared" ref="J126" si="24">SUM(J117:J124)/(J125*1000)</f>
        <v>45.318321572359707</v>
      </c>
      <c r="K126" s="124">
        <f t="shared" ref="K126" si="25">SUM(K117:K124)/(K125*1000)</f>
        <v>22.720594043318822</v>
      </c>
      <c r="L126" s="124">
        <f t="shared" ref="L126" si="26">SUM(L117:L124)/(L125*1000)</f>
        <v>28.809816082404378</v>
      </c>
      <c r="M126" s="124">
        <f t="shared" ref="M126" si="27">SUM(M117:M124)/(M125*1000)</f>
        <v>28.684862357229949</v>
      </c>
      <c r="N126" s="124">
        <f t="shared" ref="N126" si="28">SUM(N117:N124)/(N125*1000)</f>
        <v>24.311462469948193</v>
      </c>
      <c r="O126" s="124">
        <f t="shared" ref="O126" si="29">SUM(O117:O124)/(O125*1000)</f>
        <v>26.266802527610778</v>
      </c>
      <c r="P126" s="124">
        <f t="shared" ref="P126" si="30">SUM(P117:P124)/(P125*1000)</f>
        <v>28.556384097534096</v>
      </c>
      <c r="Q126" s="124">
        <f t="shared" ref="Q126" si="31">SUM(Q117:Q124)/(Q125*1000)</f>
        <v>35.407671171678835</v>
      </c>
      <c r="R126" s="124">
        <f t="shared" ref="R126" si="32">SUM(R117:R124)/(R125*1000)</f>
        <v>27.587492036297458</v>
      </c>
    </row>
    <row r="127" spans="1:18" ht="14.25" customHeight="1" x14ac:dyDescent="0.2">
      <c r="F127" s="4"/>
      <c r="G127" s="4"/>
      <c r="H127" s="4"/>
      <c r="I127" s="4"/>
      <c r="J127" s="4"/>
      <c r="K127" s="4"/>
      <c r="L127" s="4"/>
      <c r="M127" s="4"/>
      <c r="N127" s="4"/>
      <c r="O127" s="4"/>
      <c r="P127" s="4"/>
      <c r="Q127" s="4"/>
      <c r="R127" s="4"/>
    </row>
    <row r="128" spans="1:18" ht="14.25" customHeight="1" x14ac:dyDescent="0.2">
      <c r="A128" s="105" t="s">
        <v>2</v>
      </c>
      <c r="B128" s="105" t="s">
        <v>6</v>
      </c>
      <c r="C128" s="105" t="s">
        <v>108</v>
      </c>
      <c r="D128" s="105" t="s">
        <v>45</v>
      </c>
      <c r="E128" s="105" t="s">
        <v>109</v>
      </c>
      <c r="F128" s="117">
        <v>41456</v>
      </c>
      <c r="G128" s="117">
        <v>41487</v>
      </c>
      <c r="H128" s="117">
        <v>41518</v>
      </c>
      <c r="I128" s="117">
        <v>41548</v>
      </c>
      <c r="J128" s="117">
        <v>41579</v>
      </c>
      <c r="K128" s="117">
        <v>41609</v>
      </c>
      <c r="L128" s="117">
        <v>41640</v>
      </c>
      <c r="M128" s="117">
        <v>41671</v>
      </c>
      <c r="N128" s="117">
        <v>41699</v>
      </c>
      <c r="O128" s="117">
        <v>41730</v>
      </c>
      <c r="P128" s="117">
        <v>41760</v>
      </c>
      <c r="Q128" s="117">
        <v>41791</v>
      </c>
      <c r="R128" s="132"/>
    </row>
    <row r="129" spans="1:18" ht="14.25" customHeight="1" x14ac:dyDescent="0.2">
      <c r="A129" s="105"/>
      <c r="B129" s="105"/>
      <c r="C129" s="105"/>
      <c r="D129" s="111"/>
      <c r="E129" s="132"/>
      <c r="F129" s="132"/>
      <c r="G129" s="132"/>
      <c r="H129" s="132"/>
      <c r="I129" s="132"/>
      <c r="J129" s="132"/>
      <c r="K129" s="132"/>
      <c r="L129" s="132"/>
      <c r="M129" s="132"/>
      <c r="N129" s="132"/>
      <c r="O129" s="132"/>
      <c r="P129" s="132"/>
      <c r="Q129" s="132"/>
      <c r="R129" s="118" t="s">
        <v>110</v>
      </c>
    </row>
    <row r="130" spans="1:18" ht="14.25" customHeight="1" x14ac:dyDescent="0.2">
      <c r="A130" s="8" t="s">
        <v>58</v>
      </c>
      <c r="B130" s="8" t="s">
        <v>42</v>
      </c>
      <c r="C130" s="8" t="s">
        <v>44</v>
      </c>
      <c r="D130" s="8" t="s">
        <v>46</v>
      </c>
      <c r="E130" s="8" t="s">
        <v>47</v>
      </c>
      <c r="F130" s="29">
        <f>SUMIFS('Data Repository Table'!$J:$J,'Data Repository Table'!$A:$A,'Economic Cost Analysis'!$A130,'Data Repository Table'!$B:$B,'Economic Cost Analysis'!$C130,'Data Repository Table'!$H:$H,'Economic Cost Analysis'!$E130,'Data Repository Table'!$D:$D,'Economic Cost Analysis'!F$102, 'Data Repository Table'!$C:$C,'Economic Cost Analysis'!$B130)</f>
        <v>4118100.0493550403</v>
      </c>
      <c r="G130" s="29">
        <f>SUMIFS('Data Repository Table'!$J:$J,'Data Repository Table'!$A:$A,'Economic Cost Analysis'!$A130,'Data Repository Table'!$B:$B,'Economic Cost Analysis'!$C130,'Data Repository Table'!$H:$H,'Economic Cost Analysis'!$E130,'Data Repository Table'!$D:$D,'Economic Cost Analysis'!G$102, 'Data Repository Table'!$C:$C,'Economic Cost Analysis'!$B130)</f>
        <v>4507082.5661568008</v>
      </c>
      <c r="H130" s="29">
        <f>SUMIFS('Data Repository Table'!$J:$J,'Data Repository Table'!$A:$A,'Economic Cost Analysis'!$A130,'Data Repository Table'!$B:$B,'Economic Cost Analysis'!$C130,'Data Repository Table'!$H:$H,'Economic Cost Analysis'!$E130,'Data Repository Table'!$D:$D,'Economic Cost Analysis'!H$102, 'Data Repository Table'!$C:$C,'Economic Cost Analysis'!$B130)</f>
        <v>4703409.2060524803</v>
      </c>
      <c r="I130" s="29">
        <f>SUMIFS('Data Repository Table'!$J:$J,'Data Repository Table'!$A:$A,'Economic Cost Analysis'!$A130,'Data Repository Table'!$B:$B,'Economic Cost Analysis'!$C130,'Data Repository Table'!$H:$H,'Economic Cost Analysis'!$E130,'Data Repository Table'!$D:$D,'Economic Cost Analysis'!I$102, 'Data Repository Table'!$C:$C,'Economic Cost Analysis'!$B130)</f>
        <v>6020479.2997298883</v>
      </c>
      <c r="J130" s="29">
        <f>SUMIFS('Data Repository Table'!$J:$J,'Data Repository Table'!$A:$A,'Economic Cost Analysis'!$A130,'Data Repository Table'!$B:$B,'Economic Cost Analysis'!$C130,'Data Repository Table'!$H:$H,'Economic Cost Analysis'!$E130,'Data Repository Table'!$D:$D,'Economic Cost Analysis'!J$102, 'Data Repository Table'!$C:$C,'Economic Cost Analysis'!$B130)</f>
        <v>6461172.5917462073</v>
      </c>
      <c r="K130" s="29">
        <f>SUMIFS('Data Repository Table'!$J:$J,'Data Repository Table'!$A:$A,'Economic Cost Analysis'!$A130,'Data Repository Table'!$B:$B,'Economic Cost Analysis'!$C130,'Data Repository Table'!$H:$H,'Economic Cost Analysis'!$E130,'Data Repository Table'!$D:$D,'Economic Cost Analysis'!K$102, 'Data Repository Table'!$C:$C,'Economic Cost Analysis'!$B130)</f>
        <v>3399470.2212770889</v>
      </c>
      <c r="L130" s="29">
        <f>SUMIFS('Data Repository Table'!$J:$J,'Data Repository Table'!$A:$A,'Economic Cost Analysis'!$A130,'Data Repository Table'!$B:$B,'Economic Cost Analysis'!$C130,'Data Repository Table'!$H:$H,'Economic Cost Analysis'!$E130,'Data Repository Table'!$D:$D,'Economic Cost Analysis'!L$102, 'Data Repository Table'!$C:$C,'Economic Cost Analysis'!$B130)</f>
        <v>3168116.576105712</v>
      </c>
      <c r="M130" s="29">
        <f>SUMIFS('Data Repository Table'!$J:$J,'Data Repository Table'!$A:$A,'Economic Cost Analysis'!$A130,'Data Repository Table'!$B:$B,'Economic Cost Analysis'!$C130,'Data Repository Table'!$H:$H,'Economic Cost Analysis'!$E130,'Data Repository Table'!$D:$D,'Economic Cost Analysis'!M$102, 'Data Repository Table'!$C:$C,'Economic Cost Analysis'!$B130)</f>
        <v>3601517.3685167041</v>
      </c>
      <c r="N130" s="29">
        <f>SUMIFS('Data Repository Table'!$J:$J,'Data Repository Table'!$A:$A,'Economic Cost Analysis'!$A130,'Data Repository Table'!$B:$B,'Economic Cost Analysis'!$C130,'Data Repository Table'!$H:$H,'Economic Cost Analysis'!$E130,'Data Repository Table'!$D:$D,'Economic Cost Analysis'!N$102, 'Data Repository Table'!$C:$C,'Economic Cost Analysis'!$B130)</f>
        <v>3449559.2207462396</v>
      </c>
      <c r="O130" s="29">
        <f>SUMIFS('Data Repository Table'!$J:$J,'Data Repository Table'!$A:$A,'Economic Cost Analysis'!$A130,'Data Repository Table'!$B:$B,'Economic Cost Analysis'!$C130,'Data Repository Table'!$H:$H,'Economic Cost Analysis'!$E130,'Data Repository Table'!$D:$D,'Economic Cost Analysis'!O$102, 'Data Repository Table'!$C:$C,'Economic Cost Analysis'!$B130)</f>
        <v>3875884.2425812325</v>
      </c>
      <c r="P130" s="29">
        <f>SUMIFS('Data Repository Table'!$J:$J,'Data Repository Table'!$A:$A,'Economic Cost Analysis'!$A130,'Data Repository Table'!$B:$B,'Economic Cost Analysis'!$C130,'Data Repository Table'!$H:$H,'Economic Cost Analysis'!$E130,'Data Repository Table'!$D:$D,'Economic Cost Analysis'!P$102, 'Data Repository Table'!$C:$C,'Economic Cost Analysis'!$B130)</f>
        <v>4224276.0222364804</v>
      </c>
      <c r="Q130" s="29">
        <f>SUMIFS('Data Repository Table'!$J:$J,'Data Repository Table'!$A:$A,'Economic Cost Analysis'!$A130,'Data Repository Table'!$B:$B,'Economic Cost Analysis'!$C130,'Data Repository Table'!$H:$H,'Economic Cost Analysis'!$E130,'Data Repository Table'!$D:$D,'Economic Cost Analysis'!Q$102, 'Data Repository Table'!$C:$C,'Economic Cost Analysis'!$B130)</f>
        <v>2229175.6542357123</v>
      </c>
      <c r="R130" s="29">
        <f>SUM(F130:Q130)</f>
        <v>49758243.018739596</v>
      </c>
    </row>
    <row r="131" spans="1:18" ht="14.25" customHeight="1" x14ac:dyDescent="0.2">
      <c r="A131" s="8" t="s">
        <v>58</v>
      </c>
      <c r="B131" s="8" t="s">
        <v>42</v>
      </c>
      <c r="C131" s="8" t="s">
        <v>44</v>
      </c>
      <c r="D131" s="8" t="s">
        <v>48</v>
      </c>
      <c r="E131" s="8" t="s">
        <v>49</v>
      </c>
      <c r="F131" s="29">
        <f>SUMIFS('Data Repository Table'!$J:$J,'Data Repository Table'!$A:$A,'Economic Cost Analysis'!$A131,'Data Repository Table'!$B:$B,'Economic Cost Analysis'!$C131,'Data Repository Table'!$H:$H,'Economic Cost Analysis'!$E131,'Data Repository Table'!$D:$D,'Economic Cost Analysis'!F$102, 'Data Repository Table'!$C:$C,'Economic Cost Analysis'!$B131)</f>
        <v>1958496.2303689439</v>
      </c>
      <c r="G131" s="29">
        <f>SUMIFS('Data Repository Table'!$J:$J,'Data Repository Table'!$A:$A,'Economic Cost Analysis'!$A131,'Data Repository Table'!$B:$B,'Economic Cost Analysis'!$C131,'Data Repository Table'!$H:$H,'Economic Cost Analysis'!$E131,'Data Repository Table'!$D:$D,'Economic Cost Analysis'!G$102, 'Data Repository Table'!$C:$C,'Economic Cost Analysis'!$B131)</f>
        <v>2195052.7782959999</v>
      </c>
      <c r="H131" s="29">
        <f>SUMIFS('Data Repository Table'!$J:$J,'Data Repository Table'!$A:$A,'Economic Cost Analysis'!$A131,'Data Repository Table'!$B:$B,'Economic Cost Analysis'!$C131,'Data Repository Table'!$H:$H,'Economic Cost Analysis'!$E131,'Data Repository Table'!$D:$D,'Economic Cost Analysis'!H$102, 'Data Repository Table'!$C:$C,'Economic Cost Analysis'!$B131)</f>
        <v>2264552.5099384319</v>
      </c>
      <c r="I131" s="29">
        <f>SUMIFS('Data Repository Table'!$J:$J,'Data Repository Table'!$A:$A,'Economic Cost Analysis'!$A131,'Data Repository Table'!$B:$B,'Economic Cost Analysis'!$C131,'Data Repository Table'!$H:$H,'Economic Cost Analysis'!$E131,'Data Repository Table'!$D:$D,'Economic Cost Analysis'!I$102, 'Data Repository Table'!$C:$C,'Economic Cost Analysis'!$B131)</f>
        <v>2839505.8993002246</v>
      </c>
      <c r="J131" s="29">
        <f>SUMIFS('Data Repository Table'!$J:$J,'Data Repository Table'!$A:$A,'Economic Cost Analysis'!$A131,'Data Repository Table'!$B:$B,'Economic Cost Analysis'!$C131,'Data Repository Table'!$H:$H,'Economic Cost Analysis'!$E131,'Data Repository Table'!$D:$D,'Economic Cost Analysis'!J$102, 'Data Repository Table'!$C:$C,'Economic Cost Analysis'!$B131)</f>
        <v>3159420.5430006236</v>
      </c>
      <c r="K131" s="29">
        <f>SUMIFS('Data Repository Table'!$J:$J,'Data Repository Table'!$A:$A,'Economic Cost Analysis'!$A131,'Data Repository Table'!$B:$B,'Economic Cost Analysis'!$C131,'Data Repository Table'!$H:$H,'Economic Cost Analysis'!$E131,'Data Repository Table'!$D:$D,'Economic Cost Analysis'!K$102, 'Data Repository Table'!$C:$C,'Economic Cost Analysis'!$B131)</f>
        <v>1724509.5598100165</v>
      </c>
      <c r="L131" s="29">
        <f>SUMIFS('Data Repository Table'!$J:$J,'Data Repository Table'!$A:$A,'Economic Cost Analysis'!$A131,'Data Repository Table'!$B:$B,'Economic Cost Analysis'!$C131,'Data Repository Table'!$H:$H,'Economic Cost Analysis'!$E131,'Data Repository Table'!$D:$D,'Economic Cost Analysis'!L$102, 'Data Repository Table'!$C:$C,'Economic Cost Analysis'!$B131)</f>
        <v>1542913.9169346001</v>
      </c>
      <c r="M131" s="29">
        <f>SUMIFS('Data Repository Table'!$J:$J,'Data Repository Table'!$A:$A,'Economic Cost Analysis'!$A131,'Data Repository Table'!$B:$B,'Economic Cost Analysis'!$C131,'Data Repository Table'!$H:$H,'Economic Cost Analysis'!$E131,'Data Repository Table'!$D:$D,'Economic Cost Analysis'!M$102, 'Data Repository Table'!$C:$C,'Economic Cost Analysis'!$B131)</f>
        <v>1820402.6309305201</v>
      </c>
      <c r="N131" s="29">
        <f>SUMIFS('Data Repository Table'!$J:$J,'Data Repository Table'!$A:$A,'Economic Cost Analysis'!$A131,'Data Repository Table'!$B:$B,'Economic Cost Analysis'!$C131,'Data Repository Table'!$H:$H,'Economic Cost Analysis'!$E131,'Data Repository Table'!$D:$D,'Economic Cost Analysis'!N$102, 'Data Repository Table'!$C:$C,'Economic Cost Analysis'!$B131)</f>
        <v>1771550.3477915039</v>
      </c>
      <c r="O131" s="29">
        <f>SUMIFS('Data Repository Table'!$J:$J,'Data Repository Table'!$A:$A,'Economic Cost Analysis'!$A131,'Data Repository Table'!$B:$B,'Economic Cost Analysis'!$C131,'Data Repository Table'!$H:$H,'Economic Cost Analysis'!$E131,'Data Repository Table'!$D:$D,'Economic Cost Analysis'!O$102, 'Data Repository Table'!$C:$C,'Economic Cost Analysis'!$B131)</f>
        <v>1908978.5663007363</v>
      </c>
      <c r="P131" s="29">
        <f>SUMIFS('Data Repository Table'!$J:$J,'Data Repository Table'!$A:$A,'Economic Cost Analysis'!$A131,'Data Repository Table'!$B:$B,'Economic Cost Analysis'!$C131,'Data Repository Table'!$H:$H,'Economic Cost Analysis'!$E131,'Data Repository Table'!$D:$D,'Economic Cost Analysis'!P$102, 'Data Repository Table'!$C:$C,'Economic Cost Analysis'!$B131)</f>
        <v>2224548.7175923204</v>
      </c>
      <c r="Q131" s="29">
        <f>SUMIFS('Data Repository Table'!$J:$J,'Data Repository Table'!$A:$A,'Economic Cost Analysis'!$A131,'Data Repository Table'!$B:$B,'Economic Cost Analysis'!$C131,'Data Repository Table'!$H:$H,'Economic Cost Analysis'!$E131,'Data Repository Table'!$D:$D,'Economic Cost Analysis'!Q$102, 'Data Repository Table'!$C:$C,'Economic Cost Analysis'!$B131)</f>
        <v>1199138.0695781759</v>
      </c>
      <c r="R131" s="29">
        <f t="shared" ref="R131:R137" si="33">SUM(F131:Q131)</f>
        <v>24609069.769842096</v>
      </c>
    </row>
    <row r="132" spans="1:18" ht="14.25" customHeight="1" x14ac:dyDescent="0.2">
      <c r="A132" s="8" t="s">
        <v>58</v>
      </c>
      <c r="B132" s="8" t="s">
        <v>42</v>
      </c>
      <c r="C132" s="8" t="s">
        <v>44</v>
      </c>
      <c r="D132" s="8" t="s">
        <v>48</v>
      </c>
      <c r="E132" s="8" t="s">
        <v>50</v>
      </c>
      <c r="F132" s="29">
        <f>SUMIFS('Data Repository Table'!$J:$J,'Data Repository Table'!$A:$A,'Economic Cost Analysis'!$A132,'Data Repository Table'!$B:$B,'Economic Cost Analysis'!$C132,'Data Repository Table'!$H:$H,'Economic Cost Analysis'!$E132,'Data Repository Table'!$D:$D,'Economic Cost Analysis'!F$102, 'Data Repository Table'!$C:$C,'Economic Cost Analysis'!$B132)</f>
        <v>1652868.9853267202</v>
      </c>
      <c r="G132" s="29">
        <f>SUMIFS('Data Repository Table'!$J:$J,'Data Repository Table'!$A:$A,'Economic Cost Analysis'!$A132,'Data Repository Table'!$B:$B,'Economic Cost Analysis'!$C132,'Data Repository Table'!$H:$H,'Economic Cost Analysis'!$E132,'Data Repository Table'!$D:$D,'Economic Cost Analysis'!G$102, 'Data Repository Table'!$C:$C,'Economic Cost Analysis'!$B132)</f>
        <v>1940369.6316480001</v>
      </c>
      <c r="H132" s="29">
        <f>SUMIFS('Data Repository Table'!$J:$J,'Data Repository Table'!$A:$A,'Economic Cost Analysis'!$A132,'Data Repository Table'!$B:$B,'Economic Cost Analysis'!$C132,'Data Repository Table'!$H:$H,'Economic Cost Analysis'!$E132,'Data Repository Table'!$D:$D,'Economic Cost Analysis'!H$102, 'Data Repository Table'!$C:$C,'Economic Cost Analysis'!$B132)</f>
        <v>2031601.7410147204</v>
      </c>
      <c r="I132" s="29">
        <f>SUMIFS('Data Repository Table'!$J:$J,'Data Repository Table'!$A:$A,'Economic Cost Analysis'!$A132,'Data Repository Table'!$B:$B,'Economic Cost Analysis'!$C132,'Data Repository Table'!$H:$H,'Economic Cost Analysis'!$E132,'Data Repository Table'!$D:$D,'Economic Cost Analysis'!I$102, 'Data Repository Table'!$C:$C,'Economic Cost Analysis'!$B132)</f>
        <v>2784735.3475135607</v>
      </c>
      <c r="J132" s="29">
        <f>SUMIFS('Data Repository Table'!$J:$J,'Data Repository Table'!$A:$A,'Economic Cost Analysis'!$A132,'Data Repository Table'!$B:$B,'Economic Cost Analysis'!$C132,'Data Repository Table'!$H:$H,'Economic Cost Analysis'!$E132,'Data Repository Table'!$D:$D,'Economic Cost Analysis'!J$102, 'Data Repository Table'!$C:$C,'Economic Cost Analysis'!$B132)</f>
        <v>2777158.7847141596</v>
      </c>
      <c r="K132" s="29">
        <f>SUMIFS('Data Repository Table'!$J:$J,'Data Repository Table'!$A:$A,'Economic Cost Analysis'!$A132,'Data Repository Table'!$B:$B,'Economic Cost Analysis'!$C132,'Data Repository Table'!$H:$H,'Economic Cost Analysis'!$E132,'Data Repository Table'!$D:$D,'Economic Cost Analysis'!K$102, 'Data Repository Table'!$C:$C,'Economic Cost Analysis'!$B132)</f>
        <v>1505235.4723879206</v>
      </c>
      <c r="L132" s="29">
        <f>SUMIFS('Data Repository Table'!$J:$J,'Data Repository Table'!$A:$A,'Economic Cost Analysis'!$A132,'Data Repository Table'!$B:$B,'Economic Cost Analysis'!$C132,'Data Repository Table'!$H:$H,'Economic Cost Analysis'!$E132,'Data Repository Table'!$D:$D,'Economic Cost Analysis'!L$102, 'Data Repository Table'!$C:$C,'Economic Cost Analysis'!$B132)</f>
        <v>1375663.6681960202</v>
      </c>
      <c r="M132" s="29">
        <f>SUMIFS('Data Repository Table'!$J:$J,'Data Repository Table'!$A:$A,'Economic Cost Analysis'!$A132,'Data Repository Table'!$B:$B,'Economic Cost Analysis'!$C132,'Data Repository Table'!$H:$H,'Economic Cost Analysis'!$E132,'Data Repository Table'!$D:$D,'Economic Cost Analysis'!M$102, 'Data Repository Table'!$C:$C,'Economic Cost Analysis'!$B132)</f>
        <v>1475521.04291592</v>
      </c>
      <c r="N132" s="29">
        <f>SUMIFS('Data Repository Table'!$J:$J,'Data Repository Table'!$A:$A,'Economic Cost Analysis'!$A132,'Data Repository Table'!$B:$B,'Economic Cost Analysis'!$C132,'Data Repository Table'!$H:$H,'Economic Cost Analysis'!$E132,'Data Repository Table'!$D:$D,'Economic Cost Analysis'!N$102, 'Data Repository Table'!$C:$C,'Economic Cost Analysis'!$B132)</f>
        <v>1513094.2096040398</v>
      </c>
      <c r="O132" s="29">
        <f>SUMIFS('Data Repository Table'!$J:$J,'Data Repository Table'!$A:$A,'Economic Cost Analysis'!$A132,'Data Repository Table'!$B:$B,'Economic Cost Analysis'!$C132,'Data Repository Table'!$H:$H,'Economic Cost Analysis'!$E132,'Data Repository Table'!$D:$D,'Economic Cost Analysis'!O$102, 'Data Repository Table'!$C:$C,'Economic Cost Analysis'!$B132)</f>
        <v>1628187.8009364803</v>
      </c>
      <c r="P132" s="29">
        <f>SUMIFS('Data Repository Table'!$J:$J,'Data Repository Table'!$A:$A,'Economic Cost Analysis'!$A132,'Data Repository Table'!$B:$B,'Economic Cost Analysis'!$C132,'Data Repository Table'!$H:$H,'Economic Cost Analysis'!$E132,'Data Repository Table'!$D:$D,'Economic Cost Analysis'!P$102, 'Data Repository Table'!$C:$C,'Economic Cost Analysis'!$B132)</f>
        <v>1857077.4607560001</v>
      </c>
      <c r="Q132" s="29">
        <f>SUMIFS('Data Repository Table'!$J:$J,'Data Repository Table'!$A:$A,'Economic Cost Analysis'!$A132,'Data Repository Table'!$B:$B,'Economic Cost Analysis'!$C132,'Data Repository Table'!$H:$H,'Economic Cost Analysis'!$E132,'Data Repository Table'!$D:$D,'Economic Cost Analysis'!Q$102, 'Data Repository Table'!$C:$C,'Economic Cost Analysis'!$B132)</f>
        <v>981974.46025223995</v>
      </c>
      <c r="R132" s="29">
        <f t="shared" si="33"/>
        <v>21523488.605265781</v>
      </c>
    </row>
    <row r="133" spans="1:18" ht="14.25" customHeight="1" x14ac:dyDescent="0.2">
      <c r="A133" s="8" t="s">
        <v>58</v>
      </c>
      <c r="B133" s="8" t="s">
        <v>42</v>
      </c>
      <c r="C133" s="8" t="s">
        <v>44</v>
      </c>
      <c r="D133" s="8" t="s">
        <v>51</v>
      </c>
      <c r="E133" s="8" t="s">
        <v>52</v>
      </c>
      <c r="F133" s="29">
        <f>SUMIFS('Data Repository Table'!$J:$J,'Data Repository Table'!$A:$A,'Economic Cost Analysis'!$A133,'Data Repository Table'!$B:$B,'Economic Cost Analysis'!$C133,'Data Repository Table'!$H:$H,'Economic Cost Analysis'!$E133,'Data Repository Table'!$D:$D,'Economic Cost Analysis'!F$102, 'Data Repository Table'!$C:$C,'Economic Cost Analysis'!$B133)</f>
        <v>1583857.8672582491</v>
      </c>
      <c r="G133" s="29">
        <f>SUMIFS('Data Repository Table'!$J:$J,'Data Repository Table'!$A:$A,'Economic Cost Analysis'!$A133,'Data Repository Table'!$B:$B,'Economic Cost Analysis'!$C133,'Data Repository Table'!$H:$H,'Economic Cost Analysis'!$E133,'Data Repository Table'!$D:$D,'Economic Cost Analysis'!G$102, 'Data Repository Table'!$C:$C,'Economic Cost Analysis'!$B133)</f>
        <v>1861716.078207552</v>
      </c>
      <c r="H133" s="29">
        <f>SUMIFS('Data Repository Table'!$J:$J,'Data Repository Table'!$A:$A,'Economic Cost Analysis'!$A133,'Data Repository Table'!$B:$B,'Economic Cost Analysis'!$C133,'Data Repository Table'!$H:$H,'Economic Cost Analysis'!$E133,'Data Repository Table'!$D:$D,'Economic Cost Analysis'!H$102, 'Data Repository Table'!$C:$C,'Economic Cost Analysis'!$B133)</f>
        <v>1818760.5971448703</v>
      </c>
      <c r="I133" s="29">
        <f>SUMIFS('Data Repository Table'!$J:$J,'Data Repository Table'!$A:$A,'Economic Cost Analysis'!$A133,'Data Repository Table'!$B:$B,'Economic Cost Analysis'!$C133,'Data Repository Table'!$H:$H,'Economic Cost Analysis'!$E133,'Data Repository Table'!$D:$D,'Economic Cost Analysis'!I$102, 'Data Repository Table'!$C:$C,'Economic Cost Analysis'!$B133)</f>
        <v>2304966.198724838</v>
      </c>
      <c r="J133" s="29">
        <f>SUMIFS('Data Repository Table'!$J:$J,'Data Repository Table'!$A:$A,'Economic Cost Analysis'!$A133,'Data Repository Table'!$B:$B,'Economic Cost Analysis'!$C133,'Data Repository Table'!$H:$H,'Economic Cost Analysis'!$E133,'Data Repository Table'!$D:$D,'Economic Cost Analysis'!J$102, 'Data Repository Table'!$C:$C,'Economic Cost Analysis'!$B133)</f>
        <v>2440357.2575165858</v>
      </c>
      <c r="K133" s="29">
        <f>SUMIFS('Data Repository Table'!$J:$J,'Data Repository Table'!$A:$A,'Economic Cost Analysis'!$A133,'Data Repository Table'!$B:$B,'Economic Cost Analysis'!$C133,'Data Repository Table'!$H:$H,'Economic Cost Analysis'!$E133,'Data Repository Table'!$D:$D,'Economic Cost Analysis'!K$102, 'Data Repository Table'!$C:$C,'Economic Cost Analysis'!$B133)</f>
        <v>1365336.6411364649</v>
      </c>
      <c r="L133" s="29">
        <f>SUMIFS('Data Repository Table'!$J:$J,'Data Repository Table'!$A:$A,'Economic Cost Analysis'!$A133,'Data Repository Table'!$B:$B,'Economic Cost Analysis'!$C133,'Data Repository Table'!$H:$H,'Economic Cost Analysis'!$E133,'Data Repository Table'!$D:$D,'Economic Cost Analysis'!L$102, 'Data Repository Table'!$C:$C,'Economic Cost Analysis'!$B133)</f>
        <v>1211465.2302915659</v>
      </c>
      <c r="M133" s="29">
        <f>SUMIFS('Data Repository Table'!$J:$J,'Data Repository Table'!$A:$A,'Economic Cost Analysis'!$A133,'Data Repository Table'!$B:$B,'Economic Cost Analysis'!$C133,'Data Repository Table'!$H:$H,'Economic Cost Analysis'!$E133,'Data Repository Table'!$D:$D,'Economic Cost Analysis'!M$102, 'Data Repository Table'!$C:$C,'Economic Cost Analysis'!$B133)</f>
        <v>1521468.8063359074</v>
      </c>
      <c r="N133" s="29">
        <f>SUMIFS('Data Repository Table'!$J:$J,'Data Repository Table'!$A:$A,'Economic Cost Analysis'!$A133,'Data Repository Table'!$B:$B,'Economic Cost Analysis'!$C133,'Data Repository Table'!$H:$H,'Economic Cost Analysis'!$E133,'Data Repository Table'!$D:$D,'Economic Cost Analysis'!N$102, 'Data Repository Table'!$C:$C,'Economic Cost Analysis'!$B133)</f>
        <v>1400184.8970591237</v>
      </c>
      <c r="O133" s="29">
        <f>SUMIFS('Data Repository Table'!$J:$J,'Data Repository Table'!$A:$A,'Economic Cost Analysis'!$A133,'Data Repository Table'!$B:$B,'Economic Cost Analysis'!$C133,'Data Repository Table'!$H:$H,'Economic Cost Analysis'!$E133,'Data Repository Table'!$D:$D,'Economic Cost Analysis'!O$102, 'Data Repository Table'!$C:$C,'Economic Cost Analysis'!$B133)</f>
        <v>1483355.0770554726</v>
      </c>
      <c r="P133" s="29">
        <f>SUMIFS('Data Repository Table'!$J:$J,'Data Repository Table'!$A:$A,'Economic Cost Analysis'!$A133,'Data Repository Table'!$B:$B,'Economic Cost Analysis'!$C133,'Data Repository Table'!$H:$H,'Economic Cost Analysis'!$E133,'Data Repository Table'!$D:$D,'Economic Cost Analysis'!P$102, 'Data Repository Table'!$C:$C,'Economic Cost Analysis'!$B133)</f>
        <v>1790831.8374007489</v>
      </c>
      <c r="Q133" s="29">
        <f>SUMIFS('Data Repository Table'!$J:$J,'Data Repository Table'!$A:$A,'Economic Cost Analysis'!$A133,'Data Repository Table'!$B:$B,'Economic Cost Analysis'!$C133,'Data Repository Table'!$H:$H,'Economic Cost Analysis'!$E133,'Data Repository Table'!$D:$D,'Economic Cost Analysis'!Q$102, 'Data Repository Table'!$C:$C,'Economic Cost Analysis'!$B133)</f>
        <v>911806.4599299801</v>
      </c>
      <c r="R133" s="29">
        <f t="shared" si="33"/>
        <v>19694106.948061358</v>
      </c>
    </row>
    <row r="134" spans="1:18" ht="14.25" customHeight="1" x14ac:dyDescent="0.2">
      <c r="A134" s="8" t="s">
        <v>58</v>
      </c>
      <c r="B134" s="8" t="s">
        <v>42</v>
      </c>
      <c r="C134" s="8" t="s">
        <v>44</v>
      </c>
      <c r="D134" s="8" t="s">
        <v>51</v>
      </c>
      <c r="E134" s="8" t="s">
        <v>53</v>
      </c>
      <c r="F134" s="29">
        <f>SUMIFS('Data Repository Table'!$J:$J,'Data Repository Table'!$A:$A,'Economic Cost Analysis'!$A134,'Data Repository Table'!$B:$B,'Economic Cost Analysis'!$C134,'Data Repository Table'!$H:$H,'Economic Cost Analysis'!$E134,'Data Repository Table'!$D:$D,'Economic Cost Analysis'!F$102, 'Data Repository Table'!$C:$C,'Economic Cost Analysis'!$B134)</f>
        <v>884023.92783632269</v>
      </c>
      <c r="G134" s="29">
        <f>SUMIFS('Data Repository Table'!$J:$J,'Data Repository Table'!$A:$A,'Economic Cost Analysis'!$A134,'Data Repository Table'!$B:$B,'Economic Cost Analysis'!$C134,'Data Repository Table'!$H:$H,'Economic Cost Analysis'!$E134,'Data Repository Table'!$D:$D,'Economic Cost Analysis'!G$102, 'Data Repository Table'!$C:$C,'Economic Cost Analysis'!$B134)</f>
        <v>1052207.4304358403</v>
      </c>
      <c r="H134" s="29">
        <f>SUMIFS('Data Repository Table'!$J:$J,'Data Repository Table'!$A:$A,'Economic Cost Analysis'!$A134,'Data Repository Table'!$B:$B,'Economic Cost Analysis'!$C134,'Data Repository Table'!$H:$H,'Economic Cost Analysis'!$E134,'Data Repository Table'!$D:$D,'Economic Cost Analysis'!H$102, 'Data Repository Table'!$C:$C,'Economic Cost Analysis'!$B134)</f>
        <v>1016958.2253807157</v>
      </c>
      <c r="I134" s="29">
        <f>SUMIFS('Data Repository Table'!$J:$J,'Data Repository Table'!$A:$A,'Economic Cost Analysis'!$A134,'Data Repository Table'!$B:$B,'Economic Cost Analysis'!$C134,'Data Repository Table'!$H:$H,'Economic Cost Analysis'!$E134,'Data Repository Table'!$D:$D,'Economic Cost Analysis'!I$102, 'Data Repository Table'!$C:$C,'Economic Cost Analysis'!$B134)</f>
        <v>1488480.8550150518</v>
      </c>
      <c r="J134" s="29">
        <f>SUMIFS('Data Repository Table'!$J:$J,'Data Repository Table'!$A:$A,'Economic Cost Analysis'!$A134,'Data Repository Table'!$B:$B,'Economic Cost Analysis'!$C134,'Data Repository Table'!$H:$H,'Economic Cost Analysis'!$E134,'Data Repository Table'!$D:$D,'Economic Cost Analysis'!J$102, 'Data Repository Table'!$C:$C,'Economic Cost Analysis'!$B134)</f>
        <v>1639667.9831029386</v>
      </c>
      <c r="K134" s="29">
        <f>SUMIFS('Data Repository Table'!$J:$J,'Data Repository Table'!$A:$A,'Economic Cost Analysis'!$A134,'Data Repository Table'!$B:$B,'Economic Cost Analysis'!$C134,'Data Repository Table'!$H:$H,'Economic Cost Analysis'!$E134,'Data Repository Table'!$D:$D,'Economic Cost Analysis'!K$102, 'Data Repository Table'!$C:$C,'Economic Cost Analysis'!$B134)</f>
        <v>765598.62357103126</v>
      </c>
      <c r="L134" s="29">
        <f>SUMIFS('Data Repository Table'!$J:$J,'Data Repository Table'!$A:$A,'Economic Cost Analysis'!$A134,'Data Repository Table'!$B:$B,'Economic Cost Analysis'!$C134,'Data Repository Table'!$H:$H,'Economic Cost Analysis'!$E134,'Data Repository Table'!$D:$D,'Economic Cost Analysis'!L$102, 'Data Repository Table'!$C:$C,'Economic Cost Analysis'!$B134)</f>
        <v>742706.65420794766</v>
      </c>
      <c r="M134" s="29">
        <f>SUMIFS('Data Repository Table'!$J:$J,'Data Repository Table'!$A:$A,'Economic Cost Analysis'!$A134,'Data Repository Table'!$B:$B,'Economic Cost Analysis'!$C134,'Data Repository Table'!$H:$H,'Economic Cost Analysis'!$E134,'Data Repository Table'!$D:$D,'Economic Cost Analysis'!M$102, 'Data Repository Table'!$C:$C,'Economic Cost Analysis'!$B134)</f>
        <v>822050.21729515784</v>
      </c>
      <c r="N134" s="29">
        <f>SUMIFS('Data Repository Table'!$J:$J,'Data Repository Table'!$A:$A,'Economic Cost Analysis'!$A134,'Data Repository Table'!$B:$B,'Economic Cost Analysis'!$C134,'Data Repository Table'!$H:$H,'Economic Cost Analysis'!$E134,'Data Repository Table'!$D:$D,'Economic Cost Analysis'!N$102, 'Data Repository Table'!$C:$C,'Economic Cost Analysis'!$B134)</f>
        <v>806728.57071739517</v>
      </c>
      <c r="O134" s="29">
        <f>SUMIFS('Data Repository Table'!$J:$J,'Data Repository Table'!$A:$A,'Economic Cost Analysis'!$A134,'Data Repository Table'!$B:$B,'Economic Cost Analysis'!$C134,'Data Repository Table'!$H:$H,'Economic Cost Analysis'!$E134,'Data Repository Table'!$D:$D,'Economic Cost Analysis'!O$102, 'Data Repository Table'!$C:$C,'Economic Cost Analysis'!$B134)</f>
        <v>866589.56529720977</v>
      </c>
      <c r="P134" s="29">
        <f>SUMIFS('Data Repository Table'!$J:$J,'Data Repository Table'!$A:$A,'Economic Cost Analysis'!$A134,'Data Repository Table'!$B:$B,'Economic Cost Analysis'!$C134,'Data Repository Table'!$H:$H,'Economic Cost Analysis'!$E134,'Data Repository Table'!$D:$D,'Economic Cost Analysis'!P$102, 'Data Repository Table'!$C:$C,'Economic Cost Analysis'!$B134)</f>
        <v>987204.11778920982</v>
      </c>
      <c r="Q134" s="29">
        <f>SUMIFS('Data Repository Table'!$J:$J,'Data Repository Table'!$A:$A,'Economic Cost Analysis'!$A134,'Data Repository Table'!$B:$B,'Economic Cost Analysis'!$C134,'Data Repository Table'!$H:$H,'Economic Cost Analysis'!$E134,'Data Repository Table'!$D:$D,'Economic Cost Analysis'!Q$102, 'Data Repository Table'!$C:$C,'Economic Cost Analysis'!$B134)</f>
        <v>506308.79330234113</v>
      </c>
      <c r="R134" s="29">
        <f t="shared" si="33"/>
        <v>11578524.963951161</v>
      </c>
    </row>
    <row r="135" spans="1:18" ht="14.25" customHeight="1" x14ac:dyDescent="0.2">
      <c r="A135" s="8" t="s">
        <v>58</v>
      </c>
      <c r="B135" s="8" t="s">
        <v>42</v>
      </c>
      <c r="C135" s="8" t="s">
        <v>44</v>
      </c>
      <c r="D135" s="8" t="s">
        <v>51</v>
      </c>
      <c r="E135" s="8" t="s">
        <v>54</v>
      </c>
      <c r="F135" s="29">
        <f>SUMIFS('Data Repository Table'!$J:$J,'Data Repository Table'!$A:$A,'Economic Cost Analysis'!$A135,'Data Repository Table'!$B:$B,'Economic Cost Analysis'!$C135,'Data Repository Table'!$H:$H,'Economic Cost Analysis'!$E135,'Data Repository Table'!$D:$D,'Economic Cost Analysis'!F$102, 'Data Repository Table'!$C:$C,'Economic Cost Analysis'!$B135)</f>
        <v>904892.03843125247</v>
      </c>
      <c r="G135" s="29">
        <f>SUMIFS('Data Repository Table'!$J:$J,'Data Repository Table'!$A:$A,'Economic Cost Analysis'!$A135,'Data Repository Table'!$B:$B,'Economic Cost Analysis'!$C135,'Data Repository Table'!$H:$H,'Economic Cost Analysis'!$E135,'Data Repository Table'!$D:$D,'Economic Cost Analysis'!G$102, 'Data Repository Table'!$C:$C,'Economic Cost Analysis'!$B135)</f>
        <v>1067052.2598973438</v>
      </c>
      <c r="H135" s="29">
        <f>SUMIFS('Data Repository Table'!$J:$J,'Data Repository Table'!$A:$A,'Economic Cost Analysis'!$A135,'Data Repository Table'!$B:$B,'Economic Cost Analysis'!$C135,'Data Repository Table'!$H:$H,'Economic Cost Analysis'!$E135,'Data Repository Table'!$D:$D,'Economic Cost Analysis'!H$102, 'Data Repository Table'!$C:$C,'Economic Cost Analysis'!$B135)</f>
        <v>1026646.9835398964</v>
      </c>
      <c r="I135" s="29">
        <f>SUMIFS('Data Repository Table'!$J:$J,'Data Repository Table'!$A:$A,'Economic Cost Analysis'!$A135,'Data Repository Table'!$B:$B,'Economic Cost Analysis'!$C135,'Data Repository Table'!$H:$H,'Economic Cost Analysis'!$E135,'Data Repository Table'!$D:$D,'Economic Cost Analysis'!I$102, 'Data Repository Table'!$C:$C,'Economic Cost Analysis'!$B135)</f>
        <v>1557091.8051502465</v>
      </c>
      <c r="J135" s="29">
        <f>SUMIFS('Data Repository Table'!$J:$J,'Data Repository Table'!$A:$A,'Economic Cost Analysis'!$A135,'Data Repository Table'!$B:$B,'Economic Cost Analysis'!$C135,'Data Repository Table'!$H:$H,'Economic Cost Analysis'!$E135,'Data Repository Table'!$D:$D,'Economic Cost Analysis'!J$102, 'Data Repository Table'!$C:$C,'Economic Cost Analysis'!$B135)</f>
        <v>1710092.7084534448</v>
      </c>
      <c r="K135" s="29">
        <f>SUMIFS('Data Repository Table'!$J:$J,'Data Repository Table'!$A:$A,'Economic Cost Analysis'!$A135,'Data Repository Table'!$B:$B,'Economic Cost Analysis'!$C135,'Data Repository Table'!$H:$H,'Economic Cost Analysis'!$E135,'Data Repository Table'!$D:$D,'Economic Cost Analysis'!K$102, 'Data Repository Table'!$C:$C,'Economic Cost Analysis'!$B135)</f>
        <v>799573.69102222088</v>
      </c>
      <c r="L135" s="29">
        <f>SUMIFS('Data Repository Table'!$J:$J,'Data Repository Table'!$A:$A,'Economic Cost Analysis'!$A135,'Data Repository Table'!$B:$B,'Economic Cost Analysis'!$C135,'Data Repository Table'!$H:$H,'Economic Cost Analysis'!$E135,'Data Repository Table'!$D:$D,'Economic Cost Analysis'!L$102, 'Data Repository Table'!$C:$C,'Economic Cost Analysis'!$B135)</f>
        <v>793393.06373042695</v>
      </c>
      <c r="M135" s="29">
        <f>SUMIFS('Data Repository Table'!$J:$J,'Data Repository Table'!$A:$A,'Economic Cost Analysis'!$A135,'Data Repository Table'!$B:$B,'Economic Cost Analysis'!$C135,'Data Repository Table'!$H:$H,'Economic Cost Analysis'!$E135,'Data Repository Table'!$D:$D,'Economic Cost Analysis'!M$102, 'Data Repository Table'!$C:$C,'Economic Cost Analysis'!$B135)</f>
        <v>931740.99835025659</v>
      </c>
      <c r="N135" s="29">
        <f>SUMIFS('Data Repository Table'!$J:$J,'Data Repository Table'!$A:$A,'Economic Cost Analysis'!$A135,'Data Repository Table'!$B:$B,'Economic Cost Analysis'!$C135,'Data Repository Table'!$H:$H,'Economic Cost Analysis'!$E135,'Data Repository Table'!$D:$D,'Economic Cost Analysis'!N$102, 'Data Repository Table'!$C:$C,'Economic Cost Analysis'!$B135)</f>
        <v>827560.38466741249</v>
      </c>
      <c r="O135" s="29">
        <f>SUMIFS('Data Repository Table'!$J:$J,'Data Repository Table'!$A:$A,'Economic Cost Analysis'!$A135,'Data Repository Table'!$B:$B,'Economic Cost Analysis'!$C135,'Data Repository Table'!$H:$H,'Economic Cost Analysis'!$E135,'Data Repository Table'!$D:$D,'Economic Cost Analysis'!O$102, 'Data Repository Table'!$C:$C,'Economic Cost Analysis'!$B135)</f>
        <v>909762.07978018955</v>
      </c>
      <c r="P135" s="29">
        <f>SUMIFS('Data Repository Table'!$J:$J,'Data Repository Table'!$A:$A,'Economic Cost Analysis'!$A135,'Data Repository Table'!$B:$B,'Economic Cost Analysis'!$C135,'Data Repository Table'!$H:$H,'Economic Cost Analysis'!$E135,'Data Repository Table'!$D:$D,'Economic Cost Analysis'!P$102, 'Data Repository Table'!$C:$C,'Economic Cost Analysis'!$B135)</f>
        <v>1108803.4317190656</v>
      </c>
      <c r="Q135" s="29">
        <f>SUMIFS('Data Repository Table'!$J:$J,'Data Repository Table'!$A:$A,'Economic Cost Analysis'!$A135,'Data Repository Table'!$B:$B,'Economic Cost Analysis'!$C135,'Data Repository Table'!$H:$H,'Economic Cost Analysis'!$E135,'Data Repository Table'!$D:$D,'Economic Cost Analysis'!Q$102, 'Data Repository Table'!$C:$C,'Economic Cost Analysis'!$B135)</f>
        <v>560496.60864916991</v>
      </c>
      <c r="R135" s="29">
        <f t="shared" si="33"/>
        <v>12197106.053390926</v>
      </c>
    </row>
    <row r="136" spans="1:18" ht="14.25" customHeight="1" x14ac:dyDescent="0.2">
      <c r="A136" s="8" t="s">
        <v>58</v>
      </c>
      <c r="B136" s="8" t="s">
        <v>42</v>
      </c>
      <c r="C136" s="8" t="s">
        <v>44</v>
      </c>
      <c r="D136" s="8" t="s">
        <v>51</v>
      </c>
      <c r="E136" s="8" t="s">
        <v>55</v>
      </c>
      <c r="F136" s="29">
        <f>SUMIFS('Data Repository Table'!$J:$J,'Data Repository Table'!$A:$A,'Economic Cost Analysis'!$A136,'Data Repository Table'!$B:$B,'Economic Cost Analysis'!$C136,'Data Repository Table'!$H:$H,'Economic Cost Analysis'!$E136,'Data Repository Table'!$D:$D,'Economic Cost Analysis'!F$102, 'Data Repository Table'!$C:$C,'Economic Cost Analysis'!$B136)</f>
        <v>498631.6818381226</v>
      </c>
      <c r="G136" s="29">
        <f>SUMIFS('Data Repository Table'!$J:$J,'Data Repository Table'!$A:$A,'Economic Cost Analysis'!$A136,'Data Repository Table'!$B:$B,'Economic Cost Analysis'!$C136,'Data Repository Table'!$H:$H,'Economic Cost Analysis'!$E136,'Data Repository Table'!$D:$D,'Economic Cost Analysis'!G$102, 'Data Repository Table'!$C:$C,'Economic Cost Analysis'!$B136)</f>
        <v>616274.64932342409</v>
      </c>
      <c r="H136" s="29">
        <f>SUMIFS('Data Repository Table'!$J:$J,'Data Repository Table'!$A:$A,'Economic Cost Analysis'!$A136,'Data Repository Table'!$B:$B,'Economic Cost Analysis'!$C136,'Data Repository Table'!$H:$H,'Economic Cost Analysis'!$E136,'Data Repository Table'!$D:$D,'Economic Cost Analysis'!H$102, 'Data Repository Table'!$C:$C,'Economic Cost Analysis'!$B136)</f>
        <v>641878.67036756733</v>
      </c>
      <c r="I136" s="29">
        <f>SUMIFS('Data Repository Table'!$J:$J,'Data Repository Table'!$A:$A,'Economic Cost Analysis'!$A136,'Data Repository Table'!$B:$B,'Economic Cost Analysis'!$C136,'Data Repository Table'!$H:$H,'Economic Cost Analysis'!$E136,'Data Repository Table'!$D:$D,'Economic Cost Analysis'!I$102, 'Data Repository Table'!$C:$C,'Economic Cost Analysis'!$B136)</f>
        <v>749185.9629367278</v>
      </c>
      <c r="J136" s="29">
        <f>SUMIFS('Data Repository Table'!$J:$J,'Data Repository Table'!$A:$A,'Economic Cost Analysis'!$A136,'Data Repository Table'!$B:$B,'Economic Cost Analysis'!$C136,'Data Repository Table'!$H:$H,'Economic Cost Analysis'!$E136,'Data Repository Table'!$D:$D,'Economic Cost Analysis'!J$102, 'Data Repository Table'!$C:$C,'Economic Cost Analysis'!$B136)</f>
        <v>892113.54493715987</v>
      </c>
      <c r="K136" s="29">
        <f>SUMIFS('Data Repository Table'!$J:$J,'Data Repository Table'!$A:$A,'Economic Cost Analysis'!$A136,'Data Repository Table'!$B:$B,'Economic Cost Analysis'!$C136,'Data Repository Table'!$H:$H,'Economic Cost Analysis'!$E136,'Data Repository Table'!$D:$D,'Economic Cost Analysis'!K$102, 'Data Repository Table'!$C:$C,'Economic Cost Analysis'!$B136)</f>
        <v>432516.83808086219</v>
      </c>
      <c r="L136" s="29">
        <f>SUMIFS('Data Repository Table'!$J:$J,'Data Repository Table'!$A:$A,'Economic Cost Analysis'!$A136,'Data Repository Table'!$B:$B,'Economic Cost Analysis'!$C136,'Data Repository Table'!$H:$H,'Economic Cost Analysis'!$E136,'Data Repository Table'!$D:$D,'Economic Cost Analysis'!L$102, 'Data Repository Table'!$C:$C,'Economic Cost Analysis'!$B136)</f>
        <v>409538.75919692736</v>
      </c>
      <c r="M136" s="29">
        <f>SUMIFS('Data Repository Table'!$J:$J,'Data Repository Table'!$A:$A,'Economic Cost Analysis'!$A136,'Data Repository Table'!$B:$B,'Economic Cost Analysis'!$C136,'Data Repository Table'!$H:$H,'Economic Cost Analysis'!$E136,'Data Repository Table'!$D:$D,'Economic Cost Analysis'!M$102, 'Data Repository Table'!$C:$C,'Economic Cost Analysis'!$B136)</f>
        <v>489965.80230679538</v>
      </c>
      <c r="N136" s="29">
        <f>SUMIFS('Data Repository Table'!$J:$J,'Data Repository Table'!$A:$A,'Economic Cost Analysis'!$A136,'Data Repository Table'!$B:$B,'Economic Cost Analysis'!$C136,'Data Repository Table'!$H:$H,'Economic Cost Analysis'!$E136,'Data Repository Table'!$D:$D,'Economic Cost Analysis'!N$102, 'Data Repository Table'!$C:$C,'Economic Cost Analysis'!$B136)</f>
        <v>444871.43123762979</v>
      </c>
      <c r="O136" s="29">
        <f>SUMIFS('Data Repository Table'!$J:$J,'Data Repository Table'!$A:$A,'Economic Cost Analysis'!$A136,'Data Repository Table'!$B:$B,'Economic Cost Analysis'!$C136,'Data Repository Table'!$H:$H,'Economic Cost Analysis'!$E136,'Data Repository Table'!$D:$D,'Economic Cost Analysis'!O$102, 'Data Repository Table'!$C:$C,'Economic Cost Analysis'!$B136)</f>
        <v>472382.50156978617</v>
      </c>
      <c r="P136" s="29">
        <f>SUMIFS('Data Repository Table'!$J:$J,'Data Repository Table'!$A:$A,'Economic Cost Analysis'!$A136,'Data Repository Table'!$B:$B,'Economic Cost Analysis'!$C136,'Data Repository Table'!$H:$H,'Economic Cost Analysis'!$E136,'Data Repository Table'!$D:$D,'Economic Cost Analysis'!P$102, 'Data Repository Table'!$C:$C,'Economic Cost Analysis'!$B136)</f>
        <v>608634.95143913291</v>
      </c>
      <c r="Q136" s="29">
        <f>SUMIFS('Data Repository Table'!$J:$J,'Data Repository Table'!$A:$A,'Economic Cost Analysis'!$A136,'Data Repository Table'!$B:$B,'Economic Cost Analysis'!$C136,'Data Repository Table'!$H:$H,'Economic Cost Analysis'!$E136,'Data Repository Table'!$D:$D,'Economic Cost Analysis'!Q$102, 'Data Repository Table'!$C:$C,'Economic Cost Analysis'!$B136)</f>
        <v>272324.41448756552</v>
      </c>
      <c r="R136" s="29">
        <f t="shared" si="33"/>
        <v>6528319.2077217009</v>
      </c>
    </row>
    <row r="137" spans="1:18" ht="14.25" customHeight="1" x14ac:dyDescent="0.2">
      <c r="A137" s="8" t="s">
        <v>58</v>
      </c>
      <c r="B137" s="8" t="s">
        <v>42</v>
      </c>
      <c r="C137" s="8" t="s">
        <v>44</v>
      </c>
      <c r="D137" s="8" t="s">
        <v>56</v>
      </c>
      <c r="E137" s="8" t="s">
        <v>57</v>
      </c>
      <c r="F137" s="29">
        <f>SUMIFS('Data Repository Table'!$J:$J,'Data Repository Table'!$A:$A,'Economic Cost Analysis'!$A137,'Data Repository Table'!$B:$B,'Economic Cost Analysis'!$C137,'Data Repository Table'!$H:$H,'Economic Cost Analysis'!$E137,'Data Repository Table'!$D:$D,'Economic Cost Analysis'!F$102, 'Data Repository Table'!$C:$C,'Economic Cost Analysis'!$B137)</f>
        <v>3105845.72687844</v>
      </c>
      <c r="G137" s="29">
        <f>SUMIFS('Data Repository Table'!$J:$J,'Data Repository Table'!$A:$A,'Economic Cost Analysis'!$A137,'Data Repository Table'!$B:$B,'Economic Cost Analysis'!$C137,'Data Repository Table'!$H:$H,'Economic Cost Analysis'!$E137,'Data Repository Table'!$D:$D,'Economic Cost Analysis'!G$102, 'Data Repository Table'!$C:$C,'Economic Cost Analysis'!$B137)</f>
        <v>4010585.2851120001</v>
      </c>
      <c r="H137" s="29">
        <f>SUMIFS('Data Repository Table'!$J:$J,'Data Repository Table'!$A:$A,'Economic Cost Analysis'!$A137,'Data Repository Table'!$B:$B,'Economic Cost Analysis'!$C137,'Data Repository Table'!$H:$H,'Economic Cost Analysis'!$E137,'Data Repository Table'!$D:$D,'Economic Cost Analysis'!H$102, 'Data Repository Table'!$C:$C,'Economic Cost Analysis'!$B137)</f>
        <v>3923012.4475718406</v>
      </c>
      <c r="I137" s="29">
        <f>SUMIFS('Data Repository Table'!$J:$J,'Data Repository Table'!$A:$A,'Economic Cost Analysis'!$A137,'Data Repository Table'!$B:$B,'Economic Cost Analysis'!$C137,'Data Repository Table'!$H:$H,'Economic Cost Analysis'!$E137,'Data Repository Table'!$D:$D,'Economic Cost Analysis'!I$102, 'Data Repository Table'!$C:$C,'Economic Cost Analysis'!$B137)</f>
        <v>5304755.0634176014</v>
      </c>
      <c r="J137" s="29">
        <f>SUMIFS('Data Repository Table'!$J:$J,'Data Repository Table'!$A:$A,'Economic Cost Analysis'!$A137,'Data Repository Table'!$B:$B,'Economic Cost Analysis'!$C137,'Data Repository Table'!$H:$H,'Economic Cost Analysis'!$E137,'Data Repository Table'!$D:$D,'Economic Cost Analysis'!J$102, 'Data Repository Table'!$C:$C,'Economic Cost Analysis'!$B137)</f>
        <v>5796055.2061697599</v>
      </c>
      <c r="K137" s="29">
        <f>SUMIFS('Data Repository Table'!$J:$J,'Data Repository Table'!$A:$A,'Economic Cost Analysis'!$A137,'Data Repository Table'!$B:$B,'Economic Cost Analysis'!$C137,'Data Repository Table'!$H:$H,'Economic Cost Analysis'!$E137,'Data Repository Table'!$D:$D,'Economic Cost Analysis'!K$102, 'Data Repository Table'!$C:$C,'Economic Cost Analysis'!$B137)</f>
        <v>2778318.7637284808</v>
      </c>
      <c r="L137" s="29">
        <f>SUMIFS('Data Repository Table'!$J:$J,'Data Repository Table'!$A:$A,'Economic Cost Analysis'!$A137,'Data Repository Table'!$B:$B,'Economic Cost Analysis'!$C137,'Data Repository Table'!$H:$H,'Economic Cost Analysis'!$E137,'Data Repository Table'!$D:$D,'Economic Cost Analysis'!L$102, 'Data Repository Table'!$C:$C,'Economic Cost Analysis'!$B137)</f>
        <v>2890095.0972502003</v>
      </c>
      <c r="M137" s="29">
        <f>SUMIFS('Data Repository Table'!$J:$J,'Data Repository Table'!$A:$A,'Economic Cost Analysis'!$A137,'Data Repository Table'!$B:$B,'Economic Cost Analysis'!$C137,'Data Repository Table'!$H:$H,'Economic Cost Analysis'!$E137,'Data Repository Table'!$D:$D,'Economic Cost Analysis'!M$102, 'Data Repository Table'!$C:$C,'Economic Cost Analysis'!$B137)</f>
        <v>3360449.90644272</v>
      </c>
      <c r="N137" s="29">
        <f>SUMIFS('Data Repository Table'!$J:$J,'Data Repository Table'!$A:$A,'Economic Cost Analysis'!$A137,'Data Repository Table'!$B:$B,'Economic Cost Analysis'!$C137,'Data Repository Table'!$H:$H,'Economic Cost Analysis'!$E137,'Data Repository Table'!$D:$D,'Economic Cost Analysis'!N$102, 'Data Repository Table'!$C:$C,'Economic Cost Analysis'!$B137)</f>
        <v>2808562.4972675201</v>
      </c>
      <c r="O137" s="29">
        <f>SUMIFS('Data Repository Table'!$J:$J,'Data Repository Table'!$A:$A,'Economic Cost Analysis'!$A137,'Data Repository Table'!$B:$B,'Economic Cost Analysis'!$C137,'Data Repository Table'!$H:$H,'Economic Cost Analysis'!$E137,'Data Repository Table'!$D:$D,'Economic Cost Analysis'!O$102, 'Data Repository Table'!$C:$C,'Economic Cost Analysis'!$B137)</f>
        <v>3278176.1271341606</v>
      </c>
      <c r="P137" s="29">
        <f>SUMIFS('Data Repository Table'!$J:$J,'Data Repository Table'!$A:$A,'Economic Cost Analysis'!$A137,'Data Repository Table'!$B:$B,'Economic Cost Analysis'!$C137,'Data Repository Table'!$H:$H,'Economic Cost Analysis'!$E137,'Data Repository Table'!$D:$D,'Economic Cost Analysis'!P$102, 'Data Repository Table'!$C:$C,'Economic Cost Analysis'!$B137)</f>
        <v>3653895.7708680006</v>
      </c>
      <c r="Q137" s="29">
        <f>SUMIFS('Data Repository Table'!$J:$J,'Data Repository Table'!$A:$A,'Economic Cost Analysis'!$A137,'Data Repository Table'!$B:$B,'Economic Cost Analysis'!$C137,'Data Repository Table'!$H:$H,'Economic Cost Analysis'!$E137,'Data Repository Table'!$D:$D,'Economic Cost Analysis'!Q$102, 'Data Repository Table'!$C:$C,'Economic Cost Analysis'!$B137)</f>
        <v>1788228.1705142399</v>
      </c>
      <c r="R137" s="29">
        <f t="shared" si="33"/>
        <v>42697980.062354967</v>
      </c>
    </row>
    <row r="138" spans="1:18" ht="14.25" customHeight="1" x14ac:dyDescent="0.2">
      <c r="A138" s="8" t="s">
        <v>62</v>
      </c>
      <c r="B138" s="8" t="s">
        <v>42</v>
      </c>
      <c r="C138" s="8"/>
      <c r="D138" s="8"/>
      <c r="E138" s="8"/>
      <c r="F138" s="7">
        <f>SUMIFS('Data Repository Table'!$J:$J,'Data Repository Table'!$A:$A,'Economic Cost Analysis'!$A$112,'Data Repository Table'!$D:$D,'Economic Cost Analysis'!F$102,'Data Repository Table'!$C:$C,'Economic Cost Analysis'!$B$138)</f>
        <v>211.968999</v>
      </c>
      <c r="G138" s="7">
        <f>SUMIFS('Data Repository Table'!$J:$J,'Data Repository Table'!$A:$A,'Economic Cost Analysis'!$A$112,'Data Repository Table'!$D:$D,'Economic Cost Analysis'!G$102,'Data Repository Table'!$C:$C,'Economic Cost Analysis'!$B$138)</f>
        <v>224.199051</v>
      </c>
      <c r="H138" s="7">
        <f>SUMIFS('Data Repository Table'!$J:$J,'Data Repository Table'!$A:$A,'Economic Cost Analysis'!$A$112,'Data Repository Table'!$D:$D,'Economic Cost Analysis'!H$102,'Data Repository Table'!$C:$C,'Economic Cost Analysis'!$B$138)</f>
        <v>220.53646699999999</v>
      </c>
      <c r="I138" s="7">
        <f>SUMIFS('Data Repository Table'!$J:$J,'Data Repository Table'!$A:$A,'Economic Cost Analysis'!$A$112,'Data Repository Table'!$D:$D,'Economic Cost Analysis'!I$102,'Data Repository Table'!$C:$C,'Economic Cost Analysis'!$B$138)</f>
        <v>306.76027599999998</v>
      </c>
      <c r="J138" s="7">
        <f>SUMIFS('Data Repository Table'!$J:$J,'Data Repository Table'!$A:$A,'Economic Cost Analysis'!$A$112,'Data Repository Table'!$D:$D,'Economic Cost Analysis'!J$102,'Data Repository Table'!$C:$C,'Economic Cost Analysis'!$B$138)</f>
        <v>260.052864</v>
      </c>
      <c r="K138" s="7">
        <f>SUMIFS('Data Repository Table'!$J:$J,'Data Repository Table'!$A:$A,'Economic Cost Analysis'!$A$112,'Data Repository Table'!$D:$D,'Economic Cost Analysis'!K$102,'Data Repository Table'!$C:$C,'Economic Cost Analysis'!$B$138)</f>
        <v>240.21016</v>
      </c>
      <c r="L138" s="7">
        <f>SUMIFS('Data Repository Table'!$J:$J,'Data Repository Table'!$A:$A,'Economic Cost Analysis'!$A$112,'Data Repository Table'!$D:$D,'Economic Cost Analysis'!L$102,'Data Repository Table'!$C:$C,'Economic Cost Analysis'!$B$138)</f>
        <v>258.160549</v>
      </c>
      <c r="M138" s="7">
        <f>SUMIFS('Data Repository Table'!$J:$J,'Data Repository Table'!$A:$A,'Economic Cost Analysis'!$A$112,'Data Repository Table'!$D:$D,'Economic Cost Analysis'!M$102,'Data Repository Table'!$C:$C,'Economic Cost Analysis'!$B$138)</f>
        <v>310.884524</v>
      </c>
      <c r="N138" s="7">
        <f>SUMIFS('Data Repository Table'!$J:$J,'Data Repository Table'!$A:$A,'Economic Cost Analysis'!$A$112,'Data Repository Table'!$D:$D,'Economic Cost Analysis'!N$102,'Data Repository Table'!$C:$C,'Economic Cost Analysis'!$B$138)</f>
        <v>347.651006</v>
      </c>
      <c r="O138" s="7">
        <f>SUMIFS('Data Repository Table'!$J:$J,'Data Repository Table'!$A:$A,'Economic Cost Analysis'!$A$112,'Data Repository Table'!$D:$D,'Economic Cost Analysis'!O$102,'Data Repository Table'!$C:$C,'Economic Cost Analysis'!$B$138)</f>
        <v>341.99016599999999</v>
      </c>
      <c r="P138" s="7">
        <f>SUMIFS('Data Repository Table'!$J:$J,'Data Repository Table'!$A:$A,'Economic Cost Analysis'!$A$112,'Data Repository Table'!$D:$D,'Economic Cost Analysis'!P$102,'Data Repository Table'!$C:$C,'Economic Cost Analysis'!$B$138)</f>
        <v>301.18512999999996</v>
      </c>
      <c r="Q138" s="7">
        <f>SUMIFS('Data Repository Table'!$J:$J,'Data Repository Table'!$A:$A,'Economic Cost Analysis'!$A$112,'Data Repository Table'!$D:$D,'Economic Cost Analysis'!Q$102,'Data Repository Table'!$C:$C,'Economic Cost Analysis'!$B$138)</f>
        <v>260.92</v>
      </c>
      <c r="R138" s="7">
        <f>SUM(F138:Q138)</f>
        <v>3284.5191919999997</v>
      </c>
    </row>
    <row r="139" spans="1:18" ht="14.25" customHeight="1" x14ac:dyDescent="0.2">
      <c r="A139" s="121"/>
      <c r="B139" s="122"/>
      <c r="C139" s="123"/>
      <c r="D139" s="202" t="s">
        <v>119</v>
      </c>
      <c r="E139" s="203"/>
      <c r="F139" s="124">
        <f t="shared" ref="F139" si="34">SUM(F130:F137)/(F138*1000)</f>
        <v>69.381450007664057</v>
      </c>
      <c r="G139" s="124">
        <f t="shared" ref="G139" si="35">SUM(G130:G137)/(G138*1000)</f>
        <v>76.942077150348695</v>
      </c>
      <c r="H139" s="124">
        <f t="shared" ref="H139" si="36">SUM(H130:H137)/(H138*1000)</f>
        <v>79.020130403243115</v>
      </c>
      <c r="I139" s="124">
        <f t="shared" ref="I139" si="37">SUM(I130:I137)/(I138*1000)</f>
        <v>75.137500631888031</v>
      </c>
      <c r="J139" s="124">
        <f t="shared" ref="J139" si="38">SUM(J130:J137)/(J138*1000)</f>
        <v>95.657622211924107</v>
      </c>
      <c r="K139" s="124">
        <f t="shared" ref="K139" si="39">SUM(K130:K137)/(K138*1000)</f>
        <v>53.164111838625338</v>
      </c>
      <c r="L139" s="124">
        <f t="shared" ref="L139" si="40">SUM(L130:L137)/(L138*1000)</f>
        <v>47.001344755868963</v>
      </c>
      <c r="M139" s="124">
        <f t="shared" ref="M139" si="41">SUM(M130:M137)/(M138*1000)</f>
        <v>45.107156164177489</v>
      </c>
      <c r="N139" s="124">
        <f t="shared" ref="N139" si="42">SUM(N130:N137)/(N138*1000)</f>
        <v>37.4574252176646</v>
      </c>
      <c r="O139" s="124">
        <f t="shared" ref="O139" si="43">SUM(O130:O137)/(O138*1000)</f>
        <v>42.17465118764634</v>
      </c>
      <c r="P139" s="124">
        <f t="shared" ref="P139" si="44">SUM(P130:P137)/(P138*1000)</f>
        <v>54.635075476006946</v>
      </c>
      <c r="Q139" s="124">
        <f t="shared" ref="Q139" si="45">SUM(Q130:Q137)/(Q138*1000)</f>
        <v>32.383307645827941</v>
      </c>
      <c r="R139" s="124">
        <f t="shared" ref="R139" si="46">SUM(R130:R137)/(R138*1000)</f>
        <v>57.416878272065702</v>
      </c>
    </row>
    <row r="140" spans="1:18" ht="14.25" customHeight="1" x14ac:dyDescent="0.2">
      <c r="A140" s="22"/>
      <c r="B140" s="22"/>
      <c r="C140" s="22"/>
      <c r="D140" s="16"/>
      <c r="E140" s="4"/>
      <c r="F140" s="4"/>
      <c r="G140" s="4"/>
      <c r="H140" s="4"/>
      <c r="I140" s="4"/>
      <c r="J140" s="4"/>
      <c r="K140" s="4"/>
      <c r="L140" s="4"/>
      <c r="M140" s="4"/>
      <c r="N140" s="4"/>
      <c r="O140" s="4"/>
      <c r="P140" s="4"/>
      <c r="Q140" s="4"/>
      <c r="R140" s="19"/>
    </row>
    <row r="141" spans="1:18" ht="14.25" customHeight="1" x14ac:dyDescent="0.2">
      <c r="A141" s="105" t="s">
        <v>2</v>
      </c>
      <c r="B141" s="105" t="s">
        <v>6</v>
      </c>
      <c r="C141" s="105" t="s">
        <v>108</v>
      </c>
      <c r="D141" s="105" t="s">
        <v>45</v>
      </c>
      <c r="E141" s="105" t="s">
        <v>109</v>
      </c>
      <c r="F141" s="117">
        <v>41456</v>
      </c>
      <c r="G141" s="117">
        <v>41487</v>
      </c>
      <c r="H141" s="117">
        <v>41518</v>
      </c>
      <c r="I141" s="117">
        <v>41548</v>
      </c>
      <c r="J141" s="117">
        <v>41579</v>
      </c>
      <c r="K141" s="117">
        <v>41609</v>
      </c>
      <c r="L141" s="117">
        <v>41640</v>
      </c>
      <c r="M141" s="117">
        <v>41671</v>
      </c>
      <c r="N141" s="117">
        <v>41699</v>
      </c>
      <c r="O141" s="117">
        <v>41730</v>
      </c>
      <c r="P141" s="117">
        <v>41760</v>
      </c>
      <c r="Q141" s="117">
        <v>41791</v>
      </c>
      <c r="R141" s="132"/>
    </row>
    <row r="142" spans="1:18" ht="14.25" customHeight="1" x14ac:dyDescent="0.2">
      <c r="A142" s="105"/>
      <c r="B142" s="105"/>
      <c r="C142" s="105"/>
      <c r="D142" s="111"/>
      <c r="E142" s="132"/>
      <c r="F142" s="132"/>
      <c r="G142" s="132"/>
      <c r="H142" s="132"/>
      <c r="I142" s="132"/>
      <c r="J142" s="132"/>
      <c r="K142" s="132"/>
      <c r="L142" s="132"/>
      <c r="M142" s="132"/>
      <c r="N142" s="132"/>
      <c r="O142" s="132"/>
      <c r="P142" s="132"/>
      <c r="Q142" s="132"/>
      <c r="R142" s="118" t="s">
        <v>110</v>
      </c>
    </row>
    <row r="143" spans="1:18" ht="15" customHeight="1" x14ac:dyDescent="0.2">
      <c r="A143" s="8" t="s">
        <v>58</v>
      </c>
      <c r="B143" s="8" t="s">
        <v>43</v>
      </c>
      <c r="C143" s="8" t="s">
        <v>44</v>
      </c>
      <c r="D143" s="8" t="s">
        <v>46</v>
      </c>
      <c r="E143" s="8" t="s">
        <v>47</v>
      </c>
      <c r="F143" s="29">
        <f>SUMIFS('Data Repository Table'!$J:$J,'Data Repository Table'!$A:$A,'Economic Cost Analysis'!$A143,'Data Repository Table'!$B:$B,'Economic Cost Analysis'!$C143,'Data Repository Table'!$H:$H,'Economic Cost Analysis'!$E143,'Data Repository Table'!$D:$D,'Economic Cost Analysis'!F$102, 'Data Repository Table'!$C:$C,'Economic Cost Analysis'!$B143)</f>
        <v>2433222.1515178396</v>
      </c>
      <c r="G143" s="29">
        <f>SUMIFS('Data Repository Table'!$J:$J,'Data Repository Table'!$A:$A,'Economic Cost Analysis'!$A143,'Data Repository Table'!$B:$B,'Economic Cost Analysis'!$C143,'Data Repository Table'!$H:$H,'Economic Cost Analysis'!$E143,'Data Repository Table'!$D:$D,'Economic Cost Analysis'!G$102, 'Data Repository Table'!$C:$C,'Economic Cost Analysis'!$B143)</f>
        <v>2086825.2357197695</v>
      </c>
      <c r="H143" s="29">
        <f>SUMIFS('Data Repository Table'!$J:$J,'Data Repository Table'!$A:$A,'Economic Cost Analysis'!$A143,'Data Repository Table'!$B:$B,'Economic Cost Analysis'!$C143,'Data Repository Table'!$H:$H,'Economic Cost Analysis'!$E143,'Data Repository Table'!$D:$D,'Economic Cost Analysis'!H$102, 'Data Repository Table'!$C:$C,'Economic Cost Analysis'!$B143)</f>
        <v>2578988.7463329984</v>
      </c>
      <c r="I143" s="29">
        <f>SUMIFS('Data Repository Table'!$J:$J,'Data Repository Table'!$A:$A,'Economic Cost Analysis'!$A143,'Data Repository Table'!$B:$B,'Economic Cost Analysis'!$C143,'Data Repository Table'!$H:$H,'Economic Cost Analysis'!$E143,'Data Repository Table'!$D:$D,'Economic Cost Analysis'!I$102, 'Data Repository Table'!$C:$C,'Economic Cost Analysis'!$B143)</f>
        <v>2227535.3634992633</v>
      </c>
      <c r="J143" s="29">
        <f>SUMIFS('Data Repository Table'!$J:$J,'Data Repository Table'!$A:$A,'Economic Cost Analysis'!$A143,'Data Repository Table'!$B:$B,'Economic Cost Analysis'!$C143,'Data Repository Table'!$H:$H,'Economic Cost Analysis'!$E143,'Data Repository Table'!$D:$D,'Economic Cost Analysis'!J$102, 'Data Repository Table'!$C:$C,'Economic Cost Analysis'!$B143)</f>
        <v>1957986.2244688198</v>
      </c>
      <c r="K143" s="29">
        <f>SUMIFS('Data Repository Table'!$J:$J,'Data Repository Table'!$A:$A,'Economic Cost Analysis'!$A143,'Data Repository Table'!$B:$B,'Economic Cost Analysis'!$C143,'Data Repository Table'!$H:$H,'Economic Cost Analysis'!$E143,'Data Repository Table'!$D:$D,'Economic Cost Analysis'!K$102, 'Data Repository Table'!$C:$C,'Economic Cost Analysis'!$B143)</f>
        <v>1319140.1133043088</v>
      </c>
      <c r="L143" s="29">
        <f>SUMIFS('Data Repository Table'!$J:$J,'Data Repository Table'!$A:$A,'Economic Cost Analysis'!$A143,'Data Repository Table'!$B:$B,'Economic Cost Analysis'!$C143,'Data Repository Table'!$H:$H,'Economic Cost Analysis'!$E143,'Data Repository Table'!$D:$D,'Economic Cost Analysis'!L$102, 'Data Repository Table'!$C:$C,'Economic Cost Analysis'!$B143)</f>
        <v>1419201.629526681</v>
      </c>
      <c r="M143" s="29">
        <f>SUMIFS('Data Repository Table'!$J:$J,'Data Repository Table'!$A:$A,'Economic Cost Analysis'!$A143,'Data Repository Table'!$B:$B,'Economic Cost Analysis'!$C143,'Data Repository Table'!$H:$H,'Economic Cost Analysis'!$E143,'Data Repository Table'!$D:$D,'Economic Cost Analysis'!M$102, 'Data Repository Table'!$C:$C,'Economic Cost Analysis'!$B143)</f>
        <v>1260368.462282202</v>
      </c>
      <c r="N143" s="29">
        <f>SUMIFS('Data Repository Table'!$J:$J,'Data Repository Table'!$A:$A,'Economic Cost Analysis'!$A143,'Data Repository Table'!$B:$B,'Economic Cost Analysis'!$C143,'Data Repository Table'!$H:$H,'Economic Cost Analysis'!$E143,'Data Repository Table'!$D:$D,'Economic Cost Analysis'!N$102, 'Data Repository Table'!$C:$C,'Economic Cost Analysis'!$B143)</f>
        <v>1788457.9462718377</v>
      </c>
      <c r="O143" s="29">
        <f>SUMIFS('Data Repository Table'!$J:$J,'Data Repository Table'!$A:$A,'Economic Cost Analysis'!$A143,'Data Repository Table'!$B:$B,'Economic Cost Analysis'!$C143,'Data Repository Table'!$H:$H,'Economic Cost Analysis'!$E143,'Data Repository Table'!$D:$D,'Economic Cost Analysis'!O$102, 'Data Repository Table'!$C:$C,'Economic Cost Analysis'!$B143)</f>
        <v>1016783.8012342919</v>
      </c>
      <c r="P143" s="29">
        <f>SUMIFS('Data Repository Table'!$J:$J,'Data Repository Table'!$A:$A,'Economic Cost Analysis'!$A143,'Data Repository Table'!$B:$B,'Economic Cost Analysis'!$C143,'Data Repository Table'!$H:$H,'Economic Cost Analysis'!$E143,'Data Repository Table'!$D:$D,'Economic Cost Analysis'!P$102, 'Data Repository Table'!$C:$C,'Economic Cost Analysis'!$B143)</f>
        <v>1240420.7591332828</v>
      </c>
      <c r="Q143" s="29">
        <f>SUMIFS('Data Repository Table'!$J:$J,'Data Repository Table'!$A:$A,'Economic Cost Analysis'!$A143,'Data Repository Table'!$B:$B,'Economic Cost Analysis'!$C143,'Data Repository Table'!$H:$H,'Economic Cost Analysis'!$E143,'Data Repository Table'!$D:$D,'Economic Cost Analysis'!Q$102, 'Data Repository Table'!$C:$C,'Economic Cost Analysis'!$B143)</f>
        <v>2103059.7980945962</v>
      </c>
      <c r="R143" s="29">
        <f>SUM(F143:Q143)</f>
        <v>21431990.231385894</v>
      </c>
    </row>
    <row r="144" spans="1:18" ht="14.25" customHeight="1" x14ac:dyDescent="0.2">
      <c r="A144" s="8" t="s">
        <v>58</v>
      </c>
      <c r="B144" s="8" t="s">
        <v>43</v>
      </c>
      <c r="C144" s="8" t="s">
        <v>44</v>
      </c>
      <c r="D144" s="8" t="s">
        <v>48</v>
      </c>
      <c r="E144" s="8" t="s">
        <v>49</v>
      </c>
      <c r="F144" s="29">
        <f>SUMIFS('Data Repository Table'!$J:$J,'Data Repository Table'!$A:$A,'Economic Cost Analysis'!$A144,'Data Repository Table'!$B:$B,'Economic Cost Analysis'!$C144,'Data Repository Table'!$H:$H,'Economic Cost Analysis'!$E144,'Data Repository Table'!$D:$D,'Economic Cost Analysis'!F$102, 'Data Repository Table'!$C:$C,'Economic Cost Analysis'!$B144)</f>
        <v>1332883.4370402915</v>
      </c>
      <c r="G144" s="29">
        <f>SUMIFS('Data Repository Table'!$J:$J,'Data Repository Table'!$A:$A,'Economic Cost Analysis'!$A144,'Data Repository Table'!$B:$B,'Economic Cost Analysis'!$C144,'Data Repository Table'!$H:$H,'Economic Cost Analysis'!$E144,'Data Repository Table'!$D:$D,'Economic Cost Analysis'!G$102, 'Data Repository Table'!$C:$C,'Economic Cost Analysis'!$B144)</f>
        <v>1151288.886269808</v>
      </c>
      <c r="H144" s="29">
        <f>SUMIFS('Data Repository Table'!$J:$J,'Data Repository Table'!$A:$A,'Economic Cost Analysis'!$A144,'Data Repository Table'!$B:$B,'Economic Cost Analysis'!$C144,'Data Repository Table'!$H:$H,'Economic Cost Analysis'!$E144,'Data Repository Table'!$D:$D,'Economic Cost Analysis'!H$102, 'Data Repository Table'!$C:$C,'Economic Cost Analysis'!$B144)</f>
        <v>1434960.2579417818</v>
      </c>
      <c r="I144" s="29">
        <f>SUMIFS('Data Repository Table'!$J:$J,'Data Repository Table'!$A:$A,'Economic Cost Analysis'!$A144,'Data Repository Table'!$B:$B,'Economic Cost Analysis'!$C144,'Data Repository Table'!$H:$H,'Economic Cost Analysis'!$E144,'Data Repository Table'!$D:$D,'Economic Cost Analysis'!I$102, 'Data Repository Table'!$C:$C,'Economic Cost Analysis'!$B144)</f>
        <v>1261225.5178525469</v>
      </c>
      <c r="J144" s="29">
        <f>SUMIFS('Data Repository Table'!$J:$J,'Data Repository Table'!$A:$A,'Economic Cost Analysis'!$A144,'Data Repository Table'!$B:$B,'Economic Cost Analysis'!$C144,'Data Repository Table'!$H:$H,'Economic Cost Analysis'!$E144,'Data Repository Table'!$D:$D,'Economic Cost Analysis'!J$102, 'Data Repository Table'!$C:$C,'Economic Cost Analysis'!$B144)</f>
        <v>1020345.9299794802</v>
      </c>
      <c r="K144" s="29">
        <f>SUMIFS('Data Repository Table'!$J:$J,'Data Repository Table'!$A:$A,'Economic Cost Analysis'!$A144,'Data Repository Table'!$B:$B,'Economic Cost Analysis'!$C144,'Data Repository Table'!$H:$H,'Economic Cost Analysis'!$E144,'Data Repository Table'!$D:$D,'Economic Cost Analysis'!K$102, 'Data Repository Table'!$C:$C,'Economic Cost Analysis'!$B144)</f>
        <v>756329.43025765126</v>
      </c>
      <c r="L144" s="29">
        <f>SUMIFS('Data Repository Table'!$J:$J,'Data Repository Table'!$A:$A,'Economic Cost Analysis'!$A144,'Data Repository Table'!$B:$B,'Economic Cost Analysis'!$C144,'Data Repository Table'!$H:$H,'Economic Cost Analysis'!$E144,'Data Repository Table'!$D:$D,'Economic Cost Analysis'!L$102, 'Data Repository Table'!$C:$C,'Economic Cost Analysis'!$B144)</f>
        <v>835307.17053299106</v>
      </c>
      <c r="M144" s="29">
        <f>SUMIFS('Data Repository Table'!$J:$J,'Data Repository Table'!$A:$A,'Economic Cost Analysis'!$A144,'Data Repository Table'!$B:$B,'Economic Cost Analysis'!$C144,'Data Repository Table'!$H:$H,'Economic Cost Analysis'!$E144,'Data Repository Table'!$D:$D,'Economic Cost Analysis'!M$102, 'Data Repository Table'!$C:$C,'Economic Cost Analysis'!$B144)</f>
        <v>708560.45670208498</v>
      </c>
      <c r="N144" s="29">
        <f>SUMIFS('Data Repository Table'!$J:$J,'Data Repository Table'!$A:$A,'Economic Cost Analysis'!$A144,'Data Repository Table'!$B:$B,'Economic Cost Analysis'!$C144,'Data Repository Table'!$H:$H,'Economic Cost Analysis'!$E144,'Data Repository Table'!$D:$D,'Economic Cost Analysis'!N$102, 'Data Repository Table'!$C:$C,'Economic Cost Analysis'!$B144)</f>
        <v>961197.10847725498</v>
      </c>
      <c r="O144" s="29">
        <f>SUMIFS('Data Repository Table'!$J:$J,'Data Repository Table'!$A:$A,'Economic Cost Analysis'!$A144,'Data Repository Table'!$B:$B,'Economic Cost Analysis'!$C144,'Data Repository Table'!$H:$H,'Economic Cost Analysis'!$E144,'Data Repository Table'!$D:$D,'Economic Cost Analysis'!O$102, 'Data Repository Table'!$C:$C,'Economic Cost Analysis'!$B144)</f>
        <v>570279.25121684396</v>
      </c>
      <c r="P144" s="29">
        <f>SUMIFS('Data Repository Table'!$J:$J,'Data Repository Table'!$A:$A,'Economic Cost Analysis'!$A144,'Data Repository Table'!$B:$B,'Economic Cost Analysis'!$C144,'Data Repository Table'!$H:$H,'Economic Cost Analysis'!$E144,'Data Repository Table'!$D:$D,'Economic Cost Analysis'!P$102, 'Data Repository Table'!$C:$C,'Economic Cost Analysis'!$B144)</f>
        <v>712090.36311285582</v>
      </c>
      <c r="Q144" s="29">
        <f>SUMIFS('Data Repository Table'!$J:$J,'Data Repository Table'!$A:$A,'Economic Cost Analysis'!$A144,'Data Repository Table'!$B:$B,'Economic Cost Analysis'!$C144,'Data Repository Table'!$H:$H,'Economic Cost Analysis'!$E144,'Data Repository Table'!$D:$D,'Economic Cost Analysis'!Q$102, 'Data Repository Table'!$C:$C,'Economic Cost Analysis'!$B144)</f>
        <v>1333561.9610866704</v>
      </c>
      <c r="R144" s="29">
        <f t="shared" ref="R144:R150" si="47">SUM(F144:Q144)</f>
        <v>12078029.77047026</v>
      </c>
    </row>
    <row r="145" spans="1:38" ht="15" customHeight="1" x14ac:dyDescent="0.2">
      <c r="A145" s="8" t="s">
        <v>58</v>
      </c>
      <c r="B145" s="8" t="s">
        <v>43</v>
      </c>
      <c r="C145" s="8" t="s">
        <v>44</v>
      </c>
      <c r="D145" s="8" t="s">
        <v>48</v>
      </c>
      <c r="E145" s="8" t="s">
        <v>50</v>
      </c>
      <c r="F145" s="29">
        <f>SUMIFS('Data Repository Table'!$J:$J,'Data Repository Table'!$A:$A,'Economic Cost Analysis'!$A145,'Data Repository Table'!$B:$B,'Economic Cost Analysis'!$C145,'Data Repository Table'!$H:$H,'Economic Cost Analysis'!$E145,'Data Repository Table'!$D:$D,'Economic Cost Analysis'!F$102, 'Data Repository Table'!$C:$C,'Economic Cost Analysis'!$B145)</f>
        <v>1205625.4827113249</v>
      </c>
      <c r="G145" s="29">
        <f>SUMIFS('Data Repository Table'!$J:$J,'Data Repository Table'!$A:$A,'Economic Cost Analysis'!$A145,'Data Repository Table'!$B:$B,'Economic Cost Analysis'!$C145,'Data Repository Table'!$H:$H,'Economic Cost Analysis'!$E145,'Data Repository Table'!$D:$D,'Economic Cost Analysis'!G$102, 'Data Repository Table'!$C:$C,'Economic Cost Analysis'!$B145)</f>
        <v>1061002.5545301</v>
      </c>
      <c r="H145" s="29">
        <f>SUMIFS('Data Repository Table'!$J:$J,'Data Repository Table'!$A:$A,'Economic Cost Analysis'!$A145,'Data Repository Table'!$B:$B,'Economic Cost Analysis'!$C145,'Data Repository Table'!$H:$H,'Economic Cost Analysis'!$E145,'Data Repository Table'!$D:$D,'Economic Cost Analysis'!H$102, 'Data Repository Table'!$C:$C,'Economic Cost Analysis'!$B145)</f>
        <v>1277106.2932592249</v>
      </c>
      <c r="I145" s="29">
        <f>SUMIFS('Data Repository Table'!$J:$J,'Data Repository Table'!$A:$A,'Economic Cost Analysis'!$A145,'Data Repository Table'!$B:$B,'Economic Cost Analysis'!$C145,'Data Repository Table'!$H:$H,'Economic Cost Analysis'!$E145,'Data Repository Table'!$D:$D,'Economic Cost Analysis'!I$102, 'Data Repository Table'!$C:$C,'Economic Cost Analysis'!$B145)</f>
        <v>1116349.389116325</v>
      </c>
      <c r="J145" s="29">
        <f>SUMIFS('Data Repository Table'!$J:$J,'Data Repository Table'!$A:$A,'Economic Cost Analysis'!$A145,'Data Repository Table'!$B:$B,'Economic Cost Analysis'!$C145,'Data Repository Table'!$H:$H,'Economic Cost Analysis'!$E145,'Data Repository Table'!$D:$D,'Economic Cost Analysis'!J$102, 'Data Repository Table'!$C:$C,'Economic Cost Analysis'!$B145)</f>
        <v>932858.39093923138</v>
      </c>
      <c r="K145" s="29">
        <f>SUMIFS('Data Repository Table'!$J:$J,'Data Repository Table'!$A:$A,'Economic Cost Analysis'!$A145,'Data Repository Table'!$B:$B,'Economic Cost Analysis'!$C145,'Data Repository Table'!$H:$H,'Economic Cost Analysis'!$E145,'Data Repository Table'!$D:$D,'Economic Cost Analysis'!K$102, 'Data Repository Table'!$C:$C,'Economic Cost Analysis'!$B145)</f>
        <v>739422.19930556254</v>
      </c>
      <c r="L145" s="29">
        <f>SUMIFS('Data Repository Table'!$J:$J,'Data Repository Table'!$A:$A,'Economic Cost Analysis'!$A145,'Data Repository Table'!$B:$B,'Economic Cost Analysis'!$C145,'Data Repository Table'!$H:$H,'Economic Cost Analysis'!$E145,'Data Repository Table'!$D:$D,'Economic Cost Analysis'!L$102, 'Data Repository Table'!$C:$C,'Economic Cost Analysis'!$B145)</f>
        <v>739944.9965933999</v>
      </c>
      <c r="M145" s="29">
        <f>SUMIFS('Data Repository Table'!$J:$J,'Data Repository Table'!$A:$A,'Economic Cost Analysis'!$A145,'Data Repository Table'!$B:$B,'Economic Cost Analysis'!$C145,'Data Repository Table'!$H:$H,'Economic Cost Analysis'!$E145,'Data Repository Table'!$D:$D,'Economic Cost Analysis'!M$102, 'Data Repository Table'!$C:$C,'Economic Cost Analysis'!$B145)</f>
        <v>666405.86063951231</v>
      </c>
      <c r="N145" s="29">
        <f>SUMIFS('Data Repository Table'!$J:$J,'Data Repository Table'!$A:$A,'Economic Cost Analysis'!$A145,'Data Repository Table'!$B:$B,'Economic Cost Analysis'!$C145,'Data Repository Table'!$H:$H,'Economic Cost Analysis'!$E145,'Data Repository Table'!$D:$D,'Economic Cost Analysis'!N$102, 'Data Repository Table'!$C:$C,'Economic Cost Analysis'!$B145)</f>
        <v>964934.72717118752</v>
      </c>
      <c r="O145" s="29">
        <f>SUMIFS('Data Repository Table'!$J:$J,'Data Repository Table'!$A:$A,'Economic Cost Analysis'!$A145,'Data Repository Table'!$B:$B,'Economic Cost Analysis'!$C145,'Data Repository Table'!$H:$H,'Economic Cost Analysis'!$E145,'Data Repository Table'!$D:$D,'Economic Cost Analysis'!O$102, 'Data Repository Table'!$C:$C,'Economic Cost Analysis'!$B145)</f>
        <v>541033.23140099994</v>
      </c>
      <c r="P145" s="29">
        <f>SUMIFS('Data Repository Table'!$J:$J,'Data Repository Table'!$A:$A,'Economic Cost Analysis'!$A145,'Data Repository Table'!$B:$B,'Economic Cost Analysis'!$C145,'Data Repository Table'!$H:$H,'Economic Cost Analysis'!$E145,'Data Repository Table'!$D:$D,'Economic Cost Analysis'!P$102, 'Data Repository Table'!$C:$C,'Economic Cost Analysis'!$B145)</f>
        <v>654984.60439717479</v>
      </c>
      <c r="Q145" s="29">
        <f>SUMIFS('Data Repository Table'!$J:$J,'Data Repository Table'!$A:$A,'Economic Cost Analysis'!$A145,'Data Repository Table'!$B:$B,'Economic Cost Analysis'!$C145,'Data Repository Table'!$H:$H,'Economic Cost Analysis'!$E145,'Data Repository Table'!$D:$D,'Economic Cost Analysis'!Q$102, 'Data Repository Table'!$C:$C,'Economic Cost Analysis'!$B145)</f>
        <v>1109316.9805072877</v>
      </c>
      <c r="R145" s="29">
        <f t="shared" si="47"/>
        <v>11008984.71057133</v>
      </c>
    </row>
    <row r="146" spans="1:38" ht="14.25" customHeight="1" x14ac:dyDescent="0.2">
      <c r="A146" s="8" t="s">
        <v>58</v>
      </c>
      <c r="B146" s="8" t="s">
        <v>43</v>
      </c>
      <c r="C146" s="8" t="s">
        <v>44</v>
      </c>
      <c r="D146" s="8" t="s">
        <v>51</v>
      </c>
      <c r="E146" s="8" t="s">
        <v>52</v>
      </c>
      <c r="F146" s="29">
        <f>SUMIFS('Data Repository Table'!$J:$J,'Data Repository Table'!$A:$A,'Economic Cost Analysis'!$A146,'Data Repository Table'!$B:$B,'Economic Cost Analysis'!$C146,'Data Repository Table'!$H:$H,'Economic Cost Analysis'!$E146,'Data Repository Table'!$D:$D,'Economic Cost Analysis'!F$102, 'Data Repository Table'!$C:$C,'Economic Cost Analysis'!$B146)</f>
        <v>1134491.3172698508</v>
      </c>
      <c r="G146" s="29">
        <f>SUMIFS('Data Repository Table'!$J:$J,'Data Repository Table'!$A:$A,'Economic Cost Analysis'!$A146,'Data Repository Table'!$B:$B,'Economic Cost Analysis'!$C146,'Data Repository Table'!$H:$H,'Economic Cost Analysis'!$E146,'Data Repository Table'!$D:$D,'Economic Cost Analysis'!G$102, 'Data Repository Table'!$C:$C,'Economic Cost Analysis'!$B146)</f>
        <v>806940.19684530701</v>
      </c>
      <c r="H146" s="29">
        <f>SUMIFS('Data Repository Table'!$J:$J,'Data Repository Table'!$A:$A,'Economic Cost Analysis'!$A146,'Data Repository Table'!$B:$B,'Economic Cost Analysis'!$C146,'Data Repository Table'!$H:$H,'Economic Cost Analysis'!$E146,'Data Repository Table'!$D:$D,'Economic Cost Analysis'!H$102, 'Data Repository Table'!$C:$C,'Economic Cost Analysis'!$B146)</f>
        <v>1151592.8767951606</v>
      </c>
      <c r="I146" s="29">
        <f>SUMIFS('Data Repository Table'!$J:$J,'Data Repository Table'!$A:$A,'Economic Cost Analysis'!$A146,'Data Repository Table'!$B:$B,'Economic Cost Analysis'!$C146,'Data Repository Table'!$H:$H,'Economic Cost Analysis'!$E146,'Data Repository Table'!$D:$D,'Economic Cost Analysis'!I$102, 'Data Repository Table'!$C:$C,'Economic Cost Analysis'!$B146)</f>
        <v>953018.83364781574</v>
      </c>
      <c r="J146" s="29">
        <f>SUMIFS('Data Repository Table'!$J:$J,'Data Repository Table'!$A:$A,'Economic Cost Analysis'!$A146,'Data Repository Table'!$B:$B,'Economic Cost Analysis'!$C146,'Data Repository Table'!$H:$H,'Economic Cost Analysis'!$E146,'Data Repository Table'!$D:$D,'Economic Cost Analysis'!J$102, 'Data Repository Table'!$C:$C,'Economic Cost Analysis'!$B146)</f>
        <v>850734.32784846472</v>
      </c>
      <c r="K146" s="29">
        <f>SUMIFS('Data Repository Table'!$J:$J,'Data Repository Table'!$A:$A,'Economic Cost Analysis'!$A146,'Data Repository Table'!$B:$B,'Economic Cost Analysis'!$C146,'Data Repository Table'!$H:$H,'Economic Cost Analysis'!$E146,'Data Repository Table'!$D:$D,'Economic Cost Analysis'!K$102, 'Data Repository Table'!$C:$C,'Economic Cost Analysis'!$B146)</f>
        <v>590304.384267507</v>
      </c>
      <c r="L146" s="29">
        <f>SUMIFS('Data Repository Table'!$J:$J,'Data Repository Table'!$A:$A,'Economic Cost Analysis'!$A146,'Data Repository Table'!$B:$B,'Economic Cost Analysis'!$C146,'Data Repository Table'!$H:$H,'Economic Cost Analysis'!$E146,'Data Repository Table'!$D:$D,'Economic Cost Analysis'!L$102, 'Data Repository Table'!$C:$C,'Economic Cost Analysis'!$B146)</f>
        <v>639047.64173065918</v>
      </c>
      <c r="M146" s="29">
        <f>SUMIFS('Data Repository Table'!$J:$J,'Data Repository Table'!$A:$A,'Economic Cost Analysis'!$A146,'Data Repository Table'!$B:$B,'Economic Cost Analysis'!$C146,'Data Repository Table'!$H:$H,'Economic Cost Analysis'!$E146,'Data Repository Table'!$D:$D,'Economic Cost Analysis'!M$102, 'Data Repository Table'!$C:$C,'Economic Cost Analysis'!$B146)</f>
        <v>600791.0408000747</v>
      </c>
      <c r="N146" s="29">
        <f>SUMIFS('Data Repository Table'!$J:$J,'Data Repository Table'!$A:$A,'Economic Cost Analysis'!$A146,'Data Repository Table'!$B:$B,'Economic Cost Analysis'!$C146,'Data Repository Table'!$H:$H,'Economic Cost Analysis'!$E146,'Data Repository Table'!$D:$D,'Economic Cost Analysis'!N$102, 'Data Repository Table'!$C:$C,'Economic Cost Analysis'!$B146)</f>
        <v>765760.35752283596</v>
      </c>
      <c r="O146" s="29">
        <f>SUMIFS('Data Repository Table'!$J:$J,'Data Repository Table'!$A:$A,'Economic Cost Analysis'!$A146,'Data Repository Table'!$B:$B,'Economic Cost Analysis'!$C146,'Data Repository Table'!$H:$H,'Economic Cost Analysis'!$E146,'Data Repository Table'!$D:$D,'Economic Cost Analysis'!O$102, 'Data Repository Table'!$C:$C,'Economic Cost Analysis'!$B146)</f>
        <v>429847.5775628736</v>
      </c>
      <c r="P146" s="29">
        <f>SUMIFS('Data Repository Table'!$J:$J,'Data Repository Table'!$A:$A,'Economic Cost Analysis'!$A146,'Data Repository Table'!$B:$B,'Economic Cost Analysis'!$C146,'Data Repository Table'!$H:$H,'Economic Cost Analysis'!$E146,'Data Repository Table'!$D:$D,'Economic Cost Analysis'!P$102, 'Data Repository Table'!$C:$C,'Economic Cost Analysis'!$B146)</f>
        <v>575910.80906214949</v>
      </c>
      <c r="Q146" s="29">
        <f>SUMIFS('Data Repository Table'!$J:$J,'Data Repository Table'!$A:$A,'Economic Cost Analysis'!$A146,'Data Repository Table'!$B:$B,'Economic Cost Analysis'!$C146,'Data Repository Table'!$H:$H,'Economic Cost Analysis'!$E146,'Data Repository Table'!$D:$D,'Economic Cost Analysis'!Q$102, 'Data Repository Table'!$C:$C,'Economic Cost Analysis'!$B146)</f>
        <v>978906.42835815961</v>
      </c>
      <c r="R146" s="29">
        <f t="shared" si="47"/>
        <v>9477345.7917108573</v>
      </c>
    </row>
    <row r="147" spans="1:38" ht="14.25" customHeight="1" x14ac:dyDescent="0.2">
      <c r="A147" s="8" t="s">
        <v>58</v>
      </c>
      <c r="B147" s="8" t="s">
        <v>43</v>
      </c>
      <c r="C147" s="8" t="s">
        <v>44</v>
      </c>
      <c r="D147" s="8" t="s">
        <v>51</v>
      </c>
      <c r="E147" s="8" t="s">
        <v>53</v>
      </c>
      <c r="F147" s="29">
        <f>SUMIFS('Data Repository Table'!$J:$J,'Data Repository Table'!$A:$A,'Economic Cost Analysis'!$A147,'Data Repository Table'!$B:$B,'Economic Cost Analysis'!$C147,'Data Repository Table'!$H:$H,'Economic Cost Analysis'!$E147,'Data Repository Table'!$D:$D,'Economic Cost Analysis'!F$102, 'Data Repository Table'!$C:$C,'Economic Cost Analysis'!$B147)</f>
        <v>255350.32112459998</v>
      </c>
      <c r="G147" s="29">
        <f>SUMIFS('Data Repository Table'!$J:$J,'Data Repository Table'!$A:$A,'Economic Cost Analysis'!$A147,'Data Repository Table'!$B:$B,'Economic Cost Analysis'!$C147,'Data Repository Table'!$H:$H,'Economic Cost Analysis'!$E147,'Data Repository Table'!$D:$D,'Economic Cost Analysis'!G$102, 'Data Repository Table'!$C:$C,'Economic Cost Analysis'!$B147)</f>
        <v>189875.20710716999</v>
      </c>
      <c r="H147" s="29">
        <f>SUMIFS('Data Repository Table'!$J:$J,'Data Repository Table'!$A:$A,'Economic Cost Analysis'!$A147,'Data Repository Table'!$B:$B,'Economic Cost Analysis'!$C147,'Data Repository Table'!$H:$H,'Economic Cost Analysis'!$E147,'Data Repository Table'!$D:$D,'Economic Cost Analysis'!H$102, 'Data Repository Table'!$C:$C,'Economic Cost Analysis'!$B147)</f>
        <v>252931.19233882497</v>
      </c>
      <c r="I147" s="29">
        <f>SUMIFS('Data Repository Table'!$J:$J,'Data Repository Table'!$A:$A,'Economic Cost Analysis'!$A147,'Data Repository Table'!$B:$B,'Economic Cost Analysis'!$C147,'Data Repository Table'!$H:$H,'Economic Cost Analysis'!$E147,'Data Repository Table'!$D:$D,'Economic Cost Analysis'!I$102, 'Data Repository Table'!$C:$C,'Economic Cost Analysis'!$B147)</f>
        <v>214527.58832758496</v>
      </c>
      <c r="J147" s="29">
        <f>SUMIFS('Data Repository Table'!$J:$J,'Data Repository Table'!$A:$A,'Economic Cost Analysis'!$A147,'Data Repository Table'!$B:$B,'Economic Cost Analysis'!$C147,'Data Repository Table'!$H:$H,'Economic Cost Analysis'!$E147,'Data Repository Table'!$D:$D,'Economic Cost Analysis'!J$102, 'Data Repository Table'!$C:$C,'Economic Cost Analysis'!$B147)</f>
        <v>192844.29660985127</v>
      </c>
      <c r="K147" s="29">
        <f>SUMIFS('Data Repository Table'!$J:$J,'Data Repository Table'!$A:$A,'Economic Cost Analysis'!$A147,'Data Repository Table'!$B:$B,'Economic Cost Analysis'!$C147,'Data Repository Table'!$H:$H,'Economic Cost Analysis'!$E147,'Data Repository Table'!$D:$D,'Economic Cost Analysis'!K$102, 'Data Repository Table'!$C:$C,'Economic Cost Analysis'!$B147)</f>
        <v>142400.85841800002</v>
      </c>
      <c r="L147" s="29">
        <f>SUMIFS('Data Repository Table'!$J:$J,'Data Repository Table'!$A:$A,'Economic Cost Analysis'!$A147,'Data Repository Table'!$B:$B,'Economic Cost Analysis'!$C147,'Data Repository Table'!$H:$H,'Economic Cost Analysis'!$E147,'Data Repository Table'!$D:$D,'Economic Cost Analysis'!L$102, 'Data Repository Table'!$C:$C,'Economic Cost Analysis'!$B147)</f>
        <v>142333.66162723501</v>
      </c>
      <c r="M147" s="29">
        <f>SUMIFS('Data Repository Table'!$J:$J,'Data Repository Table'!$A:$A,'Economic Cost Analysis'!$A147,'Data Repository Table'!$B:$B,'Economic Cost Analysis'!$C147,'Data Repository Table'!$H:$H,'Economic Cost Analysis'!$E147,'Data Repository Table'!$D:$D,'Economic Cost Analysis'!M$102, 'Data Repository Table'!$C:$C,'Economic Cost Analysis'!$B147)</f>
        <v>133057.43558932497</v>
      </c>
      <c r="N147" s="29">
        <f>SUMIFS('Data Repository Table'!$J:$J,'Data Repository Table'!$A:$A,'Economic Cost Analysis'!$A147,'Data Repository Table'!$B:$B,'Economic Cost Analysis'!$C147,'Data Repository Table'!$H:$H,'Economic Cost Analysis'!$E147,'Data Repository Table'!$D:$D,'Economic Cost Analysis'!N$102, 'Data Repository Table'!$C:$C,'Economic Cost Analysis'!$B147)</f>
        <v>182458.70267756627</v>
      </c>
      <c r="O147" s="29">
        <f>SUMIFS('Data Repository Table'!$J:$J,'Data Repository Table'!$A:$A,'Economic Cost Analysis'!$A147,'Data Repository Table'!$B:$B,'Economic Cost Analysis'!$C147,'Data Repository Table'!$H:$H,'Economic Cost Analysis'!$E147,'Data Repository Table'!$D:$D,'Economic Cost Analysis'!O$102, 'Data Repository Table'!$C:$C,'Economic Cost Analysis'!$B147)</f>
        <v>104660.20871123999</v>
      </c>
      <c r="P147" s="29">
        <f>SUMIFS('Data Repository Table'!$J:$J,'Data Repository Table'!$A:$A,'Economic Cost Analysis'!$A147,'Data Repository Table'!$B:$B,'Economic Cost Analysis'!$C147,'Data Repository Table'!$H:$H,'Economic Cost Analysis'!$E147,'Data Repository Table'!$D:$D,'Economic Cost Analysis'!P$102, 'Data Repository Table'!$C:$C,'Economic Cost Analysis'!$B147)</f>
        <v>126430.43769056996</v>
      </c>
      <c r="Q147" s="29">
        <f>SUMIFS('Data Repository Table'!$J:$J,'Data Repository Table'!$A:$A,'Economic Cost Analysis'!$A147,'Data Repository Table'!$B:$B,'Economic Cost Analysis'!$C147,'Data Repository Table'!$H:$H,'Economic Cost Analysis'!$E147,'Data Repository Table'!$D:$D,'Economic Cost Analysis'!Q$102, 'Data Repository Table'!$C:$C,'Economic Cost Analysis'!$B147)</f>
        <v>230359.10681218505</v>
      </c>
      <c r="R147" s="29">
        <f t="shared" si="47"/>
        <v>2167229.0170341525</v>
      </c>
    </row>
    <row r="148" spans="1:38" ht="14.25" customHeight="1" x14ac:dyDescent="0.2">
      <c r="A148" s="8" t="s">
        <v>58</v>
      </c>
      <c r="B148" s="8" t="s">
        <v>43</v>
      </c>
      <c r="C148" s="8" t="s">
        <v>44</v>
      </c>
      <c r="D148" s="8" t="s">
        <v>51</v>
      </c>
      <c r="E148" s="8" t="s">
        <v>54</v>
      </c>
      <c r="F148" s="29">
        <f>SUMIFS('Data Repository Table'!$J:$J,'Data Repository Table'!$A:$A,'Economic Cost Analysis'!$A148,'Data Repository Table'!$B:$B,'Economic Cost Analysis'!$C148,'Data Repository Table'!$H:$H,'Economic Cost Analysis'!$E148,'Data Repository Table'!$D:$D,'Economic Cost Analysis'!F$102, 'Data Repository Table'!$C:$C,'Economic Cost Analysis'!$B148)</f>
        <v>660756.15261022374</v>
      </c>
      <c r="G148" s="29">
        <f>SUMIFS('Data Repository Table'!$J:$J,'Data Repository Table'!$A:$A,'Economic Cost Analysis'!$A148,'Data Repository Table'!$B:$B,'Economic Cost Analysis'!$C148,'Data Repository Table'!$H:$H,'Economic Cost Analysis'!$E148,'Data Repository Table'!$D:$D,'Economic Cost Analysis'!G$102, 'Data Repository Table'!$C:$C,'Economic Cost Analysis'!$B148)</f>
        <v>529683.55044249841</v>
      </c>
      <c r="H148" s="29">
        <f>SUMIFS('Data Repository Table'!$J:$J,'Data Repository Table'!$A:$A,'Economic Cost Analysis'!$A148,'Data Repository Table'!$B:$B,'Economic Cost Analysis'!$C148,'Data Repository Table'!$H:$H,'Economic Cost Analysis'!$E148,'Data Repository Table'!$D:$D,'Economic Cost Analysis'!H$102, 'Data Repository Table'!$C:$C,'Economic Cost Analysis'!$B148)</f>
        <v>672443.49046857841</v>
      </c>
      <c r="I148" s="29">
        <f>SUMIFS('Data Repository Table'!$J:$J,'Data Repository Table'!$A:$A,'Economic Cost Analysis'!$A148,'Data Repository Table'!$B:$B,'Economic Cost Analysis'!$C148,'Data Repository Table'!$H:$H,'Economic Cost Analysis'!$E148,'Data Repository Table'!$D:$D,'Economic Cost Analysis'!I$102, 'Data Repository Table'!$C:$C,'Economic Cost Analysis'!$B148)</f>
        <v>585948.31082732871</v>
      </c>
      <c r="J148" s="29">
        <f>SUMIFS('Data Repository Table'!$J:$J,'Data Repository Table'!$A:$A,'Economic Cost Analysis'!$A148,'Data Repository Table'!$B:$B,'Economic Cost Analysis'!$C148,'Data Repository Table'!$H:$H,'Economic Cost Analysis'!$E148,'Data Repository Table'!$D:$D,'Economic Cost Analysis'!J$102, 'Data Repository Table'!$C:$C,'Economic Cost Analysis'!$B148)</f>
        <v>504468.75421239575</v>
      </c>
      <c r="K148" s="29">
        <f>SUMIFS('Data Repository Table'!$J:$J,'Data Repository Table'!$A:$A,'Economic Cost Analysis'!$A148,'Data Repository Table'!$B:$B,'Economic Cost Analysis'!$C148,'Data Repository Table'!$H:$H,'Economic Cost Analysis'!$E148,'Data Repository Table'!$D:$D,'Economic Cost Analysis'!K$102, 'Data Repository Table'!$C:$C,'Economic Cost Analysis'!$B148)</f>
        <v>378359.08081662602</v>
      </c>
      <c r="L148" s="29">
        <f>SUMIFS('Data Repository Table'!$J:$J,'Data Repository Table'!$A:$A,'Economic Cost Analysis'!$A148,'Data Repository Table'!$B:$B,'Economic Cost Analysis'!$C148,'Data Repository Table'!$H:$H,'Economic Cost Analysis'!$E148,'Data Repository Table'!$D:$D,'Economic Cost Analysis'!L$102, 'Data Repository Table'!$C:$C,'Economic Cost Analysis'!$B148)</f>
        <v>395823.36873278162</v>
      </c>
      <c r="M148" s="29">
        <f>SUMIFS('Data Repository Table'!$J:$J,'Data Repository Table'!$A:$A,'Economic Cost Analysis'!$A148,'Data Repository Table'!$B:$B,'Economic Cost Analysis'!$C148,'Data Repository Table'!$H:$H,'Economic Cost Analysis'!$E148,'Data Repository Table'!$D:$D,'Economic Cost Analysis'!M$102, 'Data Repository Table'!$C:$C,'Economic Cost Analysis'!$B148)</f>
        <v>329884.52262346615</v>
      </c>
      <c r="N148" s="29">
        <f>SUMIFS('Data Repository Table'!$J:$J,'Data Repository Table'!$A:$A,'Economic Cost Analysis'!$A148,'Data Repository Table'!$B:$B,'Economic Cost Analysis'!$C148,'Data Repository Table'!$H:$H,'Economic Cost Analysis'!$E148,'Data Repository Table'!$D:$D,'Economic Cost Analysis'!N$102, 'Data Repository Table'!$C:$C,'Economic Cost Analysis'!$B148)</f>
        <v>446578.08277619159</v>
      </c>
      <c r="O148" s="29">
        <f>SUMIFS('Data Repository Table'!$J:$J,'Data Repository Table'!$A:$A,'Economic Cost Analysis'!$A148,'Data Repository Table'!$B:$B,'Economic Cost Analysis'!$C148,'Data Repository Table'!$H:$H,'Economic Cost Analysis'!$E148,'Data Repository Table'!$D:$D,'Economic Cost Analysis'!O$102, 'Data Repository Table'!$C:$C,'Economic Cost Analysis'!$B148)</f>
        <v>255084.77622429357</v>
      </c>
      <c r="P148" s="29">
        <f>SUMIFS('Data Repository Table'!$J:$J,'Data Repository Table'!$A:$A,'Economic Cost Analysis'!$A148,'Data Repository Table'!$B:$B,'Economic Cost Analysis'!$C148,'Data Repository Table'!$H:$H,'Economic Cost Analysis'!$E148,'Data Repository Table'!$D:$D,'Economic Cost Analysis'!P$102, 'Data Repository Table'!$C:$C,'Economic Cost Analysis'!$B148)</f>
        <v>307417.20946522552</v>
      </c>
      <c r="Q148" s="29">
        <f>SUMIFS('Data Repository Table'!$J:$J,'Data Repository Table'!$A:$A,'Economic Cost Analysis'!$A148,'Data Repository Table'!$B:$B,'Economic Cost Analysis'!$C148,'Data Repository Table'!$H:$H,'Economic Cost Analysis'!$E148,'Data Repository Table'!$D:$D,'Economic Cost Analysis'!Q$102, 'Data Repository Table'!$C:$C,'Economic Cost Analysis'!$B148)</f>
        <v>612277.97873185331</v>
      </c>
      <c r="R148" s="29">
        <f t="shared" si="47"/>
        <v>5678725.277931462</v>
      </c>
    </row>
    <row r="149" spans="1:38" ht="14.25" customHeight="1" x14ac:dyDescent="0.2">
      <c r="A149" s="8" t="s">
        <v>58</v>
      </c>
      <c r="B149" s="8" t="s">
        <v>43</v>
      </c>
      <c r="C149" s="8" t="s">
        <v>44</v>
      </c>
      <c r="D149" s="8" t="s">
        <v>51</v>
      </c>
      <c r="E149" s="8" t="s">
        <v>55</v>
      </c>
      <c r="F149" s="29">
        <f>SUMIFS('Data Repository Table'!$J:$J,'Data Repository Table'!$A:$A,'Economic Cost Analysis'!$A149,'Data Repository Table'!$B:$B,'Economic Cost Analysis'!$C149,'Data Repository Table'!$H:$H,'Economic Cost Analysis'!$E149,'Data Repository Table'!$D:$D,'Economic Cost Analysis'!F$102, 'Data Repository Table'!$C:$C,'Economic Cost Analysis'!$B149)</f>
        <v>204001.78430538269</v>
      </c>
      <c r="G149" s="29">
        <f>SUMIFS('Data Repository Table'!$J:$J,'Data Repository Table'!$A:$A,'Economic Cost Analysis'!$A149,'Data Repository Table'!$B:$B,'Economic Cost Analysis'!$C149,'Data Repository Table'!$H:$H,'Economic Cost Analysis'!$E149,'Data Repository Table'!$D:$D,'Economic Cost Analysis'!G$102, 'Data Repository Table'!$C:$C,'Economic Cost Analysis'!$B149)</f>
        <v>156736.8476459604</v>
      </c>
      <c r="H149" s="29">
        <f>SUMIFS('Data Repository Table'!$J:$J,'Data Repository Table'!$A:$A,'Economic Cost Analysis'!$A149,'Data Repository Table'!$B:$B,'Economic Cost Analysis'!$C149,'Data Repository Table'!$H:$H,'Economic Cost Analysis'!$E149,'Data Repository Table'!$D:$D,'Economic Cost Analysis'!H$102, 'Data Repository Table'!$C:$C,'Economic Cost Analysis'!$B149)</f>
        <v>244769.18801975637</v>
      </c>
      <c r="I149" s="29">
        <f>SUMIFS('Data Repository Table'!$J:$J,'Data Repository Table'!$A:$A,'Economic Cost Analysis'!$A149,'Data Repository Table'!$B:$B,'Economic Cost Analysis'!$C149,'Data Repository Table'!$H:$H,'Economic Cost Analysis'!$E149,'Data Repository Table'!$D:$D,'Economic Cost Analysis'!I$102, 'Data Repository Table'!$C:$C,'Economic Cost Analysis'!$B149)</f>
        <v>198504.61086128399</v>
      </c>
      <c r="J149" s="29">
        <f>SUMIFS('Data Repository Table'!$J:$J,'Data Repository Table'!$A:$A,'Economic Cost Analysis'!$A149,'Data Repository Table'!$B:$B,'Economic Cost Analysis'!$C149,'Data Repository Table'!$H:$H,'Economic Cost Analysis'!$E149,'Data Repository Table'!$D:$D,'Economic Cost Analysis'!J$102, 'Data Repository Table'!$C:$C,'Economic Cost Analysis'!$B149)</f>
        <v>174673.83751677407</v>
      </c>
      <c r="K149" s="29">
        <f>SUMIFS('Data Repository Table'!$J:$J,'Data Repository Table'!$A:$A,'Economic Cost Analysis'!$A149,'Data Repository Table'!$B:$B,'Economic Cost Analysis'!$C149,'Data Repository Table'!$H:$H,'Economic Cost Analysis'!$E149,'Data Repository Table'!$D:$D,'Economic Cost Analysis'!K$102, 'Data Repository Table'!$C:$C,'Economic Cost Analysis'!$B149)</f>
        <v>117398.02382544601</v>
      </c>
      <c r="L149" s="29">
        <f>SUMIFS('Data Repository Table'!$J:$J,'Data Repository Table'!$A:$A,'Economic Cost Analysis'!$A149,'Data Repository Table'!$B:$B,'Economic Cost Analysis'!$C149,'Data Repository Table'!$H:$H,'Economic Cost Analysis'!$E149,'Data Repository Table'!$D:$D,'Economic Cost Analysis'!L$102, 'Data Repository Table'!$C:$C,'Economic Cost Analysis'!$B149)</f>
        <v>122856.00426868859</v>
      </c>
      <c r="M149" s="29">
        <f>SUMIFS('Data Repository Table'!$J:$J,'Data Repository Table'!$A:$A,'Economic Cost Analysis'!$A149,'Data Repository Table'!$B:$B,'Economic Cost Analysis'!$C149,'Data Repository Table'!$H:$H,'Economic Cost Analysis'!$E149,'Data Repository Table'!$D:$D,'Economic Cost Analysis'!M$102, 'Data Repository Table'!$C:$C,'Economic Cost Analysis'!$B149)</f>
        <v>115969.228431147</v>
      </c>
      <c r="N149" s="29">
        <f>SUMIFS('Data Repository Table'!$J:$J,'Data Repository Table'!$A:$A,'Economic Cost Analysis'!$A149,'Data Repository Table'!$B:$B,'Economic Cost Analysis'!$C149,'Data Repository Table'!$H:$H,'Economic Cost Analysis'!$E149,'Data Repository Table'!$D:$D,'Economic Cost Analysis'!N$102, 'Data Repository Table'!$C:$C,'Economic Cost Analysis'!$B149)</f>
        <v>156435.99509763226</v>
      </c>
      <c r="O149" s="29">
        <f>SUMIFS('Data Repository Table'!$J:$J,'Data Repository Table'!$A:$A,'Economic Cost Analysis'!$A149,'Data Repository Table'!$B:$B,'Economic Cost Analysis'!$C149,'Data Repository Table'!$H:$H,'Economic Cost Analysis'!$E149,'Data Repository Table'!$D:$D,'Economic Cost Analysis'!O$102, 'Data Repository Table'!$C:$C,'Economic Cost Analysis'!$B149)</f>
        <v>85299.480614602799</v>
      </c>
      <c r="P149" s="29">
        <f>SUMIFS('Data Repository Table'!$J:$J,'Data Repository Table'!$A:$A,'Economic Cost Analysis'!$A149,'Data Repository Table'!$B:$B,'Economic Cost Analysis'!$C149,'Data Repository Table'!$H:$H,'Economic Cost Analysis'!$E149,'Data Repository Table'!$D:$D,'Economic Cost Analysis'!P$102, 'Data Repository Table'!$C:$C,'Economic Cost Analysis'!$B149)</f>
        <v>115184.65971776398</v>
      </c>
      <c r="Q149" s="29">
        <f>SUMIFS('Data Repository Table'!$J:$J,'Data Repository Table'!$A:$A,'Economic Cost Analysis'!$A149,'Data Repository Table'!$B:$B,'Economic Cost Analysis'!$C149,'Data Repository Table'!$H:$H,'Economic Cost Analysis'!$E149,'Data Repository Table'!$D:$D,'Economic Cost Analysis'!Q$102, 'Data Repository Table'!$C:$C,'Economic Cost Analysis'!$B149)</f>
        <v>191142.34907568261</v>
      </c>
      <c r="R149" s="29">
        <f t="shared" si="47"/>
        <v>1882972.009380121</v>
      </c>
    </row>
    <row r="150" spans="1:38" ht="14.25" customHeight="1" x14ac:dyDescent="0.2">
      <c r="A150" s="8" t="s">
        <v>58</v>
      </c>
      <c r="B150" s="8" t="s">
        <v>43</v>
      </c>
      <c r="C150" s="8" t="s">
        <v>44</v>
      </c>
      <c r="D150" s="8" t="s">
        <v>56</v>
      </c>
      <c r="E150" s="8" t="s">
        <v>57</v>
      </c>
      <c r="F150" s="29">
        <f>SUMIFS('Data Repository Table'!$J:$J,'Data Repository Table'!$A:$A,'Economic Cost Analysis'!$A150,'Data Repository Table'!$B:$B,'Economic Cost Analysis'!$C150,'Data Repository Table'!$H:$H,'Economic Cost Analysis'!$E150,'Data Repository Table'!$D:$D,'Economic Cost Analysis'!F$102, 'Data Repository Table'!$C:$C,'Economic Cost Analysis'!$B150)</f>
        <v>3067822.9919048399</v>
      </c>
      <c r="G150" s="29">
        <f>SUMIFS('Data Repository Table'!$J:$J,'Data Repository Table'!$A:$A,'Economic Cost Analysis'!$A150,'Data Repository Table'!$B:$B,'Economic Cost Analysis'!$C150,'Data Repository Table'!$H:$H,'Economic Cost Analysis'!$E150,'Data Repository Table'!$D:$D,'Economic Cost Analysis'!G$102, 'Data Repository Table'!$C:$C,'Economic Cost Analysis'!$B150)</f>
        <v>2455342.9186057192</v>
      </c>
      <c r="H150" s="29">
        <f>SUMIFS('Data Repository Table'!$J:$J,'Data Repository Table'!$A:$A,'Economic Cost Analysis'!$A150,'Data Repository Table'!$B:$B,'Economic Cost Analysis'!$C150,'Data Repository Table'!$H:$H,'Economic Cost Analysis'!$E150,'Data Repository Table'!$D:$D,'Economic Cost Analysis'!H$102, 'Data Repository Table'!$C:$C,'Economic Cost Analysis'!$B150)</f>
        <v>3390820.7358167996</v>
      </c>
      <c r="I150" s="29">
        <f>SUMIFS('Data Repository Table'!$J:$J,'Data Repository Table'!$A:$A,'Economic Cost Analysis'!$A150,'Data Repository Table'!$B:$B,'Economic Cost Analysis'!$C150,'Data Repository Table'!$H:$H,'Economic Cost Analysis'!$E150,'Data Repository Table'!$D:$D,'Economic Cost Analysis'!I$102, 'Data Repository Table'!$C:$C,'Economic Cost Analysis'!$B150)</f>
        <v>2725135.5537314997</v>
      </c>
      <c r="J150" s="29">
        <f>SUMIFS('Data Repository Table'!$J:$J,'Data Repository Table'!$A:$A,'Economic Cost Analysis'!$A150,'Data Repository Table'!$B:$B,'Economic Cost Analysis'!$C150,'Data Repository Table'!$H:$H,'Economic Cost Analysis'!$E150,'Data Repository Table'!$D:$D,'Economic Cost Analysis'!J$102, 'Data Repository Table'!$C:$C,'Economic Cost Analysis'!$B150)</f>
        <v>2517178.5408305251</v>
      </c>
      <c r="K150" s="29">
        <f>SUMIFS('Data Repository Table'!$J:$J,'Data Repository Table'!$A:$A,'Economic Cost Analysis'!$A150,'Data Repository Table'!$B:$B,'Economic Cost Analysis'!$C150,'Data Repository Table'!$H:$H,'Economic Cost Analysis'!$E150,'Data Repository Table'!$D:$D,'Economic Cost Analysis'!K$102, 'Data Repository Table'!$C:$C,'Economic Cost Analysis'!$B150)</f>
        <v>1767206.136907575</v>
      </c>
      <c r="L150" s="29">
        <f>SUMIFS('Data Repository Table'!$J:$J,'Data Repository Table'!$A:$A,'Economic Cost Analysis'!$A150,'Data Repository Table'!$B:$B,'Economic Cost Analysis'!$C150,'Data Repository Table'!$H:$H,'Economic Cost Analysis'!$E150,'Data Repository Table'!$D:$D,'Economic Cost Analysis'!L$102, 'Data Repository Table'!$C:$C,'Economic Cost Analysis'!$B150)</f>
        <v>1961436.6334718997</v>
      </c>
      <c r="M150" s="29">
        <f>SUMIFS('Data Repository Table'!$J:$J,'Data Repository Table'!$A:$A,'Economic Cost Analysis'!$A150,'Data Repository Table'!$B:$B,'Economic Cost Analysis'!$C150,'Data Repository Table'!$H:$H,'Economic Cost Analysis'!$E150,'Data Repository Table'!$D:$D,'Economic Cost Analysis'!M$102, 'Data Repository Table'!$C:$C,'Economic Cost Analysis'!$B150)</f>
        <v>1593530.5935860998</v>
      </c>
      <c r="N150" s="29">
        <f>SUMIFS('Data Repository Table'!$J:$J,'Data Repository Table'!$A:$A,'Economic Cost Analysis'!$A150,'Data Repository Table'!$B:$B,'Economic Cost Analysis'!$C150,'Data Repository Table'!$H:$H,'Economic Cost Analysis'!$E150,'Data Repository Table'!$D:$D,'Economic Cost Analysis'!N$102, 'Data Repository Table'!$C:$C,'Economic Cost Analysis'!$B150)</f>
        <v>2258113.7891461495</v>
      </c>
      <c r="O150" s="29">
        <f>SUMIFS('Data Repository Table'!$J:$J,'Data Repository Table'!$A:$A,'Economic Cost Analysis'!$A150,'Data Repository Table'!$B:$B,'Economic Cost Analysis'!$C150,'Data Repository Table'!$H:$H,'Economic Cost Analysis'!$E150,'Data Repository Table'!$D:$D,'Economic Cost Analysis'!O$102, 'Data Repository Table'!$C:$C,'Economic Cost Analysis'!$B150)</f>
        <v>1190031.30652068</v>
      </c>
      <c r="P150" s="29">
        <f>SUMIFS('Data Repository Table'!$J:$J,'Data Repository Table'!$A:$A,'Economic Cost Analysis'!$A150,'Data Repository Table'!$B:$B,'Economic Cost Analysis'!$C150,'Data Repository Table'!$H:$H,'Economic Cost Analysis'!$E150,'Data Repository Table'!$D:$D,'Economic Cost Analysis'!P$102, 'Data Repository Table'!$C:$C,'Economic Cost Analysis'!$B150)</f>
        <v>1572119.1696365993</v>
      </c>
      <c r="Q150" s="29">
        <f>SUMIFS('Data Repository Table'!$J:$J,'Data Repository Table'!$A:$A,'Economic Cost Analysis'!$A150,'Data Repository Table'!$B:$B,'Economic Cost Analysis'!$C150,'Data Repository Table'!$H:$H,'Economic Cost Analysis'!$E150,'Data Repository Table'!$D:$D,'Economic Cost Analysis'!Q$102, 'Data Repository Table'!$C:$C,'Economic Cost Analysis'!$B150)</f>
        <v>2829210.9406183348</v>
      </c>
      <c r="R150" s="29">
        <f t="shared" si="47"/>
        <v>27327949.310776718</v>
      </c>
    </row>
    <row r="151" spans="1:38" ht="14.25" customHeight="1" x14ac:dyDescent="0.2">
      <c r="A151" s="8" t="s">
        <v>62</v>
      </c>
      <c r="B151" s="8" t="s">
        <v>43</v>
      </c>
      <c r="C151" s="8"/>
      <c r="D151" s="8"/>
      <c r="E151" s="8"/>
      <c r="F151" s="7">
        <f>SUMIFS('Data Repository Table'!$J:$J,'Data Repository Table'!$A:$A,'Economic Cost Analysis'!$A$112,'Data Repository Table'!$D:$D,'Economic Cost Analysis'!F$102,'Data Repository Table'!$C:$C,'Economic Cost Analysis'!$B$151)</f>
        <v>234.24199100000001</v>
      </c>
      <c r="G151" s="7">
        <f>SUMIFS('Data Repository Table'!$J:$J,'Data Repository Table'!$A:$A,'Economic Cost Analysis'!$A$112,'Data Repository Table'!$D:$D,'Economic Cost Analysis'!G$102,'Data Repository Table'!$C:$C,'Economic Cost Analysis'!$B$151)</f>
        <v>203.740703</v>
      </c>
      <c r="H151" s="7">
        <f>SUMIFS('Data Repository Table'!$J:$J,'Data Repository Table'!$A:$A,'Economic Cost Analysis'!$A$112,'Data Repository Table'!$D:$D,'Economic Cost Analysis'!H$102,'Data Repository Table'!$C:$C,'Economic Cost Analysis'!$B$151)</f>
        <v>192.23546099999999</v>
      </c>
      <c r="I151" s="7">
        <f>SUMIFS('Data Repository Table'!$J:$J,'Data Repository Table'!$A:$A,'Economic Cost Analysis'!$A$112,'Data Repository Table'!$D:$D,'Economic Cost Analysis'!I$102,'Data Repository Table'!$C:$C,'Economic Cost Analysis'!$B$151)</f>
        <v>176.36956599999999</v>
      </c>
      <c r="J151" s="7">
        <f>SUMIFS('Data Repository Table'!$J:$J,'Data Repository Table'!$A:$A,'Economic Cost Analysis'!$A$112,'Data Repository Table'!$D:$D,'Economic Cost Analysis'!J$102,'Data Repository Table'!$C:$C,'Economic Cost Analysis'!$B$151)</f>
        <v>206.09105</v>
      </c>
      <c r="K151" s="7">
        <f>SUMIFS('Data Repository Table'!$J:$J,'Data Repository Table'!$A:$A,'Economic Cost Analysis'!$A$112,'Data Repository Table'!$D:$D,'Economic Cost Analysis'!K$102,'Data Repository Table'!$C:$C,'Economic Cost Analysis'!$B$151)</f>
        <v>141.32156660000001</v>
      </c>
      <c r="L151" s="7">
        <f>SUMIFS('Data Repository Table'!$J:$J,'Data Repository Table'!$A:$A,'Economic Cost Analysis'!$A$112,'Data Repository Table'!$D:$D,'Economic Cost Analysis'!L$102,'Data Repository Table'!$C:$C,'Economic Cost Analysis'!$B$151)</f>
        <v>214.20249699999999</v>
      </c>
      <c r="M151" s="7">
        <f>SUMIFS('Data Repository Table'!$J:$J,'Data Repository Table'!$A:$A,'Economic Cost Analysis'!$A$112,'Data Repository Table'!$D:$D,'Economic Cost Analysis'!M$102,'Data Repository Table'!$C:$C,'Economic Cost Analysis'!$B$151)</f>
        <v>211.43019899999999</v>
      </c>
      <c r="N151" s="7">
        <f>SUMIFS('Data Repository Table'!$J:$J,'Data Repository Table'!$A:$A,'Economic Cost Analysis'!$A$112,'Data Repository Table'!$D:$D,'Economic Cost Analysis'!N$102,'Data Repository Table'!$C:$C,'Economic Cost Analysis'!$B$151)</f>
        <v>141.81421700000001</v>
      </c>
      <c r="O151" s="7">
        <f>SUMIFS('Data Repository Table'!$J:$J,'Data Repository Table'!$A:$A,'Economic Cost Analysis'!$A$112,'Data Repository Table'!$D:$D,'Economic Cost Analysis'!O$102,'Data Repository Table'!$C:$C,'Economic Cost Analysis'!$B$151)</f>
        <v>118.441136</v>
      </c>
      <c r="P151" s="7">
        <f>SUMIFS('Data Repository Table'!$J:$J,'Data Repository Table'!$A:$A,'Economic Cost Analysis'!$A$112,'Data Repository Table'!$D:$D,'Economic Cost Analysis'!P$102,'Data Repository Table'!$C:$C,'Economic Cost Analysis'!$B$151)</f>
        <v>116.407369</v>
      </c>
      <c r="Q151" s="7">
        <f>SUMIFS('Data Repository Table'!$J:$J,'Data Repository Table'!$A:$A,'Economic Cost Analysis'!$A$112,'Data Repository Table'!$D:$D,'Economic Cost Analysis'!Q$102,'Data Repository Table'!$C:$C,'Economic Cost Analysis'!$B$151)</f>
        <v>140.38033399999998</v>
      </c>
      <c r="R151" s="7">
        <f>SUM(F151:Q151)</f>
        <v>2096.6760896000001</v>
      </c>
    </row>
    <row r="152" spans="1:38" ht="14.25" customHeight="1" x14ac:dyDescent="0.2">
      <c r="A152" s="121"/>
      <c r="B152" s="122"/>
      <c r="C152" s="123"/>
      <c r="D152" s="202" t="s">
        <v>119</v>
      </c>
      <c r="E152" s="203"/>
      <c r="F152" s="124">
        <f t="shared" ref="F152" si="48">SUM(F143:F150)/(F151*1000)</f>
        <v>43.946662144296546</v>
      </c>
      <c r="G152" s="124">
        <f t="shared" ref="G152" si="49">SUM(G143:G150)/(G151*1000)</f>
        <v>41.413891642291681</v>
      </c>
      <c r="H152" s="124">
        <f t="shared" ref="H152" si="50">SUM(H143:H150)/(H151*1000)</f>
        <v>57.240286072781991</v>
      </c>
      <c r="I152" s="124">
        <f t="shared" ref="I152" si="51">SUM(I143:I150)/(I151*1000)</f>
        <v>52.62951754308704</v>
      </c>
      <c r="J152" s="124">
        <f t="shared" ref="J152" si="52">SUM(J143:J150)/(J151*1000)</f>
        <v>39.550918404295302</v>
      </c>
      <c r="K152" s="124">
        <f t="shared" ref="K152" si="53">SUM(K143:K150)/(K151*1000)</f>
        <v>41.115877547190145</v>
      </c>
      <c r="L152" s="124">
        <f t="shared" ref="L152" si="54">SUM(L143:L150)/(L151*1000)</f>
        <v>29.20578048389574</v>
      </c>
      <c r="M152" s="124">
        <f t="shared" ref="M152" si="55">SUM(M143:M150)/(M151*1000)</f>
        <v>25.580866055250283</v>
      </c>
      <c r="N152" s="124">
        <f t="shared" ref="N152" si="56">SUM(N143:N150)/(N151*1000)</f>
        <v>53.054883130234089</v>
      </c>
      <c r="O152" s="124">
        <f t="shared" ref="O152" si="57">SUM(O143:O150)/(O151*1000)</f>
        <v>35.401717469898514</v>
      </c>
      <c r="P152" s="124">
        <f t="shared" ref="P152" si="58">SUM(P143:P150)/(P151*1000)</f>
        <v>45.568919371553029</v>
      </c>
      <c r="Q152" s="124">
        <f t="shared" ref="Q152" si="59">SUM(Q143:Q150)/(Q151*1000)</f>
        <v>66.874292686073616</v>
      </c>
      <c r="R152" s="124">
        <f t="shared" ref="R152" si="60">SUM(R143:R150)/(R151*1000)</f>
        <v>43.427416648144138</v>
      </c>
    </row>
    <row r="153" spans="1:38" ht="14.25" customHeight="1" x14ac:dyDescent="0.2">
      <c r="A153" s="8"/>
      <c r="B153" s="8"/>
      <c r="C153" s="8"/>
      <c r="D153" s="8"/>
      <c r="E153" s="8"/>
      <c r="F153" s="29"/>
      <c r="G153" s="29"/>
      <c r="H153" s="29"/>
      <c r="I153" s="29"/>
      <c r="J153" s="29"/>
      <c r="K153" s="29"/>
      <c r="L153" s="29"/>
      <c r="M153" s="29"/>
      <c r="N153" s="29"/>
      <c r="O153" s="29"/>
      <c r="P153" s="29"/>
      <c r="Q153" s="29"/>
      <c r="R153" s="29"/>
    </row>
    <row r="154" spans="1:38" ht="14.25" customHeight="1" x14ac:dyDescent="0.2">
      <c r="A154" s="196" t="s">
        <v>120</v>
      </c>
      <c r="B154" s="191"/>
      <c r="C154" s="191"/>
      <c r="D154" s="191"/>
      <c r="E154" s="191"/>
      <c r="F154" s="191"/>
      <c r="G154" s="191"/>
      <c r="H154" s="191"/>
      <c r="I154" s="191"/>
      <c r="J154" s="191"/>
      <c r="K154" s="191"/>
      <c r="L154" s="191"/>
      <c r="M154" s="191"/>
      <c r="N154" s="191"/>
      <c r="O154" s="191"/>
      <c r="P154" s="191"/>
      <c r="Q154" s="191"/>
      <c r="R154" s="191"/>
      <c r="S154" s="191"/>
      <c r="T154" s="191"/>
      <c r="U154" s="191"/>
      <c r="V154" s="191"/>
      <c r="W154" s="134"/>
      <c r="X154" s="134"/>
      <c r="Y154" s="134"/>
      <c r="Z154" s="134"/>
      <c r="AA154" s="134"/>
      <c r="AB154" s="134"/>
      <c r="AC154" s="134"/>
      <c r="AD154" s="134"/>
      <c r="AE154" s="134"/>
      <c r="AF154" s="134"/>
      <c r="AG154" s="134"/>
      <c r="AH154" s="134"/>
      <c r="AI154" s="134"/>
      <c r="AJ154" s="134"/>
      <c r="AK154" s="134"/>
      <c r="AL154" s="134"/>
    </row>
    <row r="155" spans="1:38" ht="14.25" customHeight="1" x14ac:dyDescent="0.2">
      <c r="A155" s="196" t="s">
        <v>121</v>
      </c>
      <c r="B155" s="191"/>
      <c r="C155" s="191"/>
      <c r="D155" s="191"/>
      <c r="E155" s="191"/>
      <c r="F155" s="191"/>
      <c r="G155" s="191"/>
      <c r="H155" s="191"/>
      <c r="I155" s="191"/>
      <c r="J155" s="191"/>
      <c r="K155" s="191"/>
      <c r="L155" s="191"/>
      <c r="M155" s="191"/>
      <c r="N155" s="191"/>
      <c r="O155" s="191"/>
      <c r="P155" s="191"/>
      <c r="Q155" s="191"/>
      <c r="R155" s="191"/>
      <c r="S155" s="191"/>
      <c r="T155" s="191"/>
      <c r="U155" s="191"/>
      <c r="V155" s="191"/>
      <c r="W155" s="196"/>
      <c r="X155" s="191"/>
      <c r="Y155" s="191"/>
      <c r="Z155" s="191"/>
      <c r="AA155" s="191"/>
      <c r="AB155" s="191"/>
      <c r="AC155" s="191"/>
      <c r="AD155" s="191"/>
      <c r="AE155" s="191"/>
      <c r="AF155" s="191"/>
      <c r="AG155" s="191"/>
      <c r="AH155" s="191"/>
      <c r="AI155" s="191"/>
      <c r="AJ155" s="191"/>
      <c r="AK155" s="191"/>
      <c r="AL155" s="191"/>
    </row>
    <row r="156" spans="1:38" ht="14.25" customHeight="1" x14ac:dyDescent="0.2">
      <c r="A156" s="196" t="s">
        <v>122</v>
      </c>
      <c r="B156" s="191"/>
      <c r="C156" s="191"/>
      <c r="D156" s="191"/>
      <c r="E156" s="191"/>
      <c r="F156" s="191"/>
      <c r="G156" s="191"/>
      <c r="H156" s="191"/>
      <c r="I156" s="191"/>
      <c r="J156" s="191"/>
      <c r="K156" s="191"/>
      <c r="L156" s="191"/>
      <c r="M156" s="135"/>
      <c r="N156" s="135"/>
      <c r="O156" s="135"/>
      <c r="P156" s="135"/>
      <c r="Q156" s="135"/>
      <c r="R156" s="135"/>
      <c r="S156" s="135"/>
      <c r="T156" s="135"/>
      <c r="U156" s="135"/>
      <c r="V156" s="135"/>
      <c r="W156" s="136"/>
      <c r="X156" s="135"/>
      <c r="Y156" s="135"/>
      <c r="Z156" s="135"/>
      <c r="AA156" s="135"/>
      <c r="AB156" s="135"/>
      <c r="AC156" s="135"/>
      <c r="AD156" s="135"/>
      <c r="AE156" s="135"/>
      <c r="AF156" s="135"/>
      <c r="AG156" s="135"/>
      <c r="AH156" s="135"/>
      <c r="AI156" s="135"/>
      <c r="AJ156" s="135"/>
      <c r="AK156" s="135"/>
      <c r="AL156" s="135"/>
    </row>
    <row r="157" spans="1:38" ht="14.25" customHeight="1" x14ac:dyDescent="0.2">
      <c r="A157" s="196" t="s">
        <v>123</v>
      </c>
      <c r="B157" s="191"/>
      <c r="C157" s="191"/>
      <c r="D157" s="191"/>
      <c r="E157" s="191"/>
      <c r="F157" s="191"/>
      <c r="G157" s="191"/>
      <c r="H157" s="191"/>
      <c r="I157" s="191"/>
      <c r="J157" s="191"/>
      <c r="K157" s="191"/>
      <c r="L157" s="191"/>
      <c r="M157" s="191"/>
      <c r="N157" s="135"/>
      <c r="O157" s="135"/>
      <c r="P157" s="135"/>
      <c r="Q157" s="135"/>
      <c r="R157" s="135"/>
      <c r="S157" s="135"/>
      <c r="T157" s="135"/>
      <c r="U157" s="135"/>
      <c r="V157" s="135"/>
      <c r="W157" s="136"/>
      <c r="X157" s="135"/>
      <c r="Y157" s="135"/>
      <c r="Z157" s="135"/>
      <c r="AA157" s="135"/>
      <c r="AB157" s="135"/>
      <c r="AC157" s="135"/>
      <c r="AD157" s="135"/>
      <c r="AE157" s="135"/>
      <c r="AF157" s="135"/>
      <c r="AG157" s="135"/>
      <c r="AH157" s="135"/>
      <c r="AI157" s="135"/>
      <c r="AJ157" s="135"/>
      <c r="AK157" s="135"/>
      <c r="AL157" s="135"/>
    </row>
    <row r="158" spans="1:38" ht="14.25" customHeight="1" x14ac:dyDescent="0.2">
      <c r="A158" s="196" t="s">
        <v>124</v>
      </c>
      <c r="B158" s="191"/>
      <c r="C158" s="191"/>
      <c r="D158" s="191"/>
      <c r="E158" s="191"/>
      <c r="F158" s="191"/>
      <c r="G158" s="191"/>
      <c r="H158" s="191"/>
      <c r="I158" s="191"/>
      <c r="J158" s="191"/>
      <c r="K158" s="191"/>
      <c r="L158" s="191"/>
      <c r="M158" s="191"/>
      <c r="N158" s="135"/>
      <c r="O158" s="135"/>
      <c r="P158" s="135"/>
      <c r="Q158" s="135"/>
      <c r="R158" s="135"/>
      <c r="S158" s="135"/>
      <c r="T158" s="135"/>
      <c r="U158" s="135"/>
      <c r="V158" s="135"/>
      <c r="W158" s="136"/>
      <c r="X158" s="135"/>
      <c r="Y158" s="135"/>
      <c r="Z158" s="135"/>
      <c r="AA158" s="135"/>
      <c r="AB158" s="135"/>
      <c r="AC158" s="135"/>
      <c r="AD158" s="135"/>
      <c r="AE158" s="135"/>
      <c r="AF158" s="135"/>
      <c r="AG158" s="135"/>
      <c r="AH158" s="135"/>
      <c r="AI158" s="135"/>
      <c r="AJ158" s="135"/>
      <c r="AK158" s="135"/>
      <c r="AL158" s="135"/>
    </row>
    <row r="159" spans="1:38" ht="14.25" customHeight="1" x14ac:dyDescent="0.2">
      <c r="A159" s="196" t="s">
        <v>125</v>
      </c>
      <c r="B159" s="191"/>
      <c r="C159" s="191"/>
      <c r="D159" s="191"/>
      <c r="E159" s="191"/>
      <c r="F159" s="191"/>
      <c r="G159" s="191"/>
      <c r="H159" s="191"/>
      <c r="I159" s="191"/>
      <c r="J159" s="191"/>
      <c r="K159" s="191"/>
      <c r="L159" s="191"/>
      <c r="M159" s="191"/>
      <c r="N159" s="135"/>
      <c r="O159" s="135"/>
      <c r="P159" s="135"/>
      <c r="Q159" s="135"/>
      <c r="R159" s="135"/>
      <c r="S159" s="135"/>
      <c r="T159" s="135"/>
      <c r="U159" s="135"/>
      <c r="V159" s="135"/>
      <c r="W159" s="136"/>
      <c r="X159" s="135"/>
      <c r="Y159" s="135"/>
      <c r="Z159" s="135"/>
      <c r="AA159" s="135"/>
      <c r="AB159" s="135"/>
      <c r="AC159" s="135"/>
      <c r="AD159" s="135"/>
      <c r="AE159" s="135"/>
      <c r="AF159" s="135"/>
      <c r="AG159" s="135"/>
      <c r="AH159" s="135"/>
      <c r="AI159" s="135"/>
      <c r="AJ159" s="135"/>
      <c r="AK159" s="135"/>
      <c r="AL159" s="135"/>
    </row>
    <row r="160" spans="1:38" ht="14.25" customHeight="1" x14ac:dyDescent="0.2">
      <c r="A160" s="196" t="s">
        <v>126</v>
      </c>
      <c r="B160" s="191"/>
      <c r="C160" s="191"/>
      <c r="D160" s="191"/>
      <c r="E160" s="191"/>
      <c r="F160" s="191"/>
      <c r="G160" s="191"/>
      <c r="H160" s="191"/>
      <c r="I160" s="191"/>
      <c r="J160" s="191"/>
      <c r="K160" s="191"/>
      <c r="L160" s="191"/>
      <c r="M160" s="191"/>
      <c r="N160" s="191"/>
      <c r="O160" s="191"/>
      <c r="P160" s="135"/>
      <c r="Q160" s="135"/>
      <c r="R160" s="135"/>
      <c r="S160" s="135"/>
      <c r="T160" s="135"/>
      <c r="U160" s="135"/>
      <c r="V160" s="135"/>
      <c r="W160" s="136"/>
      <c r="X160" s="135"/>
      <c r="Y160" s="135"/>
      <c r="Z160" s="135"/>
      <c r="AA160" s="135"/>
      <c r="AB160" s="135"/>
      <c r="AC160" s="135"/>
      <c r="AD160" s="135"/>
      <c r="AE160" s="135"/>
      <c r="AF160" s="135"/>
      <c r="AG160" s="135"/>
      <c r="AH160" s="135"/>
      <c r="AI160" s="135"/>
      <c r="AJ160" s="135"/>
      <c r="AK160" s="135"/>
      <c r="AL160" s="135"/>
    </row>
    <row r="161" spans="1:38" ht="14.25" customHeight="1" x14ac:dyDescent="0.2">
      <c r="A161" s="196" t="s">
        <v>127</v>
      </c>
      <c r="B161" s="191"/>
      <c r="C161" s="191"/>
      <c r="D161" s="191"/>
      <c r="E161" s="191"/>
      <c r="F161" s="191"/>
      <c r="G161" s="191"/>
      <c r="H161" s="191"/>
      <c r="I161" s="191"/>
      <c r="J161" s="191"/>
      <c r="K161" s="191"/>
      <c r="L161" s="191"/>
      <c r="M161" s="191"/>
      <c r="N161" s="191"/>
      <c r="O161" s="20"/>
      <c r="P161" s="135"/>
      <c r="Q161" s="135"/>
      <c r="R161" s="135"/>
      <c r="S161" s="135"/>
      <c r="T161" s="135"/>
      <c r="U161" s="135"/>
      <c r="V161" s="135"/>
      <c r="W161" s="136"/>
      <c r="X161" s="135"/>
      <c r="Y161" s="135"/>
      <c r="Z161" s="135"/>
      <c r="AA161" s="135"/>
      <c r="AB161" s="135"/>
      <c r="AC161" s="135"/>
      <c r="AD161" s="135"/>
      <c r="AE161" s="135"/>
      <c r="AF161" s="135"/>
      <c r="AG161" s="135"/>
      <c r="AH161" s="135"/>
      <c r="AI161" s="135"/>
      <c r="AJ161" s="135"/>
      <c r="AK161" s="135"/>
      <c r="AL161" s="135"/>
    </row>
    <row r="162" spans="1:38" ht="14.25" customHeight="1" x14ac:dyDescent="0.2">
      <c r="A162" s="191"/>
      <c r="B162" s="191"/>
      <c r="C162" s="191"/>
      <c r="D162" s="191"/>
      <c r="E162" s="191"/>
      <c r="F162" s="191"/>
      <c r="G162" s="191"/>
      <c r="H162" s="191"/>
      <c r="I162" s="191"/>
      <c r="J162" s="191"/>
      <c r="K162" s="191"/>
      <c r="L162" s="191"/>
      <c r="M162" s="191"/>
      <c r="N162" s="191"/>
      <c r="O162" s="7"/>
      <c r="P162" s="7"/>
      <c r="Q162" s="7"/>
      <c r="R162" s="7"/>
    </row>
    <row r="163" spans="1:38" ht="14.25" customHeight="1" x14ac:dyDescent="0.2">
      <c r="A163" s="22" t="s">
        <v>128</v>
      </c>
      <c r="F163" s="4"/>
      <c r="G163" s="4"/>
      <c r="H163" s="4"/>
      <c r="I163" s="4"/>
      <c r="J163" s="4"/>
      <c r="K163" s="4"/>
      <c r="L163" s="4"/>
      <c r="M163" s="4"/>
      <c r="N163" s="4"/>
      <c r="O163" s="4"/>
      <c r="P163" s="4"/>
      <c r="Q163" s="4"/>
      <c r="R163" s="4"/>
    </row>
    <row r="164" spans="1:38" ht="14.25" customHeight="1" x14ac:dyDescent="0.2">
      <c r="A164" s="105" t="s">
        <v>2</v>
      </c>
      <c r="B164" s="105" t="s">
        <v>6</v>
      </c>
      <c r="C164" s="105" t="s">
        <v>108</v>
      </c>
      <c r="D164" s="105" t="s">
        <v>45</v>
      </c>
      <c r="E164" s="105" t="s">
        <v>109</v>
      </c>
      <c r="F164" s="117">
        <v>41456</v>
      </c>
      <c r="G164" s="117">
        <v>41487</v>
      </c>
      <c r="H164" s="117">
        <v>41518</v>
      </c>
      <c r="I164" s="117">
        <v>41548</v>
      </c>
      <c r="J164" s="117">
        <v>41579</v>
      </c>
      <c r="K164" s="117">
        <v>41609</v>
      </c>
      <c r="L164" s="117">
        <v>41640</v>
      </c>
      <c r="M164" s="117">
        <v>41671</v>
      </c>
      <c r="N164" s="117">
        <v>41699</v>
      </c>
      <c r="O164" s="117">
        <v>41730</v>
      </c>
      <c r="P164" s="117">
        <v>41760</v>
      </c>
      <c r="Q164" s="117">
        <v>41791</v>
      </c>
      <c r="R164" s="4"/>
    </row>
    <row r="165" spans="1:38" ht="14.25" customHeight="1" x14ac:dyDescent="0.2">
      <c r="A165" s="105"/>
      <c r="B165" s="105"/>
      <c r="C165" s="105"/>
      <c r="D165" s="111"/>
      <c r="E165" s="132"/>
      <c r="F165" s="132"/>
      <c r="G165" s="132"/>
      <c r="H165" s="132"/>
      <c r="I165" s="132"/>
      <c r="J165" s="132"/>
      <c r="K165" s="132"/>
      <c r="L165" s="132"/>
      <c r="M165" s="132"/>
      <c r="N165" s="132"/>
      <c r="O165" s="132"/>
      <c r="P165" s="132"/>
      <c r="Q165" s="132"/>
      <c r="R165" s="19" t="s">
        <v>110</v>
      </c>
    </row>
    <row r="166" spans="1:38" ht="14.25" customHeight="1" x14ac:dyDescent="0.2">
      <c r="A166" s="8" t="s">
        <v>58</v>
      </c>
      <c r="B166" s="8" t="s">
        <v>114</v>
      </c>
      <c r="C166" s="8" t="s">
        <v>44</v>
      </c>
      <c r="D166" s="8" t="s">
        <v>46</v>
      </c>
      <c r="E166" s="8" t="s">
        <v>47</v>
      </c>
      <c r="F166" s="29">
        <f>F104-G51</f>
        <v>2657990.4700374426</v>
      </c>
      <c r="G166" s="29">
        <f t="shared" ref="G166:R166" si="61">G104-H51</f>
        <v>2683441.4217942143</v>
      </c>
      <c r="H166" s="29">
        <f t="shared" si="61"/>
        <v>2750517.8420831459</v>
      </c>
      <c r="I166" s="29">
        <f t="shared" si="61"/>
        <v>2927644.6248226436</v>
      </c>
      <c r="J166" s="29">
        <f t="shared" si="61"/>
        <v>3050638.9948652461</v>
      </c>
      <c r="K166" s="29">
        <f t="shared" si="61"/>
        <v>183254.5079939086</v>
      </c>
      <c r="L166" s="29">
        <f t="shared" si="61"/>
        <v>-1365906.2084312672</v>
      </c>
      <c r="M166" s="29">
        <f t="shared" si="61"/>
        <v>-1874344.1054043192</v>
      </c>
      <c r="N166" s="29">
        <f t="shared" si="61"/>
        <v>-1375138.292643467</v>
      </c>
      <c r="O166" s="29">
        <f t="shared" si="61"/>
        <v>-2005065.6087033441</v>
      </c>
      <c r="P166" s="29">
        <f t="shared" si="61"/>
        <v>-2559892.4119440671</v>
      </c>
      <c r="Q166" s="29">
        <f t="shared" si="61"/>
        <v>-242629.87166701257</v>
      </c>
      <c r="R166" s="29">
        <f t="shared" si="61"/>
        <v>4830511.3628031313</v>
      </c>
    </row>
    <row r="167" spans="1:38" ht="14.25" customHeight="1" x14ac:dyDescent="0.2">
      <c r="A167" s="8" t="s">
        <v>58</v>
      </c>
      <c r="B167" s="8" t="s">
        <v>114</v>
      </c>
      <c r="C167" s="8" t="s">
        <v>44</v>
      </c>
      <c r="D167" s="8" t="s">
        <v>48</v>
      </c>
      <c r="E167" s="8" t="s">
        <v>49</v>
      </c>
      <c r="F167" s="29">
        <f t="shared" ref="F167:R167" si="62">F105-G52</f>
        <v>1263796.6413065605</v>
      </c>
      <c r="G167" s="29">
        <f t="shared" si="62"/>
        <v>1282764.9730704585</v>
      </c>
      <c r="H167" s="29">
        <f t="shared" si="62"/>
        <v>1343044.0996912122</v>
      </c>
      <c r="I167" s="29">
        <f t="shared" si="62"/>
        <v>1364704.7660143711</v>
      </c>
      <c r="J167" s="29">
        <f t="shared" si="62"/>
        <v>1376524.2768762535</v>
      </c>
      <c r="K167" s="29">
        <f t="shared" si="62"/>
        <v>119510.91206516745</v>
      </c>
      <c r="L167" s="29">
        <f t="shared" si="62"/>
        <v>-679136.28658790886</v>
      </c>
      <c r="M167" s="29">
        <f t="shared" si="62"/>
        <v>-778869.98790889513</v>
      </c>
      <c r="N167" s="29">
        <f t="shared" si="62"/>
        <v>-653484.99730761629</v>
      </c>
      <c r="O167" s="29">
        <f t="shared" si="62"/>
        <v>-566449.30101642013</v>
      </c>
      <c r="P167" s="29">
        <f t="shared" si="62"/>
        <v>-710005.60268232413</v>
      </c>
      <c r="Q167" s="29">
        <f t="shared" si="62"/>
        <v>131916.34699184587</v>
      </c>
      <c r="R167" s="29">
        <f t="shared" si="62"/>
        <v>3494315.8405127078</v>
      </c>
    </row>
    <row r="168" spans="1:38" ht="14.25" customHeight="1" x14ac:dyDescent="0.2">
      <c r="A168" s="8" t="s">
        <v>58</v>
      </c>
      <c r="B168" s="8" t="s">
        <v>114</v>
      </c>
      <c r="C168" s="8" t="s">
        <v>44</v>
      </c>
      <c r="D168" s="8" t="s">
        <v>48</v>
      </c>
      <c r="E168" s="8" t="s">
        <v>50</v>
      </c>
      <c r="F168" s="29">
        <f t="shared" ref="F168:R168" si="63">F106-G53</f>
        <v>1168763.8310016063</v>
      </c>
      <c r="G168" s="29">
        <f t="shared" si="63"/>
        <v>1404227.835457162</v>
      </c>
      <c r="H168" s="29">
        <f t="shared" si="63"/>
        <v>1392318.5397264445</v>
      </c>
      <c r="I168" s="29">
        <f t="shared" si="63"/>
        <v>1700284.8845070098</v>
      </c>
      <c r="J168" s="29">
        <f t="shared" si="63"/>
        <v>1388635.3034293912</v>
      </c>
      <c r="K168" s="29">
        <f t="shared" si="63"/>
        <v>303675.02782598324</v>
      </c>
      <c r="L168" s="29">
        <f t="shared" si="63"/>
        <v>-590538.85931308009</v>
      </c>
      <c r="M168" s="29">
        <f t="shared" si="63"/>
        <v>-676523.44415819272</v>
      </c>
      <c r="N168" s="29">
        <f t="shared" si="63"/>
        <v>-553841.46491789818</v>
      </c>
      <c r="O168" s="29">
        <f t="shared" si="63"/>
        <v>-375102.62882701959</v>
      </c>
      <c r="P168" s="29">
        <f t="shared" si="63"/>
        <v>-615985.64244057517</v>
      </c>
      <c r="Q168" s="29">
        <f t="shared" si="63"/>
        <v>-36069.070821284782</v>
      </c>
      <c r="R168" s="29">
        <f t="shared" si="63"/>
        <v>4509844.31146954</v>
      </c>
    </row>
    <row r="169" spans="1:38" ht="14.25" customHeight="1" x14ac:dyDescent="0.2">
      <c r="A169" s="8" t="s">
        <v>58</v>
      </c>
      <c r="B169" s="8" t="s">
        <v>114</v>
      </c>
      <c r="C169" s="8" t="s">
        <v>44</v>
      </c>
      <c r="D169" s="8" t="s">
        <v>51</v>
      </c>
      <c r="E169" s="8" t="s">
        <v>52</v>
      </c>
      <c r="F169" s="29">
        <f t="shared" ref="F169:R169" si="64">F107-G54</f>
        <v>979319.02999028144</v>
      </c>
      <c r="G169" s="29">
        <f t="shared" si="64"/>
        <v>891851.8408548017</v>
      </c>
      <c r="H169" s="29">
        <f t="shared" si="64"/>
        <v>1019240.8137042387</v>
      </c>
      <c r="I169" s="29">
        <f t="shared" si="64"/>
        <v>982356.94936974114</v>
      </c>
      <c r="J169" s="29">
        <f t="shared" si="64"/>
        <v>987827.61711511482</v>
      </c>
      <c r="K169" s="29">
        <f t="shared" si="64"/>
        <v>-54590.129816028289</v>
      </c>
      <c r="L169" s="29">
        <f t="shared" si="64"/>
        <v>-563110.09237573482</v>
      </c>
      <c r="M169" s="29">
        <f t="shared" si="64"/>
        <v>-462123.41552427784</v>
      </c>
      <c r="N169" s="29">
        <f t="shared" si="64"/>
        <v>-572729.63366138004</v>
      </c>
      <c r="O169" s="29">
        <f t="shared" si="64"/>
        <v>-473432.10416652355</v>
      </c>
      <c r="P169" s="29">
        <f t="shared" si="64"/>
        <v>-471372.52870397689</v>
      </c>
      <c r="Q169" s="29">
        <f t="shared" si="64"/>
        <v>2877.5127029023133</v>
      </c>
      <c r="R169" s="29">
        <f t="shared" si="64"/>
        <v>2266115.8594891503</v>
      </c>
    </row>
    <row r="170" spans="1:38" ht="14.25" customHeight="1" x14ac:dyDescent="0.2">
      <c r="A170" s="8" t="s">
        <v>58</v>
      </c>
      <c r="B170" s="8" t="s">
        <v>114</v>
      </c>
      <c r="C170" s="8" t="s">
        <v>44</v>
      </c>
      <c r="D170" s="8" t="s">
        <v>51</v>
      </c>
      <c r="E170" s="8" t="s">
        <v>53</v>
      </c>
      <c r="F170" s="29">
        <f t="shared" ref="F170:R170" si="65">F108-G55</f>
        <v>13267.502159287455</v>
      </c>
      <c r="G170" s="29">
        <f t="shared" si="65"/>
        <v>-20366.604722294956</v>
      </c>
      <c r="H170" s="29">
        <f t="shared" si="65"/>
        <v>-41004.108553847065</v>
      </c>
      <c r="I170" s="29">
        <f t="shared" si="65"/>
        <v>42430.865529946517</v>
      </c>
      <c r="J170" s="29">
        <f t="shared" si="65"/>
        <v>122051.41019996488</v>
      </c>
      <c r="K170" s="29">
        <f t="shared" si="65"/>
        <v>-20251.183419768931</v>
      </c>
      <c r="L170" s="29">
        <f t="shared" si="65"/>
        <v>-21253.476208737353</v>
      </c>
      <c r="M170" s="29">
        <f t="shared" si="65"/>
        <v>-54523.490481912391</v>
      </c>
      <c r="N170" s="29">
        <f t="shared" si="65"/>
        <v>21355.684034101432</v>
      </c>
      <c r="O170" s="29">
        <f t="shared" si="65"/>
        <v>28153.286284039496</v>
      </c>
      <c r="P170" s="29">
        <f t="shared" si="65"/>
        <v>-10214.536123157712</v>
      </c>
      <c r="Q170" s="29">
        <f t="shared" si="65"/>
        <v>-30969.328533211374</v>
      </c>
      <c r="R170" s="29">
        <f t="shared" si="65"/>
        <v>28676.020164413378</v>
      </c>
    </row>
    <row r="171" spans="1:38" ht="14.25" customHeight="1" x14ac:dyDescent="0.2">
      <c r="A171" s="8" t="s">
        <v>58</v>
      </c>
      <c r="B171" s="8" t="s">
        <v>114</v>
      </c>
      <c r="C171" s="8" t="s">
        <v>44</v>
      </c>
      <c r="D171" s="8" t="s">
        <v>51</v>
      </c>
      <c r="E171" s="8" t="s">
        <v>54</v>
      </c>
      <c r="F171" s="29">
        <f t="shared" ref="F171:R171" si="66">F109-G56</f>
        <v>35729.053763498552</v>
      </c>
      <c r="G171" s="29">
        <f t="shared" si="66"/>
        <v>-17373.221794316312</v>
      </c>
      <c r="H171" s="29">
        <f t="shared" si="66"/>
        <v>-88442.455056683859</v>
      </c>
      <c r="I171" s="29">
        <f t="shared" si="66"/>
        <v>74566.212839192711</v>
      </c>
      <c r="J171" s="29">
        <f t="shared" si="66"/>
        <v>102555.91635901574</v>
      </c>
      <c r="K171" s="29">
        <f t="shared" si="66"/>
        <v>-16249.489389803261</v>
      </c>
      <c r="L171" s="29">
        <f t="shared" si="66"/>
        <v>11845.124809248606</v>
      </c>
      <c r="M171" s="29">
        <f t="shared" si="66"/>
        <v>17207.886108807754</v>
      </c>
      <c r="N171" s="29">
        <f t="shared" si="66"/>
        <v>-21991.358157755807</v>
      </c>
      <c r="O171" s="29">
        <f t="shared" si="66"/>
        <v>18020.874719741754</v>
      </c>
      <c r="P171" s="29">
        <f t="shared" si="66"/>
        <v>45245.630116322543</v>
      </c>
      <c r="Q171" s="29">
        <f t="shared" si="66"/>
        <v>61025.376326152124</v>
      </c>
      <c r="R171" s="29">
        <f t="shared" si="66"/>
        <v>222139.55064342171</v>
      </c>
    </row>
    <row r="172" spans="1:38" ht="14.25" customHeight="1" x14ac:dyDescent="0.2">
      <c r="A172" s="8" t="s">
        <v>58</v>
      </c>
      <c r="B172" s="8" t="s">
        <v>114</v>
      </c>
      <c r="C172" s="8" t="s">
        <v>44</v>
      </c>
      <c r="D172" s="8" t="s">
        <v>51</v>
      </c>
      <c r="E172" s="8" t="s">
        <v>55</v>
      </c>
      <c r="F172" s="29">
        <f t="shared" ref="F172:R172" si="67">F110-G57</f>
        <v>3331.1778506803093</v>
      </c>
      <c r="G172" s="29">
        <f t="shared" si="67"/>
        <v>-7174.9134785180213</v>
      </c>
      <c r="H172" s="29">
        <f t="shared" si="67"/>
        <v>58049.554202063708</v>
      </c>
      <c r="I172" s="29">
        <f t="shared" si="67"/>
        <v>-63681.506777540781</v>
      </c>
      <c r="J172" s="29">
        <f t="shared" si="67"/>
        <v>21596.806154659018</v>
      </c>
      <c r="K172" s="29">
        <f t="shared" si="67"/>
        <v>-17288.087532692007</v>
      </c>
      <c r="L172" s="29">
        <f t="shared" si="67"/>
        <v>-6062.075241584098</v>
      </c>
      <c r="M172" s="29">
        <f t="shared" si="67"/>
        <v>-4640.385744557716</v>
      </c>
      <c r="N172" s="29">
        <f t="shared" si="67"/>
        <v>-6780.6971197179519</v>
      </c>
      <c r="O172" s="29">
        <f t="shared" si="67"/>
        <v>-9917.6558446711861</v>
      </c>
      <c r="P172" s="29">
        <f t="shared" si="67"/>
        <v>33499.070966146886</v>
      </c>
      <c r="Q172" s="29">
        <f t="shared" si="67"/>
        <v>-24418.705136139411</v>
      </c>
      <c r="R172" s="29">
        <f t="shared" si="67"/>
        <v>-23487.417701872066</v>
      </c>
    </row>
    <row r="173" spans="1:38" ht="14.25" customHeight="1" x14ac:dyDescent="0.2">
      <c r="A173" s="8" t="s">
        <v>58</v>
      </c>
      <c r="B173" s="8" t="s">
        <v>114</v>
      </c>
      <c r="C173" s="8" t="s">
        <v>44</v>
      </c>
      <c r="D173" s="8" t="s">
        <v>56</v>
      </c>
      <c r="E173" s="8" t="s">
        <v>57</v>
      </c>
      <c r="F173" s="29">
        <f t="shared" ref="F173:R174" si="68">F111-G58</f>
        <v>13421.583753404208</v>
      </c>
      <c r="G173" s="29">
        <f t="shared" si="68"/>
        <v>244151.24574231356</v>
      </c>
      <c r="H173" s="29">
        <f t="shared" si="68"/>
        <v>171350.9037948586</v>
      </c>
      <c r="I173" s="29">
        <f t="shared" si="68"/>
        <v>81920.134207975119</v>
      </c>
      <c r="J173" s="29">
        <f t="shared" si="68"/>
        <v>322386.12566559762</v>
      </c>
      <c r="K173" s="29">
        <f t="shared" si="68"/>
        <v>-58097.804429570213</v>
      </c>
      <c r="L173" s="29">
        <f t="shared" si="68"/>
        <v>408588.46105660032</v>
      </c>
      <c r="M173" s="29">
        <f t="shared" si="68"/>
        <v>-813617.70884630457</v>
      </c>
      <c r="N173" s="29">
        <f t="shared" si="68"/>
        <v>4653.0207411693409</v>
      </c>
      <c r="O173" s="29">
        <f t="shared" si="68"/>
        <v>-793813.13734865934</v>
      </c>
      <c r="P173" s="29">
        <f t="shared" si="68"/>
        <v>-956378.2351743076</v>
      </c>
      <c r="Q173" s="29">
        <f t="shared" si="68"/>
        <v>-49810.405803520232</v>
      </c>
      <c r="R173" s="29">
        <f t="shared" si="68"/>
        <v>-1425245.8166404366</v>
      </c>
    </row>
    <row r="174" spans="1:38" ht="14.25" customHeight="1" x14ac:dyDescent="0.2">
      <c r="A174" s="8" t="s">
        <v>62</v>
      </c>
      <c r="B174" s="22" t="s">
        <v>114</v>
      </c>
      <c r="C174" s="8"/>
      <c r="D174" s="8"/>
      <c r="E174" s="8"/>
      <c r="F174" s="176">
        <f>F112-G59</f>
        <v>-29</v>
      </c>
      <c r="G174" s="176">
        <f t="shared" si="68"/>
        <v>-9</v>
      </c>
      <c r="H174" s="176">
        <f t="shared" si="68"/>
        <v>-3</v>
      </c>
      <c r="I174" s="176">
        <f t="shared" si="68"/>
        <v>71</v>
      </c>
      <c r="J174" s="176">
        <f t="shared" si="68"/>
        <v>27.000000000000114</v>
      </c>
      <c r="K174" s="176">
        <f t="shared" si="68"/>
        <v>-6.0350994000000355</v>
      </c>
      <c r="L174" s="176">
        <f t="shared" si="68"/>
        <v>-25</v>
      </c>
      <c r="M174" s="176">
        <f t="shared" si="68"/>
        <v>-11</v>
      </c>
      <c r="N174" s="176">
        <f t="shared" si="68"/>
        <v>-119.16798300000016</v>
      </c>
      <c r="O174" s="176">
        <f t="shared" si="68"/>
        <v>-128</v>
      </c>
      <c r="P174" s="176">
        <f t="shared" si="68"/>
        <v>-190.63687000000004</v>
      </c>
      <c r="Q174" s="176">
        <f t="shared" si="68"/>
        <v>-72.392299999999977</v>
      </c>
      <c r="R174" s="176">
        <f t="shared" si="68"/>
        <v>-495.2322523999992</v>
      </c>
    </row>
    <row r="175" spans="1:38" ht="14.25" customHeight="1" x14ac:dyDescent="0.2">
      <c r="A175" s="204"/>
      <c r="B175" s="203"/>
      <c r="C175" s="123"/>
      <c r="D175" s="205" t="s">
        <v>129</v>
      </c>
      <c r="E175" s="203"/>
      <c r="F175" s="128">
        <f>F113-G60</f>
        <v>11.590846235436636</v>
      </c>
      <c r="G175" s="128">
        <f t="shared" ref="G175:Q175" si="69">G113-H60</f>
        <v>11.122358064005446</v>
      </c>
      <c r="H175" s="128">
        <f t="shared" si="69"/>
        <v>11.235584258653013</v>
      </c>
      <c r="I175" s="128">
        <f t="shared" si="69"/>
        <v>5.4021563943723763</v>
      </c>
      <c r="J175" s="128">
        <f t="shared" si="69"/>
        <v>10.437313699922726</v>
      </c>
      <c r="K175" s="128">
        <f t="shared" si="69"/>
        <v>1.1939858477417431</v>
      </c>
      <c r="L175" s="128">
        <f t="shared" si="69"/>
        <v>-2.8010240506040702</v>
      </c>
      <c r="M175" s="128">
        <f t="shared" si="69"/>
        <v>-6.236715070431984</v>
      </c>
      <c r="N175" s="128">
        <f t="shared" si="69"/>
        <v>1.6139448183557121</v>
      </c>
      <c r="O175" s="128">
        <f t="shared" si="69"/>
        <v>0.66700177597415689</v>
      </c>
      <c r="P175" s="128">
        <f t="shared" si="69"/>
        <v>4.4154235964288375</v>
      </c>
      <c r="Q175" s="128">
        <f t="shared" si="69"/>
        <v>4.5763901360324937</v>
      </c>
      <c r="R175" s="128">
        <f>R113-S60</f>
        <v>4.607726670761167</v>
      </c>
    </row>
    <row r="176" spans="1:38" ht="14.25" customHeight="1" x14ac:dyDescent="0.2">
      <c r="A176" s="33"/>
      <c r="C176" s="33"/>
      <c r="D176" s="34"/>
      <c r="E176" s="35"/>
      <c r="F176" s="29"/>
      <c r="G176" s="29"/>
      <c r="H176" s="29"/>
      <c r="I176" s="29"/>
      <c r="J176" s="29"/>
      <c r="K176" s="29"/>
      <c r="L176" s="29"/>
      <c r="M176" s="29"/>
      <c r="N176" s="29"/>
      <c r="O176" s="29"/>
      <c r="P176" s="29"/>
      <c r="Q176" s="29"/>
      <c r="R176" s="29"/>
    </row>
    <row r="177" spans="1:18" ht="14.25" customHeight="1" x14ac:dyDescent="0.2">
      <c r="A177" s="22" t="s">
        <v>130</v>
      </c>
      <c r="F177" s="4"/>
      <c r="G177" s="4"/>
      <c r="H177" s="4"/>
      <c r="I177" s="4"/>
      <c r="J177" s="4"/>
      <c r="K177" s="4"/>
      <c r="L177" s="4"/>
      <c r="M177" s="4"/>
      <c r="N177" s="4"/>
      <c r="O177" s="4"/>
      <c r="P177" s="4"/>
      <c r="Q177" s="4"/>
      <c r="R177" s="4"/>
    </row>
    <row r="178" spans="1:18" ht="14.25" customHeight="1" x14ac:dyDescent="0.2">
      <c r="A178" s="105" t="s">
        <v>2</v>
      </c>
      <c r="B178" s="105" t="s">
        <v>6</v>
      </c>
      <c r="C178" s="105" t="s">
        <v>108</v>
      </c>
      <c r="D178" s="105" t="s">
        <v>45</v>
      </c>
      <c r="E178" s="105" t="s">
        <v>109</v>
      </c>
      <c r="F178" s="117">
        <v>41456</v>
      </c>
      <c r="G178" s="117">
        <v>41487</v>
      </c>
      <c r="H178" s="117">
        <v>41518</v>
      </c>
      <c r="I178" s="117">
        <v>41548</v>
      </c>
      <c r="J178" s="117">
        <v>41579</v>
      </c>
      <c r="K178" s="117">
        <v>41609</v>
      </c>
      <c r="L178" s="117">
        <v>41640</v>
      </c>
      <c r="M178" s="117">
        <v>41671</v>
      </c>
      <c r="N178" s="117">
        <v>41699</v>
      </c>
      <c r="O178" s="117">
        <v>41730</v>
      </c>
      <c r="P178" s="117">
        <v>41760</v>
      </c>
      <c r="Q178" s="117">
        <v>41791</v>
      </c>
      <c r="R178" s="4"/>
    </row>
    <row r="179" spans="1:18" ht="14.25" customHeight="1" x14ac:dyDescent="0.2">
      <c r="A179" s="105"/>
      <c r="B179" s="105"/>
      <c r="C179" s="105"/>
      <c r="D179" s="111"/>
      <c r="E179" s="132"/>
      <c r="F179" s="132"/>
      <c r="G179" s="132"/>
      <c r="H179" s="132"/>
      <c r="I179" s="132"/>
      <c r="J179" s="132"/>
      <c r="K179" s="132"/>
      <c r="L179" s="132"/>
      <c r="M179" s="132"/>
      <c r="N179" s="132"/>
      <c r="O179" s="132"/>
      <c r="P179" s="132"/>
      <c r="Q179" s="132"/>
      <c r="R179" s="19" t="s">
        <v>110</v>
      </c>
    </row>
    <row r="180" spans="1:18" ht="14.25" customHeight="1" x14ac:dyDescent="0.2">
      <c r="A180" s="8" t="s">
        <v>58</v>
      </c>
      <c r="B180" s="8" t="s">
        <v>34</v>
      </c>
      <c r="C180" s="8" t="s">
        <v>44</v>
      </c>
      <c r="D180" s="8" t="s">
        <v>46</v>
      </c>
      <c r="E180" s="8" t="s">
        <v>47</v>
      </c>
      <c r="F180" s="29">
        <f>F117-G13</f>
        <v>265299.11794466362</v>
      </c>
      <c r="G180" s="29">
        <f t="shared" ref="G180:Q180" si="70">G117-H13</f>
        <v>436175.62975084316</v>
      </c>
      <c r="H180" s="29">
        <f t="shared" si="70"/>
        <v>302947.52957066719</v>
      </c>
      <c r="I180" s="29">
        <f t="shared" si="70"/>
        <v>287362.11449329299</v>
      </c>
      <c r="J180" s="29">
        <f t="shared" si="70"/>
        <v>356956.56588466873</v>
      </c>
      <c r="K180" s="29">
        <f t="shared" si="70"/>
        <v>336384.77338001237</v>
      </c>
      <c r="L180" s="29">
        <f t="shared" si="70"/>
        <v>-26132.082851160085</v>
      </c>
      <c r="M180" s="29">
        <f t="shared" si="70"/>
        <v>-56062.539759476203</v>
      </c>
      <c r="N180" s="29">
        <f t="shared" si="70"/>
        <v>192.54679158004001</v>
      </c>
      <c r="O180" s="29">
        <f t="shared" si="70"/>
        <v>8008.0493061318994</v>
      </c>
      <c r="P180" s="29">
        <f t="shared" si="70"/>
        <v>47231.053523671697</v>
      </c>
      <c r="Q180" s="29">
        <f t="shared" si="70"/>
        <v>-30252.371344820829</v>
      </c>
      <c r="R180" s="29">
        <f>R117-S13</f>
        <v>1928110.3866900746</v>
      </c>
    </row>
    <row r="181" spans="1:18" ht="14.25" customHeight="1" x14ac:dyDescent="0.2">
      <c r="A181" s="8" t="s">
        <v>58</v>
      </c>
      <c r="B181" s="8" t="s">
        <v>34</v>
      </c>
      <c r="C181" s="8" t="s">
        <v>44</v>
      </c>
      <c r="D181" s="8" t="s">
        <v>48</v>
      </c>
      <c r="E181" s="8" t="s">
        <v>49</v>
      </c>
      <c r="F181" s="29">
        <f t="shared" ref="F181:Q187" si="71">F118-G14</f>
        <v>134670.9868416246</v>
      </c>
      <c r="G181" s="29">
        <f t="shared" si="71"/>
        <v>175819.20358824998</v>
      </c>
      <c r="H181" s="29">
        <f t="shared" si="71"/>
        <v>150262.74775799952</v>
      </c>
      <c r="I181" s="29">
        <f t="shared" si="71"/>
        <v>142968.47566500003</v>
      </c>
      <c r="J181" s="29">
        <f t="shared" si="71"/>
        <v>123383.77773749997</v>
      </c>
      <c r="K181" s="29">
        <f t="shared" si="71"/>
        <v>146316.84820000007</v>
      </c>
      <c r="L181" s="29">
        <f t="shared" si="71"/>
        <v>1977.0315820000833</v>
      </c>
      <c r="M181" s="29">
        <f t="shared" si="71"/>
        <v>-35493.296960250009</v>
      </c>
      <c r="N181" s="29">
        <f t="shared" si="71"/>
        <v>36085.692408000003</v>
      </c>
      <c r="O181" s="29">
        <f t="shared" si="71"/>
        <v>-29866.850558999984</v>
      </c>
      <c r="P181" s="29">
        <f t="shared" si="71"/>
        <v>-29422.537375000014</v>
      </c>
      <c r="Q181" s="29">
        <f t="shared" si="71"/>
        <v>-12415.585615499993</v>
      </c>
      <c r="R181" s="29">
        <f t="shared" ref="R181" si="72">R118-S14</f>
        <v>804286.4932706235</v>
      </c>
    </row>
    <row r="182" spans="1:18" ht="14.25" customHeight="1" x14ac:dyDescent="0.2">
      <c r="A182" s="8" t="s">
        <v>58</v>
      </c>
      <c r="B182" s="8" t="s">
        <v>34</v>
      </c>
      <c r="C182" s="8" t="s">
        <v>44</v>
      </c>
      <c r="D182" s="8" t="s">
        <v>48</v>
      </c>
      <c r="E182" s="8" t="s">
        <v>50</v>
      </c>
      <c r="F182" s="29">
        <f t="shared" si="71"/>
        <v>195086.29563806183</v>
      </c>
      <c r="G182" s="29">
        <f t="shared" si="71"/>
        <v>335093.78534906241</v>
      </c>
      <c r="H182" s="29">
        <f t="shared" si="71"/>
        <v>261870.94808549929</v>
      </c>
      <c r="I182" s="29">
        <f t="shared" si="71"/>
        <v>273491.80390012491</v>
      </c>
      <c r="J182" s="29">
        <f t="shared" si="71"/>
        <v>181360.88620124996</v>
      </c>
      <c r="K182" s="29">
        <f t="shared" si="71"/>
        <v>220496.08751999994</v>
      </c>
      <c r="L182" s="29">
        <f t="shared" si="71"/>
        <v>-60913.946040000068</v>
      </c>
      <c r="M182" s="29">
        <f t="shared" si="71"/>
        <v>-9244.4518698749598</v>
      </c>
      <c r="N182" s="29">
        <f t="shared" si="71"/>
        <v>-64294.470614999998</v>
      </c>
      <c r="O182" s="29">
        <f t="shared" si="71"/>
        <v>31845.979210500023</v>
      </c>
      <c r="P182" s="29">
        <f t="shared" si="71"/>
        <v>-32383.896656249999</v>
      </c>
      <c r="Q182" s="29">
        <f t="shared" si="71"/>
        <v>-20992.141468312475</v>
      </c>
      <c r="R182" s="29">
        <f t="shared" ref="R182" si="73">R119-S15</f>
        <v>1311416.879255061</v>
      </c>
    </row>
    <row r="183" spans="1:18" ht="14.25" customHeight="1" x14ac:dyDescent="0.2">
      <c r="A183" s="8" t="s">
        <v>58</v>
      </c>
      <c r="B183" s="8" t="s">
        <v>34</v>
      </c>
      <c r="C183" s="8" t="s">
        <v>44</v>
      </c>
      <c r="D183" s="8" t="s">
        <v>51</v>
      </c>
      <c r="E183" s="8" t="s">
        <v>52</v>
      </c>
      <c r="F183" s="29">
        <f t="shared" si="71"/>
        <v>-26113.840936489927</v>
      </c>
      <c r="G183" s="29">
        <f t="shared" si="71"/>
        <v>-5631.5458815775346</v>
      </c>
      <c r="H183" s="29">
        <f t="shared" si="71"/>
        <v>33711.120801359939</v>
      </c>
      <c r="I183" s="29">
        <f t="shared" si="71"/>
        <v>0</v>
      </c>
      <c r="J183" s="29">
        <f t="shared" si="71"/>
        <v>8214.9715241999947</v>
      </c>
      <c r="K183" s="29">
        <f t="shared" si="71"/>
        <v>-27214.933765200025</v>
      </c>
      <c r="L183" s="29">
        <f t="shared" si="71"/>
        <v>6846.9412680399837</v>
      </c>
      <c r="M183" s="29">
        <f t="shared" si="71"/>
        <v>1702.2387287400197</v>
      </c>
      <c r="N183" s="29">
        <f t="shared" si="71"/>
        <v>-29798.523511840031</v>
      </c>
      <c r="O183" s="29">
        <f t="shared" si="71"/>
        <v>-5106.1519208700047</v>
      </c>
      <c r="P183" s="29">
        <f t="shared" si="71"/>
        <v>19141.844283124956</v>
      </c>
      <c r="Q183" s="29">
        <f t="shared" si="71"/>
        <v>7727.0684159625089</v>
      </c>
      <c r="R183" s="29">
        <f t="shared" ref="R183" si="74">R120-S16</f>
        <v>-16520.810994550586</v>
      </c>
    </row>
    <row r="184" spans="1:18" ht="14.25" customHeight="1" x14ac:dyDescent="0.2">
      <c r="A184" s="8" t="s">
        <v>58</v>
      </c>
      <c r="B184" s="8" t="s">
        <v>34</v>
      </c>
      <c r="C184" s="8" t="s">
        <v>44</v>
      </c>
      <c r="D184" s="8" t="s">
        <v>51</v>
      </c>
      <c r="E184" s="8" t="s">
        <v>53</v>
      </c>
      <c r="F184" s="29">
        <f t="shared" si="71"/>
        <v>-4846.6456678349932</v>
      </c>
      <c r="G184" s="29">
        <f t="shared" si="71"/>
        <v>-14206.933405305026</v>
      </c>
      <c r="H184" s="29">
        <f t="shared" si="71"/>
        <v>18987.004811812425</v>
      </c>
      <c r="I184" s="29">
        <f t="shared" si="71"/>
        <v>-12743.141963489994</v>
      </c>
      <c r="J184" s="29">
        <f t="shared" si="71"/>
        <v>19415.034445275</v>
      </c>
      <c r="K184" s="29">
        <f t="shared" si="71"/>
        <v>689.05027350000455</v>
      </c>
      <c r="L184" s="29">
        <f t="shared" si="71"/>
        <v>-18697.375437120034</v>
      </c>
      <c r="M184" s="29">
        <f t="shared" si="71"/>
        <v>-13433.470644194982</v>
      </c>
      <c r="N184" s="29">
        <f t="shared" si="71"/>
        <v>5404.7749748399947</v>
      </c>
      <c r="O184" s="29">
        <f t="shared" si="71"/>
        <v>4760.7040107900102</v>
      </c>
      <c r="P184" s="29">
        <f t="shared" si="71"/>
        <v>-386.88726093748119</v>
      </c>
      <c r="Q184" s="29">
        <f t="shared" si="71"/>
        <v>-21024.814062037505</v>
      </c>
      <c r="R184" s="29">
        <f t="shared" ref="R184" si="75">R121-S17</f>
        <v>-36082.69992470229</v>
      </c>
    </row>
    <row r="185" spans="1:18" ht="14.25" customHeight="1" x14ac:dyDescent="0.2">
      <c r="A185" s="8" t="s">
        <v>58</v>
      </c>
      <c r="B185" s="8" t="s">
        <v>34</v>
      </c>
      <c r="C185" s="8" t="s">
        <v>44</v>
      </c>
      <c r="D185" s="8" t="s">
        <v>51</v>
      </c>
      <c r="E185" s="8" t="s">
        <v>54</v>
      </c>
      <c r="F185" s="29">
        <f t="shared" si="71"/>
        <v>14480.381475222443</v>
      </c>
      <c r="G185" s="29">
        <f t="shared" si="71"/>
        <v>-7882.8893421587418</v>
      </c>
      <c r="H185" s="29">
        <f t="shared" si="71"/>
        <v>5230.6135836412432</v>
      </c>
      <c r="I185" s="29">
        <f t="shared" si="71"/>
        <v>-157.60982558253454</v>
      </c>
      <c r="J185" s="29">
        <f t="shared" si="71"/>
        <v>-5233.4180134249618</v>
      </c>
      <c r="K185" s="29">
        <f t="shared" si="71"/>
        <v>-6590.2129244500247</v>
      </c>
      <c r="L185" s="29">
        <f t="shared" si="71"/>
        <v>-19752.148502759985</v>
      </c>
      <c r="M185" s="29">
        <f t="shared" si="71"/>
        <v>-2579.4494901149883</v>
      </c>
      <c r="N185" s="29">
        <f t="shared" si="71"/>
        <v>-2683.0879255599575</v>
      </c>
      <c r="O185" s="29">
        <f t="shared" si="71"/>
        <v>-27.437919941265136</v>
      </c>
      <c r="P185" s="29">
        <f t="shared" si="71"/>
        <v>3467.1785520312842</v>
      </c>
      <c r="Q185" s="29">
        <f t="shared" si="71"/>
        <v>8669.6727449287428</v>
      </c>
      <c r="R185" s="29">
        <f t="shared" ref="R185" si="76">R122-S18</f>
        <v>-13058.407588168047</v>
      </c>
    </row>
    <row r="186" spans="1:18" ht="14.25" customHeight="1" x14ac:dyDescent="0.2">
      <c r="A186" s="8" t="s">
        <v>58</v>
      </c>
      <c r="B186" s="8" t="s">
        <v>34</v>
      </c>
      <c r="C186" s="8" t="s">
        <v>44</v>
      </c>
      <c r="D186" s="8" t="s">
        <v>51</v>
      </c>
      <c r="E186" s="8" t="s">
        <v>55</v>
      </c>
      <c r="F186" s="29">
        <f t="shared" si="71"/>
        <v>10745.159398574964</v>
      </c>
      <c r="G186" s="29">
        <f t="shared" si="71"/>
        <v>-10928.142851902492</v>
      </c>
      <c r="H186" s="29">
        <f t="shared" si="71"/>
        <v>6250.0592183400004</v>
      </c>
      <c r="I186" s="29">
        <f t="shared" si="71"/>
        <v>-5624.8621359524841</v>
      </c>
      <c r="J186" s="29">
        <f t="shared" si="71"/>
        <v>-1467.3382599750184</v>
      </c>
      <c r="K186" s="29">
        <f t="shared" si="71"/>
        <v>3822.9529989000002</v>
      </c>
      <c r="L186" s="29">
        <f t="shared" si="71"/>
        <v>11445.409861199994</v>
      </c>
      <c r="M186" s="29">
        <f t="shared" si="71"/>
        <v>-4156.6294539000082</v>
      </c>
      <c r="N186" s="29">
        <f t="shared" si="71"/>
        <v>-603.22351487999549</v>
      </c>
      <c r="O186" s="29">
        <f t="shared" si="71"/>
        <v>2871.5357525399886</v>
      </c>
      <c r="P186" s="29">
        <f t="shared" si="71"/>
        <v>-11314.303008749994</v>
      </c>
      <c r="Q186" s="29">
        <f t="shared" si="71"/>
        <v>2172.7274827124784</v>
      </c>
      <c r="R186" s="29">
        <f t="shared" ref="R186" si="77">R123-S19</f>
        <v>3213.3454869077541</v>
      </c>
    </row>
    <row r="187" spans="1:18" ht="14.25" customHeight="1" x14ac:dyDescent="0.2">
      <c r="A187" s="8" t="s">
        <v>58</v>
      </c>
      <c r="B187" s="8" t="s">
        <v>34</v>
      </c>
      <c r="C187" s="8" t="s">
        <v>44</v>
      </c>
      <c r="D187" s="8" t="s">
        <v>56</v>
      </c>
      <c r="E187" s="8" t="s">
        <v>57</v>
      </c>
      <c r="F187" s="29">
        <f t="shared" si="71"/>
        <v>53977.440070124809</v>
      </c>
      <c r="G187" s="29">
        <f t="shared" si="71"/>
        <v>33944.000824593706</v>
      </c>
      <c r="H187" s="29">
        <f t="shared" si="71"/>
        <v>-374.29579378128983</v>
      </c>
      <c r="I187" s="29">
        <f t="shared" si="71"/>
        <v>5210.5980588749517</v>
      </c>
      <c r="J187" s="29">
        <f t="shared" si="71"/>
        <v>-19579.988384687575</v>
      </c>
      <c r="K187" s="29">
        <f t="shared" si="71"/>
        <v>6433.2625843749847</v>
      </c>
      <c r="L187" s="29">
        <f t="shared" si="71"/>
        <v>95952.823334499961</v>
      </c>
      <c r="M187" s="29">
        <f t="shared" si="71"/>
        <v>-9649.3183751250617</v>
      </c>
      <c r="N187" s="29">
        <f t="shared" si="71"/>
        <v>56159.480877500027</v>
      </c>
      <c r="O187" s="29">
        <f t="shared" si="71"/>
        <v>61352.988196499879</v>
      </c>
      <c r="P187" s="29">
        <f t="shared" si="71"/>
        <v>30867.394121093908</v>
      </c>
      <c r="Q187" s="29">
        <f t="shared" si="71"/>
        <v>9733.7102139061317</v>
      </c>
      <c r="R187" s="29">
        <f t="shared" ref="R187" si="78">R124-S20</f>
        <v>324028.09572787583</v>
      </c>
    </row>
    <row r="188" spans="1:18" ht="14.25" customHeight="1" thickBot="1" x14ac:dyDescent="0.25">
      <c r="A188" s="8" t="s">
        <v>62</v>
      </c>
      <c r="B188" s="8" t="s">
        <v>34</v>
      </c>
      <c r="C188" s="8"/>
      <c r="D188" s="8"/>
      <c r="E188" s="8"/>
      <c r="F188" s="176">
        <f>F125-G21</f>
        <v>-10</v>
      </c>
      <c r="G188" s="176">
        <f t="shared" ref="G188:Q188" si="79">G125-H21</f>
        <v>-2</v>
      </c>
      <c r="H188" s="176">
        <f t="shared" si="79"/>
        <v>2</v>
      </c>
      <c r="I188" s="176">
        <f t="shared" si="79"/>
        <v>-1</v>
      </c>
      <c r="J188" s="176">
        <f t="shared" si="79"/>
        <v>-3</v>
      </c>
      <c r="K188" s="176">
        <f t="shared" si="79"/>
        <v>-1</v>
      </c>
      <c r="L188" s="176">
        <f t="shared" si="79"/>
        <v>-5</v>
      </c>
      <c r="M188" s="176">
        <f t="shared" si="79"/>
        <v>-9</v>
      </c>
      <c r="N188" s="176">
        <f t="shared" si="79"/>
        <v>-10</v>
      </c>
      <c r="O188" s="176">
        <f t="shared" si="79"/>
        <v>0</v>
      </c>
      <c r="P188" s="176">
        <f t="shared" si="79"/>
        <v>-4</v>
      </c>
      <c r="Q188" s="176">
        <f t="shared" si="79"/>
        <v>7</v>
      </c>
      <c r="R188" s="176">
        <f>R125-S21</f>
        <v>-36.000000000000227</v>
      </c>
    </row>
    <row r="189" spans="1:18" ht="14.25" customHeight="1" thickTop="1" thickBot="1" x14ac:dyDescent="0.25">
      <c r="A189" s="204"/>
      <c r="B189" s="203"/>
      <c r="C189" s="123"/>
      <c r="D189" s="205" t="s">
        <v>129</v>
      </c>
      <c r="E189" s="203"/>
      <c r="F189" s="128">
        <f>F126-G22</f>
        <v>4.8471382971897938</v>
      </c>
      <c r="G189" s="128">
        <f t="shared" ref="G189:R189" si="80">G126-H22</f>
        <v>5.3566993734484605</v>
      </c>
      <c r="H189" s="128">
        <f t="shared" si="80"/>
        <v>3.9534101236065915</v>
      </c>
      <c r="I189" s="128">
        <f t="shared" si="80"/>
        <v>3.7212213697655692</v>
      </c>
      <c r="J189" s="128">
        <f t="shared" si="80"/>
        <v>8.1451328377675907</v>
      </c>
      <c r="K189" s="128">
        <f t="shared" si="80"/>
        <v>3.7940227839844454</v>
      </c>
      <c r="L189" s="128">
        <f t="shared" si="80"/>
        <v>0.72110591736387164</v>
      </c>
      <c r="M189" s="128">
        <f t="shared" si="80"/>
        <v>0.81499136066538469</v>
      </c>
      <c r="N189" s="128">
        <f t="shared" si="80"/>
        <v>1.2725869182581597</v>
      </c>
      <c r="O189" s="128">
        <f t="shared" si="80"/>
        <v>0.43165987432562858</v>
      </c>
      <c r="P189" s="128">
        <f t="shared" si="80"/>
        <v>0.83541786081942959</v>
      </c>
      <c r="Q189" s="128">
        <f t="shared" si="80"/>
        <v>-2.1348548933670628</v>
      </c>
      <c r="R189" s="128">
        <f t="shared" si="80"/>
        <v>2.586118031087576</v>
      </c>
    </row>
    <row r="190" spans="1:18" ht="14.25" customHeight="1" thickTop="1" x14ac:dyDescent="0.2">
      <c r="A190" s="33"/>
      <c r="C190" s="33"/>
      <c r="D190" s="34"/>
      <c r="E190" s="35"/>
      <c r="F190" s="29"/>
      <c r="G190" s="29"/>
      <c r="H190" s="29"/>
      <c r="I190" s="29"/>
      <c r="J190" s="29"/>
      <c r="K190" s="29"/>
      <c r="L190" s="29"/>
      <c r="M190" s="29"/>
      <c r="N190" s="29"/>
      <c r="O190" s="29"/>
      <c r="P190" s="29"/>
      <c r="Q190" s="29"/>
      <c r="R190" s="29"/>
    </row>
    <row r="191" spans="1:18" ht="14.25" customHeight="1" x14ac:dyDescent="0.2">
      <c r="A191" s="22" t="s">
        <v>131</v>
      </c>
      <c r="F191" s="4"/>
      <c r="G191" s="4"/>
      <c r="H191" s="4"/>
      <c r="I191" s="4"/>
      <c r="J191" s="4"/>
      <c r="K191" s="4"/>
      <c r="L191" s="4"/>
      <c r="M191" s="4"/>
      <c r="N191" s="4"/>
      <c r="O191" s="4"/>
      <c r="P191" s="4"/>
      <c r="Q191" s="4"/>
      <c r="R191" s="4"/>
    </row>
    <row r="192" spans="1:18" ht="14.25" customHeight="1" x14ac:dyDescent="0.2">
      <c r="A192" s="105" t="s">
        <v>2</v>
      </c>
      <c r="B192" s="105" t="s">
        <v>6</v>
      </c>
      <c r="C192" s="105" t="s">
        <v>108</v>
      </c>
      <c r="D192" s="105" t="s">
        <v>45</v>
      </c>
      <c r="E192" s="105" t="s">
        <v>109</v>
      </c>
      <c r="F192" s="117">
        <v>41456</v>
      </c>
      <c r="G192" s="117">
        <v>41487</v>
      </c>
      <c r="H192" s="117">
        <v>41518</v>
      </c>
      <c r="I192" s="117">
        <v>41548</v>
      </c>
      <c r="J192" s="117">
        <v>41579</v>
      </c>
      <c r="K192" s="117">
        <v>41609</v>
      </c>
      <c r="L192" s="117">
        <v>41640</v>
      </c>
      <c r="M192" s="117">
        <v>41671</v>
      </c>
      <c r="N192" s="117">
        <v>41699</v>
      </c>
      <c r="O192" s="117">
        <v>41730</v>
      </c>
      <c r="P192" s="117">
        <v>41760</v>
      </c>
      <c r="Q192" s="117">
        <v>41791</v>
      </c>
      <c r="R192" s="4"/>
    </row>
    <row r="193" spans="1:18" ht="14.25" customHeight="1" x14ac:dyDescent="0.2">
      <c r="A193" s="105"/>
      <c r="B193" s="105"/>
      <c r="C193" s="105"/>
      <c r="D193" s="111"/>
      <c r="E193" s="132"/>
      <c r="F193" s="132"/>
      <c r="G193" s="132"/>
      <c r="H193" s="132"/>
      <c r="I193" s="132"/>
      <c r="J193" s="132"/>
      <c r="K193" s="132"/>
      <c r="L193" s="132"/>
      <c r="M193" s="132"/>
      <c r="N193" s="132"/>
      <c r="O193" s="132"/>
      <c r="P193" s="132"/>
      <c r="Q193" s="132"/>
      <c r="R193" s="19" t="s">
        <v>110</v>
      </c>
    </row>
    <row r="194" spans="1:18" ht="14.25" customHeight="1" x14ac:dyDescent="0.2">
      <c r="A194" s="8" t="s">
        <v>58</v>
      </c>
      <c r="B194" s="8" t="s">
        <v>42</v>
      </c>
      <c r="C194" s="8" t="s">
        <v>44</v>
      </c>
      <c r="D194" s="8" t="s">
        <v>46</v>
      </c>
      <c r="E194" s="8" t="s">
        <v>47</v>
      </c>
      <c r="F194" s="29">
        <f>F130-G24</f>
        <v>1585065.5362382401</v>
      </c>
      <c r="G194" s="29">
        <f t="shared" ref="G194:Q194" si="81">G130-H24</f>
        <v>1455508.4035968008</v>
      </c>
      <c r="H194" s="29">
        <f t="shared" si="81"/>
        <v>1619206.4479852798</v>
      </c>
      <c r="I194" s="29">
        <f t="shared" si="81"/>
        <v>1885276.5337586873</v>
      </c>
      <c r="J194" s="29">
        <f t="shared" si="81"/>
        <v>1987896.696904608</v>
      </c>
      <c r="K194" s="29">
        <f t="shared" si="81"/>
        <v>-65487.704802912194</v>
      </c>
      <c r="L194" s="29">
        <f t="shared" si="81"/>
        <v>-881526.25049428828</v>
      </c>
      <c r="M194" s="29">
        <f t="shared" si="81"/>
        <v>-1166430.8528832961</v>
      </c>
      <c r="N194" s="29">
        <f t="shared" si="81"/>
        <v>-897163.58765375987</v>
      </c>
      <c r="O194" s="29">
        <f t="shared" si="81"/>
        <v>-795656.88481876813</v>
      </c>
      <c r="P194" s="29">
        <f t="shared" si="81"/>
        <v>-1253828.5817635208</v>
      </c>
      <c r="Q194" s="29">
        <f t="shared" si="81"/>
        <v>-40629.512484287843</v>
      </c>
      <c r="R194" s="29">
        <f t="shared" ref="R194" si="82">R130-S24</f>
        <v>3432230.2435827851</v>
      </c>
    </row>
    <row r="195" spans="1:18" ht="14.25" customHeight="1" x14ac:dyDescent="0.2">
      <c r="A195" s="8" t="s">
        <v>58</v>
      </c>
      <c r="B195" s="8" t="s">
        <v>42</v>
      </c>
      <c r="C195" s="8" t="s">
        <v>44</v>
      </c>
      <c r="D195" s="8" t="s">
        <v>48</v>
      </c>
      <c r="E195" s="8" t="s">
        <v>49</v>
      </c>
      <c r="F195" s="29">
        <f t="shared" ref="F195:Q202" si="83">F131-G25</f>
        <v>691978.97381054377</v>
      </c>
      <c r="G195" s="29">
        <f t="shared" si="83"/>
        <v>669265.69701599982</v>
      </c>
      <c r="H195" s="29">
        <f t="shared" si="83"/>
        <v>722451.13090483169</v>
      </c>
      <c r="I195" s="29">
        <f t="shared" si="83"/>
        <v>771904.51631462411</v>
      </c>
      <c r="J195" s="29">
        <f t="shared" si="83"/>
        <v>922782.59557982394</v>
      </c>
      <c r="K195" s="29">
        <f t="shared" si="83"/>
        <v>-7969.4032299839891</v>
      </c>
      <c r="L195" s="29">
        <f t="shared" si="83"/>
        <v>-481907.49636540003</v>
      </c>
      <c r="M195" s="29">
        <f t="shared" si="83"/>
        <v>-563571.47976947995</v>
      </c>
      <c r="N195" s="29">
        <f t="shared" si="83"/>
        <v>-401811.05640849588</v>
      </c>
      <c r="O195" s="29">
        <f t="shared" si="83"/>
        <v>-426791.99739926402</v>
      </c>
      <c r="P195" s="29">
        <f t="shared" si="83"/>
        <v>-514503.5844076802</v>
      </c>
      <c r="Q195" s="29">
        <f t="shared" si="83"/>
        <v>64235.486218175851</v>
      </c>
      <c r="R195" s="29">
        <f t="shared" ref="R195" si="84">R131-S25</f>
        <v>1446063.3822636902</v>
      </c>
    </row>
    <row r="196" spans="1:18" ht="14.25" customHeight="1" x14ac:dyDescent="0.2">
      <c r="A196" s="8" t="s">
        <v>58</v>
      </c>
      <c r="B196" s="8" t="s">
        <v>42</v>
      </c>
      <c r="C196" s="8" t="s">
        <v>44</v>
      </c>
      <c r="D196" s="8" t="s">
        <v>48</v>
      </c>
      <c r="E196" s="8" t="s">
        <v>50</v>
      </c>
      <c r="F196" s="29">
        <f t="shared" si="83"/>
        <v>597437.93819472007</v>
      </c>
      <c r="G196" s="29">
        <f t="shared" si="83"/>
        <v>668880.39724799991</v>
      </c>
      <c r="H196" s="29">
        <f t="shared" si="83"/>
        <v>746517.25848672027</v>
      </c>
      <c r="I196" s="29">
        <f t="shared" si="83"/>
        <v>1061734.1950255604</v>
      </c>
      <c r="J196" s="29">
        <f t="shared" si="83"/>
        <v>913293.82853015978</v>
      </c>
      <c r="K196" s="29">
        <f t="shared" si="83"/>
        <v>61503.0031879202</v>
      </c>
      <c r="L196" s="29">
        <f t="shared" si="83"/>
        <v>-311687.50955398008</v>
      </c>
      <c r="M196" s="29">
        <f t="shared" si="83"/>
        <v>-511124.04933408019</v>
      </c>
      <c r="N196" s="29">
        <f t="shared" si="83"/>
        <v>-298040.29389596032</v>
      </c>
      <c r="O196" s="29">
        <f t="shared" si="83"/>
        <v>-318287.66881352011</v>
      </c>
      <c r="P196" s="29">
        <f t="shared" si="83"/>
        <v>-425466.1242440003</v>
      </c>
      <c r="Q196" s="29">
        <f t="shared" si="83"/>
        <v>36222.307452239911</v>
      </c>
      <c r="R196" s="29">
        <f t="shared" ref="R196" si="85">R132-S26</f>
        <v>2220983.2822837792</v>
      </c>
    </row>
    <row r="197" spans="1:18" ht="14.25" customHeight="1" x14ac:dyDescent="0.2">
      <c r="A197" s="8" t="s">
        <v>58</v>
      </c>
      <c r="B197" s="8" t="s">
        <v>42</v>
      </c>
      <c r="C197" s="8" t="s">
        <v>44</v>
      </c>
      <c r="D197" s="8" t="s">
        <v>51</v>
      </c>
      <c r="E197" s="8" t="s">
        <v>52</v>
      </c>
      <c r="F197" s="29">
        <f t="shared" si="83"/>
        <v>587530.95876564109</v>
      </c>
      <c r="G197" s="29">
        <f t="shared" si="83"/>
        <v>661430.24093395192</v>
      </c>
      <c r="H197" s="29">
        <f t="shared" si="83"/>
        <v>605640.84563843813</v>
      </c>
      <c r="I197" s="29">
        <f t="shared" si="83"/>
        <v>678453.11077616573</v>
      </c>
      <c r="J197" s="29">
        <f t="shared" si="83"/>
        <v>680868.73887888994</v>
      </c>
      <c r="K197" s="29">
        <f t="shared" si="83"/>
        <v>2453.1902116646525</v>
      </c>
      <c r="L197" s="29">
        <f t="shared" si="83"/>
        <v>-381394.28150443407</v>
      </c>
      <c r="M197" s="29">
        <f t="shared" si="83"/>
        <v>-353924.16074809269</v>
      </c>
      <c r="N197" s="29">
        <f t="shared" si="83"/>
        <v>-309526.07424487616</v>
      </c>
      <c r="O197" s="29">
        <f t="shared" si="83"/>
        <v>-354117.76638852758</v>
      </c>
      <c r="P197" s="29">
        <f t="shared" si="83"/>
        <v>-363889.30683925143</v>
      </c>
      <c r="Q197" s="29">
        <f t="shared" si="83"/>
        <v>19016.427686780109</v>
      </c>
      <c r="R197" s="29">
        <f t="shared" ref="R197" si="86">R133-S27</f>
        <v>1472541.9231663495</v>
      </c>
    </row>
    <row r="198" spans="1:18" ht="14.25" customHeight="1" x14ac:dyDescent="0.2">
      <c r="A198" s="8" t="s">
        <v>58</v>
      </c>
      <c r="B198" s="8" t="s">
        <v>42</v>
      </c>
      <c r="C198" s="8" t="s">
        <v>44</v>
      </c>
      <c r="D198" s="8" t="s">
        <v>51</v>
      </c>
      <c r="E198" s="8" t="s">
        <v>53</v>
      </c>
      <c r="F198" s="29">
        <f t="shared" si="83"/>
        <v>14092.882927522529</v>
      </c>
      <c r="G198" s="29">
        <f t="shared" si="83"/>
        <v>4192.0614758401643</v>
      </c>
      <c r="H198" s="29">
        <f t="shared" si="83"/>
        <v>-42262.923854484456</v>
      </c>
      <c r="I198" s="29">
        <f t="shared" si="83"/>
        <v>68310.208115851507</v>
      </c>
      <c r="J198" s="29">
        <f t="shared" si="83"/>
        <v>103391.41315733874</v>
      </c>
      <c r="K198" s="29">
        <f t="shared" si="83"/>
        <v>-19791.839673768962</v>
      </c>
      <c r="L198" s="29">
        <f t="shared" si="83"/>
        <v>8371.4216511475388</v>
      </c>
      <c r="M198" s="29">
        <f t="shared" si="83"/>
        <v>-42537.726852042251</v>
      </c>
      <c r="N198" s="29">
        <f t="shared" si="83"/>
        <v>18522.834794195136</v>
      </c>
      <c r="O198" s="29">
        <f t="shared" si="83"/>
        <v>19483.440862009535</v>
      </c>
      <c r="P198" s="29">
        <f t="shared" si="83"/>
        <v>-6158.8504027903546</v>
      </c>
      <c r="Q198" s="29">
        <f t="shared" si="83"/>
        <v>-8180.3778208589065</v>
      </c>
      <c r="R198" s="29">
        <f t="shared" ref="R198" si="87">R134-S28</f>
        <v>117432.54437996075</v>
      </c>
    </row>
    <row r="199" spans="1:18" ht="14.25" customHeight="1" x14ac:dyDescent="0.2">
      <c r="A199" s="8" t="s">
        <v>58</v>
      </c>
      <c r="B199" s="8" t="s">
        <v>42</v>
      </c>
      <c r="C199" s="8" t="s">
        <v>44</v>
      </c>
      <c r="D199" s="8" t="s">
        <v>51</v>
      </c>
      <c r="E199" s="8" t="s">
        <v>54</v>
      </c>
      <c r="F199" s="29">
        <f t="shared" si="83"/>
        <v>-16211.420883947518</v>
      </c>
      <c r="G199" s="29">
        <f t="shared" si="83"/>
        <v>-42611.071942656068</v>
      </c>
      <c r="H199" s="29">
        <f t="shared" si="83"/>
        <v>-94881.292120903614</v>
      </c>
      <c r="I199" s="29">
        <f t="shared" si="83"/>
        <v>53381.708433446474</v>
      </c>
      <c r="J199" s="29">
        <f t="shared" si="83"/>
        <v>83446.928511044942</v>
      </c>
      <c r="K199" s="29">
        <f t="shared" si="83"/>
        <v>-32016.21123697923</v>
      </c>
      <c r="L199" s="29">
        <f t="shared" si="83"/>
        <v>15861.641023226897</v>
      </c>
      <c r="M199" s="29">
        <f t="shared" si="83"/>
        <v>16294.939841456595</v>
      </c>
      <c r="N199" s="29">
        <f t="shared" si="83"/>
        <v>-7010.3945453874767</v>
      </c>
      <c r="O199" s="29">
        <f t="shared" si="83"/>
        <v>12826.183319389471</v>
      </c>
      <c r="P199" s="29">
        <f t="shared" si="83"/>
        <v>57007.347751065623</v>
      </c>
      <c r="Q199" s="29">
        <f t="shared" si="83"/>
        <v>15743.368636369938</v>
      </c>
      <c r="R199" s="29">
        <f t="shared" ref="R199" si="88">R135-S29</f>
        <v>61831.726786125451</v>
      </c>
    </row>
    <row r="200" spans="1:18" ht="14.25" customHeight="1" x14ac:dyDescent="0.2">
      <c r="A200" s="8" t="s">
        <v>58</v>
      </c>
      <c r="B200" s="8" t="s">
        <v>42</v>
      </c>
      <c r="C200" s="8" t="s">
        <v>44</v>
      </c>
      <c r="D200" s="8" t="s">
        <v>51</v>
      </c>
      <c r="E200" s="8" t="s">
        <v>55</v>
      </c>
      <c r="F200" s="29">
        <f t="shared" si="83"/>
        <v>-299.35862427740358</v>
      </c>
      <c r="G200" s="29">
        <f t="shared" si="83"/>
        <v>15207.011243424029</v>
      </c>
      <c r="H200" s="29">
        <f t="shared" si="83"/>
        <v>34384.187717967317</v>
      </c>
      <c r="I200" s="29">
        <f t="shared" si="83"/>
        <v>-65323.672784872353</v>
      </c>
      <c r="J200" s="29">
        <f t="shared" si="83"/>
        <v>11013.747468360001</v>
      </c>
      <c r="K200" s="29">
        <f t="shared" si="83"/>
        <v>-17927.692309537961</v>
      </c>
      <c r="L200" s="29">
        <f t="shared" si="83"/>
        <v>-11624.094769472664</v>
      </c>
      <c r="M200" s="29">
        <f t="shared" si="83"/>
        <v>-5900.8127188046346</v>
      </c>
      <c r="N200" s="29">
        <f t="shared" si="83"/>
        <v>-7187.7408359702094</v>
      </c>
      <c r="O200" s="29">
        <f t="shared" si="83"/>
        <v>-13457.775679813931</v>
      </c>
      <c r="P200" s="29">
        <f t="shared" si="83"/>
        <v>38912.072623132844</v>
      </c>
      <c r="Q200" s="29">
        <f t="shared" si="83"/>
        <v>-22750.25718603452</v>
      </c>
      <c r="R200" s="29">
        <f t="shared" ref="R200" si="89">R136-S30</f>
        <v>-44954.385855899192</v>
      </c>
    </row>
    <row r="201" spans="1:18" ht="14.25" customHeight="1" x14ac:dyDescent="0.2">
      <c r="A201" s="8" t="s">
        <v>58</v>
      </c>
      <c r="B201" s="8" t="s">
        <v>42</v>
      </c>
      <c r="C201" s="8" t="s">
        <v>44</v>
      </c>
      <c r="D201" s="8" t="s">
        <v>56</v>
      </c>
      <c r="E201" s="8" t="s">
        <v>57</v>
      </c>
      <c r="F201" s="29">
        <f t="shared" si="83"/>
        <v>-92430.173521560151</v>
      </c>
      <c r="G201" s="29">
        <f t="shared" si="83"/>
        <v>157587.6051119999</v>
      </c>
      <c r="H201" s="29">
        <f t="shared" si="83"/>
        <v>28817.045971840154</v>
      </c>
      <c r="I201" s="29">
        <f t="shared" si="83"/>
        <v>83539.44981760066</v>
      </c>
      <c r="J201" s="29">
        <f t="shared" si="83"/>
        <v>147979.58136976045</v>
      </c>
      <c r="K201" s="29">
        <f t="shared" si="83"/>
        <v>-109146.17467152001</v>
      </c>
      <c r="L201" s="29">
        <f t="shared" si="83"/>
        <v>190333.21285020001</v>
      </c>
      <c r="M201" s="29">
        <f t="shared" si="83"/>
        <v>181817.75884271972</v>
      </c>
      <c r="N201" s="29">
        <f t="shared" si="83"/>
        <v>-89252.708332479931</v>
      </c>
      <c r="O201" s="29">
        <f t="shared" si="83"/>
        <v>163815.37553416006</v>
      </c>
      <c r="P201" s="29">
        <f t="shared" si="83"/>
        <v>1826.0348680000752</v>
      </c>
      <c r="Q201" s="29">
        <f t="shared" si="83"/>
        <v>-103276.13508576015</v>
      </c>
      <c r="R201" s="29">
        <f t="shared" ref="R201" si="90">R137-S31</f>
        <v>561610.87275496125</v>
      </c>
    </row>
    <row r="202" spans="1:18" ht="14.25" customHeight="1" x14ac:dyDescent="0.2">
      <c r="A202" s="8" t="s">
        <v>62</v>
      </c>
      <c r="B202" s="8" t="s">
        <v>42</v>
      </c>
      <c r="C202" s="8"/>
      <c r="D202" s="8"/>
      <c r="E202" s="8"/>
      <c r="F202" s="176">
        <f>F138-G32</f>
        <v>-3</v>
      </c>
      <c r="G202" s="176">
        <f t="shared" si="83"/>
        <v>-4</v>
      </c>
      <c r="H202" s="176">
        <f t="shared" si="83"/>
        <v>3.9999999999999716</v>
      </c>
      <c r="I202" s="176">
        <f t="shared" si="83"/>
        <v>69.999999999999972</v>
      </c>
      <c r="J202" s="176">
        <f t="shared" si="83"/>
        <v>28</v>
      </c>
      <c r="K202" s="176">
        <f t="shared" si="83"/>
        <v>0</v>
      </c>
      <c r="L202" s="176">
        <f t="shared" si="83"/>
        <v>-30</v>
      </c>
      <c r="M202" s="176">
        <f t="shared" si="83"/>
        <v>4</v>
      </c>
      <c r="N202" s="176">
        <f t="shared" si="83"/>
        <v>-20.000000000000057</v>
      </c>
      <c r="O202" s="176">
        <f t="shared" si="83"/>
        <v>-10</v>
      </c>
      <c r="P202" s="176">
        <f t="shared" si="83"/>
        <v>-61.636870000000044</v>
      </c>
      <c r="Q202" s="176">
        <f t="shared" si="83"/>
        <v>0.60770000000002256</v>
      </c>
      <c r="R202" s="176">
        <f t="shared" ref="R202" si="91">R138-S32</f>
        <v>-22.029170000000704</v>
      </c>
    </row>
    <row r="203" spans="1:18" ht="14.25" customHeight="1" x14ac:dyDescent="0.2">
      <c r="A203" s="204"/>
      <c r="B203" s="203"/>
      <c r="C203" s="123"/>
      <c r="D203" s="205" t="s">
        <v>129</v>
      </c>
      <c r="E203" s="203"/>
      <c r="F203" s="128">
        <f>F139-G33</f>
        <v>16.631745524059852</v>
      </c>
      <c r="G203" s="128">
        <f t="shared" ref="G203:R203" si="92">G139-H33</f>
        <v>17.078198336963098</v>
      </c>
      <c r="H203" s="128">
        <f t="shared" si="92"/>
        <v>15.257440120313383</v>
      </c>
      <c r="I203" s="128">
        <f t="shared" si="92"/>
        <v>-3.0509720928653223</v>
      </c>
      <c r="J203" s="128">
        <f t="shared" si="92"/>
        <v>9.3610570928618699</v>
      </c>
      <c r="K203" s="128">
        <f t="shared" si="92"/>
        <v>-0.78424173450913059</v>
      </c>
      <c r="L203" s="128">
        <f t="shared" si="92"/>
        <v>-1.5391871511423645</v>
      </c>
      <c r="M203" s="128">
        <f t="shared" si="92"/>
        <v>-8.556329182237711</v>
      </c>
      <c r="N203" s="128">
        <f t="shared" si="92"/>
        <v>-3.3790755267767238</v>
      </c>
      <c r="O203" s="128">
        <f t="shared" si="92"/>
        <v>-3.6661268017012532</v>
      </c>
      <c r="P203" s="128">
        <f t="shared" si="92"/>
        <v>2.4845076983749266</v>
      </c>
      <c r="Q203" s="128">
        <f t="shared" si="92"/>
        <v>-0.22779572321301345</v>
      </c>
      <c r="R203" s="128">
        <f t="shared" si="92"/>
        <v>3.185371755855904</v>
      </c>
    </row>
    <row r="204" spans="1:18" ht="14.25" customHeight="1" x14ac:dyDescent="0.2">
      <c r="A204" s="33"/>
      <c r="C204" s="33"/>
      <c r="D204" s="34"/>
      <c r="E204" s="35"/>
      <c r="F204" s="29"/>
      <c r="G204" s="29"/>
      <c r="H204" s="29"/>
      <c r="I204" s="29"/>
      <c r="J204" s="29"/>
      <c r="K204" s="29"/>
      <c r="L204" s="29"/>
      <c r="M204" s="29"/>
      <c r="N204" s="29"/>
      <c r="O204" s="29"/>
      <c r="P204" s="29"/>
      <c r="Q204" s="29"/>
      <c r="R204" s="29"/>
    </row>
    <row r="205" spans="1:18" ht="14.25" customHeight="1" x14ac:dyDescent="0.2">
      <c r="A205" s="22" t="s">
        <v>132</v>
      </c>
      <c r="F205" s="4"/>
      <c r="G205" s="4"/>
      <c r="H205" s="4"/>
      <c r="I205" s="4"/>
      <c r="J205" s="4"/>
      <c r="K205" s="4"/>
      <c r="L205" s="4"/>
      <c r="M205" s="4"/>
      <c r="N205" s="4"/>
      <c r="O205" s="4"/>
      <c r="P205" s="4"/>
      <c r="Q205" s="4"/>
      <c r="R205" s="4"/>
    </row>
    <row r="206" spans="1:18" ht="14.25" customHeight="1" x14ac:dyDescent="0.2">
      <c r="A206" s="105" t="s">
        <v>2</v>
      </c>
      <c r="B206" s="105" t="s">
        <v>6</v>
      </c>
      <c r="C206" s="105" t="s">
        <v>108</v>
      </c>
      <c r="D206" s="105" t="s">
        <v>45</v>
      </c>
      <c r="E206" s="105" t="s">
        <v>109</v>
      </c>
      <c r="F206" s="117">
        <v>41456</v>
      </c>
      <c r="G206" s="117">
        <v>41487</v>
      </c>
      <c r="H206" s="117">
        <v>41518</v>
      </c>
      <c r="I206" s="117">
        <v>41548</v>
      </c>
      <c r="J206" s="117">
        <v>41579</v>
      </c>
      <c r="K206" s="117">
        <v>41609</v>
      </c>
      <c r="L206" s="117">
        <v>41640</v>
      </c>
      <c r="M206" s="117">
        <v>41671</v>
      </c>
      <c r="N206" s="117">
        <v>41699</v>
      </c>
      <c r="O206" s="117">
        <v>41730</v>
      </c>
      <c r="P206" s="117">
        <v>41760</v>
      </c>
      <c r="Q206" s="117">
        <v>41791</v>
      </c>
      <c r="R206" s="4"/>
    </row>
    <row r="207" spans="1:18" ht="14.25" customHeight="1" x14ac:dyDescent="0.2">
      <c r="A207" s="105"/>
      <c r="B207" s="105"/>
      <c r="C207" s="105"/>
      <c r="D207" s="111"/>
      <c r="E207" s="132"/>
      <c r="F207" s="132"/>
      <c r="G207" s="132"/>
      <c r="H207" s="132"/>
      <c r="I207" s="132"/>
      <c r="J207" s="132"/>
      <c r="K207" s="132"/>
      <c r="L207" s="132"/>
      <c r="M207" s="132"/>
      <c r="N207" s="132"/>
      <c r="O207" s="132"/>
      <c r="P207" s="132"/>
      <c r="Q207" s="132"/>
      <c r="R207" s="19" t="s">
        <v>110</v>
      </c>
    </row>
    <row r="208" spans="1:18" ht="14.25" customHeight="1" x14ac:dyDescent="0.2">
      <c r="A208" s="8" t="s">
        <v>58</v>
      </c>
      <c r="B208" s="8" t="s">
        <v>43</v>
      </c>
      <c r="C208" s="8" t="s">
        <v>44</v>
      </c>
      <c r="D208" s="8" t="s">
        <v>46</v>
      </c>
      <c r="E208" s="8" t="s">
        <v>47</v>
      </c>
      <c r="F208" s="29">
        <f>F143-G35</f>
        <v>807625.81585453963</v>
      </c>
      <c r="G208" s="29">
        <f t="shared" ref="G208:Q208" si="93">G143-H35</f>
        <v>791757.38844656968</v>
      </c>
      <c r="H208" s="29">
        <f t="shared" si="93"/>
        <v>828363.86452719872</v>
      </c>
      <c r="I208" s="29">
        <f t="shared" si="93"/>
        <v>755005.97657066374</v>
      </c>
      <c r="J208" s="29">
        <f t="shared" si="93"/>
        <v>705785.73207596969</v>
      </c>
      <c r="K208" s="29">
        <f t="shared" si="93"/>
        <v>-87642.560583191225</v>
      </c>
      <c r="L208" s="29">
        <f t="shared" si="93"/>
        <v>-458247.87508581905</v>
      </c>
      <c r="M208" s="29">
        <f t="shared" si="93"/>
        <v>-651850.71276154811</v>
      </c>
      <c r="N208" s="29">
        <f t="shared" si="93"/>
        <v>-478167.2517812876</v>
      </c>
      <c r="O208" s="29">
        <f t="shared" si="93"/>
        <v>-1217416.7731907084</v>
      </c>
      <c r="P208" s="29">
        <f t="shared" si="93"/>
        <v>-1353294.8837042174</v>
      </c>
      <c r="Q208" s="29">
        <f t="shared" si="93"/>
        <v>-171747.98783790413</v>
      </c>
      <c r="R208" s="29">
        <f t="shared" ref="R208" si="94">R143-S35</f>
        <v>-529829.26746973023</v>
      </c>
    </row>
    <row r="209" spans="1:38" ht="14.25" customHeight="1" x14ac:dyDescent="0.2">
      <c r="A209" s="8" t="s">
        <v>58</v>
      </c>
      <c r="B209" s="8" t="s">
        <v>43</v>
      </c>
      <c r="C209" s="8" t="s">
        <v>44</v>
      </c>
      <c r="D209" s="8" t="s">
        <v>48</v>
      </c>
      <c r="E209" s="8" t="s">
        <v>49</v>
      </c>
      <c r="F209" s="29">
        <f t="shared" ref="F209:Q216" si="95">F144-G36</f>
        <v>437146.68065439153</v>
      </c>
      <c r="G209" s="29">
        <f t="shared" si="95"/>
        <v>437680.07246620813</v>
      </c>
      <c r="H209" s="29">
        <f t="shared" si="95"/>
        <v>470330.22102838173</v>
      </c>
      <c r="I209" s="29">
        <f t="shared" si="95"/>
        <v>449831.77403474692</v>
      </c>
      <c r="J209" s="29">
        <f t="shared" si="95"/>
        <v>330357.90355893015</v>
      </c>
      <c r="K209" s="29">
        <f t="shared" si="95"/>
        <v>-18836.532904848806</v>
      </c>
      <c r="L209" s="29">
        <f t="shared" si="95"/>
        <v>-199205.82180450892</v>
      </c>
      <c r="M209" s="29">
        <f t="shared" si="95"/>
        <v>-179805.21117916494</v>
      </c>
      <c r="N209" s="29">
        <f t="shared" si="95"/>
        <v>-287759.63330712018</v>
      </c>
      <c r="O209" s="29">
        <f t="shared" si="95"/>
        <v>-109790.45305815595</v>
      </c>
      <c r="P209" s="29">
        <f t="shared" si="95"/>
        <v>-166079.48089964397</v>
      </c>
      <c r="Q209" s="29">
        <f t="shared" si="95"/>
        <v>80096.446389170131</v>
      </c>
      <c r="R209" s="29">
        <f t="shared" ref="R209" si="96">R144-S36</f>
        <v>1243965.9649783876</v>
      </c>
    </row>
    <row r="210" spans="1:38" ht="14.25" customHeight="1" x14ac:dyDescent="0.2">
      <c r="A210" s="8" t="s">
        <v>58</v>
      </c>
      <c r="B210" s="8" t="s">
        <v>43</v>
      </c>
      <c r="C210" s="8" t="s">
        <v>44</v>
      </c>
      <c r="D210" s="8" t="s">
        <v>48</v>
      </c>
      <c r="E210" s="8" t="s">
        <v>50</v>
      </c>
      <c r="F210" s="29">
        <f t="shared" si="95"/>
        <v>376239.59716882487</v>
      </c>
      <c r="G210" s="29">
        <f t="shared" si="95"/>
        <v>400253.65286010003</v>
      </c>
      <c r="H210" s="29">
        <f t="shared" si="95"/>
        <v>383930.33315422491</v>
      </c>
      <c r="I210" s="29">
        <f t="shared" si="95"/>
        <v>365058.88558132504</v>
      </c>
      <c r="J210" s="29">
        <f t="shared" si="95"/>
        <v>293980.58869798132</v>
      </c>
      <c r="K210" s="29">
        <f t="shared" si="95"/>
        <v>21675.937118062517</v>
      </c>
      <c r="L210" s="29">
        <f t="shared" si="95"/>
        <v>-217937.40371910005</v>
      </c>
      <c r="M210" s="29">
        <f t="shared" si="95"/>
        <v>-156154.94295423757</v>
      </c>
      <c r="N210" s="29">
        <f t="shared" si="95"/>
        <v>-191506.70040693739</v>
      </c>
      <c r="O210" s="29">
        <f t="shared" si="95"/>
        <v>-88660.939224000089</v>
      </c>
      <c r="P210" s="29">
        <f t="shared" si="95"/>
        <v>-158135.621540325</v>
      </c>
      <c r="Q210" s="29">
        <f t="shared" si="95"/>
        <v>-51299.236805212451</v>
      </c>
      <c r="R210" s="29">
        <f t="shared" ref="R210" si="97">R145-S37</f>
        <v>977444.14993070439</v>
      </c>
    </row>
    <row r="211" spans="1:38" ht="14.25" customHeight="1" x14ac:dyDescent="0.2">
      <c r="A211" s="8" t="s">
        <v>58</v>
      </c>
      <c r="B211" s="8" t="s">
        <v>43</v>
      </c>
      <c r="C211" s="8" t="s">
        <v>44</v>
      </c>
      <c r="D211" s="8" t="s">
        <v>51</v>
      </c>
      <c r="E211" s="8" t="s">
        <v>52</v>
      </c>
      <c r="F211" s="29">
        <f t="shared" si="95"/>
        <v>417901.91216113081</v>
      </c>
      <c r="G211" s="29">
        <f t="shared" si="95"/>
        <v>236053.14580242708</v>
      </c>
      <c r="H211" s="29">
        <f t="shared" si="95"/>
        <v>379888.84726444073</v>
      </c>
      <c r="I211" s="29">
        <f t="shared" si="95"/>
        <v>303903.83859357587</v>
      </c>
      <c r="J211" s="29">
        <f t="shared" si="95"/>
        <v>298743.90671202471</v>
      </c>
      <c r="K211" s="29">
        <f t="shared" si="95"/>
        <v>-29828.386262492975</v>
      </c>
      <c r="L211" s="29">
        <f t="shared" si="95"/>
        <v>-188562.75213934085</v>
      </c>
      <c r="M211" s="29">
        <f t="shared" si="95"/>
        <v>-109901.49350492517</v>
      </c>
      <c r="N211" s="29">
        <f t="shared" si="95"/>
        <v>-233405.03590466396</v>
      </c>
      <c r="O211" s="29">
        <f t="shared" si="95"/>
        <v>-114208.18585712637</v>
      </c>
      <c r="P211" s="29">
        <f t="shared" si="95"/>
        <v>-126625.06614785024</v>
      </c>
      <c r="Q211" s="29">
        <f t="shared" si="95"/>
        <v>-23865.983399840421</v>
      </c>
      <c r="R211" s="29">
        <f t="shared" ref="R211" si="98">R146-S38</f>
        <v>810094.74731735885</v>
      </c>
    </row>
    <row r="212" spans="1:38" ht="14.25" customHeight="1" x14ac:dyDescent="0.2">
      <c r="A212" s="8" t="s">
        <v>58</v>
      </c>
      <c r="B212" s="8" t="s">
        <v>43</v>
      </c>
      <c r="C212" s="8" t="s">
        <v>44</v>
      </c>
      <c r="D212" s="8" t="s">
        <v>51</v>
      </c>
      <c r="E212" s="8" t="s">
        <v>53</v>
      </c>
      <c r="F212" s="29">
        <f t="shared" si="95"/>
        <v>4021.2648995999771</v>
      </c>
      <c r="G212" s="29">
        <f t="shared" si="95"/>
        <v>-10351.732792830007</v>
      </c>
      <c r="H212" s="29">
        <f t="shared" si="95"/>
        <v>-17728.189511174976</v>
      </c>
      <c r="I212" s="29">
        <f t="shared" si="95"/>
        <v>-13136.200622414995</v>
      </c>
      <c r="J212" s="29">
        <f t="shared" si="95"/>
        <v>-755.03740264874068</v>
      </c>
      <c r="K212" s="29">
        <f t="shared" si="95"/>
        <v>-1148.3940195000032</v>
      </c>
      <c r="L212" s="29">
        <f t="shared" si="95"/>
        <v>-10927.522422765003</v>
      </c>
      <c r="M212" s="29">
        <f t="shared" si="95"/>
        <v>1447.7070143249875</v>
      </c>
      <c r="N212" s="29">
        <f t="shared" si="95"/>
        <v>-2571.9257349337568</v>
      </c>
      <c r="O212" s="29">
        <f t="shared" si="95"/>
        <v>3909.1414112399943</v>
      </c>
      <c r="P212" s="29">
        <f t="shared" si="95"/>
        <v>-3668.7984594300069</v>
      </c>
      <c r="Q212" s="29">
        <f t="shared" si="95"/>
        <v>-1764.1366503149911</v>
      </c>
      <c r="R212" s="29">
        <f t="shared" ref="R212" si="99">R147-S39</f>
        <v>-52673.824290847871</v>
      </c>
    </row>
    <row r="213" spans="1:38" ht="14.25" customHeight="1" x14ac:dyDescent="0.2">
      <c r="A213" s="8" t="s">
        <v>58</v>
      </c>
      <c r="B213" s="8" t="s">
        <v>43</v>
      </c>
      <c r="C213" s="8" t="s">
        <v>44</v>
      </c>
      <c r="D213" s="8" t="s">
        <v>51</v>
      </c>
      <c r="E213" s="8" t="s">
        <v>54</v>
      </c>
      <c r="F213" s="29">
        <f t="shared" si="95"/>
        <v>37460.093172223773</v>
      </c>
      <c r="G213" s="29">
        <f t="shared" si="95"/>
        <v>33120.739490498498</v>
      </c>
      <c r="H213" s="29">
        <f t="shared" si="95"/>
        <v>1208.223480578512</v>
      </c>
      <c r="I213" s="29">
        <f t="shared" si="95"/>
        <v>21342.114231328829</v>
      </c>
      <c r="J213" s="29">
        <f t="shared" si="95"/>
        <v>24342.405861395702</v>
      </c>
      <c r="K213" s="29">
        <f t="shared" si="95"/>
        <v>22356.934771626024</v>
      </c>
      <c r="L213" s="29">
        <f t="shared" si="95"/>
        <v>15735.632288781635</v>
      </c>
      <c r="M213" s="29">
        <f t="shared" si="95"/>
        <v>3492.3957574662054</v>
      </c>
      <c r="N213" s="29">
        <f t="shared" si="95"/>
        <v>-12297.875686808431</v>
      </c>
      <c r="O213" s="29">
        <f t="shared" si="95"/>
        <v>5222.1293202935776</v>
      </c>
      <c r="P213" s="29">
        <f t="shared" si="95"/>
        <v>-15228.896186774364</v>
      </c>
      <c r="Q213" s="29">
        <f t="shared" si="95"/>
        <v>36612.33494485321</v>
      </c>
      <c r="R213" s="29">
        <f t="shared" ref="R213" si="100">R148-S40</f>
        <v>173366.23144546244</v>
      </c>
    </row>
    <row r="214" spans="1:38" ht="14.25" customHeight="1" x14ac:dyDescent="0.2">
      <c r="A214" s="8" t="s">
        <v>58</v>
      </c>
      <c r="B214" s="8" t="s">
        <v>43</v>
      </c>
      <c r="C214" s="8" t="s">
        <v>44</v>
      </c>
      <c r="D214" s="8" t="s">
        <v>51</v>
      </c>
      <c r="E214" s="8" t="s">
        <v>55</v>
      </c>
      <c r="F214" s="29">
        <f t="shared" si="95"/>
        <v>-7114.6229236173094</v>
      </c>
      <c r="G214" s="29">
        <f t="shared" si="95"/>
        <v>-11453.781870039587</v>
      </c>
      <c r="H214" s="29">
        <f t="shared" si="95"/>
        <v>17415.30726575639</v>
      </c>
      <c r="I214" s="29">
        <f t="shared" si="95"/>
        <v>7267.0281432839984</v>
      </c>
      <c r="J214" s="29">
        <f t="shared" si="95"/>
        <v>12050.396946274064</v>
      </c>
      <c r="K214" s="29">
        <f t="shared" si="95"/>
        <v>-3183.3482220540027</v>
      </c>
      <c r="L214" s="29">
        <f t="shared" si="95"/>
        <v>-5883.390333311414</v>
      </c>
      <c r="M214" s="29">
        <f t="shared" si="95"/>
        <v>5417.0564281470142</v>
      </c>
      <c r="N214" s="29">
        <f t="shared" si="95"/>
        <v>1010.2672311322531</v>
      </c>
      <c r="O214" s="29">
        <f t="shared" si="95"/>
        <v>668.58408260279975</v>
      </c>
      <c r="P214" s="29">
        <f t="shared" si="95"/>
        <v>5901.3013517640065</v>
      </c>
      <c r="Q214" s="29">
        <f t="shared" si="95"/>
        <v>-3841.1754328174284</v>
      </c>
      <c r="R214" s="29">
        <f t="shared" ref="R214" si="101">R149-S41</f>
        <v>18253.622667121002</v>
      </c>
    </row>
    <row r="215" spans="1:38" ht="14.25" customHeight="1" x14ac:dyDescent="0.2">
      <c r="A215" s="8" t="s">
        <v>58</v>
      </c>
      <c r="B215" s="8" t="s">
        <v>43</v>
      </c>
      <c r="C215" s="8" t="s">
        <v>44</v>
      </c>
      <c r="D215" s="8" t="s">
        <v>56</v>
      </c>
      <c r="E215" s="8" t="s">
        <v>57</v>
      </c>
      <c r="F215" s="29">
        <f t="shared" si="95"/>
        <v>51874.317204840016</v>
      </c>
      <c r="G215" s="29">
        <f t="shared" si="95"/>
        <v>52619.639805719722</v>
      </c>
      <c r="H215" s="29">
        <f t="shared" si="95"/>
        <v>142908.15361679997</v>
      </c>
      <c r="I215" s="29">
        <f t="shared" si="95"/>
        <v>-6829.9136684997939</v>
      </c>
      <c r="J215" s="29">
        <f t="shared" si="95"/>
        <v>193986.53268052498</v>
      </c>
      <c r="K215" s="29">
        <f t="shared" si="95"/>
        <v>44615.107657575049</v>
      </c>
      <c r="L215" s="29">
        <f t="shared" si="95"/>
        <v>122302.42487189989</v>
      </c>
      <c r="M215" s="29">
        <f t="shared" si="95"/>
        <v>-985786.14931390015</v>
      </c>
      <c r="N215" s="29">
        <f t="shared" si="95"/>
        <v>37746.248196149711</v>
      </c>
      <c r="O215" s="29">
        <f t="shared" si="95"/>
        <v>-1018981.50107932</v>
      </c>
      <c r="P215" s="29">
        <f t="shared" si="95"/>
        <v>-989071.66416340088</v>
      </c>
      <c r="Q215" s="29">
        <f t="shared" si="95"/>
        <v>43732.019068334717</v>
      </c>
      <c r="R215" s="29">
        <f t="shared" ref="R215" si="102">R150-S42</f>
        <v>-2310884.7851232812</v>
      </c>
    </row>
    <row r="216" spans="1:38" ht="14.25" customHeight="1" x14ac:dyDescent="0.2">
      <c r="A216" s="8" t="s">
        <v>62</v>
      </c>
      <c r="B216" s="8" t="s">
        <v>43</v>
      </c>
      <c r="C216" s="8"/>
      <c r="D216" s="8"/>
      <c r="E216" s="8"/>
      <c r="F216" s="176">
        <f t="shared" si="95"/>
        <v>-15.999999999999972</v>
      </c>
      <c r="G216" s="176">
        <f t="shared" si="95"/>
        <v>-3</v>
      </c>
      <c r="H216" s="176">
        <f t="shared" si="95"/>
        <v>-8.9999999999999716</v>
      </c>
      <c r="I216" s="176">
        <f t="shared" si="95"/>
        <v>2</v>
      </c>
      <c r="J216" s="176">
        <f t="shared" si="95"/>
        <v>2</v>
      </c>
      <c r="K216" s="176">
        <f t="shared" si="95"/>
        <v>-5.0350993999999787</v>
      </c>
      <c r="L216" s="176">
        <f t="shared" si="95"/>
        <v>9.9999999999999716</v>
      </c>
      <c r="M216" s="176">
        <f t="shared" si="95"/>
        <v>-6.0000000000000284</v>
      </c>
      <c r="N216" s="176">
        <f t="shared" si="95"/>
        <v>-89.167982999999992</v>
      </c>
      <c r="O216" s="176">
        <f t="shared" si="95"/>
        <v>-118</v>
      </c>
      <c r="P216" s="176">
        <f t="shared" si="95"/>
        <v>-124.99999999999999</v>
      </c>
      <c r="Q216" s="176">
        <f t="shared" si="95"/>
        <v>-80.000000000000028</v>
      </c>
      <c r="R216" s="176">
        <f t="shared" ref="R216:R217" si="103">R151-S43</f>
        <v>-437.2030823999994</v>
      </c>
    </row>
    <row r="217" spans="1:38" ht="14.25" customHeight="1" x14ac:dyDescent="0.2">
      <c r="A217" s="204"/>
      <c r="B217" s="203"/>
      <c r="C217" s="123"/>
      <c r="D217" s="205" t="s">
        <v>129</v>
      </c>
      <c r="E217" s="203"/>
      <c r="F217" s="128">
        <f>F152-G44</f>
        <v>11.302266422986847</v>
      </c>
      <c r="G217" s="128">
        <f t="shared" ref="G217:Q217" si="104">G152-H44</f>
        <v>9.9347674131471244</v>
      </c>
      <c r="H217" s="128">
        <f t="shared" si="104"/>
        <v>13.523855695996062</v>
      </c>
      <c r="I217" s="128">
        <f t="shared" si="104"/>
        <v>10.192056495557452</v>
      </c>
      <c r="J217" s="128">
        <f t="shared" si="104"/>
        <v>8.7186115820456713</v>
      </c>
      <c r="K217" s="128">
        <f t="shared" si="104"/>
        <v>1.0592704258752903</v>
      </c>
      <c r="L217" s="128">
        <f t="shared" si="104"/>
        <v>-6.0468629489046855</v>
      </c>
      <c r="M217" s="128">
        <f t="shared" si="104"/>
        <v>-8.8288386940322567</v>
      </c>
      <c r="N217" s="128">
        <f t="shared" si="104"/>
        <v>15.429089382771622</v>
      </c>
      <c r="O217" s="128">
        <f t="shared" si="104"/>
        <v>6.9283403538242609</v>
      </c>
      <c r="P217" s="128">
        <f t="shared" si="104"/>
        <v>11.971100234700167</v>
      </c>
      <c r="Q217" s="128">
        <f t="shared" si="104"/>
        <v>23.858143781387312</v>
      </c>
      <c r="R217" s="128">
        <f t="shared" si="103"/>
        <v>7.6232274498891783</v>
      </c>
    </row>
    <row r="218" spans="1:38" ht="14.25" customHeight="1" x14ac:dyDescent="0.2">
      <c r="A218" s="33"/>
      <c r="C218" s="33"/>
      <c r="D218" s="34"/>
      <c r="E218" s="35"/>
      <c r="F218" s="29"/>
      <c r="G218" s="29"/>
      <c r="H218" s="29"/>
      <c r="I218" s="29"/>
      <c r="J218" s="29"/>
      <c r="K218" s="29"/>
      <c r="L218" s="29"/>
      <c r="M218" s="29"/>
      <c r="N218" s="29"/>
      <c r="O218" s="29"/>
      <c r="P218" s="29"/>
      <c r="Q218" s="29"/>
      <c r="R218" s="29"/>
    </row>
    <row r="219" spans="1:38" ht="14.25" customHeight="1" x14ac:dyDescent="0.2">
      <c r="A219" s="177" t="s">
        <v>257</v>
      </c>
      <c r="B219" s="131"/>
      <c r="C219" s="137"/>
      <c r="D219" s="138"/>
      <c r="E219" s="139"/>
      <c r="F219" s="130"/>
      <c r="G219" s="130"/>
      <c r="H219" s="130"/>
      <c r="I219" s="130"/>
      <c r="J219" s="130"/>
      <c r="K219" s="130"/>
      <c r="L219" s="130"/>
      <c r="M219" s="130"/>
      <c r="N219" s="130"/>
      <c r="O219" s="130"/>
      <c r="P219" s="130"/>
      <c r="Q219" s="130"/>
      <c r="R219" s="130"/>
      <c r="S219" s="131"/>
      <c r="T219" s="131"/>
      <c r="U219" s="131"/>
      <c r="V219" s="131"/>
      <c r="W219" s="131"/>
      <c r="X219" s="131"/>
      <c r="Y219" s="131"/>
      <c r="Z219" s="131"/>
      <c r="AA219" s="131"/>
      <c r="AB219" s="131"/>
      <c r="AC219" s="131"/>
      <c r="AD219" s="131"/>
      <c r="AE219" s="131"/>
      <c r="AF219" s="131"/>
      <c r="AG219" s="131"/>
      <c r="AH219" s="131"/>
      <c r="AI219" s="131"/>
      <c r="AJ219" s="131"/>
      <c r="AK219" s="131"/>
      <c r="AL219" s="131"/>
    </row>
    <row r="220" spans="1:38" ht="14.25" customHeight="1" x14ac:dyDescent="0.2">
      <c r="F220" s="4"/>
      <c r="G220" s="4"/>
      <c r="H220" s="4"/>
      <c r="I220" s="4"/>
      <c r="J220" s="4"/>
      <c r="K220" s="4"/>
      <c r="L220" s="4"/>
      <c r="M220" s="4"/>
      <c r="N220" s="4"/>
      <c r="O220" s="4"/>
      <c r="P220" s="4"/>
      <c r="Q220" s="4"/>
      <c r="R220" s="4"/>
    </row>
    <row r="221" spans="1:38" ht="14.25" customHeight="1" x14ac:dyDescent="0.2">
      <c r="A221" s="196" t="s">
        <v>133</v>
      </c>
      <c r="B221" s="191"/>
      <c r="C221" s="191"/>
      <c r="D221" s="191"/>
      <c r="E221" s="191"/>
      <c r="F221" s="191"/>
      <c r="G221" s="191"/>
      <c r="H221" s="191"/>
      <c r="I221" s="191"/>
      <c r="J221" s="191"/>
      <c r="K221" s="191"/>
      <c r="L221" s="191"/>
      <c r="M221" s="191"/>
      <c r="N221" s="191"/>
      <c r="O221" s="191"/>
      <c r="P221" s="191"/>
      <c r="Q221" s="191"/>
      <c r="R221" s="191"/>
      <c r="S221" s="191"/>
      <c r="T221" s="191"/>
      <c r="U221" s="191"/>
      <c r="V221" s="191"/>
      <c r="W221" s="196"/>
      <c r="X221" s="191"/>
      <c r="Y221" s="191"/>
      <c r="Z221" s="191"/>
      <c r="AA221" s="191"/>
      <c r="AB221" s="191"/>
      <c r="AC221" s="191"/>
      <c r="AD221" s="191"/>
      <c r="AE221" s="191"/>
      <c r="AF221" s="191"/>
      <c r="AG221" s="191"/>
      <c r="AH221" s="191"/>
      <c r="AI221" s="191"/>
      <c r="AJ221" s="191"/>
      <c r="AK221" s="191"/>
      <c r="AL221" s="191"/>
    </row>
    <row r="222" spans="1:38" ht="14.25" customHeight="1" x14ac:dyDescent="0.2">
      <c r="A222" s="196" t="s">
        <v>134</v>
      </c>
      <c r="B222" s="191"/>
      <c r="C222" s="191"/>
      <c r="D222" s="191"/>
      <c r="E222" s="191"/>
      <c r="F222" s="191"/>
      <c r="G222" s="191"/>
      <c r="H222" s="191"/>
      <c r="I222" s="191"/>
      <c r="J222" s="191"/>
      <c r="K222" s="191"/>
      <c r="L222" s="191"/>
      <c r="M222" s="191"/>
      <c r="N222" s="191"/>
      <c r="O222" s="191"/>
      <c r="P222" s="191"/>
      <c r="Q222" s="191"/>
      <c r="R222" s="191"/>
      <c r="S222" s="191"/>
      <c r="T222" s="191"/>
      <c r="U222" s="191"/>
      <c r="V222" s="191"/>
      <c r="W222" s="196"/>
      <c r="X222" s="191"/>
      <c r="Y222" s="191"/>
      <c r="Z222" s="191"/>
      <c r="AA222" s="191"/>
      <c r="AB222" s="191"/>
      <c r="AC222" s="191"/>
      <c r="AD222" s="191"/>
      <c r="AE222" s="191"/>
      <c r="AF222" s="191"/>
      <c r="AG222" s="191"/>
      <c r="AH222" s="191"/>
      <c r="AI222" s="191"/>
      <c r="AJ222" s="191"/>
      <c r="AK222" s="191"/>
      <c r="AL222" s="191"/>
    </row>
    <row r="223" spans="1:38" ht="14.25" customHeight="1" x14ac:dyDescent="0.2">
      <c r="A223" s="196" t="s">
        <v>135</v>
      </c>
      <c r="B223" s="191"/>
      <c r="C223" s="191"/>
      <c r="D223" s="191"/>
      <c r="E223" s="191"/>
      <c r="F223" s="191"/>
      <c r="G223" s="191"/>
      <c r="H223" s="191"/>
      <c r="I223" s="191"/>
      <c r="J223" s="191"/>
      <c r="K223" s="191"/>
      <c r="L223" s="191"/>
      <c r="M223" s="191"/>
      <c r="N223" s="191"/>
      <c r="O223" s="191"/>
      <c r="P223" s="191"/>
      <c r="Q223" s="191"/>
      <c r="R223" s="191"/>
      <c r="S223" s="191"/>
      <c r="T223" s="191"/>
      <c r="U223" s="191"/>
      <c r="V223" s="191"/>
      <c r="W223" s="196"/>
      <c r="X223" s="191"/>
      <c r="Y223" s="191"/>
      <c r="Z223" s="191"/>
      <c r="AA223" s="191"/>
      <c r="AB223" s="191"/>
      <c r="AC223" s="191"/>
      <c r="AD223" s="191"/>
      <c r="AE223" s="191"/>
      <c r="AF223" s="191"/>
      <c r="AG223" s="191"/>
      <c r="AH223" s="191"/>
      <c r="AI223" s="191"/>
      <c r="AJ223" s="191"/>
      <c r="AK223" s="191"/>
      <c r="AL223" s="191"/>
    </row>
    <row r="224" spans="1:38" ht="37.5" customHeight="1" x14ac:dyDescent="0.2">
      <c r="A224" s="196" t="s">
        <v>136</v>
      </c>
      <c r="B224" s="191"/>
      <c r="C224" s="191"/>
      <c r="D224" s="191"/>
      <c r="E224" s="191"/>
      <c r="F224" s="191"/>
      <c r="G224" s="191"/>
      <c r="H224" s="191"/>
      <c r="I224" s="191"/>
      <c r="J224" s="191"/>
      <c r="K224" s="191"/>
      <c r="L224" s="191"/>
      <c r="M224" s="191"/>
      <c r="N224" s="191"/>
      <c r="O224" s="191"/>
      <c r="P224" s="191"/>
      <c r="Q224" s="191"/>
      <c r="R224" s="191"/>
      <c r="S224" s="191"/>
      <c r="T224" s="191"/>
      <c r="U224" s="191"/>
      <c r="V224" s="191"/>
      <c r="W224" s="196"/>
      <c r="X224" s="191"/>
      <c r="Y224" s="191"/>
      <c r="Z224" s="191"/>
      <c r="AA224" s="191"/>
      <c r="AB224" s="191"/>
      <c r="AC224" s="191"/>
      <c r="AD224" s="191"/>
      <c r="AE224" s="191"/>
      <c r="AF224" s="191"/>
      <c r="AG224" s="191"/>
      <c r="AH224" s="191"/>
      <c r="AI224" s="191"/>
      <c r="AJ224" s="191"/>
      <c r="AK224" s="191"/>
      <c r="AL224" s="191"/>
    </row>
    <row r="225" spans="1:38" ht="19.5" customHeight="1" x14ac:dyDescent="0.2">
      <c r="A225" s="206" t="s">
        <v>137</v>
      </c>
      <c r="B225" s="191"/>
      <c r="C225" s="191"/>
      <c r="D225" s="191"/>
      <c r="E225" s="191"/>
      <c r="F225" s="191"/>
      <c r="G225" s="191"/>
      <c r="H225" s="191"/>
      <c r="I225" s="191"/>
      <c r="J225" s="191"/>
      <c r="K225" s="135"/>
      <c r="L225" s="135"/>
      <c r="M225" s="135"/>
      <c r="N225" s="135"/>
      <c r="O225" s="135"/>
      <c r="P225" s="135"/>
      <c r="Q225" s="135"/>
      <c r="R225" s="135"/>
      <c r="S225" s="135"/>
      <c r="T225" s="135"/>
      <c r="U225" s="135"/>
      <c r="V225" s="135"/>
      <c r="W225" s="136"/>
      <c r="X225" s="135"/>
      <c r="Y225" s="135"/>
      <c r="Z225" s="135"/>
      <c r="AA225" s="135"/>
      <c r="AB225" s="135"/>
      <c r="AC225" s="135"/>
      <c r="AD225" s="135"/>
      <c r="AE225" s="135"/>
      <c r="AF225" s="135"/>
      <c r="AG225" s="135"/>
      <c r="AH225" s="135"/>
      <c r="AI225" s="135"/>
      <c r="AJ225" s="135"/>
      <c r="AK225" s="135"/>
      <c r="AL225" s="135"/>
    </row>
    <row r="226" spans="1:38" ht="14.25" customHeight="1" x14ac:dyDescent="0.2">
      <c r="A226" s="22" t="s">
        <v>6</v>
      </c>
      <c r="B226" s="36" t="s">
        <v>138</v>
      </c>
      <c r="C226" s="36" t="s">
        <v>139</v>
      </c>
      <c r="D226" s="36"/>
      <c r="E226" s="36"/>
      <c r="F226" s="19"/>
      <c r="G226" s="19"/>
      <c r="H226" s="19"/>
      <c r="I226" s="19"/>
      <c r="J226" s="19"/>
      <c r="K226" s="19"/>
      <c r="L226" s="19"/>
      <c r="M226" s="19"/>
      <c r="N226" s="19"/>
      <c r="O226" s="19"/>
      <c r="P226" s="19"/>
      <c r="Q226" s="19"/>
      <c r="R226" s="19"/>
      <c r="S226" s="35"/>
      <c r="T226" s="35"/>
      <c r="U226" s="35"/>
      <c r="V226" s="35"/>
      <c r="W226" s="35"/>
      <c r="X226" s="35"/>
      <c r="Y226" s="35"/>
      <c r="Z226" s="35"/>
      <c r="AA226" s="35"/>
      <c r="AB226" s="35"/>
      <c r="AC226" s="35"/>
      <c r="AD226" s="35"/>
      <c r="AE226" s="35"/>
      <c r="AF226" s="35"/>
      <c r="AG226" s="35"/>
      <c r="AH226" s="35"/>
      <c r="AI226" s="35"/>
      <c r="AJ226" s="35"/>
      <c r="AK226" s="35"/>
      <c r="AL226" s="35"/>
    </row>
    <row r="227" spans="1:38" ht="14.25" customHeight="1" x14ac:dyDescent="0.2">
      <c r="A227" s="22" t="s">
        <v>34</v>
      </c>
      <c r="B227" s="37">
        <f>S22</f>
        <v>25.001374005209883</v>
      </c>
      <c r="C227" s="38">
        <f>AVERAGE('Water Trading Repository Table'!C:C)</f>
        <v>76.577683416577656</v>
      </c>
      <c r="D227" s="38"/>
      <c r="E227" s="38"/>
      <c r="F227" s="4"/>
      <c r="G227" s="4"/>
      <c r="H227" s="4"/>
      <c r="I227" s="4"/>
      <c r="J227" s="4"/>
      <c r="K227" s="4"/>
      <c r="L227" s="4"/>
      <c r="M227" s="4"/>
      <c r="N227" s="4"/>
      <c r="O227" s="4"/>
      <c r="P227" s="4"/>
      <c r="Q227" s="4"/>
      <c r="R227" s="4"/>
    </row>
    <row r="228" spans="1:38" ht="14.25" customHeight="1" x14ac:dyDescent="0.2">
      <c r="A228" s="22" t="s">
        <v>42</v>
      </c>
      <c r="B228" s="38">
        <f>S33</f>
        <v>54.231506516209798</v>
      </c>
      <c r="C228" s="38">
        <f>AVERAGE('Water Trading Repository Table'!C:C)</f>
        <v>76.577683416577656</v>
      </c>
      <c r="D228" s="38"/>
      <c r="E228" s="38"/>
      <c r="F228" s="4"/>
      <c r="G228" s="4"/>
      <c r="H228" s="4"/>
      <c r="I228" s="4"/>
      <c r="J228" s="4"/>
      <c r="K228" s="4"/>
      <c r="L228" s="4"/>
      <c r="M228" s="4"/>
      <c r="N228" s="4"/>
      <c r="O228" s="4"/>
      <c r="P228" s="4"/>
      <c r="Q228" s="4"/>
      <c r="R228" s="4"/>
    </row>
    <row r="229" spans="1:38" ht="14.25" customHeight="1" x14ac:dyDescent="0.2">
      <c r="A229" s="22" t="s">
        <v>43</v>
      </c>
      <c r="B229" s="38">
        <f>S44</f>
        <v>35.80418919825496</v>
      </c>
      <c r="C229" s="38">
        <f>AVERAGE('Water Trading Repository Table'!C:C)</f>
        <v>76.577683416577656</v>
      </c>
      <c r="D229" s="38"/>
      <c r="E229" s="38"/>
      <c r="F229" s="4"/>
      <c r="G229" s="4"/>
      <c r="H229" s="4"/>
      <c r="I229" s="4"/>
      <c r="J229" s="4"/>
      <c r="K229" s="4"/>
      <c r="L229" s="4"/>
      <c r="M229" s="4"/>
      <c r="N229" s="4"/>
      <c r="O229" s="4"/>
      <c r="P229" s="4"/>
      <c r="Q229" s="4"/>
      <c r="R229" s="4"/>
    </row>
    <row r="230" spans="1:38" ht="14.25" customHeight="1" x14ac:dyDescent="0.2">
      <c r="F230" s="4"/>
      <c r="G230" s="4"/>
      <c r="H230" s="4"/>
      <c r="I230" s="4"/>
      <c r="J230" s="4"/>
      <c r="K230" s="4"/>
      <c r="L230" s="4"/>
      <c r="M230" s="4"/>
      <c r="N230" s="4"/>
      <c r="O230" s="4"/>
      <c r="P230" s="4"/>
      <c r="Q230" s="4"/>
      <c r="R230" s="4"/>
    </row>
    <row r="231" spans="1:38" ht="14.25" customHeight="1" x14ac:dyDescent="0.2">
      <c r="F231" s="4"/>
      <c r="G231" s="4"/>
      <c r="H231" s="4"/>
      <c r="I231" s="4"/>
      <c r="J231" s="4"/>
      <c r="K231" s="4"/>
      <c r="L231" s="4"/>
      <c r="M231" s="4"/>
      <c r="N231" s="4"/>
      <c r="O231" s="4"/>
      <c r="P231" s="4"/>
      <c r="Q231" s="4"/>
      <c r="R231" s="4"/>
    </row>
    <row r="232" spans="1:38" ht="14.25" customHeight="1" x14ac:dyDescent="0.2">
      <c r="F232" s="4"/>
      <c r="G232" s="4"/>
      <c r="H232" s="4"/>
      <c r="I232" s="4"/>
      <c r="J232" s="4"/>
      <c r="K232" s="4"/>
      <c r="L232" s="4"/>
      <c r="M232" s="4"/>
      <c r="N232" s="4"/>
      <c r="O232" s="4"/>
      <c r="P232" s="4"/>
      <c r="Q232" s="4"/>
      <c r="R232" s="4"/>
    </row>
    <row r="233" spans="1:38" ht="14.25" customHeight="1" x14ac:dyDescent="0.2">
      <c r="F233" s="4"/>
      <c r="G233" s="4"/>
      <c r="H233" s="4"/>
      <c r="I233" s="4"/>
      <c r="J233" s="4"/>
      <c r="K233" s="4"/>
      <c r="L233" s="4"/>
      <c r="M233" s="4"/>
      <c r="N233" s="4"/>
      <c r="O233" s="4"/>
      <c r="P233" s="4"/>
      <c r="Q233" s="4"/>
      <c r="R233" s="4"/>
    </row>
    <row r="234" spans="1:38" ht="14.25" customHeight="1" x14ac:dyDescent="0.2">
      <c r="F234" s="4"/>
      <c r="G234" s="4"/>
      <c r="H234" s="4"/>
      <c r="I234" s="4"/>
      <c r="J234" s="4"/>
      <c r="K234" s="4"/>
      <c r="L234" s="4"/>
      <c r="M234" s="4"/>
      <c r="N234" s="4"/>
      <c r="O234" s="4"/>
      <c r="P234" s="4"/>
      <c r="Q234" s="4"/>
      <c r="R234" s="4"/>
    </row>
    <row r="235" spans="1:38" ht="14.25" customHeight="1" x14ac:dyDescent="0.2">
      <c r="F235" s="4"/>
      <c r="G235" s="4"/>
      <c r="H235" s="4"/>
      <c r="I235" s="4"/>
      <c r="J235" s="4"/>
      <c r="K235" s="4"/>
      <c r="L235" s="4"/>
      <c r="M235" s="4"/>
      <c r="N235" s="4"/>
      <c r="O235" s="4"/>
      <c r="P235" s="4"/>
      <c r="Q235" s="4"/>
      <c r="R235" s="4"/>
    </row>
    <row r="236" spans="1:38" ht="14.25" customHeight="1" x14ac:dyDescent="0.2">
      <c r="F236" s="4"/>
      <c r="G236" s="4"/>
      <c r="H236" s="4"/>
      <c r="I236" s="4"/>
      <c r="J236" s="4"/>
      <c r="K236" s="4"/>
      <c r="L236" s="4"/>
      <c r="M236" s="4"/>
      <c r="N236" s="4"/>
      <c r="O236" s="4"/>
      <c r="P236" s="4"/>
      <c r="Q236" s="4"/>
      <c r="R236" s="4"/>
    </row>
    <row r="237" spans="1:38" ht="14.25" customHeight="1" x14ac:dyDescent="0.2">
      <c r="F237" s="4"/>
      <c r="G237" s="4"/>
      <c r="H237" s="4"/>
      <c r="I237" s="4"/>
      <c r="J237" s="4"/>
      <c r="K237" s="4"/>
      <c r="L237" s="4"/>
      <c r="M237" s="4"/>
      <c r="N237" s="4"/>
      <c r="O237" s="4"/>
      <c r="P237" s="4"/>
      <c r="Q237" s="4"/>
      <c r="R237" s="4"/>
    </row>
    <row r="238" spans="1:38" ht="14.25" customHeight="1" x14ac:dyDescent="0.2">
      <c r="F238" s="4"/>
      <c r="G238" s="4"/>
      <c r="H238" s="4"/>
      <c r="I238" s="4"/>
      <c r="J238" s="4"/>
      <c r="K238" s="4"/>
      <c r="L238" s="4"/>
      <c r="M238" s="4"/>
      <c r="N238" s="4"/>
      <c r="O238" s="4"/>
      <c r="P238" s="4"/>
      <c r="Q238" s="4"/>
      <c r="R238" s="4"/>
    </row>
    <row r="239" spans="1:38" ht="14.25" customHeight="1" x14ac:dyDescent="0.2">
      <c r="F239" s="4"/>
      <c r="G239" s="4"/>
      <c r="H239" s="4"/>
      <c r="I239" s="4"/>
      <c r="J239" s="4"/>
      <c r="K239" s="4"/>
      <c r="L239" s="4"/>
      <c r="M239" s="4"/>
      <c r="N239" s="4"/>
      <c r="O239" s="4"/>
      <c r="P239" s="4"/>
      <c r="Q239" s="4"/>
      <c r="R239" s="4"/>
    </row>
    <row r="240" spans="1:38" ht="14.25" customHeight="1" x14ac:dyDescent="0.2">
      <c r="F240" s="4"/>
      <c r="G240" s="4"/>
      <c r="H240" s="4"/>
      <c r="I240" s="4"/>
      <c r="J240" s="4"/>
      <c r="K240" s="4"/>
      <c r="L240" s="4"/>
      <c r="M240" s="4"/>
      <c r="N240" s="4"/>
      <c r="O240" s="4"/>
      <c r="P240" s="4"/>
      <c r="Q240" s="4"/>
      <c r="R240" s="4"/>
    </row>
    <row r="241" spans="6:18" ht="14.25" customHeight="1" x14ac:dyDescent="0.2">
      <c r="F241" s="4"/>
      <c r="G241" s="4"/>
      <c r="H241" s="4"/>
      <c r="I241" s="4"/>
      <c r="J241" s="4"/>
      <c r="K241" s="4"/>
      <c r="L241" s="4"/>
      <c r="M241" s="4"/>
      <c r="N241" s="4"/>
      <c r="O241" s="4"/>
      <c r="P241" s="4"/>
      <c r="Q241" s="4"/>
      <c r="R241" s="4"/>
    </row>
    <row r="242" spans="6:18" ht="14.25" customHeight="1" x14ac:dyDescent="0.2">
      <c r="F242" s="4"/>
      <c r="G242" s="4"/>
      <c r="H242" s="4"/>
      <c r="I242" s="4"/>
      <c r="J242" s="4"/>
      <c r="K242" s="4"/>
      <c r="L242" s="4"/>
      <c r="M242" s="4"/>
      <c r="N242" s="4"/>
      <c r="O242" s="4"/>
      <c r="P242" s="4"/>
      <c r="Q242" s="4"/>
      <c r="R242" s="4"/>
    </row>
    <row r="243" spans="6:18" ht="14.25" customHeight="1" x14ac:dyDescent="0.2">
      <c r="F243" s="4"/>
      <c r="G243" s="4"/>
      <c r="H243" s="4"/>
      <c r="I243" s="4"/>
      <c r="J243" s="4"/>
      <c r="K243" s="4"/>
      <c r="L243" s="4"/>
      <c r="M243" s="4"/>
      <c r="N243" s="4"/>
      <c r="O243" s="4"/>
      <c r="P243" s="4"/>
      <c r="Q243" s="4"/>
      <c r="R243" s="4"/>
    </row>
    <row r="244" spans="6:18" ht="14.25" customHeight="1" x14ac:dyDescent="0.2">
      <c r="F244" s="4"/>
      <c r="G244" s="4"/>
      <c r="H244" s="4"/>
      <c r="I244" s="4"/>
      <c r="J244" s="4"/>
      <c r="K244" s="4"/>
      <c r="L244" s="4"/>
      <c r="M244" s="4"/>
      <c r="N244" s="4"/>
      <c r="O244" s="4"/>
      <c r="P244" s="4"/>
      <c r="Q244" s="4"/>
      <c r="R244" s="4"/>
    </row>
    <row r="245" spans="6:18" ht="14.25" customHeight="1" x14ac:dyDescent="0.2">
      <c r="F245" s="4"/>
      <c r="G245" s="4"/>
      <c r="H245" s="4"/>
      <c r="I245" s="4"/>
      <c r="J245" s="4"/>
      <c r="K245" s="4"/>
      <c r="L245" s="4"/>
      <c r="M245" s="4"/>
      <c r="N245" s="4"/>
      <c r="O245" s="4"/>
      <c r="P245" s="4"/>
      <c r="Q245" s="4"/>
      <c r="R245" s="4"/>
    </row>
    <row r="246" spans="6:18" ht="14.25" customHeight="1" x14ac:dyDescent="0.2">
      <c r="F246" s="4"/>
      <c r="G246" s="4"/>
      <c r="H246" s="4"/>
      <c r="I246" s="4"/>
      <c r="J246" s="4"/>
      <c r="K246" s="4"/>
      <c r="L246" s="4"/>
      <c r="M246" s="4"/>
      <c r="N246" s="4"/>
      <c r="O246" s="4"/>
      <c r="P246" s="4"/>
      <c r="Q246" s="4"/>
      <c r="R246" s="4"/>
    </row>
    <row r="247" spans="6:18" ht="14.25" customHeight="1" x14ac:dyDescent="0.2">
      <c r="F247" s="4"/>
      <c r="G247" s="4"/>
      <c r="H247" s="4"/>
      <c r="I247" s="4"/>
      <c r="J247" s="4"/>
      <c r="K247" s="4"/>
      <c r="L247" s="4"/>
      <c r="M247" s="4"/>
      <c r="N247" s="4"/>
      <c r="O247" s="4"/>
      <c r="P247" s="4"/>
      <c r="Q247" s="4"/>
      <c r="R247" s="4"/>
    </row>
    <row r="248" spans="6:18" ht="14.25" customHeight="1" x14ac:dyDescent="0.2">
      <c r="F248" s="4"/>
      <c r="G248" s="4"/>
      <c r="H248" s="4"/>
      <c r="I248" s="4"/>
      <c r="J248" s="4"/>
      <c r="K248" s="4"/>
      <c r="L248" s="4"/>
      <c r="M248" s="4"/>
      <c r="N248" s="4"/>
      <c r="O248" s="4"/>
      <c r="P248" s="4"/>
      <c r="Q248" s="4"/>
      <c r="R248" s="4"/>
    </row>
    <row r="249" spans="6:18" ht="14.25" customHeight="1" x14ac:dyDescent="0.2">
      <c r="F249" s="4"/>
      <c r="G249" s="4"/>
      <c r="H249" s="4"/>
      <c r="I249" s="4"/>
      <c r="J249" s="4"/>
      <c r="K249" s="4"/>
      <c r="L249" s="4"/>
      <c r="M249" s="4"/>
      <c r="N249" s="4"/>
      <c r="O249" s="4"/>
      <c r="P249" s="4"/>
      <c r="Q249" s="4"/>
      <c r="R249" s="4"/>
    </row>
    <row r="250" spans="6:18" ht="14.25" customHeight="1" x14ac:dyDescent="0.2">
      <c r="F250" s="4"/>
      <c r="G250" s="4"/>
      <c r="H250" s="4"/>
      <c r="I250" s="4"/>
      <c r="J250" s="4"/>
      <c r="K250" s="4"/>
      <c r="L250" s="4"/>
      <c r="M250" s="4"/>
      <c r="N250" s="4"/>
      <c r="O250" s="4"/>
      <c r="P250" s="4"/>
      <c r="Q250" s="4"/>
      <c r="R250" s="4"/>
    </row>
    <row r="251" spans="6:18" ht="14.25" customHeight="1" x14ac:dyDescent="0.2">
      <c r="F251" s="4"/>
      <c r="G251" s="4"/>
      <c r="H251" s="4"/>
      <c r="I251" s="4"/>
      <c r="J251" s="4"/>
      <c r="K251" s="4"/>
      <c r="L251" s="4"/>
      <c r="M251" s="4"/>
      <c r="N251" s="4"/>
      <c r="O251" s="4"/>
      <c r="P251" s="4"/>
      <c r="Q251" s="4"/>
      <c r="R251" s="4"/>
    </row>
    <row r="252" spans="6:18" ht="14.25" customHeight="1" x14ac:dyDescent="0.2">
      <c r="F252" s="4"/>
      <c r="G252" s="4"/>
      <c r="H252" s="4"/>
      <c r="I252" s="4"/>
      <c r="J252" s="4"/>
      <c r="K252" s="4"/>
      <c r="L252" s="4"/>
      <c r="M252" s="4"/>
      <c r="N252" s="4"/>
      <c r="O252" s="4"/>
      <c r="P252" s="4"/>
      <c r="Q252" s="4"/>
      <c r="R252" s="4"/>
    </row>
    <row r="253" spans="6:18" ht="14.25" customHeight="1" x14ac:dyDescent="0.2">
      <c r="F253" s="4"/>
      <c r="G253" s="4"/>
      <c r="H253" s="4"/>
      <c r="I253" s="4"/>
      <c r="J253" s="4"/>
      <c r="K253" s="4"/>
      <c r="L253" s="4"/>
      <c r="M253" s="4"/>
      <c r="N253" s="4"/>
      <c r="O253" s="4"/>
      <c r="P253" s="4"/>
      <c r="Q253" s="4"/>
      <c r="R253" s="4"/>
    </row>
    <row r="254" spans="6:18" ht="14.25" customHeight="1" x14ac:dyDescent="0.2">
      <c r="F254" s="4"/>
      <c r="G254" s="4"/>
      <c r="H254" s="4"/>
      <c r="I254" s="4"/>
      <c r="J254" s="4"/>
      <c r="K254" s="4"/>
      <c r="L254" s="4"/>
      <c r="M254" s="4"/>
      <c r="N254" s="4"/>
      <c r="O254" s="4"/>
      <c r="P254" s="4"/>
      <c r="Q254" s="4"/>
      <c r="R254" s="4"/>
    </row>
    <row r="255" spans="6:18" ht="14.25" customHeight="1" x14ac:dyDescent="0.2">
      <c r="F255" s="4"/>
      <c r="G255" s="4"/>
      <c r="H255" s="4"/>
      <c r="I255" s="4"/>
      <c r="J255" s="4"/>
      <c r="K255" s="4"/>
      <c r="L255" s="4"/>
      <c r="M255" s="4"/>
      <c r="N255" s="4"/>
      <c r="O255" s="4"/>
      <c r="P255" s="4"/>
      <c r="Q255" s="4"/>
      <c r="R255" s="4"/>
    </row>
    <row r="256" spans="6:18" ht="14.25" customHeight="1" x14ac:dyDescent="0.2">
      <c r="F256" s="4"/>
      <c r="G256" s="4"/>
      <c r="H256" s="4"/>
      <c r="I256" s="4"/>
      <c r="J256" s="4"/>
      <c r="K256" s="4"/>
      <c r="L256" s="4"/>
      <c r="M256" s="4"/>
      <c r="N256" s="4"/>
      <c r="O256" s="4"/>
      <c r="P256" s="4"/>
      <c r="Q256" s="4"/>
      <c r="R256" s="4"/>
    </row>
    <row r="257" spans="6:18" ht="14.25" customHeight="1" x14ac:dyDescent="0.2">
      <c r="F257" s="4"/>
      <c r="G257" s="4"/>
      <c r="H257" s="4"/>
      <c r="I257" s="4"/>
      <c r="J257" s="4"/>
      <c r="K257" s="4"/>
      <c r="L257" s="4"/>
      <c r="M257" s="4"/>
      <c r="N257" s="4"/>
      <c r="O257" s="4"/>
      <c r="P257" s="4"/>
      <c r="Q257" s="4"/>
      <c r="R257" s="4"/>
    </row>
    <row r="258" spans="6:18" ht="14.25" customHeight="1" x14ac:dyDescent="0.2">
      <c r="F258" s="4"/>
      <c r="G258" s="4"/>
      <c r="H258" s="4"/>
      <c r="I258" s="4"/>
      <c r="J258" s="4"/>
      <c r="K258" s="4"/>
      <c r="L258" s="4"/>
      <c r="M258" s="4"/>
      <c r="N258" s="4"/>
      <c r="O258" s="4"/>
      <c r="P258" s="4"/>
      <c r="Q258" s="4"/>
      <c r="R258" s="4"/>
    </row>
    <row r="259" spans="6:18" ht="14.25" customHeight="1" x14ac:dyDescent="0.2">
      <c r="F259" s="4"/>
      <c r="G259" s="4"/>
      <c r="H259" s="4"/>
      <c r="I259" s="4"/>
      <c r="J259" s="4"/>
      <c r="K259" s="4"/>
      <c r="L259" s="4"/>
      <c r="M259" s="4"/>
      <c r="N259" s="4"/>
      <c r="O259" s="4"/>
      <c r="P259" s="4"/>
      <c r="Q259" s="4"/>
      <c r="R259" s="4"/>
    </row>
    <row r="260" spans="6:18" ht="14.25" customHeight="1" x14ac:dyDescent="0.2">
      <c r="F260" s="4"/>
      <c r="G260" s="4"/>
      <c r="H260" s="4"/>
      <c r="I260" s="4"/>
      <c r="J260" s="4"/>
      <c r="K260" s="4"/>
      <c r="L260" s="4"/>
      <c r="M260" s="4"/>
      <c r="N260" s="4"/>
      <c r="O260" s="4"/>
      <c r="P260" s="4"/>
      <c r="Q260" s="4"/>
      <c r="R260" s="4"/>
    </row>
    <row r="261" spans="6:18" ht="14.25" customHeight="1" x14ac:dyDescent="0.2">
      <c r="F261" s="4"/>
      <c r="G261" s="4"/>
      <c r="H261" s="4"/>
      <c r="I261" s="4"/>
      <c r="J261" s="4"/>
      <c r="K261" s="4"/>
      <c r="L261" s="4"/>
      <c r="M261" s="4"/>
      <c r="N261" s="4"/>
      <c r="O261" s="4"/>
      <c r="P261" s="4"/>
      <c r="Q261" s="4"/>
      <c r="R261" s="4"/>
    </row>
    <row r="262" spans="6:18" ht="14.25" customHeight="1" x14ac:dyDescent="0.2">
      <c r="F262" s="4"/>
      <c r="G262" s="4"/>
      <c r="H262" s="4"/>
      <c r="I262" s="4"/>
      <c r="J262" s="4"/>
      <c r="K262" s="4"/>
      <c r="L262" s="4"/>
      <c r="M262" s="4"/>
      <c r="N262" s="4"/>
      <c r="O262" s="4"/>
      <c r="P262" s="4"/>
      <c r="Q262" s="4"/>
      <c r="R262" s="4"/>
    </row>
    <row r="263" spans="6:18" ht="14.25" customHeight="1" x14ac:dyDescent="0.2">
      <c r="F263" s="4"/>
      <c r="G263" s="4"/>
      <c r="H263" s="4"/>
      <c r="I263" s="4"/>
      <c r="J263" s="4"/>
      <c r="K263" s="4"/>
      <c r="L263" s="4"/>
      <c r="M263" s="4"/>
      <c r="N263" s="4"/>
      <c r="O263" s="4"/>
      <c r="P263" s="4"/>
      <c r="Q263" s="4"/>
      <c r="R263" s="4"/>
    </row>
    <row r="264" spans="6:18" ht="14.25" customHeight="1" x14ac:dyDescent="0.2">
      <c r="F264" s="4"/>
      <c r="G264" s="4"/>
      <c r="H264" s="4"/>
      <c r="I264" s="4"/>
      <c r="J264" s="4"/>
      <c r="K264" s="4"/>
      <c r="L264" s="4"/>
      <c r="M264" s="4"/>
      <c r="N264" s="4"/>
      <c r="O264" s="4"/>
      <c r="P264" s="4"/>
      <c r="Q264" s="4"/>
      <c r="R264" s="4"/>
    </row>
    <row r="265" spans="6:18" ht="14.25" customHeight="1" x14ac:dyDescent="0.2">
      <c r="F265" s="4"/>
      <c r="G265" s="4"/>
      <c r="H265" s="4"/>
      <c r="I265" s="4"/>
      <c r="J265" s="4"/>
      <c r="K265" s="4"/>
      <c r="L265" s="4"/>
      <c r="M265" s="4"/>
      <c r="N265" s="4"/>
      <c r="O265" s="4"/>
      <c r="P265" s="4"/>
      <c r="Q265" s="4"/>
      <c r="R265" s="4"/>
    </row>
    <row r="266" spans="6:18" ht="14.25" customHeight="1" x14ac:dyDescent="0.2">
      <c r="F266" s="4"/>
      <c r="G266" s="4"/>
      <c r="H266" s="4"/>
      <c r="I266" s="4"/>
      <c r="J266" s="4"/>
      <c r="K266" s="4"/>
      <c r="L266" s="4"/>
      <c r="M266" s="4"/>
      <c r="N266" s="4"/>
      <c r="O266" s="4"/>
      <c r="P266" s="4"/>
      <c r="Q266" s="4"/>
      <c r="R266" s="4"/>
    </row>
    <row r="267" spans="6:18" ht="14.25" customHeight="1" x14ac:dyDescent="0.2">
      <c r="F267" s="4"/>
      <c r="G267" s="4"/>
      <c r="H267" s="4"/>
      <c r="I267" s="4"/>
      <c r="J267" s="4"/>
      <c r="K267" s="4"/>
      <c r="L267" s="4"/>
      <c r="M267" s="4"/>
      <c r="N267" s="4"/>
      <c r="O267" s="4"/>
      <c r="P267" s="4"/>
      <c r="Q267" s="4"/>
      <c r="R267" s="4"/>
    </row>
    <row r="268" spans="6:18" ht="14.25" customHeight="1" x14ac:dyDescent="0.2">
      <c r="F268" s="4"/>
      <c r="G268" s="4"/>
      <c r="H268" s="4"/>
      <c r="I268" s="4"/>
      <c r="J268" s="4"/>
      <c r="K268" s="4"/>
      <c r="L268" s="4"/>
      <c r="M268" s="4"/>
      <c r="N268" s="4"/>
      <c r="O268" s="4"/>
      <c r="P268" s="4"/>
      <c r="Q268" s="4"/>
      <c r="R268" s="4"/>
    </row>
    <row r="269" spans="6:18" ht="14.25" customHeight="1" x14ac:dyDescent="0.2">
      <c r="F269" s="4"/>
      <c r="G269" s="4"/>
      <c r="H269" s="4"/>
      <c r="I269" s="4"/>
      <c r="J269" s="4"/>
      <c r="K269" s="4"/>
      <c r="L269" s="4"/>
      <c r="M269" s="4"/>
      <c r="N269" s="4"/>
      <c r="O269" s="4"/>
      <c r="P269" s="4"/>
      <c r="Q269" s="4"/>
      <c r="R269" s="4"/>
    </row>
    <row r="270" spans="6:18" ht="14.25" customHeight="1" x14ac:dyDescent="0.2">
      <c r="F270" s="4"/>
      <c r="G270" s="4"/>
      <c r="H270" s="4"/>
      <c r="I270" s="4"/>
      <c r="J270" s="4"/>
      <c r="K270" s="4"/>
      <c r="L270" s="4"/>
      <c r="M270" s="4"/>
      <c r="N270" s="4"/>
      <c r="O270" s="4"/>
      <c r="P270" s="4"/>
      <c r="Q270" s="4"/>
      <c r="R270" s="4"/>
    </row>
    <row r="271" spans="6:18" ht="14.25" customHeight="1" x14ac:dyDescent="0.2">
      <c r="F271" s="4"/>
      <c r="G271" s="4"/>
      <c r="H271" s="4"/>
      <c r="I271" s="4"/>
      <c r="J271" s="4"/>
      <c r="K271" s="4"/>
      <c r="L271" s="4"/>
      <c r="M271" s="4"/>
      <c r="N271" s="4"/>
      <c r="O271" s="4"/>
      <c r="P271" s="4"/>
      <c r="Q271" s="4"/>
      <c r="R271" s="4"/>
    </row>
    <row r="272" spans="6:18" ht="14.25" customHeight="1" x14ac:dyDescent="0.2">
      <c r="F272" s="4"/>
      <c r="G272" s="4"/>
      <c r="H272" s="4"/>
      <c r="I272" s="4"/>
      <c r="J272" s="4"/>
      <c r="K272" s="4"/>
      <c r="L272" s="4"/>
      <c r="M272" s="4"/>
      <c r="N272" s="4"/>
      <c r="O272" s="4"/>
      <c r="P272" s="4"/>
      <c r="Q272" s="4"/>
      <c r="R272" s="4"/>
    </row>
    <row r="273" spans="6:18" ht="14.25" customHeight="1" x14ac:dyDescent="0.2">
      <c r="F273" s="4"/>
      <c r="G273" s="4"/>
      <c r="H273" s="4"/>
      <c r="I273" s="4"/>
      <c r="J273" s="4"/>
      <c r="K273" s="4"/>
      <c r="L273" s="4"/>
      <c r="M273" s="4"/>
      <c r="N273" s="4"/>
      <c r="O273" s="4"/>
      <c r="P273" s="4"/>
      <c r="Q273" s="4"/>
      <c r="R273" s="4"/>
    </row>
    <row r="274" spans="6:18" ht="14.25" customHeight="1" x14ac:dyDescent="0.2">
      <c r="F274" s="4"/>
      <c r="G274" s="4"/>
      <c r="H274" s="4"/>
      <c r="I274" s="4"/>
      <c r="J274" s="4"/>
      <c r="K274" s="4"/>
      <c r="L274" s="4"/>
      <c r="M274" s="4"/>
      <c r="N274" s="4"/>
      <c r="O274" s="4"/>
      <c r="P274" s="4"/>
      <c r="Q274" s="4"/>
      <c r="R274" s="4"/>
    </row>
    <row r="275" spans="6:18" ht="14.25" customHeight="1" x14ac:dyDescent="0.2">
      <c r="F275" s="4"/>
      <c r="G275" s="4"/>
      <c r="H275" s="4"/>
      <c r="I275" s="4"/>
      <c r="J275" s="4"/>
      <c r="K275" s="4"/>
      <c r="L275" s="4"/>
      <c r="M275" s="4"/>
      <c r="N275" s="4"/>
      <c r="O275" s="4"/>
      <c r="P275" s="4"/>
      <c r="Q275" s="4"/>
      <c r="R275" s="4"/>
    </row>
    <row r="276" spans="6:18" ht="14.25" customHeight="1" x14ac:dyDescent="0.2">
      <c r="F276" s="4"/>
      <c r="G276" s="4"/>
      <c r="H276" s="4"/>
      <c r="I276" s="4"/>
      <c r="J276" s="4"/>
      <c r="K276" s="4"/>
      <c r="L276" s="4"/>
      <c r="M276" s="4"/>
      <c r="N276" s="4"/>
      <c r="O276" s="4"/>
      <c r="P276" s="4"/>
      <c r="Q276" s="4"/>
      <c r="R276" s="4"/>
    </row>
    <row r="277" spans="6:18" ht="14.25" customHeight="1" x14ac:dyDescent="0.2">
      <c r="F277" s="4"/>
      <c r="G277" s="4"/>
      <c r="H277" s="4"/>
      <c r="I277" s="4"/>
      <c r="J277" s="4"/>
      <c r="K277" s="4"/>
      <c r="L277" s="4"/>
      <c r="M277" s="4"/>
      <c r="N277" s="4"/>
      <c r="O277" s="4"/>
      <c r="P277" s="4"/>
      <c r="Q277" s="4"/>
      <c r="R277" s="4"/>
    </row>
    <row r="278" spans="6:18" ht="14.25" customHeight="1" x14ac:dyDescent="0.2">
      <c r="F278" s="4"/>
      <c r="G278" s="4"/>
      <c r="H278" s="4"/>
      <c r="I278" s="4"/>
      <c r="J278" s="4"/>
      <c r="K278" s="4"/>
      <c r="L278" s="4"/>
      <c r="M278" s="4"/>
      <c r="N278" s="4"/>
      <c r="O278" s="4"/>
      <c r="P278" s="4"/>
      <c r="Q278" s="4"/>
      <c r="R278" s="4"/>
    </row>
    <row r="279" spans="6:18" ht="14.25" customHeight="1" x14ac:dyDescent="0.2">
      <c r="F279" s="4"/>
      <c r="G279" s="4"/>
      <c r="H279" s="4"/>
      <c r="I279" s="4"/>
      <c r="J279" s="4"/>
      <c r="K279" s="4"/>
      <c r="L279" s="4"/>
      <c r="M279" s="4"/>
      <c r="N279" s="4"/>
      <c r="O279" s="4"/>
      <c r="P279" s="4"/>
      <c r="Q279" s="4"/>
      <c r="R279" s="4"/>
    </row>
    <row r="280" spans="6:18" ht="14.25" customHeight="1" x14ac:dyDescent="0.2">
      <c r="F280" s="4"/>
      <c r="G280" s="4"/>
      <c r="H280" s="4"/>
      <c r="I280" s="4"/>
      <c r="J280" s="4"/>
      <c r="K280" s="4"/>
      <c r="L280" s="4"/>
      <c r="M280" s="4"/>
      <c r="N280" s="4"/>
      <c r="O280" s="4"/>
      <c r="P280" s="4"/>
      <c r="Q280" s="4"/>
      <c r="R280" s="4"/>
    </row>
    <row r="281" spans="6:18" ht="14.25" customHeight="1" x14ac:dyDescent="0.2">
      <c r="F281" s="4"/>
      <c r="G281" s="4"/>
      <c r="H281" s="4"/>
      <c r="I281" s="4"/>
      <c r="J281" s="4"/>
      <c r="K281" s="4"/>
      <c r="L281" s="4"/>
      <c r="M281" s="4"/>
      <c r="N281" s="4"/>
      <c r="O281" s="4"/>
      <c r="P281" s="4"/>
      <c r="Q281" s="4"/>
      <c r="R281" s="4"/>
    </row>
    <row r="282" spans="6:18" ht="14.25" customHeight="1" x14ac:dyDescent="0.2">
      <c r="F282" s="4"/>
      <c r="G282" s="4"/>
      <c r="H282" s="4"/>
      <c r="I282" s="4"/>
      <c r="J282" s="4"/>
      <c r="K282" s="4"/>
      <c r="L282" s="4"/>
      <c r="M282" s="4"/>
      <c r="N282" s="4"/>
      <c r="O282" s="4"/>
      <c r="P282" s="4"/>
      <c r="Q282" s="4"/>
      <c r="R282" s="4"/>
    </row>
    <row r="283" spans="6:18" ht="14.25" customHeight="1" x14ac:dyDescent="0.2">
      <c r="F283" s="4"/>
      <c r="G283" s="4"/>
      <c r="H283" s="4"/>
      <c r="I283" s="4"/>
      <c r="J283" s="4"/>
      <c r="K283" s="4"/>
      <c r="L283" s="4"/>
      <c r="M283" s="4"/>
      <c r="N283" s="4"/>
      <c r="O283" s="4"/>
      <c r="P283" s="4"/>
      <c r="Q283" s="4"/>
      <c r="R283" s="4"/>
    </row>
    <row r="284" spans="6:18" ht="14.25" customHeight="1" x14ac:dyDescent="0.2">
      <c r="F284" s="4"/>
      <c r="G284" s="4"/>
      <c r="H284" s="4"/>
      <c r="I284" s="4"/>
      <c r="J284" s="4"/>
      <c r="K284" s="4"/>
      <c r="L284" s="4"/>
      <c r="M284" s="4"/>
      <c r="N284" s="4"/>
      <c r="O284" s="4"/>
      <c r="P284" s="4"/>
      <c r="Q284" s="4"/>
      <c r="R284" s="4"/>
    </row>
    <row r="285" spans="6:18" ht="14.25" customHeight="1" x14ac:dyDescent="0.2">
      <c r="F285" s="4"/>
      <c r="G285" s="4"/>
      <c r="H285" s="4"/>
      <c r="I285" s="4"/>
      <c r="J285" s="4"/>
      <c r="K285" s="4"/>
      <c r="L285" s="4"/>
      <c r="M285" s="4"/>
      <c r="N285" s="4"/>
      <c r="O285" s="4"/>
      <c r="P285" s="4"/>
      <c r="Q285" s="4"/>
      <c r="R285" s="4"/>
    </row>
    <row r="286" spans="6:18" ht="14.25" customHeight="1" x14ac:dyDescent="0.2">
      <c r="F286" s="4"/>
      <c r="G286" s="4"/>
      <c r="H286" s="4"/>
      <c r="I286" s="4"/>
      <c r="J286" s="4"/>
      <c r="K286" s="4"/>
      <c r="L286" s="4"/>
      <c r="M286" s="4"/>
      <c r="N286" s="4"/>
      <c r="O286" s="4"/>
      <c r="P286" s="4"/>
      <c r="Q286" s="4"/>
      <c r="R286" s="4"/>
    </row>
    <row r="287" spans="6:18" ht="14.25" customHeight="1" x14ac:dyDescent="0.2">
      <c r="F287" s="4"/>
      <c r="G287" s="4"/>
      <c r="H287" s="4"/>
      <c r="I287" s="4"/>
      <c r="J287" s="4"/>
      <c r="K287" s="4"/>
      <c r="L287" s="4"/>
      <c r="M287" s="4"/>
      <c r="N287" s="4"/>
      <c r="O287" s="4"/>
      <c r="P287" s="4"/>
      <c r="Q287" s="4"/>
      <c r="R287" s="4"/>
    </row>
    <row r="288" spans="6:18" ht="14.25" customHeight="1" x14ac:dyDescent="0.2">
      <c r="F288" s="4"/>
      <c r="G288" s="4"/>
      <c r="H288" s="4"/>
      <c r="I288" s="4"/>
      <c r="J288" s="4"/>
      <c r="K288" s="4"/>
      <c r="L288" s="4"/>
      <c r="M288" s="4"/>
      <c r="N288" s="4"/>
      <c r="O288" s="4"/>
      <c r="P288" s="4"/>
      <c r="Q288" s="4"/>
      <c r="R288" s="4"/>
    </row>
    <row r="289" spans="6:18" ht="14.25" customHeight="1" x14ac:dyDescent="0.2">
      <c r="F289" s="4"/>
      <c r="G289" s="4"/>
      <c r="H289" s="4"/>
      <c r="I289" s="4"/>
      <c r="J289" s="4"/>
      <c r="K289" s="4"/>
      <c r="L289" s="4"/>
      <c r="M289" s="4"/>
      <c r="N289" s="4"/>
      <c r="O289" s="4"/>
      <c r="P289" s="4"/>
      <c r="Q289" s="4"/>
      <c r="R289" s="4"/>
    </row>
    <row r="290" spans="6:18" ht="14.25" customHeight="1" x14ac:dyDescent="0.2">
      <c r="F290" s="4"/>
      <c r="G290" s="4"/>
      <c r="H290" s="4"/>
      <c r="I290" s="4"/>
      <c r="J290" s="4"/>
      <c r="K290" s="4"/>
      <c r="L290" s="4"/>
      <c r="M290" s="4"/>
      <c r="N290" s="4"/>
      <c r="O290" s="4"/>
      <c r="P290" s="4"/>
      <c r="Q290" s="4"/>
      <c r="R290" s="4"/>
    </row>
    <row r="291" spans="6:18" ht="14.25" customHeight="1" x14ac:dyDescent="0.2">
      <c r="F291" s="4"/>
      <c r="G291" s="4"/>
      <c r="H291" s="4"/>
      <c r="I291" s="4"/>
      <c r="J291" s="4"/>
      <c r="K291" s="4"/>
      <c r="L291" s="4"/>
      <c r="M291" s="4"/>
      <c r="N291" s="4"/>
      <c r="O291" s="4"/>
      <c r="P291" s="4"/>
      <c r="Q291" s="4"/>
      <c r="R291" s="4"/>
    </row>
    <row r="292" spans="6:18" ht="14.25" customHeight="1" x14ac:dyDescent="0.2">
      <c r="F292" s="4"/>
      <c r="G292" s="4"/>
      <c r="H292" s="4"/>
      <c r="I292" s="4"/>
      <c r="J292" s="4"/>
      <c r="K292" s="4"/>
      <c r="L292" s="4"/>
      <c r="M292" s="4"/>
      <c r="N292" s="4"/>
      <c r="O292" s="4"/>
      <c r="P292" s="4"/>
      <c r="Q292" s="4"/>
      <c r="R292" s="4"/>
    </row>
    <row r="293" spans="6:18" ht="14.25" customHeight="1" x14ac:dyDescent="0.2">
      <c r="F293" s="4"/>
      <c r="G293" s="4"/>
      <c r="H293" s="4"/>
      <c r="I293" s="4"/>
      <c r="J293" s="4"/>
      <c r="K293" s="4"/>
      <c r="L293" s="4"/>
      <c r="M293" s="4"/>
      <c r="N293" s="4"/>
      <c r="O293" s="4"/>
      <c r="P293" s="4"/>
      <c r="Q293" s="4"/>
      <c r="R293" s="4"/>
    </row>
    <row r="294" spans="6:18" ht="14.25" customHeight="1" x14ac:dyDescent="0.2">
      <c r="F294" s="4"/>
      <c r="G294" s="4"/>
      <c r="H294" s="4"/>
      <c r="I294" s="4"/>
      <c r="J294" s="4"/>
      <c r="K294" s="4"/>
      <c r="L294" s="4"/>
      <c r="M294" s="4"/>
      <c r="N294" s="4"/>
      <c r="O294" s="4"/>
      <c r="P294" s="4"/>
      <c r="Q294" s="4"/>
      <c r="R294" s="4"/>
    </row>
    <row r="295" spans="6:18" ht="14.25" customHeight="1" x14ac:dyDescent="0.2">
      <c r="F295" s="4"/>
      <c r="G295" s="4"/>
      <c r="H295" s="4"/>
      <c r="I295" s="4"/>
      <c r="J295" s="4"/>
      <c r="K295" s="4"/>
      <c r="L295" s="4"/>
      <c r="M295" s="4"/>
      <c r="N295" s="4"/>
      <c r="O295" s="4"/>
      <c r="P295" s="4"/>
      <c r="Q295" s="4"/>
      <c r="R295" s="4"/>
    </row>
    <row r="296" spans="6:18" ht="14.25" customHeight="1" x14ac:dyDescent="0.2">
      <c r="F296" s="4"/>
      <c r="G296" s="4"/>
      <c r="H296" s="4"/>
      <c r="I296" s="4"/>
      <c r="J296" s="4"/>
      <c r="K296" s="4"/>
      <c r="L296" s="4"/>
      <c r="M296" s="4"/>
      <c r="N296" s="4"/>
      <c r="O296" s="4"/>
      <c r="P296" s="4"/>
      <c r="Q296" s="4"/>
      <c r="R296" s="4"/>
    </row>
    <row r="297" spans="6:18" ht="14.25" customHeight="1" x14ac:dyDescent="0.2">
      <c r="F297" s="4"/>
      <c r="G297" s="4"/>
      <c r="H297" s="4"/>
      <c r="I297" s="4"/>
      <c r="J297" s="4"/>
      <c r="K297" s="4"/>
      <c r="L297" s="4"/>
      <c r="M297" s="4"/>
      <c r="N297" s="4"/>
      <c r="O297" s="4"/>
      <c r="P297" s="4"/>
      <c r="Q297" s="4"/>
      <c r="R297" s="4"/>
    </row>
    <row r="298" spans="6:18" ht="14.25" customHeight="1" x14ac:dyDescent="0.2">
      <c r="F298" s="4"/>
      <c r="G298" s="4"/>
      <c r="H298" s="4"/>
      <c r="I298" s="4"/>
      <c r="J298" s="4"/>
      <c r="K298" s="4"/>
      <c r="L298" s="4"/>
      <c r="M298" s="4"/>
      <c r="N298" s="4"/>
      <c r="O298" s="4"/>
      <c r="P298" s="4"/>
      <c r="Q298" s="4"/>
      <c r="R298" s="4"/>
    </row>
    <row r="299" spans="6:18" ht="14.25" customHeight="1" x14ac:dyDescent="0.2">
      <c r="F299" s="4"/>
      <c r="G299" s="4"/>
      <c r="H299" s="4"/>
      <c r="I299" s="4"/>
      <c r="J299" s="4"/>
      <c r="K299" s="4"/>
      <c r="L299" s="4"/>
      <c r="M299" s="4"/>
      <c r="N299" s="4"/>
      <c r="O299" s="4"/>
      <c r="P299" s="4"/>
      <c r="Q299" s="4"/>
      <c r="R299" s="4"/>
    </row>
    <row r="300" spans="6:18" ht="14.25" customHeight="1" x14ac:dyDescent="0.2">
      <c r="F300" s="4"/>
      <c r="G300" s="4"/>
      <c r="H300" s="4"/>
      <c r="I300" s="4"/>
      <c r="J300" s="4"/>
      <c r="K300" s="4"/>
      <c r="L300" s="4"/>
      <c r="M300" s="4"/>
      <c r="N300" s="4"/>
      <c r="O300" s="4"/>
      <c r="P300" s="4"/>
      <c r="Q300" s="4"/>
      <c r="R300" s="4"/>
    </row>
    <row r="301" spans="6:18" ht="14.25" customHeight="1" x14ac:dyDescent="0.2">
      <c r="F301" s="4"/>
      <c r="G301" s="4"/>
      <c r="H301" s="4"/>
      <c r="I301" s="4"/>
      <c r="J301" s="4"/>
      <c r="K301" s="4"/>
      <c r="L301" s="4"/>
      <c r="M301" s="4"/>
      <c r="N301" s="4"/>
      <c r="O301" s="4"/>
      <c r="P301" s="4"/>
      <c r="Q301" s="4"/>
      <c r="R301" s="4"/>
    </row>
    <row r="302" spans="6:18" ht="14.25" customHeight="1" x14ac:dyDescent="0.2">
      <c r="F302" s="4"/>
      <c r="G302" s="4"/>
      <c r="H302" s="4"/>
      <c r="I302" s="4"/>
      <c r="J302" s="4"/>
      <c r="K302" s="4"/>
      <c r="L302" s="4"/>
      <c r="M302" s="4"/>
      <c r="N302" s="4"/>
      <c r="O302" s="4"/>
      <c r="P302" s="4"/>
      <c r="Q302" s="4"/>
      <c r="R302" s="4"/>
    </row>
    <row r="303" spans="6:18" ht="14.25" customHeight="1" x14ac:dyDescent="0.2">
      <c r="F303" s="4"/>
      <c r="G303" s="4"/>
      <c r="H303" s="4"/>
      <c r="I303" s="4"/>
      <c r="J303" s="4"/>
      <c r="K303" s="4"/>
      <c r="L303" s="4"/>
      <c r="M303" s="4"/>
      <c r="N303" s="4"/>
      <c r="O303" s="4"/>
      <c r="P303" s="4"/>
      <c r="Q303" s="4"/>
      <c r="R303" s="4"/>
    </row>
    <row r="304" spans="6:18" ht="14.25" customHeight="1" x14ac:dyDescent="0.2">
      <c r="F304" s="4"/>
      <c r="G304" s="4"/>
      <c r="H304" s="4"/>
      <c r="I304" s="4"/>
      <c r="J304" s="4"/>
      <c r="K304" s="4"/>
      <c r="L304" s="4"/>
      <c r="M304" s="4"/>
      <c r="N304" s="4"/>
      <c r="O304" s="4"/>
      <c r="P304" s="4"/>
      <c r="Q304" s="4"/>
      <c r="R304" s="4"/>
    </row>
    <row r="305" spans="6:18" ht="14.25" customHeight="1" x14ac:dyDescent="0.2">
      <c r="F305" s="4"/>
      <c r="G305" s="4"/>
      <c r="H305" s="4"/>
      <c r="I305" s="4"/>
      <c r="J305" s="4"/>
      <c r="K305" s="4"/>
      <c r="L305" s="4"/>
      <c r="M305" s="4"/>
      <c r="N305" s="4"/>
      <c r="O305" s="4"/>
      <c r="P305" s="4"/>
      <c r="Q305" s="4"/>
      <c r="R305" s="4"/>
    </row>
    <row r="306" spans="6:18" ht="14.25" customHeight="1" x14ac:dyDescent="0.2">
      <c r="F306" s="4"/>
      <c r="G306" s="4"/>
      <c r="H306" s="4"/>
      <c r="I306" s="4"/>
      <c r="J306" s="4"/>
      <c r="K306" s="4"/>
      <c r="L306" s="4"/>
      <c r="M306" s="4"/>
      <c r="N306" s="4"/>
      <c r="O306" s="4"/>
      <c r="P306" s="4"/>
      <c r="Q306" s="4"/>
      <c r="R306" s="4"/>
    </row>
    <row r="307" spans="6:18" ht="14.25" customHeight="1" x14ac:dyDescent="0.2">
      <c r="F307" s="4"/>
      <c r="G307" s="4"/>
      <c r="H307" s="4"/>
      <c r="I307" s="4"/>
      <c r="J307" s="4"/>
      <c r="K307" s="4"/>
      <c r="L307" s="4"/>
      <c r="M307" s="4"/>
      <c r="N307" s="4"/>
      <c r="O307" s="4"/>
      <c r="P307" s="4"/>
      <c r="Q307" s="4"/>
      <c r="R307" s="4"/>
    </row>
    <row r="308" spans="6:18" ht="14.25" customHeight="1" x14ac:dyDescent="0.2">
      <c r="F308" s="4"/>
      <c r="G308" s="4"/>
      <c r="H308" s="4"/>
      <c r="I308" s="4"/>
      <c r="J308" s="4"/>
      <c r="K308" s="4"/>
      <c r="L308" s="4"/>
      <c r="M308" s="4"/>
      <c r="N308" s="4"/>
      <c r="O308" s="4"/>
      <c r="P308" s="4"/>
      <c r="Q308" s="4"/>
      <c r="R308" s="4"/>
    </row>
    <row r="309" spans="6:18" ht="14.25" customHeight="1" x14ac:dyDescent="0.2">
      <c r="F309" s="4"/>
      <c r="G309" s="4"/>
      <c r="H309" s="4"/>
      <c r="I309" s="4"/>
      <c r="J309" s="4"/>
      <c r="K309" s="4"/>
      <c r="L309" s="4"/>
      <c r="M309" s="4"/>
      <c r="N309" s="4"/>
      <c r="O309" s="4"/>
      <c r="P309" s="4"/>
      <c r="Q309" s="4"/>
      <c r="R309" s="4"/>
    </row>
    <row r="310" spans="6:18" ht="14.25" customHeight="1" x14ac:dyDescent="0.2">
      <c r="F310" s="4"/>
      <c r="G310" s="4"/>
      <c r="H310" s="4"/>
      <c r="I310" s="4"/>
      <c r="J310" s="4"/>
      <c r="K310" s="4"/>
      <c r="L310" s="4"/>
      <c r="M310" s="4"/>
      <c r="N310" s="4"/>
      <c r="O310" s="4"/>
      <c r="P310" s="4"/>
      <c r="Q310" s="4"/>
      <c r="R310" s="4"/>
    </row>
    <row r="311" spans="6:18" ht="14.25" customHeight="1" x14ac:dyDescent="0.2">
      <c r="F311" s="4"/>
      <c r="G311" s="4"/>
      <c r="H311" s="4"/>
      <c r="I311" s="4"/>
      <c r="J311" s="4"/>
      <c r="K311" s="4"/>
      <c r="L311" s="4"/>
      <c r="M311" s="4"/>
      <c r="N311" s="4"/>
      <c r="O311" s="4"/>
      <c r="P311" s="4"/>
      <c r="Q311" s="4"/>
      <c r="R311" s="4"/>
    </row>
    <row r="312" spans="6:18" ht="14.25" customHeight="1" x14ac:dyDescent="0.2">
      <c r="F312" s="4"/>
      <c r="G312" s="4"/>
      <c r="H312" s="4"/>
      <c r="I312" s="4"/>
      <c r="J312" s="4"/>
      <c r="K312" s="4"/>
      <c r="L312" s="4"/>
      <c r="M312" s="4"/>
      <c r="N312" s="4"/>
      <c r="O312" s="4"/>
      <c r="P312" s="4"/>
      <c r="Q312" s="4"/>
      <c r="R312" s="4"/>
    </row>
    <row r="313" spans="6:18" ht="14.25" customHeight="1" x14ac:dyDescent="0.2">
      <c r="F313" s="4"/>
      <c r="G313" s="4"/>
      <c r="H313" s="4"/>
      <c r="I313" s="4"/>
      <c r="J313" s="4"/>
      <c r="K313" s="4"/>
      <c r="L313" s="4"/>
      <c r="M313" s="4"/>
      <c r="N313" s="4"/>
      <c r="O313" s="4"/>
      <c r="P313" s="4"/>
      <c r="Q313" s="4"/>
      <c r="R313" s="4"/>
    </row>
    <row r="314" spans="6:18" ht="14.25" customHeight="1" x14ac:dyDescent="0.2">
      <c r="F314" s="4"/>
      <c r="G314" s="4"/>
      <c r="H314" s="4"/>
      <c r="I314" s="4"/>
      <c r="J314" s="4"/>
      <c r="K314" s="4"/>
      <c r="L314" s="4"/>
      <c r="M314" s="4"/>
      <c r="N314" s="4"/>
      <c r="O314" s="4"/>
      <c r="P314" s="4"/>
      <c r="Q314" s="4"/>
      <c r="R314" s="4"/>
    </row>
    <row r="315" spans="6:18" ht="14.25" customHeight="1" x14ac:dyDescent="0.2">
      <c r="F315" s="4"/>
      <c r="G315" s="4"/>
      <c r="H315" s="4"/>
      <c r="I315" s="4"/>
      <c r="J315" s="4"/>
      <c r="K315" s="4"/>
      <c r="L315" s="4"/>
      <c r="M315" s="4"/>
      <c r="N315" s="4"/>
      <c r="O315" s="4"/>
      <c r="P315" s="4"/>
      <c r="Q315" s="4"/>
      <c r="R315" s="4"/>
    </row>
    <row r="316" spans="6:18" ht="14.25" customHeight="1" x14ac:dyDescent="0.2">
      <c r="F316" s="4"/>
      <c r="G316" s="4"/>
      <c r="H316" s="4"/>
      <c r="I316" s="4"/>
      <c r="J316" s="4"/>
      <c r="K316" s="4"/>
      <c r="L316" s="4"/>
      <c r="M316" s="4"/>
      <c r="N316" s="4"/>
      <c r="O316" s="4"/>
      <c r="P316" s="4"/>
      <c r="Q316" s="4"/>
      <c r="R316" s="4"/>
    </row>
    <row r="317" spans="6:18" ht="14.25" customHeight="1" x14ac:dyDescent="0.2">
      <c r="F317" s="4"/>
      <c r="G317" s="4"/>
      <c r="H317" s="4"/>
      <c r="I317" s="4"/>
      <c r="J317" s="4"/>
      <c r="K317" s="4"/>
      <c r="L317" s="4"/>
      <c r="M317" s="4"/>
      <c r="N317" s="4"/>
      <c r="O317" s="4"/>
      <c r="P317" s="4"/>
      <c r="Q317" s="4"/>
      <c r="R317" s="4"/>
    </row>
    <row r="318" spans="6:18" ht="14.25" customHeight="1" x14ac:dyDescent="0.2">
      <c r="F318" s="4"/>
      <c r="G318" s="4"/>
      <c r="H318" s="4"/>
      <c r="I318" s="4"/>
      <c r="J318" s="4"/>
      <c r="K318" s="4"/>
      <c r="L318" s="4"/>
      <c r="M318" s="4"/>
      <c r="N318" s="4"/>
      <c r="O318" s="4"/>
      <c r="P318" s="4"/>
      <c r="Q318" s="4"/>
      <c r="R318" s="4"/>
    </row>
    <row r="319" spans="6:18" ht="14.25" customHeight="1" x14ac:dyDescent="0.2">
      <c r="F319" s="4"/>
      <c r="G319" s="4"/>
      <c r="H319" s="4"/>
      <c r="I319" s="4"/>
      <c r="J319" s="4"/>
      <c r="K319" s="4"/>
      <c r="L319" s="4"/>
      <c r="M319" s="4"/>
      <c r="N319" s="4"/>
      <c r="O319" s="4"/>
      <c r="P319" s="4"/>
      <c r="Q319" s="4"/>
      <c r="R319" s="4"/>
    </row>
    <row r="320" spans="6:18" ht="14.25" customHeight="1" x14ac:dyDescent="0.2">
      <c r="F320" s="4"/>
      <c r="G320" s="4"/>
      <c r="H320" s="4"/>
      <c r="I320" s="4"/>
      <c r="J320" s="4"/>
      <c r="K320" s="4"/>
      <c r="L320" s="4"/>
      <c r="M320" s="4"/>
      <c r="N320" s="4"/>
      <c r="O320" s="4"/>
      <c r="P320" s="4"/>
      <c r="Q320" s="4"/>
      <c r="R320" s="4"/>
    </row>
    <row r="321" spans="6:18" ht="14.25" customHeight="1" x14ac:dyDescent="0.2">
      <c r="F321" s="4"/>
      <c r="G321" s="4"/>
      <c r="H321" s="4"/>
      <c r="I321" s="4"/>
      <c r="J321" s="4"/>
      <c r="K321" s="4"/>
      <c r="L321" s="4"/>
      <c r="M321" s="4"/>
      <c r="N321" s="4"/>
      <c r="O321" s="4"/>
      <c r="P321" s="4"/>
      <c r="Q321" s="4"/>
      <c r="R321" s="4"/>
    </row>
    <row r="322" spans="6:18" ht="14.25" customHeight="1" x14ac:dyDescent="0.2">
      <c r="F322" s="4"/>
      <c r="G322" s="4"/>
      <c r="H322" s="4"/>
      <c r="I322" s="4"/>
      <c r="J322" s="4"/>
      <c r="K322" s="4"/>
      <c r="L322" s="4"/>
      <c r="M322" s="4"/>
      <c r="N322" s="4"/>
      <c r="O322" s="4"/>
      <c r="P322" s="4"/>
      <c r="Q322" s="4"/>
      <c r="R322" s="4"/>
    </row>
    <row r="323" spans="6:18" ht="14.25" customHeight="1" x14ac:dyDescent="0.2">
      <c r="F323" s="4"/>
      <c r="G323" s="4"/>
      <c r="H323" s="4"/>
      <c r="I323" s="4"/>
      <c r="J323" s="4"/>
      <c r="K323" s="4"/>
      <c r="L323" s="4"/>
      <c r="M323" s="4"/>
      <c r="N323" s="4"/>
      <c r="O323" s="4"/>
      <c r="P323" s="4"/>
      <c r="Q323" s="4"/>
      <c r="R323" s="4"/>
    </row>
    <row r="324" spans="6:18" ht="14.25" customHeight="1" x14ac:dyDescent="0.2">
      <c r="F324" s="4"/>
      <c r="G324" s="4"/>
      <c r="H324" s="4"/>
      <c r="I324" s="4"/>
      <c r="J324" s="4"/>
      <c r="K324" s="4"/>
      <c r="L324" s="4"/>
      <c r="M324" s="4"/>
      <c r="N324" s="4"/>
      <c r="O324" s="4"/>
      <c r="P324" s="4"/>
      <c r="Q324" s="4"/>
      <c r="R324" s="4"/>
    </row>
    <row r="325" spans="6:18" ht="14.25" customHeight="1" x14ac:dyDescent="0.2">
      <c r="F325" s="4"/>
      <c r="G325" s="4"/>
      <c r="H325" s="4"/>
      <c r="I325" s="4"/>
      <c r="J325" s="4"/>
      <c r="K325" s="4"/>
      <c r="L325" s="4"/>
      <c r="M325" s="4"/>
      <c r="N325" s="4"/>
      <c r="O325" s="4"/>
      <c r="P325" s="4"/>
      <c r="Q325" s="4"/>
      <c r="R325" s="4"/>
    </row>
    <row r="326" spans="6:18" ht="14.25" customHeight="1" x14ac:dyDescent="0.2">
      <c r="F326" s="4"/>
      <c r="G326" s="4"/>
      <c r="H326" s="4"/>
      <c r="I326" s="4"/>
      <c r="J326" s="4"/>
      <c r="K326" s="4"/>
      <c r="L326" s="4"/>
      <c r="M326" s="4"/>
      <c r="N326" s="4"/>
      <c r="O326" s="4"/>
      <c r="P326" s="4"/>
      <c r="Q326" s="4"/>
      <c r="R326" s="4"/>
    </row>
    <row r="327" spans="6:18" ht="14.25" customHeight="1" x14ac:dyDescent="0.2">
      <c r="F327" s="4"/>
      <c r="G327" s="4"/>
      <c r="H327" s="4"/>
      <c r="I327" s="4"/>
      <c r="J327" s="4"/>
      <c r="K327" s="4"/>
      <c r="L327" s="4"/>
      <c r="M327" s="4"/>
      <c r="N327" s="4"/>
      <c r="O327" s="4"/>
      <c r="P327" s="4"/>
      <c r="Q327" s="4"/>
      <c r="R327" s="4"/>
    </row>
    <row r="328" spans="6:18" ht="14.25" customHeight="1" x14ac:dyDescent="0.2">
      <c r="F328" s="4"/>
      <c r="G328" s="4"/>
      <c r="H328" s="4"/>
      <c r="I328" s="4"/>
      <c r="J328" s="4"/>
      <c r="K328" s="4"/>
      <c r="L328" s="4"/>
      <c r="M328" s="4"/>
      <c r="N328" s="4"/>
      <c r="O328" s="4"/>
      <c r="P328" s="4"/>
      <c r="Q328" s="4"/>
      <c r="R328" s="4"/>
    </row>
    <row r="329" spans="6:18" ht="14.25" customHeight="1" x14ac:dyDescent="0.2">
      <c r="F329" s="4"/>
      <c r="G329" s="4"/>
      <c r="H329" s="4"/>
      <c r="I329" s="4"/>
      <c r="J329" s="4"/>
      <c r="K329" s="4"/>
      <c r="L329" s="4"/>
      <c r="M329" s="4"/>
      <c r="N329" s="4"/>
      <c r="O329" s="4"/>
      <c r="P329" s="4"/>
      <c r="Q329" s="4"/>
      <c r="R329" s="4"/>
    </row>
    <row r="330" spans="6:18" ht="14.25" customHeight="1" x14ac:dyDescent="0.2">
      <c r="F330" s="4"/>
      <c r="G330" s="4"/>
      <c r="H330" s="4"/>
      <c r="I330" s="4"/>
      <c r="J330" s="4"/>
      <c r="K330" s="4"/>
      <c r="L330" s="4"/>
      <c r="M330" s="4"/>
      <c r="N330" s="4"/>
      <c r="O330" s="4"/>
      <c r="P330" s="4"/>
      <c r="Q330" s="4"/>
      <c r="R330" s="4"/>
    </row>
    <row r="331" spans="6:18" ht="14.25" customHeight="1" x14ac:dyDescent="0.2">
      <c r="F331" s="4"/>
      <c r="G331" s="4"/>
      <c r="H331" s="4"/>
      <c r="I331" s="4"/>
      <c r="J331" s="4"/>
      <c r="K331" s="4"/>
      <c r="L331" s="4"/>
      <c r="M331" s="4"/>
      <c r="N331" s="4"/>
      <c r="O331" s="4"/>
      <c r="P331" s="4"/>
      <c r="Q331" s="4"/>
      <c r="R331" s="4"/>
    </row>
    <row r="332" spans="6:18" ht="14.25" customHeight="1" x14ac:dyDescent="0.2">
      <c r="F332" s="4"/>
      <c r="G332" s="4"/>
      <c r="H332" s="4"/>
      <c r="I332" s="4"/>
      <c r="J332" s="4"/>
      <c r="K332" s="4"/>
      <c r="L332" s="4"/>
      <c r="M332" s="4"/>
      <c r="N332" s="4"/>
      <c r="O332" s="4"/>
      <c r="P332" s="4"/>
      <c r="Q332" s="4"/>
      <c r="R332" s="4"/>
    </row>
    <row r="333" spans="6:18" ht="14.25" customHeight="1" x14ac:dyDescent="0.2">
      <c r="F333" s="4"/>
      <c r="G333" s="4"/>
      <c r="H333" s="4"/>
      <c r="I333" s="4"/>
      <c r="J333" s="4"/>
      <c r="K333" s="4"/>
      <c r="L333" s="4"/>
      <c r="M333" s="4"/>
      <c r="N333" s="4"/>
      <c r="O333" s="4"/>
      <c r="P333" s="4"/>
      <c r="Q333" s="4"/>
      <c r="R333" s="4"/>
    </row>
    <row r="334" spans="6:18" ht="14.25" customHeight="1" x14ac:dyDescent="0.2">
      <c r="F334" s="4"/>
      <c r="G334" s="4"/>
      <c r="H334" s="4"/>
      <c r="I334" s="4"/>
      <c r="J334" s="4"/>
      <c r="K334" s="4"/>
      <c r="L334" s="4"/>
      <c r="M334" s="4"/>
      <c r="N334" s="4"/>
      <c r="O334" s="4"/>
      <c r="P334" s="4"/>
      <c r="Q334" s="4"/>
      <c r="R334" s="4"/>
    </row>
    <row r="335" spans="6:18" ht="14.25" customHeight="1" x14ac:dyDescent="0.2">
      <c r="F335" s="4"/>
      <c r="G335" s="4"/>
      <c r="H335" s="4"/>
      <c r="I335" s="4"/>
      <c r="J335" s="4"/>
      <c r="K335" s="4"/>
      <c r="L335" s="4"/>
      <c r="M335" s="4"/>
      <c r="N335" s="4"/>
      <c r="O335" s="4"/>
      <c r="P335" s="4"/>
      <c r="Q335" s="4"/>
      <c r="R335" s="4"/>
    </row>
    <row r="336" spans="6:18" ht="14.25" customHeight="1" x14ac:dyDescent="0.2">
      <c r="F336" s="4"/>
      <c r="G336" s="4"/>
      <c r="H336" s="4"/>
      <c r="I336" s="4"/>
      <c r="J336" s="4"/>
      <c r="K336" s="4"/>
      <c r="L336" s="4"/>
      <c r="M336" s="4"/>
      <c r="N336" s="4"/>
      <c r="O336" s="4"/>
      <c r="P336" s="4"/>
      <c r="Q336" s="4"/>
      <c r="R336" s="4"/>
    </row>
    <row r="337" spans="6:18" ht="14.25" customHeight="1" x14ac:dyDescent="0.2">
      <c r="F337" s="4"/>
      <c r="G337" s="4"/>
      <c r="H337" s="4"/>
      <c r="I337" s="4"/>
      <c r="J337" s="4"/>
      <c r="K337" s="4"/>
      <c r="L337" s="4"/>
      <c r="M337" s="4"/>
      <c r="N337" s="4"/>
      <c r="O337" s="4"/>
      <c r="P337" s="4"/>
      <c r="Q337" s="4"/>
      <c r="R337" s="4"/>
    </row>
    <row r="338" spans="6:18" ht="14.25" customHeight="1" x14ac:dyDescent="0.2">
      <c r="F338" s="4"/>
      <c r="G338" s="4"/>
      <c r="H338" s="4"/>
      <c r="I338" s="4"/>
      <c r="J338" s="4"/>
      <c r="K338" s="4"/>
      <c r="L338" s="4"/>
      <c r="M338" s="4"/>
      <c r="N338" s="4"/>
      <c r="O338" s="4"/>
      <c r="P338" s="4"/>
      <c r="Q338" s="4"/>
      <c r="R338" s="4"/>
    </row>
    <row r="339" spans="6:18" ht="14.25" customHeight="1" x14ac:dyDescent="0.2">
      <c r="F339" s="4"/>
      <c r="G339" s="4"/>
      <c r="H339" s="4"/>
      <c r="I339" s="4"/>
      <c r="J339" s="4"/>
      <c r="K339" s="4"/>
      <c r="L339" s="4"/>
      <c r="M339" s="4"/>
      <c r="N339" s="4"/>
      <c r="O339" s="4"/>
      <c r="P339" s="4"/>
      <c r="Q339" s="4"/>
      <c r="R339" s="4"/>
    </row>
    <row r="340" spans="6:18" ht="14.25" customHeight="1" x14ac:dyDescent="0.2">
      <c r="F340" s="4"/>
      <c r="G340" s="4"/>
      <c r="H340" s="4"/>
      <c r="I340" s="4"/>
      <c r="J340" s="4"/>
      <c r="K340" s="4"/>
      <c r="L340" s="4"/>
      <c r="M340" s="4"/>
      <c r="N340" s="4"/>
      <c r="O340" s="4"/>
      <c r="P340" s="4"/>
      <c r="Q340" s="4"/>
      <c r="R340" s="4"/>
    </row>
    <row r="341" spans="6:18" ht="14.25" customHeight="1" x14ac:dyDescent="0.2">
      <c r="F341" s="4"/>
      <c r="G341" s="4"/>
      <c r="H341" s="4"/>
      <c r="I341" s="4"/>
      <c r="J341" s="4"/>
      <c r="K341" s="4"/>
      <c r="L341" s="4"/>
      <c r="M341" s="4"/>
      <c r="N341" s="4"/>
      <c r="O341" s="4"/>
      <c r="P341" s="4"/>
      <c r="Q341" s="4"/>
      <c r="R341" s="4"/>
    </row>
    <row r="342" spans="6:18" ht="14.25" customHeight="1" x14ac:dyDescent="0.2">
      <c r="F342" s="4"/>
      <c r="G342" s="4"/>
      <c r="H342" s="4"/>
      <c r="I342" s="4"/>
      <c r="J342" s="4"/>
      <c r="K342" s="4"/>
      <c r="L342" s="4"/>
      <c r="M342" s="4"/>
      <c r="N342" s="4"/>
      <c r="O342" s="4"/>
      <c r="P342" s="4"/>
      <c r="Q342" s="4"/>
      <c r="R342" s="4"/>
    </row>
    <row r="343" spans="6:18" ht="14.25" customHeight="1" x14ac:dyDescent="0.2">
      <c r="F343" s="4"/>
      <c r="G343" s="4"/>
      <c r="H343" s="4"/>
      <c r="I343" s="4"/>
      <c r="J343" s="4"/>
      <c r="K343" s="4"/>
      <c r="L343" s="4"/>
      <c r="M343" s="4"/>
      <c r="N343" s="4"/>
      <c r="O343" s="4"/>
      <c r="P343" s="4"/>
      <c r="Q343" s="4"/>
      <c r="R343" s="4"/>
    </row>
    <row r="344" spans="6:18" ht="14.25" customHeight="1" x14ac:dyDescent="0.2">
      <c r="F344" s="4"/>
      <c r="G344" s="4"/>
      <c r="H344" s="4"/>
      <c r="I344" s="4"/>
      <c r="J344" s="4"/>
      <c r="K344" s="4"/>
      <c r="L344" s="4"/>
      <c r="M344" s="4"/>
      <c r="N344" s="4"/>
      <c r="O344" s="4"/>
      <c r="P344" s="4"/>
      <c r="Q344" s="4"/>
      <c r="R344" s="4"/>
    </row>
    <row r="345" spans="6:18" ht="14.25" customHeight="1" x14ac:dyDescent="0.2">
      <c r="F345" s="4"/>
      <c r="G345" s="4"/>
      <c r="H345" s="4"/>
      <c r="I345" s="4"/>
      <c r="J345" s="4"/>
      <c r="K345" s="4"/>
      <c r="L345" s="4"/>
      <c r="M345" s="4"/>
      <c r="N345" s="4"/>
      <c r="O345" s="4"/>
      <c r="P345" s="4"/>
      <c r="Q345" s="4"/>
      <c r="R345" s="4"/>
    </row>
    <row r="346" spans="6:18" ht="14.25" customHeight="1" x14ac:dyDescent="0.2">
      <c r="F346" s="4"/>
      <c r="G346" s="4"/>
      <c r="H346" s="4"/>
      <c r="I346" s="4"/>
      <c r="J346" s="4"/>
      <c r="K346" s="4"/>
      <c r="L346" s="4"/>
      <c r="M346" s="4"/>
      <c r="N346" s="4"/>
      <c r="O346" s="4"/>
      <c r="P346" s="4"/>
      <c r="Q346" s="4"/>
      <c r="R346" s="4"/>
    </row>
    <row r="347" spans="6:18" ht="14.25" customHeight="1" x14ac:dyDescent="0.2">
      <c r="F347" s="4"/>
      <c r="G347" s="4"/>
      <c r="H347" s="4"/>
      <c r="I347" s="4"/>
      <c r="J347" s="4"/>
      <c r="K347" s="4"/>
      <c r="L347" s="4"/>
      <c r="M347" s="4"/>
      <c r="N347" s="4"/>
      <c r="O347" s="4"/>
      <c r="P347" s="4"/>
      <c r="Q347" s="4"/>
      <c r="R347" s="4"/>
    </row>
    <row r="348" spans="6:18" ht="14.25" customHeight="1" x14ac:dyDescent="0.2">
      <c r="F348" s="4"/>
      <c r="G348" s="4"/>
      <c r="H348" s="4"/>
      <c r="I348" s="4"/>
      <c r="J348" s="4"/>
      <c r="K348" s="4"/>
      <c r="L348" s="4"/>
      <c r="M348" s="4"/>
      <c r="N348" s="4"/>
      <c r="O348" s="4"/>
      <c r="P348" s="4"/>
      <c r="Q348" s="4"/>
      <c r="R348" s="4"/>
    </row>
    <row r="349" spans="6:18" ht="14.25" customHeight="1" x14ac:dyDescent="0.2">
      <c r="F349" s="4"/>
      <c r="G349" s="4"/>
      <c r="H349" s="4"/>
      <c r="I349" s="4"/>
      <c r="J349" s="4"/>
      <c r="K349" s="4"/>
      <c r="L349" s="4"/>
      <c r="M349" s="4"/>
      <c r="N349" s="4"/>
      <c r="O349" s="4"/>
      <c r="P349" s="4"/>
      <c r="Q349" s="4"/>
      <c r="R349" s="4"/>
    </row>
    <row r="350" spans="6:18" ht="14.25" customHeight="1" x14ac:dyDescent="0.2">
      <c r="F350" s="4"/>
      <c r="G350" s="4"/>
      <c r="H350" s="4"/>
      <c r="I350" s="4"/>
      <c r="J350" s="4"/>
      <c r="K350" s="4"/>
      <c r="L350" s="4"/>
      <c r="M350" s="4"/>
      <c r="N350" s="4"/>
      <c r="O350" s="4"/>
      <c r="P350" s="4"/>
      <c r="Q350" s="4"/>
      <c r="R350" s="4"/>
    </row>
    <row r="351" spans="6:18" ht="14.25" customHeight="1" x14ac:dyDescent="0.2">
      <c r="F351" s="4"/>
      <c r="G351" s="4"/>
      <c r="H351" s="4"/>
      <c r="I351" s="4"/>
      <c r="J351" s="4"/>
      <c r="K351" s="4"/>
      <c r="L351" s="4"/>
      <c r="M351" s="4"/>
      <c r="N351" s="4"/>
      <c r="O351" s="4"/>
      <c r="P351" s="4"/>
      <c r="Q351" s="4"/>
      <c r="R351" s="4"/>
    </row>
    <row r="352" spans="6:18" ht="14.25" customHeight="1" x14ac:dyDescent="0.2">
      <c r="F352" s="4"/>
      <c r="G352" s="4"/>
      <c r="H352" s="4"/>
      <c r="I352" s="4"/>
      <c r="J352" s="4"/>
      <c r="K352" s="4"/>
      <c r="L352" s="4"/>
      <c r="M352" s="4"/>
      <c r="N352" s="4"/>
      <c r="O352" s="4"/>
      <c r="P352" s="4"/>
      <c r="Q352" s="4"/>
      <c r="R352" s="4"/>
    </row>
    <row r="353" spans="6:18" ht="14.25" customHeight="1" x14ac:dyDescent="0.2">
      <c r="F353" s="4"/>
      <c r="G353" s="4"/>
      <c r="H353" s="4"/>
      <c r="I353" s="4"/>
      <c r="J353" s="4"/>
      <c r="K353" s="4"/>
      <c r="L353" s="4"/>
      <c r="M353" s="4"/>
      <c r="N353" s="4"/>
      <c r="O353" s="4"/>
      <c r="P353" s="4"/>
      <c r="Q353" s="4"/>
      <c r="R353" s="4"/>
    </row>
    <row r="354" spans="6:18" ht="14.25" customHeight="1" x14ac:dyDescent="0.2">
      <c r="F354" s="4"/>
      <c r="G354" s="4"/>
      <c r="H354" s="4"/>
      <c r="I354" s="4"/>
      <c r="J354" s="4"/>
      <c r="K354" s="4"/>
      <c r="L354" s="4"/>
      <c r="M354" s="4"/>
      <c r="N354" s="4"/>
      <c r="O354" s="4"/>
      <c r="P354" s="4"/>
      <c r="Q354" s="4"/>
      <c r="R354" s="4"/>
    </row>
    <row r="355" spans="6:18" ht="14.25" customHeight="1" x14ac:dyDescent="0.2">
      <c r="F355" s="4"/>
      <c r="G355" s="4"/>
      <c r="H355" s="4"/>
      <c r="I355" s="4"/>
      <c r="J355" s="4"/>
      <c r="K355" s="4"/>
      <c r="L355" s="4"/>
      <c r="M355" s="4"/>
      <c r="N355" s="4"/>
      <c r="O355" s="4"/>
      <c r="P355" s="4"/>
      <c r="Q355" s="4"/>
      <c r="R355" s="4"/>
    </row>
    <row r="356" spans="6:18" ht="14.25" customHeight="1" x14ac:dyDescent="0.2">
      <c r="F356" s="4"/>
      <c r="G356" s="4"/>
      <c r="H356" s="4"/>
      <c r="I356" s="4"/>
      <c r="J356" s="4"/>
      <c r="K356" s="4"/>
      <c r="L356" s="4"/>
      <c r="M356" s="4"/>
      <c r="N356" s="4"/>
      <c r="O356" s="4"/>
      <c r="P356" s="4"/>
      <c r="Q356" s="4"/>
      <c r="R356" s="4"/>
    </row>
    <row r="357" spans="6:18" ht="14.25" customHeight="1" x14ac:dyDescent="0.2">
      <c r="F357" s="4"/>
      <c r="G357" s="4"/>
      <c r="H357" s="4"/>
      <c r="I357" s="4"/>
      <c r="J357" s="4"/>
      <c r="K357" s="4"/>
      <c r="L357" s="4"/>
      <c r="M357" s="4"/>
      <c r="N357" s="4"/>
      <c r="O357" s="4"/>
      <c r="P357" s="4"/>
      <c r="Q357" s="4"/>
      <c r="R357" s="4"/>
    </row>
    <row r="358" spans="6:18" ht="14.25" customHeight="1" x14ac:dyDescent="0.2">
      <c r="F358" s="4"/>
      <c r="G358" s="4"/>
      <c r="H358" s="4"/>
      <c r="I358" s="4"/>
      <c r="J358" s="4"/>
      <c r="K358" s="4"/>
      <c r="L358" s="4"/>
      <c r="M358" s="4"/>
      <c r="N358" s="4"/>
      <c r="O358" s="4"/>
      <c r="P358" s="4"/>
      <c r="Q358" s="4"/>
      <c r="R358" s="4"/>
    </row>
    <row r="359" spans="6:18" ht="14.25" customHeight="1" x14ac:dyDescent="0.2">
      <c r="F359" s="4"/>
      <c r="G359" s="4"/>
      <c r="H359" s="4"/>
      <c r="I359" s="4"/>
      <c r="J359" s="4"/>
      <c r="K359" s="4"/>
      <c r="L359" s="4"/>
      <c r="M359" s="4"/>
      <c r="N359" s="4"/>
      <c r="O359" s="4"/>
      <c r="P359" s="4"/>
      <c r="Q359" s="4"/>
      <c r="R359" s="4"/>
    </row>
    <row r="360" spans="6:18" ht="14.25" customHeight="1" x14ac:dyDescent="0.2">
      <c r="F360" s="4"/>
      <c r="G360" s="4"/>
      <c r="H360" s="4"/>
      <c r="I360" s="4"/>
      <c r="J360" s="4"/>
      <c r="K360" s="4"/>
      <c r="L360" s="4"/>
      <c r="M360" s="4"/>
      <c r="N360" s="4"/>
      <c r="O360" s="4"/>
      <c r="P360" s="4"/>
      <c r="Q360" s="4"/>
      <c r="R360" s="4"/>
    </row>
    <row r="361" spans="6:18" ht="14.25" customHeight="1" x14ac:dyDescent="0.2">
      <c r="F361" s="4"/>
      <c r="G361" s="4"/>
      <c r="H361" s="4"/>
      <c r="I361" s="4"/>
      <c r="J361" s="4"/>
      <c r="K361" s="4"/>
      <c r="L361" s="4"/>
      <c r="M361" s="4"/>
      <c r="N361" s="4"/>
      <c r="O361" s="4"/>
      <c r="P361" s="4"/>
      <c r="Q361" s="4"/>
      <c r="R361" s="4"/>
    </row>
    <row r="362" spans="6:18" ht="14.25" customHeight="1" x14ac:dyDescent="0.2">
      <c r="F362" s="4"/>
      <c r="G362" s="4"/>
      <c r="H362" s="4"/>
      <c r="I362" s="4"/>
      <c r="J362" s="4"/>
      <c r="K362" s="4"/>
      <c r="L362" s="4"/>
      <c r="M362" s="4"/>
      <c r="N362" s="4"/>
      <c r="O362" s="4"/>
      <c r="P362" s="4"/>
      <c r="Q362" s="4"/>
      <c r="R362" s="4"/>
    </row>
    <row r="363" spans="6:18" ht="14.25" customHeight="1" x14ac:dyDescent="0.2">
      <c r="F363" s="4"/>
      <c r="G363" s="4"/>
      <c r="H363" s="4"/>
      <c r="I363" s="4"/>
      <c r="J363" s="4"/>
      <c r="K363" s="4"/>
      <c r="L363" s="4"/>
      <c r="M363" s="4"/>
      <c r="N363" s="4"/>
      <c r="O363" s="4"/>
      <c r="P363" s="4"/>
      <c r="Q363" s="4"/>
      <c r="R363" s="4"/>
    </row>
    <row r="364" spans="6:18" ht="14.25" customHeight="1" x14ac:dyDescent="0.2">
      <c r="F364" s="4"/>
      <c r="G364" s="4"/>
      <c r="H364" s="4"/>
      <c r="I364" s="4"/>
      <c r="J364" s="4"/>
      <c r="K364" s="4"/>
      <c r="L364" s="4"/>
      <c r="M364" s="4"/>
      <c r="N364" s="4"/>
      <c r="O364" s="4"/>
      <c r="P364" s="4"/>
      <c r="Q364" s="4"/>
      <c r="R364" s="4"/>
    </row>
    <row r="365" spans="6:18" ht="14.25" customHeight="1" x14ac:dyDescent="0.2">
      <c r="F365" s="4"/>
      <c r="G365" s="4"/>
      <c r="H365" s="4"/>
      <c r="I365" s="4"/>
      <c r="J365" s="4"/>
      <c r="K365" s="4"/>
      <c r="L365" s="4"/>
      <c r="M365" s="4"/>
      <c r="N365" s="4"/>
      <c r="O365" s="4"/>
      <c r="P365" s="4"/>
      <c r="Q365" s="4"/>
      <c r="R365" s="4"/>
    </row>
    <row r="366" spans="6:18" ht="14.25" customHeight="1" x14ac:dyDescent="0.2">
      <c r="F366" s="4"/>
      <c r="G366" s="4"/>
      <c r="H366" s="4"/>
      <c r="I366" s="4"/>
      <c r="J366" s="4"/>
      <c r="K366" s="4"/>
      <c r="L366" s="4"/>
      <c r="M366" s="4"/>
      <c r="N366" s="4"/>
      <c r="O366" s="4"/>
      <c r="P366" s="4"/>
      <c r="Q366" s="4"/>
      <c r="R366" s="4"/>
    </row>
    <row r="367" spans="6:18" ht="14.25" customHeight="1" x14ac:dyDescent="0.2">
      <c r="F367" s="4"/>
      <c r="G367" s="4"/>
      <c r="H367" s="4"/>
      <c r="I367" s="4"/>
      <c r="J367" s="4"/>
      <c r="K367" s="4"/>
      <c r="L367" s="4"/>
      <c r="M367" s="4"/>
      <c r="N367" s="4"/>
      <c r="O367" s="4"/>
      <c r="P367" s="4"/>
      <c r="Q367" s="4"/>
      <c r="R367" s="4"/>
    </row>
    <row r="368" spans="6:18" ht="14.25" customHeight="1" x14ac:dyDescent="0.2">
      <c r="F368" s="4"/>
      <c r="G368" s="4"/>
      <c r="H368" s="4"/>
      <c r="I368" s="4"/>
      <c r="J368" s="4"/>
      <c r="K368" s="4"/>
      <c r="L368" s="4"/>
      <c r="M368" s="4"/>
      <c r="N368" s="4"/>
      <c r="O368" s="4"/>
      <c r="P368" s="4"/>
      <c r="Q368" s="4"/>
      <c r="R368" s="4"/>
    </row>
    <row r="369" spans="6:18" ht="14.25" customHeight="1" x14ac:dyDescent="0.2">
      <c r="F369" s="4"/>
      <c r="G369" s="4"/>
      <c r="H369" s="4"/>
      <c r="I369" s="4"/>
      <c r="J369" s="4"/>
      <c r="K369" s="4"/>
      <c r="L369" s="4"/>
      <c r="M369" s="4"/>
      <c r="N369" s="4"/>
      <c r="O369" s="4"/>
      <c r="P369" s="4"/>
      <c r="Q369" s="4"/>
      <c r="R369" s="4"/>
    </row>
    <row r="370" spans="6:18" ht="14.25" customHeight="1" x14ac:dyDescent="0.2">
      <c r="F370" s="4"/>
      <c r="G370" s="4"/>
      <c r="H370" s="4"/>
      <c r="I370" s="4"/>
      <c r="J370" s="4"/>
      <c r="K370" s="4"/>
      <c r="L370" s="4"/>
      <c r="M370" s="4"/>
      <c r="N370" s="4"/>
      <c r="O370" s="4"/>
      <c r="P370" s="4"/>
      <c r="Q370" s="4"/>
      <c r="R370" s="4"/>
    </row>
    <row r="371" spans="6:18" ht="14.25" customHeight="1" x14ac:dyDescent="0.2">
      <c r="F371" s="4"/>
      <c r="G371" s="4"/>
      <c r="H371" s="4"/>
      <c r="I371" s="4"/>
      <c r="J371" s="4"/>
      <c r="K371" s="4"/>
      <c r="L371" s="4"/>
      <c r="M371" s="4"/>
      <c r="N371" s="4"/>
      <c r="O371" s="4"/>
      <c r="P371" s="4"/>
      <c r="Q371" s="4"/>
      <c r="R371" s="4"/>
    </row>
    <row r="372" spans="6:18" ht="14.25" customHeight="1" x14ac:dyDescent="0.2">
      <c r="F372" s="4"/>
      <c r="G372" s="4"/>
      <c r="H372" s="4"/>
      <c r="I372" s="4"/>
      <c r="J372" s="4"/>
      <c r="K372" s="4"/>
      <c r="L372" s="4"/>
      <c r="M372" s="4"/>
      <c r="N372" s="4"/>
      <c r="O372" s="4"/>
      <c r="P372" s="4"/>
      <c r="Q372" s="4"/>
      <c r="R372" s="4"/>
    </row>
    <row r="373" spans="6:18" ht="14.25" customHeight="1" x14ac:dyDescent="0.2">
      <c r="F373" s="4"/>
      <c r="G373" s="4"/>
      <c r="H373" s="4"/>
      <c r="I373" s="4"/>
      <c r="J373" s="4"/>
      <c r="K373" s="4"/>
      <c r="L373" s="4"/>
      <c r="M373" s="4"/>
      <c r="N373" s="4"/>
      <c r="O373" s="4"/>
      <c r="P373" s="4"/>
      <c r="Q373" s="4"/>
      <c r="R373" s="4"/>
    </row>
    <row r="374" spans="6:18" ht="14.25" customHeight="1" x14ac:dyDescent="0.2">
      <c r="F374" s="4"/>
      <c r="G374" s="4"/>
      <c r="H374" s="4"/>
      <c r="I374" s="4"/>
      <c r="J374" s="4"/>
      <c r="K374" s="4"/>
      <c r="L374" s="4"/>
      <c r="M374" s="4"/>
      <c r="N374" s="4"/>
      <c r="O374" s="4"/>
      <c r="P374" s="4"/>
      <c r="Q374" s="4"/>
      <c r="R374" s="4"/>
    </row>
    <row r="375" spans="6:18" ht="14.25" customHeight="1" x14ac:dyDescent="0.2">
      <c r="F375" s="4"/>
      <c r="G375" s="4"/>
      <c r="H375" s="4"/>
      <c r="I375" s="4"/>
      <c r="J375" s="4"/>
      <c r="K375" s="4"/>
      <c r="L375" s="4"/>
      <c r="M375" s="4"/>
      <c r="N375" s="4"/>
      <c r="O375" s="4"/>
      <c r="P375" s="4"/>
      <c r="Q375" s="4"/>
      <c r="R375" s="4"/>
    </row>
    <row r="376" spans="6:18" ht="14.25" customHeight="1" x14ac:dyDescent="0.2">
      <c r="F376" s="4"/>
      <c r="G376" s="4"/>
      <c r="H376" s="4"/>
      <c r="I376" s="4"/>
      <c r="J376" s="4"/>
      <c r="K376" s="4"/>
      <c r="L376" s="4"/>
      <c r="M376" s="4"/>
      <c r="N376" s="4"/>
      <c r="O376" s="4"/>
      <c r="P376" s="4"/>
      <c r="Q376" s="4"/>
      <c r="R376" s="4"/>
    </row>
    <row r="377" spans="6:18" ht="14.25" customHeight="1" x14ac:dyDescent="0.2">
      <c r="F377" s="4"/>
      <c r="G377" s="4"/>
      <c r="H377" s="4"/>
      <c r="I377" s="4"/>
      <c r="J377" s="4"/>
      <c r="K377" s="4"/>
      <c r="L377" s="4"/>
      <c r="M377" s="4"/>
      <c r="N377" s="4"/>
      <c r="O377" s="4"/>
      <c r="P377" s="4"/>
      <c r="Q377" s="4"/>
      <c r="R377" s="4"/>
    </row>
    <row r="378" spans="6:18" ht="14.25" customHeight="1" x14ac:dyDescent="0.2">
      <c r="F378" s="4"/>
      <c r="G378" s="4"/>
      <c r="H378" s="4"/>
      <c r="I378" s="4"/>
      <c r="J378" s="4"/>
      <c r="K378" s="4"/>
      <c r="L378" s="4"/>
      <c r="M378" s="4"/>
      <c r="N378" s="4"/>
      <c r="O378" s="4"/>
      <c r="P378" s="4"/>
      <c r="Q378" s="4"/>
      <c r="R378" s="4"/>
    </row>
    <row r="379" spans="6:18" ht="14.25" customHeight="1" x14ac:dyDescent="0.2">
      <c r="F379" s="4"/>
      <c r="G379" s="4"/>
      <c r="H379" s="4"/>
      <c r="I379" s="4"/>
      <c r="J379" s="4"/>
      <c r="K379" s="4"/>
      <c r="L379" s="4"/>
      <c r="M379" s="4"/>
      <c r="N379" s="4"/>
      <c r="O379" s="4"/>
      <c r="P379" s="4"/>
      <c r="Q379" s="4"/>
      <c r="R379" s="4"/>
    </row>
    <row r="380" spans="6:18" ht="14.25" customHeight="1" x14ac:dyDescent="0.2">
      <c r="F380" s="4"/>
      <c r="G380" s="4"/>
      <c r="H380" s="4"/>
      <c r="I380" s="4"/>
      <c r="J380" s="4"/>
      <c r="K380" s="4"/>
      <c r="L380" s="4"/>
      <c r="M380" s="4"/>
      <c r="N380" s="4"/>
      <c r="O380" s="4"/>
      <c r="P380" s="4"/>
      <c r="Q380" s="4"/>
      <c r="R380" s="4"/>
    </row>
    <row r="381" spans="6:18" ht="14.25" customHeight="1" x14ac:dyDescent="0.2">
      <c r="F381" s="4"/>
      <c r="G381" s="4"/>
      <c r="H381" s="4"/>
      <c r="I381" s="4"/>
      <c r="J381" s="4"/>
      <c r="K381" s="4"/>
      <c r="L381" s="4"/>
      <c r="M381" s="4"/>
      <c r="N381" s="4"/>
      <c r="O381" s="4"/>
      <c r="P381" s="4"/>
      <c r="Q381" s="4"/>
      <c r="R381" s="4"/>
    </row>
    <row r="382" spans="6:18" ht="14.25" customHeight="1" x14ac:dyDescent="0.2">
      <c r="F382" s="4"/>
      <c r="G382" s="4"/>
      <c r="H382" s="4"/>
      <c r="I382" s="4"/>
      <c r="J382" s="4"/>
      <c r="K382" s="4"/>
      <c r="L382" s="4"/>
      <c r="M382" s="4"/>
      <c r="N382" s="4"/>
      <c r="O382" s="4"/>
      <c r="P382" s="4"/>
      <c r="Q382" s="4"/>
      <c r="R382" s="4"/>
    </row>
    <row r="383" spans="6:18" ht="14.25" customHeight="1" x14ac:dyDescent="0.2">
      <c r="F383" s="4"/>
      <c r="G383" s="4"/>
      <c r="H383" s="4"/>
      <c r="I383" s="4"/>
      <c r="J383" s="4"/>
      <c r="K383" s="4"/>
      <c r="L383" s="4"/>
      <c r="M383" s="4"/>
      <c r="N383" s="4"/>
      <c r="O383" s="4"/>
      <c r="P383" s="4"/>
      <c r="Q383" s="4"/>
      <c r="R383" s="4"/>
    </row>
    <row r="384" spans="6:18" ht="14.25" customHeight="1" x14ac:dyDescent="0.2">
      <c r="F384" s="4"/>
      <c r="G384" s="4"/>
      <c r="H384" s="4"/>
      <c r="I384" s="4"/>
      <c r="J384" s="4"/>
      <c r="K384" s="4"/>
      <c r="L384" s="4"/>
      <c r="M384" s="4"/>
      <c r="N384" s="4"/>
      <c r="O384" s="4"/>
      <c r="P384" s="4"/>
      <c r="Q384" s="4"/>
      <c r="R384" s="4"/>
    </row>
    <row r="385" spans="6:18" ht="14.25" customHeight="1" x14ac:dyDescent="0.2">
      <c r="F385" s="4"/>
      <c r="G385" s="4"/>
      <c r="H385" s="4"/>
      <c r="I385" s="4"/>
      <c r="J385" s="4"/>
      <c r="K385" s="4"/>
      <c r="L385" s="4"/>
      <c r="M385" s="4"/>
      <c r="N385" s="4"/>
      <c r="O385" s="4"/>
      <c r="P385" s="4"/>
      <c r="Q385" s="4"/>
      <c r="R385" s="4"/>
    </row>
    <row r="386" spans="6:18" ht="14.25" customHeight="1" x14ac:dyDescent="0.2">
      <c r="F386" s="4"/>
      <c r="G386" s="4"/>
      <c r="H386" s="4"/>
      <c r="I386" s="4"/>
      <c r="J386" s="4"/>
      <c r="K386" s="4"/>
      <c r="L386" s="4"/>
      <c r="M386" s="4"/>
      <c r="N386" s="4"/>
      <c r="O386" s="4"/>
      <c r="P386" s="4"/>
      <c r="Q386" s="4"/>
      <c r="R386" s="4"/>
    </row>
    <row r="387" spans="6:18" ht="14.25" customHeight="1" x14ac:dyDescent="0.2">
      <c r="F387" s="4"/>
      <c r="G387" s="4"/>
      <c r="H387" s="4"/>
      <c r="I387" s="4"/>
      <c r="J387" s="4"/>
      <c r="K387" s="4"/>
      <c r="L387" s="4"/>
      <c r="M387" s="4"/>
      <c r="N387" s="4"/>
      <c r="O387" s="4"/>
      <c r="P387" s="4"/>
      <c r="Q387" s="4"/>
      <c r="R387" s="4"/>
    </row>
    <row r="388" spans="6:18" ht="14.25" customHeight="1" x14ac:dyDescent="0.2">
      <c r="F388" s="4"/>
      <c r="G388" s="4"/>
      <c r="H388" s="4"/>
      <c r="I388" s="4"/>
      <c r="J388" s="4"/>
      <c r="K388" s="4"/>
      <c r="L388" s="4"/>
      <c r="M388" s="4"/>
      <c r="N388" s="4"/>
      <c r="O388" s="4"/>
      <c r="P388" s="4"/>
      <c r="Q388" s="4"/>
      <c r="R388" s="4"/>
    </row>
    <row r="389" spans="6:18" ht="14.25" customHeight="1" x14ac:dyDescent="0.2">
      <c r="F389" s="4"/>
      <c r="G389" s="4"/>
      <c r="H389" s="4"/>
      <c r="I389" s="4"/>
      <c r="J389" s="4"/>
      <c r="K389" s="4"/>
      <c r="L389" s="4"/>
      <c r="M389" s="4"/>
      <c r="N389" s="4"/>
      <c r="O389" s="4"/>
      <c r="P389" s="4"/>
      <c r="Q389" s="4"/>
      <c r="R389" s="4"/>
    </row>
    <row r="390" spans="6:18" ht="14.25" customHeight="1" x14ac:dyDescent="0.2">
      <c r="F390" s="4"/>
      <c r="G390" s="4"/>
      <c r="H390" s="4"/>
      <c r="I390" s="4"/>
      <c r="J390" s="4"/>
      <c r="K390" s="4"/>
      <c r="L390" s="4"/>
      <c r="M390" s="4"/>
      <c r="N390" s="4"/>
      <c r="O390" s="4"/>
      <c r="P390" s="4"/>
      <c r="Q390" s="4"/>
      <c r="R390" s="4"/>
    </row>
    <row r="391" spans="6:18" ht="14.25" customHeight="1" x14ac:dyDescent="0.2">
      <c r="F391" s="4"/>
      <c r="G391" s="4"/>
      <c r="H391" s="4"/>
      <c r="I391" s="4"/>
      <c r="J391" s="4"/>
      <c r="K391" s="4"/>
      <c r="L391" s="4"/>
      <c r="M391" s="4"/>
      <c r="N391" s="4"/>
      <c r="O391" s="4"/>
      <c r="P391" s="4"/>
      <c r="Q391" s="4"/>
      <c r="R391" s="4"/>
    </row>
    <row r="392" spans="6:18" ht="14.25" customHeight="1" x14ac:dyDescent="0.2">
      <c r="F392" s="4"/>
      <c r="G392" s="4"/>
      <c r="H392" s="4"/>
      <c r="I392" s="4"/>
      <c r="J392" s="4"/>
      <c r="K392" s="4"/>
      <c r="L392" s="4"/>
      <c r="M392" s="4"/>
      <c r="N392" s="4"/>
      <c r="O392" s="4"/>
      <c r="P392" s="4"/>
      <c r="Q392" s="4"/>
      <c r="R392" s="4"/>
    </row>
    <row r="393" spans="6:18" ht="14.25" customHeight="1" x14ac:dyDescent="0.2">
      <c r="F393" s="4"/>
      <c r="G393" s="4"/>
      <c r="H393" s="4"/>
      <c r="I393" s="4"/>
      <c r="J393" s="4"/>
      <c r="K393" s="4"/>
      <c r="L393" s="4"/>
      <c r="M393" s="4"/>
      <c r="N393" s="4"/>
      <c r="O393" s="4"/>
      <c r="P393" s="4"/>
      <c r="Q393" s="4"/>
      <c r="R393" s="4"/>
    </row>
    <row r="394" spans="6:18" ht="14.25" customHeight="1" x14ac:dyDescent="0.2">
      <c r="F394" s="4"/>
      <c r="G394" s="4"/>
      <c r="H394" s="4"/>
      <c r="I394" s="4"/>
      <c r="J394" s="4"/>
      <c r="K394" s="4"/>
      <c r="L394" s="4"/>
      <c r="M394" s="4"/>
      <c r="N394" s="4"/>
      <c r="O394" s="4"/>
      <c r="P394" s="4"/>
      <c r="Q394" s="4"/>
      <c r="R394" s="4"/>
    </row>
    <row r="395" spans="6:18" ht="14.25" customHeight="1" x14ac:dyDescent="0.2">
      <c r="F395" s="4"/>
      <c r="G395" s="4"/>
      <c r="H395" s="4"/>
      <c r="I395" s="4"/>
      <c r="J395" s="4"/>
      <c r="K395" s="4"/>
      <c r="L395" s="4"/>
      <c r="M395" s="4"/>
      <c r="N395" s="4"/>
      <c r="O395" s="4"/>
      <c r="P395" s="4"/>
      <c r="Q395" s="4"/>
      <c r="R395" s="4"/>
    </row>
    <row r="396" spans="6:18" ht="14.25" customHeight="1" x14ac:dyDescent="0.2">
      <c r="F396" s="4"/>
      <c r="G396" s="4"/>
      <c r="H396" s="4"/>
      <c r="I396" s="4"/>
      <c r="J396" s="4"/>
      <c r="K396" s="4"/>
      <c r="L396" s="4"/>
      <c r="M396" s="4"/>
      <c r="N396" s="4"/>
      <c r="O396" s="4"/>
      <c r="P396" s="4"/>
      <c r="Q396" s="4"/>
      <c r="R396" s="4"/>
    </row>
    <row r="397" spans="6:18" ht="14.25" customHeight="1" x14ac:dyDescent="0.2">
      <c r="F397" s="4"/>
      <c r="G397" s="4"/>
      <c r="H397" s="4"/>
      <c r="I397" s="4"/>
      <c r="J397" s="4"/>
      <c r="K397" s="4"/>
      <c r="L397" s="4"/>
      <c r="M397" s="4"/>
      <c r="N397" s="4"/>
      <c r="O397" s="4"/>
      <c r="P397" s="4"/>
      <c r="Q397" s="4"/>
      <c r="R397" s="4"/>
    </row>
    <row r="398" spans="6:18" ht="14.25" customHeight="1" x14ac:dyDescent="0.2">
      <c r="F398" s="4"/>
      <c r="G398" s="4"/>
      <c r="H398" s="4"/>
      <c r="I398" s="4"/>
      <c r="J398" s="4"/>
      <c r="K398" s="4"/>
      <c r="L398" s="4"/>
      <c r="M398" s="4"/>
      <c r="N398" s="4"/>
      <c r="O398" s="4"/>
      <c r="P398" s="4"/>
      <c r="Q398" s="4"/>
      <c r="R398" s="4"/>
    </row>
    <row r="399" spans="6:18" ht="14.25" customHeight="1" x14ac:dyDescent="0.2">
      <c r="F399" s="4"/>
      <c r="G399" s="4"/>
      <c r="H399" s="4"/>
      <c r="I399" s="4"/>
      <c r="J399" s="4"/>
      <c r="K399" s="4"/>
      <c r="L399" s="4"/>
      <c r="M399" s="4"/>
      <c r="N399" s="4"/>
      <c r="O399" s="4"/>
      <c r="P399" s="4"/>
      <c r="Q399" s="4"/>
      <c r="R399" s="4"/>
    </row>
    <row r="400" spans="6:18" ht="14.25" customHeight="1" x14ac:dyDescent="0.2">
      <c r="F400" s="4"/>
      <c r="G400" s="4"/>
      <c r="H400" s="4"/>
      <c r="I400" s="4"/>
      <c r="J400" s="4"/>
      <c r="K400" s="4"/>
      <c r="L400" s="4"/>
      <c r="M400" s="4"/>
      <c r="N400" s="4"/>
      <c r="O400" s="4"/>
      <c r="P400" s="4"/>
      <c r="Q400" s="4"/>
      <c r="R400" s="4"/>
    </row>
    <row r="401" spans="6:18" ht="14.25" customHeight="1" x14ac:dyDescent="0.2">
      <c r="F401" s="4"/>
      <c r="G401" s="4"/>
      <c r="H401" s="4"/>
      <c r="I401" s="4"/>
      <c r="J401" s="4"/>
      <c r="K401" s="4"/>
      <c r="L401" s="4"/>
      <c r="M401" s="4"/>
      <c r="N401" s="4"/>
      <c r="O401" s="4"/>
      <c r="P401" s="4"/>
      <c r="Q401" s="4"/>
      <c r="R401" s="4"/>
    </row>
    <row r="402" spans="6:18" ht="14.25" customHeight="1" x14ac:dyDescent="0.2">
      <c r="F402" s="4"/>
      <c r="G402" s="4"/>
      <c r="H402" s="4"/>
      <c r="I402" s="4"/>
      <c r="J402" s="4"/>
      <c r="K402" s="4"/>
      <c r="L402" s="4"/>
      <c r="M402" s="4"/>
      <c r="N402" s="4"/>
      <c r="O402" s="4"/>
      <c r="P402" s="4"/>
      <c r="Q402" s="4"/>
      <c r="R402" s="4"/>
    </row>
    <row r="403" spans="6:18" ht="14.25" customHeight="1" x14ac:dyDescent="0.2">
      <c r="F403" s="4"/>
      <c r="G403" s="4"/>
      <c r="H403" s="4"/>
      <c r="I403" s="4"/>
      <c r="J403" s="4"/>
      <c r="K403" s="4"/>
      <c r="L403" s="4"/>
      <c r="M403" s="4"/>
      <c r="N403" s="4"/>
      <c r="O403" s="4"/>
      <c r="P403" s="4"/>
      <c r="Q403" s="4"/>
      <c r="R403" s="4"/>
    </row>
    <row r="404" spans="6:18" ht="14.25" customHeight="1" x14ac:dyDescent="0.2">
      <c r="F404" s="4"/>
      <c r="G404" s="4"/>
      <c r="H404" s="4"/>
      <c r="I404" s="4"/>
      <c r="J404" s="4"/>
      <c r="K404" s="4"/>
      <c r="L404" s="4"/>
      <c r="M404" s="4"/>
      <c r="N404" s="4"/>
      <c r="O404" s="4"/>
      <c r="P404" s="4"/>
      <c r="Q404" s="4"/>
      <c r="R404" s="4"/>
    </row>
    <row r="405" spans="6:18" ht="14.25" customHeight="1" x14ac:dyDescent="0.2">
      <c r="F405" s="4"/>
      <c r="G405" s="4"/>
      <c r="H405" s="4"/>
      <c r="I405" s="4"/>
      <c r="J405" s="4"/>
      <c r="K405" s="4"/>
      <c r="L405" s="4"/>
      <c r="M405" s="4"/>
      <c r="N405" s="4"/>
      <c r="O405" s="4"/>
      <c r="P405" s="4"/>
      <c r="Q405" s="4"/>
      <c r="R405" s="4"/>
    </row>
    <row r="406" spans="6:18" ht="14.25" customHeight="1" x14ac:dyDescent="0.2">
      <c r="F406" s="4"/>
      <c r="G406" s="4"/>
      <c r="H406" s="4"/>
      <c r="I406" s="4"/>
      <c r="J406" s="4"/>
      <c r="K406" s="4"/>
      <c r="L406" s="4"/>
      <c r="M406" s="4"/>
      <c r="N406" s="4"/>
      <c r="O406" s="4"/>
      <c r="P406" s="4"/>
      <c r="Q406" s="4"/>
      <c r="R406" s="4"/>
    </row>
    <row r="407" spans="6:18" ht="14.25" customHeight="1" x14ac:dyDescent="0.2">
      <c r="F407" s="4"/>
      <c r="G407" s="4"/>
      <c r="H407" s="4"/>
      <c r="I407" s="4"/>
      <c r="J407" s="4"/>
      <c r="K407" s="4"/>
      <c r="L407" s="4"/>
      <c r="M407" s="4"/>
      <c r="N407" s="4"/>
      <c r="O407" s="4"/>
      <c r="P407" s="4"/>
      <c r="Q407" s="4"/>
      <c r="R407" s="4"/>
    </row>
    <row r="408" spans="6:18" ht="14.25" customHeight="1" x14ac:dyDescent="0.2">
      <c r="F408" s="4"/>
      <c r="G408" s="4"/>
      <c r="H408" s="4"/>
      <c r="I408" s="4"/>
      <c r="J408" s="4"/>
      <c r="K408" s="4"/>
      <c r="L408" s="4"/>
      <c r="M408" s="4"/>
      <c r="N408" s="4"/>
      <c r="O408" s="4"/>
      <c r="P408" s="4"/>
      <c r="Q408" s="4"/>
      <c r="R408" s="4"/>
    </row>
    <row r="409" spans="6:18" ht="14.25" customHeight="1" x14ac:dyDescent="0.2">
      <c r="F409" s="4"/>
      <c r="G409" s="4"/>
      <c r="H409" s="4"/>
      <c r="I409" s="4"/>
      <c r="J409" s="4"/>
      <c r="K409" s="4"/>
      <c r="L409" s="4"/>
      <c r="M409" s="4"/>
      <c r="N409" s="4"/>
      <c r="O409" s="4"/>
      <c r="P409" s="4"/>
      <c r="Q409" s="4"/>
      <c r="R409" s="4"/>
    </row>
    <row r="410" spans="6:18" ht="14.25" customHeight="1" x14ac:dyDescent="0.2">
      <c r="F410" s="4"/>
      <c r="G410" s="4"/>
      <c r="H410" s="4"/>
      <c r="I410" s="4"/>
      <c r="J410" s="4"/>
      <c r="K410" s="4"/>
      <c r="L410" s="4"/>
      <c r="M410" s="4"/>
      <c r="N410" s="4"/>
      <c r="O410" s="4"/>
      <c r="P410" s="4"/>
      <c r="Q410" s="4"/>
      <c r="R410" s="4"/>
    </row>
    <row r="411" spans="6:18" ht="14.25" customHeight="1" x14ac:dyDescent="0.2">
      <c r="F411" s="4"/>
      <c r="G411" s="4"/>
      <c r="H411" s="4"/>
      <c r="I411" s="4"/>
      <c r="J411" s="4"/>
      <c r="K411" s="4"/>
      <c r="L411" s="4"/>
      <c r="M411" s="4"/>
      <c r="N411" s="4"/>
      <c r="O411" s="4"/>
      <c r="P411" s="4"/>
      <c r="Q411" s="4"/>
      <c r="R411" s="4"/>
    </row>
    <row r="412" spans="6:18" ht="14.25" customHeight="1" x14ac:dyDescent="0.2">
      <c r="F412" s="4"/>
      <c r="G412" s="4"/>
      <c r="H412" s="4"/>
      <c r="I412" s="4"/>
      <c r="J412" s="4"/>
      <c r="K412" s="4"/>
      <c r="L412" s="4"/>
      <c r="M412" s="4"/>
      <c r="N412" s="4"/>
      <c r="O412" s="4"/>
      <c r="P412" s="4"/>
      <c r="Q412" s="4"/>
      <c r="R412" s="4"/>
    </row>
    <row r="413" spans="6:18" ht="14.25" customHeight="1" x14ac:dyDescent="0.2">
      <c r="F413" s="4"/>
      <c r="G413" s="4"/>
      <c r="H413" s="4"/>
      <c r="I413" s="4"/>
      <c r="J413" s="4"/>
      <c r="K413" s="4"/>
      <c r="L413" s="4"/>
      <c r="M413" s="4"/>
      <c r="N413" s="4"/>
      <c r="O413" s="4"/>
      <c r="P413" s="4"/>
      <c r="Q413" s="4"/>
      <c r="R413" s="4"/>
    </row>
    <row r="414" spans="6:18" ht="14.25" customHeight="1" x14ac:dyDescent="0.2">
      <c r="F414" s="4"/>
      <c r="G414" s="4"/>
      <c r="H414" s="4"/>
      <c r="I414" s="4"/>
      <c r="J414" s="4"/>
      <c r="K414" s="4"/>
      <c r="L414" s="4"/>
      <c r="M414" s="4"/>
      <c r="N414" s="4"/>
      <c r="O414" s="4"/>
      <c r="P414" s="4"/>
      <c r="Q414" s="4"/>
      <c r="R414" s="4"/>
    </row>
    <row r="415" spans="6:18" ht="14.25" customHeight="1" x14ac:dyDescent="0.2">
      <c r="F415" s="4"/>
      <c r="G415" s="4"/>
      <c r="H415" s="4"/>
      <c r="I415" s="4"/>
      <c r="J415" s="4"/>
      <c r="K415" s="4"/>
      <c r="L415" s="4"/>
      <c r="M415" s="4"/>
      <c r="N415" s="4"/>
      <c r="O415" s="4"/>
      <c r="P415" s="4"/>
      <c r="Q415" s="4"/>
      <c r="R415" s="4"/>
    </row>
    <row r="416" spans="6:18" ht="14.25" customHeight="1" x14ac:dyDescent="0.2">
      <c r="F416" s="4"/>
      <c r="G416" s="4"/>
      <c r="H416" s="4"/>
      <c r="I416" s="4"/>
      <c r="J416" s="4"/>
      <c r="K416" s="4"/>
      <c r="L416" s="4"/>
      <c r="M416" s="4"/>
      <c r="N416" s="4"/>
      <c r="O416" s="4"/>
      <c r="P416" s="4"/>
      <c r="Q416" s="4"/>
      <c r="R416" s="4"/>
    </row>
    <row r="417" spans="6:18" ht="14.25" customHeight="1" x14ac:dyDescent="0.2">
      <c r="F417" s="4"/>
      <c r="G417" s="4"/>
      <c r="H417" s="4"/>
      <c r="I417" s="4"/>
      <c r="J417" s="4"/>
      <c r="K417" s="4"/>
      <c r="L417" s="4"/>
      <c r="M417" s="4"/>
      <c r="N417" s="4"/>
      <c r="O417" s="4"/>
      <c r="P417" s="4"/>
      <c r="Q417" s="4"/>
      <c r="R417" s="4"/>
    </row>
    <row r="418" spans="6:18" ht="14.25" customHeight="1" x14ac:dyDescent="0.2">
      <c r="F418" s="4"/>
      <c r="G418" s="4"/>
      <c r="H418" s="4"/>
      <c r="I418" s="4"/>
      <c r="J418" s="4"/>
      <c r="K418" s="4"/>
      <c r="L418" s="4"/>
      <c r="M418" s="4"/>
      <c r="N418" s="4"/>
      <c r="O418" s="4"/>
      <c r="P418" s="4"/>
      <c r="Q418" s="4"/>
      <c r="R418" s="4"/>
    </row>
    <row r="419" spans="6:18" ht="14.25" customHeight="1" x14ac:dyDescent="0.2">
      <c r="F419" s="4"/>
      <c r="G419" s="4"/>
      <c r="H419" s="4"/>
      <c r="I419" s="4"/>
      <c r="J419" s="4"/>
      <c r="K419" s="4"/>
      <c r="L419" s="4"/>
      <c r="M419" s="4"/>
      <c r="N419" s="4"/>
      <c r="O419" s="4"/>
      <c r="P419" s="4"/>
      <c r="Q419" s="4"/>
      <c r="R419" s="4"/>
    </row>
    <row r="420" spans="6:18" ht="14.25" customHeight="1" x14ac:dyDescent="0.2">
      <c r="F420" s="4"/>
      <c r="G420" s="4"/>
      <c r="H420" s="4"/>
      <c r="I420" s="4"/>
      <c r="J420" s="4"/>
      <c r="K420" s="4"/>
      <c r="L420" s="4"/>
      <c r="M420" s="4"/>
      <c r="N420" s="4"/>
      <c r="O420" s="4"/>
      <c r="P420" s="4"/>
      <c r="Q420" s="4"/>
      <c r="R420" s="4"/>
    </row>
    <row r="421" spans="6:18" ht="14.25" customHeight="1" x14ac:dyDescent="0.2">
      <c r="F421" s="4"/>
      <c r="G421" s="4"/>
      <c r="H421" s="4"/>
      <c r="I421" s="4"/>
      <c r="J421" s="4"/>
      <c r="K421" s="4"/>
      <c r="L421" s="4"/>
      <c r="M421" s="4"/>
      <c r="N421" s="4"/>
      <c r="O421" s="4"/>
      <c r="P421" s="4"/>
      <c r="Q421" s="4"/>
      <c r="R421" s="4"/>
    </row>
    <row r="422" spans="6:18" ht="14.25" customHeight="1" x14ac:dyDescent="0.2">
      <c r="F422" s="4"/>
      <c r="G422" s="4"/>
      <c r="H422" s="4"/>
      <c r="I422" s="4"/>
      <c r="J422" s="4"/>
      <c r="K422" s="4"/>
      <c r="L422" s="4"/>
      <c r="M422" s="4"/>
      <c r="N422" s="4"/>
      <c r="O422" s="4"/>
      <c r="P422" s="4"/>
      <c r="Q422" s="4"/>
      <c r="R422" s="4"/>
    </row>
    <row r="423" spans="6:18" ht="14.25" customHeight="1" x14ac:dyDescent="0.2">
      <c r="F423" s="4"/>
      <c r="G423" s="4"/>
      <c r="H423" s="4"/>
      <c r="I423" s="4"/>
      <c r="J423" s="4"/>
      <c r="K423" s="4"/>
      <c r="L423" s="4"/>
      <c r="M423" s="4"/>
      <c r="N423" s="4"/>
      <c r="O423" s="4"/>
      <c r="P423" s="4"/>
      <c r="Q423" s="4"/>
      <c r="R423" s="4"/>
    </row>
    <row r="424" spans="6:18" ht="14.25" customHeight="1" x14ac:dyDescent="0.2">
      <c r="F424" s="4"/>
      <c r="G424" s="4"/>
      <c r="H424" s="4"/>
      <c r="I424" s="4"/>
      <c r="J424" s="4"/>
      <c r="K424" s="4"/>
      <c r="L424" s="4"/>
      <c r="M424" s="4"/>
      <c r="N424" s="4"/>
      <c r="O424" s="4"/>
      <c r="P424" s="4"/>
      <c r="Q424" s="4"/>
      <c r="R424" s="4"/>
    </row>
    <row r="425" spans="6:18" ht="14.25" customHeight="1" x14ac:dyDescent="0.2">
      <c r="F425" s="4"/>
      <c r="G425" s="4"/>
      <c r="H425" s="4"/>
      <c r="I425" s="4"/>
      <c r="J425" s="4"/>
      <c r="K425" s="4"/>
      <c r="L425" s="4"/>
      <c r="M425" s="4"/>
      <c r="N425" s="4"/>
      <c r="O425" s="4"/>
      <c r="P425" s="4"/>
      <c r="Q425" s="4"/>
      <c r="R425" s="4"/>
    </row>
    <row r="426" spans="6:18" ht="14.25" customHeight="1" x14ac:dyDescent="0.2">
      <c r="F426" s="4"/>
      <c r="G426" s="4"/>
      <c r="H426" s="4"/>
      <c r="I426" s="4"/>
      <c r="J426" s="4"/>
      <c r="K426" s="4"/>
      <c r="L426" s="4"/>
      <c r="M426" s="4"/>
      <c r="N426" s="4"/>
      <c r="O426" s="4"/>
      <c r="P426" s="4"/>
      <c r="Q426" s="4"/>
      <c r="R426" s="4"/>
    </row>
    <row r="427" spans="6:18" ht="14.25" customHeight="1" x14ac:dyDescent="0.2">
      <c r="F427" s="4"/>
      <c r="G427" s="4"/>
      <c r="H427" s="4"/>
      <c r="I427" s="4"/>
      <c r="J427" s="4"/>
      <c r="K427" s="4"/>
      <c r="L427" s="4"/>
      <c r="M427" s="4"/>
      <c r="N427" s="4"/>
      <c r="O427" s="4"/>
      <c r="P427" s="4"/>
      <c r="Q427" s="4"/>
      <c r="R427" s="4"/>
    </row>
    <row r="428" spans="6:18" ht="14.25" customHeight="1" x14ac:dyDescent="0.2">
      <c r="F428" s="4"/>
      <c r="G428" s="4"/>
      <c r="H428" s="4"/>
      <c r="I428" s="4"/>
      <c r="J428" s="4"/>
      <c r="K428" s="4"/>
      <c r="L428" s="4"/>
      <c r="M428" s="4"/>
      <c r="N428" s="4"/>
      <c r="O428" s="4"/>
      <c r="P428" s="4"/>
      <c r="Q428" s="4"/>
      <c r="R428" s="4"/>
    </row>
    <row r="429" spans="6:18" ht="14.25" customHeight="1" x14ac:dyDescent="0.2">
      <c r="F429" s="4"/>
      <c r="G429" s="4"/>
      <c r="H429" s="4"/>
      <c r="I429" s="4"/>
      <c r="J429" s="4"/>
      <c r="K429" s="4"/>
      <c r="L429" s="4"/>
      <c r="M429" s="4"/>
      <c r="N429" s="4"/>
      <c r="O429" s="4"/>
      <c r="P429" s="4"/>
      <c r="Q429" s="4"/>
      <c r="R429" s="4"/>
    </row>
    <row r="430" spans="6:18" ht="14.25" customHeight="1" x14ac:dyDescent="0.2">
      <c r="F430" s="4"/>
      <c r="G430" s="4"/>
      <c r="H430" s="4"/>
      <c r="I430" s="4"/>
      <c r="J430" s="4"/>
      <c r="K430" s="4"/>
      <c r="L430" s="4"/>
      <c r="M430" s="4"/>
      <c r="N430" s="4"/>
      <c r="O430" s="4"/>
      <c r="P430" s="4"/>
      <c r="Q430" s="4"/>
      <c r="R430" s="4"/>
    </row>
    <row r="431" spans="6:18" ht="14.25" customHeight="1" x14ac:dyDescent="0.2">
      <c r="F431" s="4"/>
      <c r="G431" s="4"/>
      <c r="H431" s="4"/>
      <c r="I431" s="4"/>
      <c r="J431" s="4"/>
      <c r="K431" s="4"/>
      <c r="L431" s="4"/>
      <c r="M431" s="4"/>
      <c r="N431" s="4"/>
      <c r="O431" s="4"/>
      <c r="P431" s="4"/>
      <c r="Q431" s="4"/>
      <c r="R431" s="4"/>
    </row>
    <row r="432" spans="6:18" ht="14.25" customHeight="1" x14ac:dyDescent="0.2">
      <c r="F432" s="4"/>
      <c r="G432" s="4"/>
      <c r="H432" s="4"/>
      <c r="I432" s="4"/>
      <c r="J432" s="4"/>
      <c r="K432" s="4"/>
      <c r="L432" s="4"/>
      <c r="M432" s="4"/>
      <c r="N432" s="4"/>
      <c r="O432" s="4"/>
      <c r="P432" s="4"/>
      <c r="Q432" s="4"/>
      <c r="R432" s="4"/>
    </row>
    <row r="433" spans="6:18" ht="14.25" customHeight="1" x14ac:dyDescent="0.2">
      <c r="F433" s="4"/>
      <c r="G433" s="4"/>
      <c r="H433" s="4"/>
      <c r="I433" s="4"/>
      <c r="J433" s="4"/>
      <c r="K433" s="4"/>
      <c r="L433" s="4"/>
      <c r="M433" s="4"/>
      <c r="N433" s="4"/>
      <c r="O433" s="4"/>
      <c r="P433" s="4"/>
      <c r="Q433" s="4"/>
      <c r="R433" s="4"/>
    </row>
    <row r="434" spans="6:18" ht="14.25" customHeight="1" x14ac:dyDescent="0.2">
      <c r="F434" s="4"/>
      <c r="G434" s="4"/>
      <c r="H434" s="4"/>
      <c r="I434" s="4"/>
      <c r="J434" s="4"/>
      <c r="K434" s="4"/>
      <c r="L434" s="4"/>
      <c r="M434" s="4"/>
      <c r="N434" s="4"/>
      <c r="O434" s="4"/>
      <c r="P434" s="4"/>
      <c r="Q434" s="4"/>
      <c r="R434" s="4"/>
    </row>
    <row r="435" spans="6:18" ht="14.25" customHeight="1" x14ac:dyDescent="0.2">
      <c r="F435" s="4"/>
      <c r="G435" s="4"/>
      <c r="H435" s="4"/>
      <c r="I435" s="4"/>
      <c r="J435" s="4"/>
      <c r="K435" s="4"/>
      <c r="L435" s="4"/>
      <c r="M435" s="4"/>
      <c r="N435" s="4"/>
      <c r="O435" s="4"/>
      <c r="P435" s="4"/>
      <c r="Q435" s="4"/>
      <c r="R435" s="4"/>
    </row>
    <row r="436" spans="6:18" ht="14.25" customHeight="1" x14ac:dyDescent="0.2">
      <c r="F436" s="4"/>
      <c r="G436" s="4"/>
      <c r="H436" s="4"/>
      <c r="I436" s="4"/>
      <c r="J436" s="4"/>
      <c r="K436" s="4"/>
      <c r="L436" s="4"/>
      <c r="M436" s="4"/>
      <c r="N436" s="4"/>
      <c r="O436" s="4"/>
      <c r="P436" s="4"/>
      <c r="Q436" s="4"/>
      <c r="R436" s="4"/>
    </row>
    <row r="437" spans="6:18" ht="14.25" customHeight="1" x14ac:dyDescent="0.2">
      <c r="F437" s="4"/>
      <c r="G437" s="4"/>
      <c r="H437" s="4"/>
      <c r="I437" s="4"/>
      <c r="J437" s="4"/>
      <c r="K437" s="4"/>
      <c r="L437" s="4"/>
      <c r="M437" s="4"/>
      <c r="N437" s="4"/>
      <c r="O437" s="4"/>
      <c r="P437" s="4"/>
      <c r="Q437" s="4"/>
      <c r="R437" s="4"/>
    </row>
    <row r="438" spans="6:18" ht="14.25" customHeight="1" x14ac:dyDescent="0.2">
      <c r="F438" s="4"/>
      <c r="G438" s="4"/>
      <c r="H438" s="4"/>
      <c r="I438" s="4"/>
      <c r="J438" s="4"/>
      <c r="K438" s="4"/>
      <c r="L438" s="4"/>
      <c r="M438" s="4"/>
      <c r="N438" s="4"/>
      <c r="O438" s="4"/>
      <c r="P438" s="4"/>
      <c r="Q438" s="4"/>
      <c r="R438" s="4"/>
    </row>
    <row r="439" spans="6:18" ht="14.25" customHeight="1" x14ac:dyDescent="0.2">
      <c r="F439" s="4"/>
      <c r="G439" s="4"/>
      <c r="H439" s="4"/>
      <c r="I439" s="4"/>
      <c r="J439" s="4"/>
      <c r="K439" s="4"/>
      <c r="L439" s="4"/>
      <c r="M439" s="4"/>
      <c r="N439" s="4"/>
      <c r="O439" s="4"/>
      <c r="P439" s="4"/>
      <c r="Q439" s="4"/>
      <c r="R439" s="4"/>
    </row>
    <row r="440" spans="6:18" ht="14.25" customHeight="1" x14ac:dyDescent="0.2">
      <c r="F440" s="4"/>
      <c r="G440" s="4"/>
      <c r="H440" s="4"/>
      <c r="I440" s="4"/>
      <c r="J440" s="4"/>
      <c r="K440" s="4"/>
      <c r="L440" s="4"/>
      <c r="M440" s="4"/>
      <c r="N440" s="4"/>
      <c r="O440" s="4"/>
      <c r="P440" s="4"/>
      <c r="Q440" s="4"/>
      <c r="R440" s="4"/>
    </row>
    <row r="441" spans="6:18" ht="14.25" customHeight="1" x14ac:dyDescent="0.2">
      <c r="F441" s="4"/>
      <c r="G441" s="4"/>
      <c r="H441" s="4"/>
      <c r="I441" s="4"/>
      <c r="J441" s="4"/>
      <c r="K441" s="4"/>
      <c r="L441" s="4"/>
      <c r="M441" s="4"/>
      <c r="N441" s="4"/>
      <c r="O441" s="4"/>
      <c r="P441" s="4"/>
      <c r="Q441" s="4"/>
      <c r="R441" s="4"/>
    </row>
    <row r="442" spans="6:18" ht="14.25" customHeight="1" x14ac:dyDescent="0.2">
      <c r="F442" s="4"/>
      <c r="G442" s="4"/>
      <c r="H442" s="4"/>
      <c r="I442" s="4"/>
      <c r="J442" s="4"/>
      <c r="K442" s="4"/>
      <c r="L442" s="4"/>
      <c r="M442" s="4"/>
      <c r="N442" s="4"/>
      <c r="O442" s="4"/>
      <c r="P442" s="4"/>
      <c r="Q442" s="4"/>
      <c r="R442" s="4"/>
    </row>
    <row r="443" spans="6:18" ht="14.25" customHeight="1" x14ac:dyDescent="0.2">
      <c r="F443" s="4"/>
      <c r="G443" s="4"/>
      <c r="H443" s="4"/>
      <c r="I443" s="4"/>
      <c r="J443" s="4"/>
      <c r="K443" s="4"/>
      <c r="L443" s="4"/>
      <c r="M443" s="4"/>
      <c r="N443" s="4"/>
      <c r="O443" s="4"/>
      <c r="P443" s="4"/>
      <c r="Q443" s="4"/>
      <c r="R443" s="4"/>
    </row>
    <row r="444" spans="6:18" ht="14.25" customHeight="1" x14ac:dyDescent="0.2">
      <c r="F444" s="4"/>
      <c r="G444" s="4"/>
      <c r="H444" s="4"/>
      <c r="I444" s="4"/>
      <c r="J444" s="4"/>
      <c r="K444" s="4"/>
      <c r="L444" s="4"/>
      <c r="M444" s="4"/>
      <c r="N444" s="4"/>
      <c r="O444" s="4"/>
      <c r="P444" s="4"/>
      <c r="Q444" s="4"/>
      <c r="R444" s="4"/>
    </row>
    <row r="445" spans="6:18" ht="14.25" customHeight="1" x14ac:dyDescent="0.2">
      <c r="F445" s="4"/>
      <c r="G445" s="4"/>
      <c r="H445" s="4"/>
      <c r="I445" s="4"/>
      <c r="J445" s="4"/>
      <c r="K445" s="4"/>
      <c r="L445" s="4"/>
      <c r="M445" s="4"/>
      <c r="N445" s="4"/>
      <c r="O445" s="4"/>
      <c r="P445" s="4"/>
      <c r="Q445" s="4"/>
      <c r="R445" s="4"/>
    </row>
    <row r="446" spans="6:18" ht="14.25" customHeight="1" x14ac:dyDescent="0.2">
      <c r="F446" s="4"/>
      <c r="G446" s="4"/>
      <c r="H446" s="4"/>
      <c r="I446" s="4"/>
      <c r="J446" s="4"/>
      <c r="K446" s="4"/>
      <c r="L446" s="4"/>
      <c r="M446" s="4"/>
      <c r="N446" s="4"/>
      <c r="O446" s="4"/>
      <c r="P446" s="4"/>
      <c r="Q446" s="4"/>
      <c r="R446" s="4"/>
    </row>
    <row r="447" spans="6:18" ht="14.25" customHeight="1" x14ac:dyDescent="0.2">
      <c r="F447" s="4"/>
      <c r="G447" s="4"/>
      <c r="H447" s="4"/>
      <c r="I447" s="4"/>
      <c r="J447" s="4"/>
      <c r="K447" s="4"/>
      <c r="L447" s="4"/>
      <c r="M447" s="4"/>
      <c r="N447" s="4"/>
      <c r="O447" s="4"/>
      <c r="P447" s="4"/>
      <c r="Q447" s="4"/>
      <c r="R447" s="4"/>
    </row>
    <row r="448" spans="6:18" ht="14.25" customHeight="1" x14ac:dyDescent="0.2">
      <c r="F448" s="4"/>
      <c r="G448" s="4"/>
      <c r="H448" s="4"/>
      <c r="I448" s="4"/>
      <c r="J448" s="4"/>
      <c r="K448" s="4"/>
      <c r="L448" s="4"/>
      <c r="M448" s="4"/>
      <c r="N448" s="4"/>
      <c r="O448" s="4"/>
      <c r="P448" s="4"/>
      <c r="Q448" s="4"/>
      <c r="R448" s="4"/>
    </row>
    <row r="449" spans="6:18" ht="14.25" customHeight="1" x14ac:dyDescent="0.2">
      <c r="F449" s="4"/>
      <c r="G449" s="4"/>
      <c r="H449" s="4"/>
      <c r="I449" s="4"/>
      <c r="J449" s="4"/>
      <c r="K449" s="4"/>
      <c r="L449" s="4"/>
      <c r="M449" s="4"/>
      <c r="N449" s="4"/>
      <c r="O449" s="4"/>
      <c r="P449" s="4"/>
      <c r="Q449" s="4"/>
      <c r="R449" s="4"/>
    </row>
    <row r="450" spans="6:18" ht="14.25" customHeight="1" x14ac:dyDescent="0.2">
      <c r="F450" s="4"/>
      <c r="G450" s="4"/>
      <c r="H450" s="4"/>
      <c r="I450" s="4"/>
      <c r="J450" s="4"/>
      <c r="K450" s="4"/>
      <c r="L450" s="4"/>
      <c r="M450" s="4"/>
      <c r="N450" s="4"/>
      <c r="O450" s="4"/>
      <c r="P450" s="4"/>
      <c r="Q450" s="4"/>
      <c r="R450" s="4"/>
    </row>
    <row r="451" spans="6:18" ht="14.25" customHeight="1" x14ac:dyDescent="0.2">
      <c r="F451" s="4"/>
      <c r="G451" s="4"/>
      <c r="H451" s="4"/>
      <c r="I451" s="4"/>
      <c r="J451" s="4"/>
      <c r="K451" s="4"/>
      <c r="L451" s="4"/>
      <c r="M451" s="4"/>
      <c r="N451" s="4"/>
      <c r="O451" s="4"/>
      <c r="P451" s="4"/>
      <c r="Q451" s="4"/>
      <c r="R451" s="4"/>
    </row>
    <row r="452" spans="6:18" ht="14.25" customHeight="1" x14ac:dyDescent="0.2">
      <c r="F452" s="4"/>
      <c r="G452" s="4"/>
      <c r="H452" s="4"/>
      <c r="I452" s="4"/>
      <c r="J452" s="4"/>
      <c r="K452" s="4"/>
      <c r="L452" s="4"/>
      <c r="M452" s="4"/>
      <c r="N452" s="4"/>
      <c r="O452" s="4"/>
      <c r="P452" s="4"/>
      <c r="Q452" s="4"/>
      <c r="R452" s="4"/>
    </row>
    <row r="453" spans="6:18" ht="14.25" customHeight="1" x14ac:dyDescent="0.2">
      <c r="F453" s="4"/>
      <c r="G453" s="4"/>
      <c r="H453" s="4"/>
      <c r="I453" s="4"/>
      <c r="J453" s="4"/>
      <c r="K453" s="4"/>
      <c r="L453" s="4"/>
      <c r="M453" s="4"/>
      <c r="N453" s="4"/>
      <c r="O453" s="4"/>
      <c r="P453" s="4"/>
      <c r="Q453" s="4"/>
      <c r="R453" s="4"/>
    </row>
    <row r="454" spans="6:18" ht="14.25" customHeight="1" x14ac:dyDescent="0.2">
      <c r="F454" s="4"/>
      <c r="G454" s="4"/>
      <c r="H454" s="4"/>
      <c r="I454" s="4"/>
      <c r="J454" s="4"/>
      <c r="K454" s="4"/>
      <c r="L454" s="4"/>
      <c r="M454" s="4"/>
      <c r="N454" s="4"/>
      <c r="O454" s="4"/>
      <c r="P454" s="4"/>
      <c r="Q454" s="4"/>
      <c r="R454" s="4"/>
    </row>
    <row r="455" spans="6:18" ht="14.25" customHeight="1" x14ac:dyDescent="0.2">
      <c r="F455" s="4"/>
      <c r="G455" s="4"/>
      <c r="H455" s="4"/>
      <c r="I455" s="4"/>
      <c r="J455" s="4"/>
      <c r="K455" s="4"/>
      <c r="L455" s="4"/>
      <c r="M455" s="4"/>
      <c r="N455" s="4"/>
      <c r="O455" s="4"/>
      <c r="P455" s="4"/>
      <c r="Q455" s="4"/>
      <c r="R455" s="4"/>
    </row>
    <row r="456" spans="6:18" ht="14.25" customHeight="1" x14ac:dyDescent="0.2">
      <c r="F456" s="4"/>
      <c r="G456" s="4"/>
      <c r="H456" s="4"/>
      <c r="I456" s="4"/>
      <c r="J456" s="4"/>
      <c r="K456" s="4"/>
      <c r="L456" s="4"/>
      <c r="M456" s="4"/>
      <c r="N456" s="4"/>
      <c r="O456" s="4"/>
      <c r="P456" s="4"/>
      <c r="Q456" s="4"/>
      <c r="R456" s="4"/>
    </row>
    <row r="457" spans="6:18" ht="14.25" customHeight="1" x14ac:dyDescent="0.2">
      <c r="F457" s="4"/>
      <c r="G457" s="4"/>
      <c r="H457" s="4"/>
      <c r="I457" s="4"/>
      <c r="J457" s="4"/>
      <c r="K457" s="4"/>
      <c r="L457" s="4"/>
      <c r="M457" s="4"/>
      <c r="N457" s="4"/>
      <c r="O457" s="4"/>
      <c r="P457" s="4"/>
      <c r="Q457" s="4"/>
      <c r="R457" s="4"/>
    </row>
    <row r="458" spans="6:18" ht="14.25" customHeight="1" x14ac:dyDescent="0.2">
      <c r="F458" s="4"/>
      <c r="G458" s="4"/>
      <c r="H458" s="4"/>
      <c r="I458" s="4"/>
      <c r="J458" s="4"/>
      <c r="K458" s="4"/>
      <c r="L458" s="4"/>
      <c r="M458" s="4"/>
      <c r="N458" s="4"/>
      <c r="O458" s="4"/>
      <c r="P458" s="4"/>
      <c r="Q458" s="4"/>
      <c r="R458" s="4"/>
    </row>
    <row r="459" spans="6:18" ht="14.25" customHeight="1" x14ac:dyDescent="0.2">
      <c r="F459" s="4"/>
      <c r="G459" s="4"/>
      <c r="H459" s="4"/>
      <c r="I459" s="4"/>
      <c r="J459" s="4"/>
      <c r="K459" s="4"/>
      <c r="L459" s="4"/>
      <c r="M459" s="4"/>
      <c r="N459" s="4"/>
      <c r="O459" s="4"/>
      <c r="P459" s="4"/>
      <c r="Q459" s="4"/>
      <c r="R459" s="4"/>
    </row>
    <row r="460" spans="6:18" ht="14.25" customHeight="1" x14ac:dyDescent="0.2">
      <c r="F460" s="4"/>
      <c r="G460" s="4"/>
      <c r="H460" s="4"/>
      <c r="I460" s="4"/>
      <c r="J460" s="4"/>
      <c r="K460" s="4"/>
      <c r="L460" s="4"/>
      <c r="M460" s="4"/>
      <c r="N460" s="4"/>
      <c r="O460" s="4"/>
      <c r="P460" s="4"/>
      <c r="Q460" s="4"/>
      <c r="R460" s="4"/>
    </row>
    <row r="461" spans="6:18" ht="14.25" customHeight="1" x14ac:dyDescent="0.2">
      <c r="F461" s="4"/>
      <c r="G461" s="4"/>
      <c r="H461" s="4"/>
      <c r="I461" s="4"/>
      <c r="J461" s="4"/>
      <c r="K461" s="4"/>
      <c r="L461" s="4"/>
      <c r="M461" s="4"/>
      <c r="N461" s="4"/>
      <c r="O461" s="4"/>
      <c r="P461" s="4"/>
      <c r="Q461" s="4"/>
      <c r="R461" s="4"/>
    </row>
    <row r="462" spans="6:18" ht="14.25" customHeight="1" x14ac:dyDescent="0.2">
      <c r="F462" s="4"/>
      <c r="G462" s="4"/>
      <c r="H462" s="4"/>
      <c r="I462" s="4"/>
      <c r="J462" s="4"/>
      <c r="K462" s="4"/>
      <c r="L462" s="4"/>
      <c r="M462" s="4"/>
      <c r="N462" s="4"/>
      <c r="O462" s="4"/>
      <c r="P462" s="4"/>
      <c r="Q462" s="4"/>
      <c r="R462" s="4"/>
    </row>
    <row r="463" spans="6:18" ht="14.25" customHeight="1" x14ac:dyDescent="0.2">
      <c r="F463" s="4"/>
      <c r="G463" s="4"/>
      <c r="H463" s="4"/>
      <c r="I463" s="4"/>
      <c r="J463" s="4"/>
      <c r="K463" s="4"/>
      <c r="L463" s="4"/>
      <c r="M463" s="4"/>
      <c r="N463" s="4"/>
      <c r="O463" s="4"/>
      <c r="P463" s="4"/>
      <c r="Q463" s="4"/>
      <c r="R463" s="4"/>
    </row>
    <row r="464" spans="6:18" ht="14.25" customHeight="1" x14ac:dyDescent="0.2">
      <c r="F464" s="4"/>
      <c r="G464" s="4"/>
      <c r="H464" s="4"/>
      <c r="I464" s="4"/>
      <c r="J464" s="4"/>
      <c r="K464" s="4"/>
      <c r="L464" s="4"/>
      <c r="M464" s="4"/>
      <c r="N464" s="4"/>
      <c r="O464" s="4"/>
      <c r="P464" s="4"/>
      <c r="Q464" s="4"/>
      <c r="R464" s="4"/>
    </row>
    <row r="465" spans="6:18" ht="14.25" customHeight="1" x14ac:dyDescent="0.2">
      <c r="F465" s="4"/>
      <c r="G465" s="4"/>
      <c r="H465" s="4"/>
      <c r="I465" s="4"/>
      <c r="J465" s="4"/>
      <c r="K465" s="4"/>
      <c r="L465" s="4"/>
      <c r="M465" s="4"/>
      <c r="N465" s="4"/>
      <c r="O465" s="4"/>
      <c r="P465" s="4"/>
      <c r="Q465" s="4"/>
      <c r="R465" s="4"/>
    </row>
    <row r="466" spans="6:18" ht="14.25" customHeight="1" x14ac:dyDescent="0.2">
      <c r="F466" s="4"/>
      <c r="G466" s="4"/>
      <c r="H466" s="4"/>
      <c r="I466" s="4"/>
      <c r="J466" s="4"/>
      <c r="K466" s="4"/>
      <c r="L466" s="4"/>
      <c r="M466" s="4"/>
      <c r="N466" s="4"/>
      <c r="O466" s="4"/>
      <c r="P466" s="4"/>
      <c r="Q466" s="4"/>
      <c r="R466" s="4"/>
    </row>
    <row r="467" spans="6:18" ht="14.25" customHeight="1" x14ac:dyDescent="0.2">
      <c r="F467" s="4"/>
      <c r="G467" s="4"/>
      <c r="H467" s="4"/>
      <c r="I467" s="4"/>
      <c r="J467" s="4"/>
      <c r="K467" s="4"/>
      <c r="L467" s="4"/>
      <c r="M467" s="4"/>
      <c r="N467" s="4"/>
      <c r="O467" s="4"/>
      <c r="P467" s="4"/>
      <c r="Q467" s="4"/>
      <c r="R467" s="4"/>
    </row>
    <row r="468" spans="6:18" ht="14.25" customHeight="1" x14ac:dyDescent="0.2">
      <c r="F468" s="4"/>
      <c r="G468" s="4"/>
      <c r="H468" s="4"/>
      <c r="I468" s="4"/>
      <c r="J468" s="4"/>
      <c r="K468" s="4"/>
      <c r="L468" s="4"/>
      <c r="M468" s="4"/>
      <c r="N468" s="4"/>
      <c r="O468" s="4"/>
      <c r="P468" s="4"/>
      <c r="Q468" s="4"/>
      <c r="R468" s="4"/>
    </row>
    <row r="469" spans="6:18" ht="14.25" customHeight="1" x14ac:dyDescent="0.2">
      <c r="F469" s="4"/>
      <c r="G469" s="4"/>
      <c r="H469" s="4"/>
      <c r="I469" s="4"/>
      <c r="J469" s="4"/>
      <c r="K469" s="4"/>
      <c r="L469" s="4"/>
      <c r="M469" s="4"/>
      <c r="N469" s="4"/>
      <c r="O469" s="4"/>
      <c r="P469" s="4"/>
      <c r="Q469" s="4"/>
      <c r="R469" s="4"/>
    </row>
    <row r="470" spans="6:18" ht="14.25" customHeight="1" x14ac:dyDescent="0.2">
      <c r="F470" s="4"/>
      <c r="G470" s="4"/>
      <c r="H470" s="4"/>
      <c r="I470" s="4"/>
      <c r="J470" s="4"/>
      <c r="K470" s="4"/>
      <c r="L470" s="4"/>
      <c r="M470" s="4"/>
      <c r="N470" s="4"/>
      <c r="O470" s="4"/>
      <c r="P470" s="4"/>
      <c r="Q470" s="4"/>
      <c r="R470" s="4"/>
    </row>
    <row r="471" spans="6:18" ht="14.25" customHeight="1" x14ac:dyDescent="0.2">
      <c r="F471" s="4"/>
      <c r="G471" s="4"/>
      <c r="H471" s="4"/>
      <c r="I471" s="4"/>
      <c r="J471" s="4"/>
      <c r="K471" s="4"/>
      <c r="L471" s="4"/>
      <c r="M471" s="4"/>
      <c r="N471" s="4"/>
      <c r="O471" s="4"/>
      <c r="P471" s="4"/>
      <c r="Q471" s="4"/>
      <c r="R471" s="4"/>
    </row>
    <row r="472" spans="6:18" ht="14.25" customHeight="1" x14ac:dyDescent="0.2">
      <c r="F472" s="4"/>
      <c r="G472" s="4"/>
      <c r="H472" s="4"/>
      <c r="I472" s="4"/>
      <c r="J472" s="4"/>
      <c r="K472" s="4"/>
      <c r="L472" s="4"/>
      <c r="M472" s="4"/>
      <c r="N472" s="4"/>
      <c r="O472" s="4"/>
      <c r="P472" s="4"/>
      <c r="Q472" s="4"/>
      <c r="R472" s="4"/>
    </row>
    <row r="473" spans="6:18" ht="14.25" customHeight="1" x14ac:dyDescent="0.2">
      <c r="F473" s="4"/>
      <c r="G473" s="4"/>
      <c r="H473" s="4"/>
      <c r="I473" s="4"/>
      <c r="J473" s="4"/>
      <c r="K473" s="4"/>
      <c r="L473" s="4"/>
      <c r="M473" s="4"/>
      <c r="N473" s="4"/>
      <c r="O473" s="4"/>
      <c r="P473" s="4"/>
      <c r="Q473" s="4"/>
      <c r="R473" s="4"/>
    </row>
    <row r="474" spans="6:18" ht="14.25" customHeight="1" x14ac:dyDescent="0.2">
      <c r="F474" s="4"/>
      <c r="G474" s="4"/>
      <c r="H474" s="4"/>
      <c r="I474" s="4"/>
      <c r="J474" s="4"/>
      <c r="K474" s="4"/>
      <c r="L474" s="4"/>
      <c r="M474" s="4"/>
      <c r="N474" s="4"/>
      <c r="O474" s="4"/>
      <c r="P474" s="4"/>
      <c r="Q474" s="4"/>
      <c r="R474" s="4"/>
    </row>
    <row r="475" spans="6:18" ht="14.25" customHeight="1" x14ac:dyDescent="0.2">
      <c r="F475" s="4"/>
      <c r="G475" s="4"/>
      <c r="H475" s="4"/>
      <c r="I475" s="4"/>
      <c r="J475" s="4"/>
      <c r="K475" s="4"/>
      <c r="L475" s="4"/>
      <c r="M475" s="4"/>
      <c r="N475" s="4"/>
      <c r="O475" s="4"/>
      <c r="P475" s="4"/>
      <c r="Q475" s="4"/>
      <c r="R475" s="4"/>
    </row>
    <row r="476" spans="6:18" ht="14.25" customHeight="1" x14ac:dyDescent="0.2">
      <c r="F476" s="4"/>
      <c r="G476" s="4"/>
      <c r="H476" s="4"/>
      <c r="I476" s="4"/>
      <c r="J476" s="4"/>
      <c r="K476" s="4"/>
      <c r="L476" s="4"/>
      <c r="M476" s="4"/>
      <c r="N476" s="4"/>
      <c r="O476" s="4"/>
      <c r="P476" s="4"/>
      <c r="Q476" s="4"/>
      <c r="R476" s="4"/>
    </row>
    <row r="477" spans="6:18" ht="14.25" customHeight="1" x14ac:dyDescent="0.2">
      <c r="F477" s="4"/>
      <c r="G477" s="4"/>
      <c r="H477" s="4"/>
      <c r="I477" s="4"/>
      <c r="J477" s="4"/>
      <c r="K477" s="4"/>
      <c r="L477" s="4"/>
      <c r="M477" s="4"/>
      <c r="N477" s="4"/>
      <c r="O477" s="4"/>
      <c r="P477" s="4"/>
      <c r="Q477" s="4"/>
      <c r="R477" s="4"/>
    </row>
    <row r="478" spans="6:18" ht="14.25" customHeight="1" x14ac:dyDescent="0.2">
      <c r="F478" s="4"/>
      <c r="G478" s="4"/>
      <c r="H478" s="4"/>
      <c r="I478" s="4"/>
      <c r="J478" s="4"/>
      <c r="K478" s="4"/>
      <c r="L478" s="4"/>
      <c r="M478" s="4"/>
      <c r="N478" s="4"/>
      <c r="O478" s="4"/>
      <c r="P478" s="4"/>
      <c r="Q478" s="4"/>
      <c r="R478" s="4"/>
    </row>
    <row r="479" spans="6:18" ht="14.25" customHeight="1" x14ac:dyDescent="0.2">
      <c r="F479" s="4"/>
      <c r="G479" s="4"/>
      <c r="H479" s="4"/>
      <c r="I479" s="4"/>
      <c r="J479" s="4"/>
      <c r="K479" s="4"/>
      <c r="L479" s="4"/>
      <c r="M479" s="4"/>
      <c r="N479" s="4"/>
      <c r="O479" s="4"/>
      <c r="P479" s="4"/>
      <c r="Q479" s="4"/>
      <c r="R479" s="4"/>
    </row>
    <row r="480" spans="6:18" ht="14.25" customHeight="1" x14ac:dyDescent="0.2">
      <c r="F480" s="4"/>
      <c r="G480" s="4"/>
      <c r="H480" s="4"/>
      <c r="I480" s="4"/>
      <c r="J480" s="4"/>
      <c r="K480" s="4"/>
      <c r="L480" s="4"/>
      <c r="M480" s="4"/>
      <c r="N480" s="4"/>
      <c r="O480" s="4"/>
      <c r="P480" s="4"/>
      <c r="Q480" s="4"/>
      <c r="R480" s="4"/>
    </row>
    <row r="481" spans="6:18" ht="14.25" customHeight="1" x14ac:dyDescent="0.2">
      <c r="F481" s="4"/>
      <c r="G481" s="4"/>
      <c r="H481" s="4"/>
      <c r="I481" s="4"/>
      <c r="J481" s="4"/>
      <c r="K481" s="4"/>
      <c r="L481" s="4"/>
      <c r="M481" s="4"/>
      <c r="N481" s="4"/>
      <c r="O481" s="4"/>
      <c r="P481" s="4"/>
      <c r="Q481" s="4"/>
      <c r="R481" s="4"/>
    </row>
    <row r="482" spans="6:18" ht="14.25" customHeight="1" x14ac:dyDescent="0.2">
      <c r="F482" s="4"/>
      <c r="G482" s="4"/>
      <c r="H482" s="4"/>
      <c r="I482" s="4"/>
      <c r="J482" s="4"/>
      <c r="K482" s="4"/>
      <c r="L482" s="4"/>
      <c r="M482" s="4"/>
      <c r="N482" s="4"/>
      <c r="O482" s="4"/>
      <c r="P482" s="4"/>
      <c r="Q482" s="4"/>
      <c r="R482" s="4"/>
    </row>
    <row r="483" spans="6:18" ht="14.25" customHeight="1" x14ac:dyDescent="0.2">
      <c r="F483" s="4"/>
      <c r="G483" s="4"/>
      <c r="H483" s="4"/>
      <c r="I483" s="4"/>
      <c r="J483" s="4"/>
      <c r="K483" s="4"/>
      <c r="L483" s="4"/>
      <c r="M483" s="4"/>
      <c r="N483" s="4"/>
      <c r="O483" s="4"/>
      <c r="P483" s="4"/>
      <c r="Q483" s="4"/>
      <c r="R483" s="4"/>
    </row>
    <row r="484" spans="6:18" ht="14.25" customHeight="1" x14ac:dyDescent="0.2">
      <c r="F484" s="4"/>
      <c r="G484" s="4"/>
      <c r="H484" s="4"/>
      <c r="I484" s="4"/>
      <c r="J484" s="4"/>
      <c r="K484" s="4"/>
      <c r="L484" s="4"/>
      <c r="M484" s="4"/>
      <c r="N484" s="4"/>
      <c r="O484" s="4"/>
      <c r="P484" s="4"/>
      <c r="Q484" s="4"/>
      <c r="R484" s="4"/>
    </row>
    <row r="485" spans="6:18" ht="14.25" customHeight="1" x14ac:dyDescent="0.2">
      <c r="F485" s="4"/>
      <c r="G485" s="4"/>
      <c r="H485" s="4"/>
      <c r="I485" s="4"/>
      <c r="J485" s="4"/>
      <c r="K485" s="4"/>
      <c r="L485" s="4"/>
      <c r="M485" s="4"/>
      <c r="N485" s="4"/>
      <c r="O485" s="4"/>
      <c r="P485" s="4"/>
      <c r="Q485" s="4"/>
      <c r="R485" s="4"/>
    </row>
    <row r="486" spans="6:18" ht="14.25" customHeight="1" x14ac:dyDescent="0.2">
      <c r="F486" s="4"/>
      <c r="G486" s="4"/>
      <c r="H486" s="4"/>
      <c r="I486" s="4"/>
      <c r="J486" s="4"/>
      <c r="K486" s="4"/>
      <c r="L486" s="4"/>
      <c r="M486" s="4"/>
      <c r="N486" s="4"/>
      <c r="O486" s="4"/>
      <c r="P486" s="4"/>
      <c r="Q486" s="4"/>
      <c r="R486" s="4"/>
    </row>
    <row r="487" spans="6:18" ht="14.25" customHeight="1" x14ac:dyDescent="0.2">
      <c r="F487" s="4"/>
      <c r="G487" s="4"/>
      <c r="H487" s="4"/>
      <c r="I487" s="4"/>
      <c r="J487" s="4"/>
      <c r="K487" s="4"/>
      <c r="L487" s="4"/>
      <c r="M487" s="4"/>
      <c r="N487" s="4"/>
      <c r="O487" s="4"/>
      <c r="P487" s="4"/>
      <c r="Q487" s="4"/>
      <c r="R487" s="4"/>
    </row>
    <row r="488" spans="6:18" ht="14.25" customHeight="1" x14ac:dyDescent="0.2">
      <c r="F488" s="4"/>
      <c r="G488" s="4"/>
      <c r="H488" s="4"/>
      <c r="I488" s="4"/>
      <c r="J488" s="4"/>
      <c r="K488" s="4"/>
      <c r="L488" s="4"/>
      <c r="M488" s="4"/>
      <c r="N488" s="4"/>
      <c r="O488" s="4"/>
      <c r="P488" s="4"/>
      <c r="Q488" s="4"/>
      <c r="R488" s="4"/>
    </row>
    <row r="489" spans="6:18" ht="14.25" customHeight="1" x14ac:dyDescent="0.2">
      <c r="F489" s="4"/>
      <c r="G489" s="4"/>
      <c r="H489" s="4"/>
      <c r="I489" s="4"/>
      <c r="J489" s="4"/>
      <c r="K489" s="4"/>
      <c r="L489" s="4"/>
      <c r="M489" s="4"/>
      <c r="N489" s="4"/>
      <c r="O489" s="4"/>
      <c r="P489" s="4"/>
      <c r="Q489" s="4"/>
      <c r="R489" s="4"/>
    </row>
    <row r="490" spans="6:18" ht="14.25" customHeight="1" x14ac:dyDescent="0.2">
      <c r="F490" s="4"/>
      <c r="G490" s="4"/>
      <c r="H490" s="4"/>
      <c r="I490" s="4"/>
      <c r="J490" s="4"/>
      <c r="K490" s="4"/>
      <c r="L490" s="4"/>
      <c r="M490" s="4"/>
      <c r="N490" s="4"/>
      <c r="O490" s="4"/>
      <c r="P490" s="4"/>
      <c r="Q490" s="4"/>
      <c r="R490" s="4"/>
    </row>
    <row r="491" spans="6:18" ht="14.25" customHeight="1" x14ac:dyDescent="0.2">
      <c r="F491" s="4"/>
      <c r="G491" s="4"/>
      <c r="H491" s="4"/>
      <c r="I491" s="4"/>
      <c r="J491" s="4"/>
      <c r="K491" s="4"/>
      <c r="L491" s="4"/>
      <c r="M491" s="4"/>
      <c r="N491" s="4"/>
      <c r="O491" s="4"/>
      <c r="P491" s="4"/>
      <c r="Q491" s="4"/>
      <c r="R491" s="4"/>
    </row>
    <row r="492" spans="6:18" ht="14.25" customHeight="1" x14ac:dyDescent="0.2">
      <c r="F492" s="4"/>
      <c r="G492" s="4"/>
      <c r="H492" s="4"/>
      <c r="I492" s="4"/>
      <c r="J492" s="4"/>
      <c r="K492" s="4"/>
      <c r="L492" s="4"/>
      <c r="M492" s="4"/>
      <c r="N492" s="4"/>
      <c r="O492" s="4"/>
      <c r="P492" s="4"/>
      <c r="Q492" s="4"/>
      <c r="R492" s="4"/>
    </row>
    <row r="493" spans="6:18" ht="14.25" customHeight="1" x14ac:dyDescent="0.2">
      <c r="F493" s="4"/>
      <c r="G493" s="4"/>
      <c r="H493" s="4"/>
      <c r="I493" s="4"/>
      <c r="J493" s="4"/>
      <c r="K493" s="4"/>
      <c r="L493" s="4"/>
      <c r="M493" s="4"/>
      <c r="N493" s="4"/>
      <c r="O493" s="4"/>
      <c r="P493" s="4"/>
      <c r="Q493" s="4"/>
      <c r="R493" s="4"/>
    </row>
    <row r="494" spans="6:18" ht="14.25" customHeight="1" x14ac:dyDescent="0.2">
      <c r="F494" s="4"/>
      <c r="G494" s="4"/>
      <c r="H494" s="4"/>
      <c r="I494" s="4"/>
      <c r="J494" s="4"/>
      <c r="K494" s="4"/>
      <c r="L494" s="4"/>
      <c r="M494" s="4"/>
      <c r="N494" s="4"/>
      <c r="O494" s="4"/>
      <c r="P494" s="4"/>
      <c r="Q494" s="4"/>
      <c r="R494" s="4"/>
    </row>
    <row r="495" spans="6:18" ht="14.25" customHeight="1" x14ac:dyDescent="0.2">
      <c r="F495" s="4"/>
      <c r="G495" s="4"/>
      <c r="H495" s="4"/>
      <c r="I495" s="4"/>
      <c r="J495" s="4"/>
      <c r="K495" s="4"/>
      <c r="L495" s="4"/>
      <c r="M495" s="4"/>
      <c r="N495" s="4"/>
      <c r="O495" s="4"/>
      <c r="P495" s="4"/>
      <c r="Q495" s="4"/>
      <c r="R495" s="4"/>
    </row>
    <row r="496" spans="6:18" ht="14.25" customHeight="1" x14ac:dyDescent="0.2">
      <c r="F496" s="4"/>
      <c r="G496" s="4"/>
      <c r="H496" s="4"/>
      <c r="I496" s="4"/>
      <c r="J496" s="4"/>
      <c r="K496" s="4"/>
      <c r="L496" s="4"/>
      <c r="M496" s="4"/>
      <c r="N496" s="4"/>
      <c r="O496" s="4"/>
      <c r="P496" s="4"/>
      <c r="Q496" s="4"/>
      <c r="R496" s="4"/>
    </row>
    <row r="497" spans="6:18" ht="14.25" customHeight="1" x14ac:dyDescent="0.2">
      <c r="F497" s="4"/>
      <c r="G497" s="4"/>
      <c r="H497" s="4"/>
      <c r="I497" s="4"/>
      <c r="J497" s="4"/>
      <c r="K497" s="4"/>
      <c r="L497" s="4"/>
      <c r="M497" s="4"/>
      <c r="N497" s="4"/>
      <c r="O497" s="4"/>
      <c r="P497" s="4"/>
      <c r="Q497" s="4"/>
      <c r="R497" s="4"/>
    </row>
    <row r="498" spans="6:18" ht="14.25" customHeight="1" x14ac:dyDescent="0.2">
      <c r="F498" s="4"/>
      <c r="G498" s="4"/>
      <c r="H498" s="4"/>
      <c r="I498" s="4"/>
      <c r="J498" s="4"/>
      <c r="K498" s="4"/>
      <c r="L498" s="4"/>
      <c r="M498" s="4"/>
      <c r="N498" s="4"/>
      <c r="O498" s="4"/>
      <c r="P498" s="4"/>
      <c r="Q498" s="4"/>
      <c r="R498" s="4"/>
    </row>
    <row r="499" spans="6:18" ht="14.25" customHeight="1" x14ac:dyDescent="0.2">
      <c r="F499" s="4"/>
      <c r="G499" s="4"/>
      <c r="H499" s="4"/>
      <c r="I499" s="4"/>
      <c r="J499" s="4"/>
      <c r="K499" s="4"/>
      <c r="L499" s="4"/>
      <c r="M499" s="4"/>
      <c r="N499" s="4"/>
      <c r="O499" s="4"/>
      <c r="P499" s="4"/>
      <c r="Q499" s="4"/>
      <c r="R499" s="4"/>
    </row>
    <row r="500" spans="6:18" ht="14.25" customHeight="1" x14ac:dyDescent="0.2">
      <c r="F500" s="4"/>
      <c r="G500" s="4"/>
      <c r="H500" s="4"/>
      <c r="I500" s="4"/>
      <c r="J500" s="4"/>
      <c r="K500" s="4"/>
      <c r="L500" s="4"/>
      <c r="M500" s="4"/>
      <c r="N500" s="4"/>
      <c r="O500" s="4"/>
      <c r="P500" s="4"/>
      <c r="Q500" s="4"/>
      <c r="R500" s="4"/>
    </row>
    <row r="501" spans="6:18" ht="14.25" customHeight="1" x14ac:dyDescent="0.2">
      <c r="F501" s="4"/>
      <c r="G501" s="4"/>
      <c r="H501" s="4"/>
      <c r="I501" s="4"/>
      <c r="J501" s="4"/>
      <c r="K501" s="4"/>
      <c r="L501" s="4"/>
      <c r="M501" s="4"/>
      <c r="N501" s="4"/>
      <c r="O501" s="4"/>
      <c r="P501" s="4"/>
      <c r="Q501" s="4"/>
      <c r="R501" s="4"/>
    </row>
    <row r="502" spans="6:18" ht="14.25" customHeight="1" x14ac:dyDescent="0.2">
      <c r="F502" s="4"/>
      <c r="G502" s="4"/>
      <c r="H502" s="4"/>
      <c r="I502" s="4"/>
      <c r="J502" s="4"/>
      <c r="K502" s="4"/>
      <c r="L502" s="4"/>
      <c r="M502" s="4"/>
      <c r="N502" s="4"/>
      <c r="O502" s="4"/>
      <c r="P502" s="4"/>
      <c r="Q502" s="4"/>
      <c r="R502" s="4"/>
    </row>
    <row r="503" spans="6:18" ht="14.25" customHeight="1" x14ac:dyDescent="0.2">
      <c r="F503" s="4"/>
      <c r="G503" s="4"/>
      <c r="H503" s="4"/>
      <c r="I503" s="4"/>
      <c r="J503" s="4"/>
      <c r="K503" s="4"/>
      <c r="L503" s="4"/>
      <c r="M503" s="4"/>
      <c r="N503" s="4"/>
      <c r="O503" s="4"/>
      <c r="P503" s="4"/>
      <c r="Q503" s="4"/>
      <c r="R503" s="4"/>
    </row>
    <row r="504" spans="6:18" ht="14.25" customHeight="1" x14ac:dyDescent="0.2">
      <c r="F504" s="4"/>
      <c r="G504" s="4"/>
      <c r="H504" s="4"/>
      <c r="I504" s="4"/>
      <c r="J504" s="4"/>
      <c r="K504" s="4"/>
      <c r="L504" s="4"/>
      <c r="M504" s="4"/>
      <c r="N504" s="4"/>
      <c r="O504" s="4"/>
      <c r="P504" s="4"/>
      <c r="Q504" s="4"/>
      <c r="R504" s="4"/>
    </row>
    <row r="505" spans="6:18" ht="14.25" customHeight="1" x14ac:dyDescent="0.2">
      <c r="F505" s="4"/>
      <c r="G505" s="4"/>
      <c r="H505" s="4"/>
      <c r="I505" s="4"/>
      <c r="J505" s="4"/>
      <c r="K505" s="4"/>
      <c r="L505" s="4"/>
      <c r="M505" s="4"/>
      <c r="N505" s="4"/>
      <c r="O505" s="4"/>
      <c r="P505" s="4"/>
      <c r="Q505" s="4"/>
      <c r="R505" s="4"/>
    </row>
    <row r="506" spans="6:18" ht="14.25" customHeight="1" x14ac:dyDescent="0.2">
      <c r="F506" s="4"/>
      <c r="G506" s="4"/>
      <c r="H506" s="4"/>
      <c r="I506" s="4"/>
      <c r="J506" s="4"/>
      <c r="K506" s="4"/>
      <c r="L506" s="4"/>
      <c r="M506" s="4"/>
      <c r="N506" s="4"/>
      <c r="O506" s="4"/>
      <c r="P506" s="4"/>
      <c r="Q506" s="4"/>
      <c r="R506" s="4"/>
    </row>
    <row r="507" spans="6:18" ht="14.25" customHeight="1" x14ac:dyDescent="0.2">
      <c r="F507" s="4"/>
      <c r="G507" s="4"/>
      <c r="H507" s="4"/>
      <c r="I507" s="4"/>
      <c r="J507" s="4"/>
      <c r="K507" s="4"/>
      <c r="L507" s="4"/>
      <c r="M507" s="4"/>
      <c r="N507" s="4"/>
      <c r="O507" s="4"/>
      <c r="P507" s="4"/>
      <c r="Q507" s="4"/>
      <c r="R507" s="4"/>
    </row>
    <row r="508" spans="6:18" ht="14.25" customHeight="1" x14ac:dyDescent="0.2">
      <c r="F508" s="4"/>
      <c r="G508" s="4"/>
      <c r="H508" s="4"/>
      <c r="I508" s="4"/>
      <c r="J508" s="4"/>
      <c r="K508" s="4"/>
      <c r="L508" s="4"/>
      <c r="M508" s="4"/>
      <c r="N508" s="4"/>
      <c r="O508" s="4"/>
      <c r="P508" s="4"/>
      <c r="Q508" s="4"/>
      <c r="R508" s="4"/>
    </row>
    <row r="509" spans="6:18" ht="14.25" customHeight="1" x14ac:dyDescent="0.2">
      <c r="F509" s="4"/>
      <c r="G509" s="4"/>
      <c r="H509" s="4"/>
      <c r="I509" s="4"/>
      <c r="J509" s="4"/>
      <c r="K509" s="4"/>
      <c r="L509" s="4"/>
      <c r="M509" s="4"/>
      <c r="N509" s="4"/>
      <c r="O509" s="4"/>
      <c r="P509" s="4"/>
      <c r="Q509" s="4"/>
      <c r="R509" s="4"/>
    </row>
    <row r="510" spans="6:18" ht="14.25" customHeight="1" x14ac:dyDescent="0.2">
      <c r="F510" s="4"/>
      <c r="G510" s="4"/>
      <c r="H510" s="4"/>
      <c r="I510" s="4"/>
      <c r="J510" s="4"/>
      <c r="K510" s="4"/>
      <c r="L510" s="4"/>
      <c r="M510" s="4"/>
      <c r="N510" s="4"/>
      <c r="O510" s="4"/>
      <c r="P510" s="4"/>
      <c r="Q510" s="4"/>
      <c r="R510" s="4"/>
    </row>
    <row r="511" spans="6:18" ht="14.25" customHeight="1" x14ac:dyDescent="0.2">
      <c r="F511" s="4"/>
      <c r="G511" s="4"/>
      <c r="H511" s="4"/>
      <c r="I511" s="4"/>
      <c r="J511" s="4"/>
      <c r="K511" s="4"/>
      <c r="L511" s="4"/>
      <c r="M511" s="4"/>
      <c r="N511" s="4"/>
      <c r="O511" s="4"/>
      <c r="P511" s="4"/>
      <c r="Q511" s="4"/>
      <c r="R511" s="4"/>
    </row>
    <row r="512" spans="6:18" ht="14.25" customHeight="1" x14ac:dyDescent="0.2">
      <c r="F512" s="4"/>
      <c r="G512" s="4"/>
      <c r="H512" s="4"/>
      <c r="I512" s="4"/>
      <c r="J512" s="4"/>
      <c r="K512" s="4"/>
      <c r="L512" s="4"/>
      <c r="M512" s="4"/>
      <c r="N512" s="4"/>
      <c r="O512" s="4"/>
      <c r="P512" s="4"/>
      <c r="Q512" s="4"/>
      <c r="R512" s="4"/>
    </row>
    <row r="513" spans="6:18" ht="14.25" customHeight="1" x14ac:dyDescent="0.2">
      <c r="F513" s="4"/>
      <c r="G513" s="4"/>
      <c r="H513" s="4"/>
      <c r="I513" s="4"/>
      <c r="J513" s="4"/>
      <c r="K513" s="4"/>
      <c r="L513" s="4"/>
      <c r="M513" s="4"/>
      <c r="N513" s="4"/>
      <c r="O513" s="4"/>
      <c r="P513" s="4"/>
      <c r="Q513" s="4"/>
      <c r="R513" s="4"/>
    </row>
    <row r="514" spans="6:18" ht="14.25" customHeight="1" x14ac:dyDescent="0.2">
      <c r="F514" s="4"/>
      <c r="G514" s="4"/>
      <c r="H514" s="4"/>
      <c r="I514" s="4"/>
      <c r="J514" s="4"/>
      <c r="K514" s="4"/>
      <c r="L514" s="4"/>
      <c r="M514" s="4"/>
      <c r="N514" s="4"/>
      <c r="O514" s="4"/>
      <c r="P514" s="4"/>
      <c r="Q514" s="4"/>
      <c r="R514" s="4"/>
    </row>
    <row r="515" spans="6:18" ht="14.25" customHeight="1" x14ac:dyDescent="0.2">
      <c r="F515" s="4"/>
      <c r="G515" s="4"/>
      <c r="H515" s="4"/>
      <c r="I515" s="4"/>
      <c r="J515" s="4"/>
      <c r="K515" s="4"/>
      <c r="L515" s="4"/>
      <c r="M515" s="4"/>
      <c r="N515" s="4"/>
      <c r="O515" s="4"/>
      <c r="P515" s="4"/>
      <c r="Q515" s="4"/>
      <c r="R515" s="4"/>
    </row>
    <row r="516" spans="6:18" ht="14.25" customHeight="1" x14ac:dyDescent="0.2">
      <c r="F516" s="4"/>
      <c r="G516" s="4"/>
      <c r="H516" s="4"/>
      <c r="I516" s="4"/>
      <c r="J516" s="4"/>
      <c r="K516" s="4"/>
      <c r="L516" s="4"/>
      <c r="M516" s="4"/>
      <c r="N516" s="4"/>
      <c r="O516" s="4"/>
      <c r="P516" s="4"/>
      <c r="Q516" s="4"/>
      <c r="R516" s="4"/>
    </row>
    <row r="517" spans="6:18" ht="14.25" customHeight="1" x14ac:dyDescent="0.2">
      <c r="F517" s="4"/>
      <c r="G517" s="4"/>
      <c r="H517" s="4"/>
      <c r="I517" s="4"/>
      <c r="J517" s="4"/>
      <c r="K517" s="4"/>
      <c r="L517" s="4"/>
      <c r="M517" s="4"/>
      <c r="N517" s="4"/>
      <c r="O517" s="4"/>
      <c r="P517" s="4"/>
      <c r="Q517" s="4"/>
      <c r="R517" s="4"/>
    </row>
    <row r="518" spans="6:18" ht="14.25" customHeight="1" x14ac:dyDescent="0.2">
      <c r="F518" s="4"/>
      <c r="G518" s="4"/>
      <c r="H518" s="4"/>
      <c r="I518" s="4"/>
      <c r="J518" s="4"/>
      <c r="K518" s="4"/>
      <c r="L518" s="4"/>
      <c r="M518" s="4"/>
      <c r="N518" s="4"/>
      <c r="O518" s="4"/>
      <c r="P518" s="4"/>
      <c r="Q518" s="4"/>
      <c r="R518" s="4"/>
    </row>
    <row r="519" spans="6:18" ht="14.25" customHeight="1" x14ac:dyDescent="0.2">
      <c r="F519" s="4"/>
      <c r="G519" s="4"/>
      <c r="H519" s="4"/>
      <c r="I519" s="4"/>
      <c r="J519" s="4"/>
      <c r="K519" s="4"/>
      <c r="L519" s="4"/>
      <c r="M519" s="4"/>
      <c r="N519" s="4"/>
      <c r="O519" s="4"/>
      <c r="P519" s="4"/>
      <c r="Q519" s="4"/>
      <c r="R519" s="4"/>
    </row>
    <row r="520" spans="6:18" ht="14.25" customHeight="1" x14ac:dyDescent="0.2">
      <c r="F520" s="4"/>
      <c r="G520" s="4"/>
      <c r="H520" s="4"/>
      <c r="I520" s="4"/>
      <c r="J520" s="4"/>
      <c r="K520" s="4"/>
      <c r="L520" s="4"/>
      <c r="M520" s="4"/>
      <c r="N520" s="4"/>
      <c r="O520" s="4"/>
      <c r="P520" s="4"/>
      <c r="Q520" s="4"/>
      <c r="R520" s="4"/>
    </row>
    <row r="521" spans="6:18" ht="14.25" customHeight="1" x14ac:dyDescent="0.2">
      <c r="F521" s="4"/>
      <c r="G521" s="4"/>
      <c r="H521" s="4"/>
      <c r="I521" s="4"/>
      <c r="J521" s="4"/>
      <c r="K521" s="4"/>
      <c r="L521" s="4"/>
      <c r="M521" s="4"/>
      <c r="N521" s="4"/>
      <c r="O521" s="4"/>
      <c r="P521" s="4"/>
      <c r="Q521" s="4"/>
      <c r="R521" s="4"/>
    </row>
    <row r="522" spans="6:18" ht="14.25" customHeight="1" x14ac:dyDescent="0.2">
      <c r="F522" s="4"/>
      <c r="G522" s="4"/>
      <c r="H522" s="4"/>
      <c r="I522" s="4"/>
      <c r="J522" s="4"/>
      <c r="K522" s="4"/>
      <c r="L522" s="4"/>
      <c r="M522" s="4"/>
      <c r="N522" s="4"/>
      <c r="O522" s="4"/>
      <c r="P522" s="4"/>
      <c r="Q522" s="4"/>
      <c r="R522" s="4"/>
    </row>
    <row r="523" spans="6:18" ht="14.25" customHeight="1" x14ac:dyDescent="0.2">
      <c r="F523" s="4"/>
      <c r="G523" s="4"/>
      <c r="H523" s="4"/>
      <c r="I523" s="4"/>
      <c r="J523" s="4"/>
      <c r="K523" s="4"/>
      <c r="L523" s="4"/>
      <c r="M523" s="4"/>
      <c r="N523" s="4"/>
      <c r="O523" s="4"/>
      <c r="P523" s="4"/>
      <c r="Q523" s="4"/>
      <c r="R523" s="4"/>
    </row>
    <row r="524" spans="6:18" ht="14.25" customHeight="1" x14ac:dyDescent="0.2">
      <c r="F524" s="4"/>
      <c r="G524" s="4"/>
      <c r="H524" s="4"/>
      <c r="I524" s="4"/>
      <c r="J524" s="4"/>
      <c r="K524" s="4"/>
      <c r="L524" s="4"/>
      <c r="M524" s="4"/>
      <c r="N524" s="4"/>
      <c r="O524" s="4"/>
      <c r="P524" s="4"/>
      <c r="Q524" s="4"/>
      <c r="R524" s="4"/>
    </row>
    <row r="525" spans="6:18" ht="14.25" customHeight="1" x14ac:dyDescent="0.2">
      <c r="F525" s="4"/>
      <c r="G525" s="4"/>
      <c r="H525" s="4"/>
      <c r="I525" s="4"/>
      <c r="J525" s="4"/>
      <c r="K525" s="4"/>
      <c r="L525" s="4"/>
      <c r="M525" s="4"/>
      <c r="N525" s="4"/>
      <c r="O525" s="4"/>
      <c r="P525" s="4"/>
      <c r="Q525" s="4"/>
      <c r="R525" s="4"/>
    </row>
    <row r="526" spans="6:18" ht="14.25" customHeight="1" x14ac:dyDescent="0.2">
      <c r="F526" s="4"/>
      <c r="G526" s="4"/>
      <c r="H526" s="4"/>
      <c r="I526" s="4"/>
      <c r="J526" s="4"/>
      <c r="K526" s="4"/>
      <c r="L526" s="4"/>
      <c r="M526" s="4"/>
      <c r="N526" s="4"/>
      <c r="O526" s="4"/>
      <c r="P526" s="4"/>
      <c r="Q526" s="4"/>
      <c r="R526" s="4"/>
    </row>
    <row r="527" spans="6:18" ht="14.25" customHeight="1" x14ac:dyDescent="0.2">
      <c r="F527" s="4"/>
      <c r="G527" s="4"/>
      <c r="H527" s="4"/>
      <c r="I527" s="4"/>
      <c r="J527" s="4"/>
      <c r="K527" s="4"/>
      <c r="L527" s="4"/>
      <c r="M527" s="4"/>
      <c r="N527" s="4"/>
      <c r="O527" s="4"/>
      <c r="P527" s="4"/>
      <c r="Q527" s="4"/>
      <c r="R527" s="4"/>
    </row>
    <row r="528" spans="6:18" ht="14.25" customHeight="1" x14ac:dyDescent="0.2">
      <c r="F528" s="4"/>
      <c r="G528" s="4"/>
      <c r="H528" s="4"/>
      <c r="I528" s="4"/>
      <c r="J528" s="4"/>
      <c r="K528" s="4"/>
      <c r="L528" s="4"/>
      <c r="M528" s="4"/>
      <c r="N528" s="4"/>
      <c r="O528" s="4"/>
      <c r="P528" s="4"/>
      <c r="Q528" s="4"/>
      <c r="R528" s="4"/>
    </row>
    <row r="529" spans="6:18" ht="14.25" customHeight="1" x14ac:dyDescent="0.2">
      <c r="F529" s="4"/>
      <c r="G529" s="4"/>
      <c r="H529" s="4"/>
      <c r="I529" s="4"/>
      <c r="J529" s="4"/>
      <c r="K529" s="4"/>
      <c r="L529" s="4"/>
      <c r="M529" s="4"/>
      <c r="N529" s="4"/>
      <c r="O529" s="4"/>
      <c r="P529" s="4"/>
      <c r="Q529" s="4"/>
      <c r="R529" s="4"/>
    </row>
    <row r="530" spans="6:18" ht="14.25" customHeight="1" x14ac:dyDescent="0.2">
      <c r="F530" s="4"/>
      <c r="G530" s="4"/>
      <c r="H530" s="4"/>
      <c r="I530" s="4"/>
      <c r="J530" s="4"/>
      <c r="K530" s="4"/>
      <c r="L530" s="4"/>
      <c r="M530" s="4"/>
      <c r="N530" s="4"/>
      <c r="O530" s="4"/>
      <c r="P530" s="4"/>
      <c r="Q530" s="4"/>
      <c r="R530" s="4"/>
    </row>
    <row r="531" spans="6:18" ht="14.25" customHeight="1" x14ac:dyDescent="0.2">
      <c r="F531" s="4"/>
      <c r="G531" s="4"/>
      <c r="H531" s="4"/>
      <c r="I531" s="4"/>
      <c r="J531" s="4"/>
      <c r="K531" s="4"/>
      <c r="L531" s="4"/>
      <c r="M531" s="4"/>
      <c r="N531" s="4"/>
      <c r="O531" s="4"/>
      <c r="P531" s="4"/>
      <c r="Q531" s="4"/>
      <c r="R531" s="4"/>
    </row>
    <row r="532" spans="6:18" ht="14.25" customHeight="1" x14ac:dyDescent="0.2">
      <c r="F532" s="4"/>
      <c r="G532" s="4"/>
      <c r="H532" s="4"/>
      <c r="I532" s="4"/>
      <c r="J532" s="4"/>
      <c r="K532" s="4"/>
      <c r="L532" s="4"/>
      <c r="M532" s="4"/>
      <c r="N532" s="4"/>
      <c r="O532" s="4"/>
      <c r="P532" s="4"/>
      <c r="Q532" s="4"/>
      <c r="R532" s="4"/>
    </row>
    <row r="533" spans="6:18" ht="14.25" customHeight="1" x14ac:dyDescent="0.2">
      <c r="F533" s="4"/>
      <c r="G533" s="4"/>
      <c r="H533" s="4"/>
      <c r="I533" s="4"/>
      <c r="J533" s="4"/>
      <c r="K533" s="4"/>
      <c r="L533" s="4"/>
      <c r="M533" s="4"/>
      <c r="N533" s="4"/>
      <c r="O533" s="4"/>
      <c r="P533" s="4"/>
      <c r="Q533" s="4"/>
      <c r="R533" s="4"/>
    </row>
    <row r="534" spans="6:18" ht="14.25" customHeight="1" x14ac:dyDescent="0.2">
      <c r="F534" s="4"/>
      <c r="G534" s="4"/>
      <c r="H534" s="4"/>
      <c r="I534" s="4"/>
      <c r="J534" s="4"/>
      <c r="K534" s="4"/>
      <c r="L534" s="4"/>
      <c r="M534" s="4"/>
      <c r="N534" s="4"/>
      <c r="O534" s="4"/>
      <c r="P534" s="4"/>
      <c r="Q534" s="4"/>
      <c r="R534" s="4"/>
    </row>
    <row r="535" spans="6:18" ht="14.25" customHeight="1" x14ac:dyDescent="0.2">
      <c r="F535" s="4"/>
      <c r="G535" s="4"/>
      <c r="H535" s="4"/>
      <c r="I535" s="4"/>
      <c r="J535" s="4"/>
      <c r="K535" s="4"/>
      <c r="L535" s="4"/>
      <c r="M535" s="4"/>
      <c r="N535" s="4"/>
      <c r="O535" s="4"/>
      <c r="P535" s="4"/>
      <c r="Q535" s="4"/>
      <c r="R535" s="4"/>
    </row>
    <row r="536" spans="6:18" ht="14.25" customHeight="1" x14ac:dyDescent="0.2">
      <c r="F536" s="4"/>
      <c r="G536" s="4"/>
      <c r="H536" s="4"/>
      <c r="I536" s="4"/>
      <c r="J536" s="4"/>
      <c r="K536" s="4"/>
      <c r="L536" s="4"/>
      <c r="M536" s="4"/>
      <c r="N536" s="4"/>
      <c r="O536" s="4"/>
      <c r="P536" s="4"/>
      <c r="Q536" s="4"/>
      <c r="R536" s="4"/>
    </row>
    <row r="537" spans="6:18" ht="14.25" customHeight="1" x14ac:dyDescent="0.2">
      <c r="F537" s="4"/>
      <c r="G537" s="4"/>
      <c r="H537" s="4"/>
      <c r="I537" s="4"/>
      <c r="J537" s="4"/>
      <c r="K537" s="4"/>
      <c r="L537" s="4"/>
      <c r="M537" s="4"/>
      <c r="N537" s="4"/>
      <c r="O537" s="4"/>
      <c r="P537" s="4"/>
      <c r="Q537" s="4"/>
      <c r="R537" s="4"/>
    </row>
    <row r="538" spans="6:18" ht="14.25" customHeight="1" x14ac:dyDescent="0.2">
      <c r="F538" s="4"/>
      <c r="G538" s="4"/>
      <c r="H538" s="4"/>
      <c r="I538" s="4"/>
      <c r="J538" s="4"/>
      <c r="K538" s="4"/>
      <c r="L538" s="4"/>
      <c r="M538" s="4"/>
      <c r="N538" s="4"/>
      <c r="O538" s="4"/>
      <c r="P538" s="4"/>
      <c r="Q538" s="4"/>
      <c r="R538" s="4"/>
    </row>
    <row r="539" spans="6:18" ht="14.25" customHeight="1" x14ac:dyDescent="0.2">
      <c r="F539" s="4"/>
      <c r="G539" s="4"/>
      <c r="H539" s="4"/>
      <c r="I539" s="4"/>
      <c r="J539" s="4"/>
      <c r="K539" s="4"/>
      <c r="L539" s="4"/>
      <c r="M539" s="4"/>
      <c r="N539" s="4"/>
      <c r="O539" s="4"/>
      <c r="P539" s="4"/>
      <c r="Q539" s="4"/>
      <c r="R539" s="4"/>
    </row>
    <row r="540" spans="6:18" ht="14.25" customHeight="1" x14ac:dyDescent="0.2">
      <c r="F540" s="4"/>
      <c r="G540" s="4"/>
      <c r="H540" s="4"/>
      <c r="I540" s="4"/>
      <c r="J540" s="4"/>
      <c r="K540" s="4"/>
      <c r="L540" s="4"/>
      <c r="M540" s="4"/>
      <c r="N540" s="4"/>
      <c r="O540" s="4"/>
      <c r="P540" s="4"/>
      <c r="Q540" s="4"/>
      <c r="R540" s="4"/>
    </row>
    <row r="541" spans="6:18" ht="14.25" customHeight="1" x14ac:dyDescent="0.2">
      <c r="F541" s="4"/>
      <c r="G541" s="4"/>
      <c r="H541" s="4"/>
      <c r="I541" s="4"/>
      <c r="J541" s="4"/>
      <c r="K541" s="4"/>
      <c r="L541" s="4"/>
      <c r="M541" s="4"/>
      <c r="N541" s="4"/>
      <c r="O541" s="4"/>
      <c r="P541" s="4"/>
      <c r="Q541" s="4"/>
      <c r="R541" s="4"/>
    </row>
    <row r="542" spans="6:18" ht="14.25" customHeight="1" x14ac:dyDescent="0.2">
      <c r="F542" s="4"/>
      <c r="G542" s="4"/>
      <c r="H542" s="4"/>
      <c r="I542" s="4"/>
      <c r="J542" s="4"/>
      <c r="K542" s="4"/>
      <c r="L542" s="4"/>
      <c r="M542" s="4"/>
      <c r="N542" s="4"/>
      <c r="O542" s="4"/>
      <c r="P542" s="4"/>
      <c r="Q542" s="4"/>
      <c r="R542" s="4"/>
    </row>
    <row r="543" spans="6:18" ht="14.25" customHeight="1" x14ac:dyDescent="0.2">
      <c r="F543" s="4"/>
      <c r="G543" s="4"/>
      <c r="H543" s="4"/>
      <c r="I543" s="4"/>
      <c r="J543" s="4"/>
      <c r="K543" s="4"/>
      <c r="L543" s="4"/>
      <c r="M543" s="4"/>
      <c r="N543" s="4"/>
      <c r="O543" s="4"/>
      <c r="P543" s="4"/>
      <c r="Q543" s="4"/>
      <c r="R543" s="4"/>
    </row>
    <row r="544" spans="6:18" ht="14.25" customHeight="1" x14ac:dyDescent="0.2">
      <c r="F544" s="4"/>
      <c r="G544" s="4"/>
      <c r="H544" s="4"/>
      <c r="I544" s="4"/>
      <c r="J544" s="4"/>
      <c r="K544" s="4"/>
      <c r="L544" s="4"/>
      <c r="M544" s="4"/>
      <c r="N544" s="4"/>
      <c r="O544" s="4"/>
      <c r="P544" s="4"/>
      <c r="Q544" s="4"/>
      <c r="R544" s="4"/>
    </row>
    <row r="545" spans="6:18" ht="14.25" customHeight="1" x14ac:dyDescent="0.2">
      <c r="F545" s="4"/>
      <c r="G545" s="4"/>
      <c r="H545" s="4"/>
      <c r="I545" s="4"/>
      <c r="J545" s="4"/>
      <c r="K545" s="4"/>
      <c r="L545" s="4"/>
      <c r="M545" s="4"/>
      <c r="N545" s="4"/>
      <c r="O545" s="4"/>
      <c r="P545" s="4"/>
      <c r="Q545" s="4"/>
      <c r="R545" s="4"/>
    </row>
    <row r="546" spans="6:18" ht="14.25" customHeight="1" x14ac:dyDescent="0.2">
      <c r="F546" s="4"/>
      <c r="G546" s="4"/>
      <c r="H546" s="4"/>
      <c r="I546" s="4"/>
      <c r="J546" s="4"/>
      <c r="K546" s="4"/>
      <c r="L546" s="4"/>
      <c r="M546" s="4"/>
      <c r="N546" s="4"/>
      <c r="O546" s="4"/>
      <c r="P546" s="4"/>
      <c r="Q546" s="4"/>
      <c r="R546" s="4"/>
    </row>
    <row r="547" spans="6:18" ht="14.25" customHeight="1" x14ac:dyDescent="0.2">
      <c r="F547" s="4"/>
      <c r="G547" s="4"/>
      <c r="H547" s="4"/>
      <c r="I547" s="4"/>
      <c r="J547" s="4"/>
      <c r="K547" s="4"/>
      <c r="L547" s="4"/>
      <c r="M547" s="4"/>
      <c r="N547" s="4"/>
      <c r="O547" s="4"/>
      <c r="P547" s="4"/>
      <c r="Q547" s="4"/>
      <c r="R547" s="4"/>
    </row>
    <row r="548" spans="6:18" ht="14.25" customHeight="1" x14ac:dyDescent="0.2">
      <c r="F548" s="4"/>
      <c r="G548" s="4"/>
      <c r="H548" s="4"/>
      <c r="I548" s="4"/>
      <c r="J548" s="4"/>
      <c r="K548" s="4"/>
      <c r="L548" s="4"/>
      <c r="M548" s="4"/>
      <c r="N548" s="4"/>
      <c r="O548" s="4"/>
      <c r="P548" s="4"/>
      <c r="Q548" s="4"/>
      <c r="R548" s="4"/>
    </row>
    <row r="549" spans="6:18" ht="14.25" customHeight="1" x14ac:dyDescent="0.2">
      <c r="F549" s="4"/>
      <c r="G549" s="4"/>
      <c r="H549" s="4"/>
      <c r="I549" s="4"/>
      <c r="J549" s="4"/>
      <c r="K549" s="4"/>
      <c r="L549" s="4"/>
      <c r="M549" s="4"/>
      <c r="N549" s="4"/>
      <c r="O549" s="4"/>
      <c r="P549" s="4"/>
      <c r="Q549" s="4"/>
      <c r="R549" s="4"/>
    </row>
    <row r="550" spans="6:18" ht="14.25" customHeight="1" x14ac:dyDescent="0.2">
      <c r="F550" s="4"/>
      <c r="G550" s="4"/>
      <c r="H550" s="4"/>
      <c r="I550" s="4"/>
      <c r="J550" s="4"/>
      <c r="K550" s="4"/>
      <c r="L550" s="4"/>
      <c r="M550" s="4"/>
      <c r="N550" s="4"/>
      <c r="O550" s="4"/>
      <c r="P550" s="4"/>
      <c r="Q550" s="4"/>
      <c r="R550" s="4"/>
    </row>
    <row r="551" spans="6:18" ht="14.25" customHeight="1" x14ac:dyDescent="0.2">
      <c r="F551" s="4"/>
      <c r="G551" s="4"/>
      <c r="H551" s="4"/>
      <c r="I551" s="4"/>
      <c r="J551" s="4"/>
      <c r="K551" s="4"/>
      <c r="L551" s="4"/>
      <c r="M551" s="4"/>
      <c r="N551" s="4"/>
      <c r="O551" s="4"/>
      <c r="P551" s="4"/>
      <c r="Q551" s="4"/>
      <c r="R551" s="4"/>
    </row>
    <row r="552" spans="6:18" ht="14.25" customHeight="1" x14ac:dyDescent="0.2">
      <c r="F552" s="4"/>
      <c r="G552" s="4"/>
      <c r="H552" s="4"/>
      <c r="I552" s="4"/>
      <c r="J552" s="4"/>
      <c r="K552" s="4"/>
      <c r="L552" s="4"/>
      <c r="M552" s="4"/>
      <c r="N552" s="4"/>
      <c r="O552" s="4"/>
      <c r="P552" s="4"/>
      <c r="Q552" s="4"/>
      <c r="R552" s="4"/>
    </row>
    <row r="553" spans="6:18" ht="14.25" customHeight="1" x14ac:dyDescent="0.2">
      <c r="F553" s="4"/>
      <c r="G553" s="4"/>
      <c r="H553" s="4"/>
      <c r="I553" s="4"/>
      <c r="J553" s="4"/>
      <c r="K553" s="4"/>
      <c r="L553" s="4"/>
      <c r="M553" s="4"/>
      <c r="N553" s="4"/>
      <c r="O553" s="4"/>
      <c r="P553" s="4"/>
      <c r="Q553" s="4"/>
      <c r="R553" s="4"/>
    </row>
    <row r="554" spans="6:18" ht="14.25" customHeight="1" x14ac:dyDescent="0.2">
      <c r="F554" s="4"/>
      <c r="G554" s="4"/>
      <c r="H554" s="4"/>
      <c r="I554" s="4"/>
      <c r="J554" s="4"/>
      <c r="K554" s="4"/>
      <c r="L554" s="4"/>
      <c r="M554" s="4"/>
      <c r="N554" s="4"/>
      <c r="O554" s="4"/>
      <c r="P554" s="4"/>
      <c r="Q554" s="4"/>
      <c r="R554" s="4"/>
    </row>
    <row r="555" spans="6:18" ht="14.25" customHeight="1" x14ac:dyDescent="0.2">
      <c r="F555" s="4"/>
      <c r="G555" s="4"/>
      <c r="H555" s="4"/>
      <c r="I555" s="4"/>
      <c r="J555" s="4"/>
      <c r="K555" s="4"/>
      <c r="L555" s="4"/>
      <c r="M555" s="4"/>
      <c r="N555" s="4"/>
      <c r="O555" s="4"/>
      <c r="P555" s="4"/>
      <c r="Q555" s="4"/>
      <c r="R555" s="4"/>
    </row>
    <row r="556" spans="6:18" ht="14.25" customHeight="1" x14ac:dyDescent="0.2">
      <c r="F556" s="4"/>
      <c r="G556" s="4"/>
      <c r="H556" s="4"/>
      <c r="I556" s="4"/>
      <c r="J556" s="4"/>
      <c r="K556" s="4"/>
      <c r="L556" s="4"/>
      <c r="M556" s="4"/>
      <c r="N556" s="4"/>
      <c r="O556" s="4"/>
      <c r="P556" s="4"/>
      <c r="Q556" s="4"/>
      <c r="R556" s="4"/>
    </row>
    <row r="557" spans="6:18" ht="14.25" customHeight="1" x14ac:dyDescent="0.2">
      <c r="F557" s="4"/>
      <c r="G557" s="4"/>
      <c r="H557" s="4"/>
      <c r="I557" s="4"/>
      <c r="J557" s="4"/>
      <c r="K557" s="4"/>
      <c r="L557" s="4"/>
      <c r="M557" s="4"/>
      <c r="N557" s="4"/>
      <c r="O557" s="4"/>
      <c r="P557" s="4"/>
      <c r="Q557" s="4"/>
      <c r="R557" s="4"/>
    </row>
    <row r="558" spans="6:18" ht="14.25" customHeight="1" x14ac:dyDescent="0.2">
      <c r="F558" s="4"/>
      <c r="G558" s="4"/>
      <c r="H558" s="4"/>
      <c r="I558" s="4"/>
      <c r="J558" s="4"/>
      <c r="K558" s="4"/>
      <c r="L558" s="4"/>
      <c r="M558" s="4"/>
      <c r="N558" s="4"/>
      <c r="O558" s="4"/>
      <c r="P558" s="4"/>
      <c r="Q558" s="4"/>
      <c r="R558" s="4"/>
    </row>
    <row r="559" spans="6:18" ht="14.25" customHeight="1" x14ac:dyDescent="0.2">
      <c r="F559" s="4"/>
      <c r="G559" s="4"/>
      <c r="H559" s="4"/>
      <c r="I559" s="4"/>
      <c r="J559" s="4"/>
      <c r="K559" s="4"/>
      <c r="L559" s="4"/>
      <c r="M559" s="4"/>
      <c r="N559" s="4"/>
      <c r="O559" s="4"/>
      <c r="P559" s="4"/>
      <c r="Q559" s="4"/>
      <c r="R559" s="4"/>
    </row>
    <row r="560" spans="6:18" ht="14.25" customHeight="1" x14ac:dyDescent="0.2">
      <c r="F560" s="4"/>
      <c r="G560" s="4"/>
      <c r="H560" s="4"/>
      <c r="I560" s="4"/>
      <c r="J560" s="4"/>
      <c r="K560" s="4"/>
      <c r="L560" s="4"/>
      <c r="M560" s="4"/>
      <c r="N560" s="4"/>
      <c r="O560" s="4"/>
      <c r="P560" s="4"/>
      <c r="Q560" s="4"/>
      <c r="R560" s="4"/>
    </row>
    <row r="561" spans="6:18" ht="14.25" customHeight="1" x14ac:dyDescent="0.2">
      <c r="F561" s="4"/>
      <c r="G561" s="4"/>
      <c r="H561" s="4"/>
      <c r="I561" s="4"/>
      <c r="J561" s="4"/>
      <c r="K561" s="4"/>
      <c r="L561" s="4"/>
      <c r="M561" s="4"/>
      <c r="N561" s="4"/>
      <c r="O561" s="4"/>
      <c r="P561" s="4"/>
      <c r="Q561" s="4"/>
      <c r="R561" s="4"/>
    </row>
    <row r="562" spans="6:18" ht="14.25" customHeight="1" x14ac:dyDescent="0.2">
      <c r="F562" s="4"/>
      <c r="G562" s="4"/>
      <c r="H562" s="4"/>
      <c r="I562" s="4"/>
      <c r="J562" s="4"/>
      <c r="K562" s="4"/>
      <c r="L562" s="4"/>
      <c r="M562" s="4"/>
      <c r="N562" s="4"/>
      <c r="O562" s="4"/>
      <c r="P562" s="4"/>
      <c r="Q562" s="4"/>
      <c r="R562" s="4"/>
    </row>
    <row r="563" spans="6:18" ht="14.25" customHeight="1" x14ac:dyDescent="0.2">
      <c r="F563" s="4"/>
      <c r="G563" s="4"/>
      <c r="H563" s="4"/>
      <c r="I563" s="4"/>
      <c r="J563" s="4"/>
      <c r="K563" s="4"/>
      <c r="L563" s="4"/>
      <c r="M563" s="4"/>
      <c r="N563" s="4"/>
      <c r="O563" s="4"/>
      <c r="P563" s="4"/>
      <c r="Q563" s="4"/>
      <c r="R563" s="4"/>
    </row>
    <row r="564" spans="6:18" ht="14.25" customHeight="1" x14ac:dyDescent="0.2">
      <c r="F564" s="4"/>
      <c r="G564" s="4"/>
      <c r="H564" s="4"/>
      <c r="I564" s="4"/>
      <c r="J564" s="4"/>
      <c r="K564" s="4"/>
      <c r="L564" s="4"/>
      <c r="M564" s="4"/>
      <c r="N564" s="4"/>
      <c r="O564" s="4"/>
      <c r="P564" s="4"/>
      <c r="Q564" s="4"/>
      <c r="R564" s="4"/>
    </row>
    <row r="565" spans="6:18" ht="14.25" customHeight="1" x14ac:dyDescent="0.2">
      <c r="F565" s="4"/>
      <c r="G565" s="4"/>
      <c r="H565" s="4"/>
      <c r="I565" s="4"/>
      <c r="J565" s="4"/>
      <c r="K565" s="4"/>
      <c r="L565" s="4"/>
      <c r="M565" s="4"/>
      <c r="N565" s="4"/>
      <c r="O565" s="4"/>
      <c r="P565" s="4"/>
      <c r="Q565" s="4"/>
      <c r="R565" s="4"/>
    </row>
    <row r="566" spans="6:18" ht="14.25" customHeight="1" x14ac:dyDescent="0.2">
      <c r="F566" s="4"/>
      <c r="G566" s="4"/>
      <c r="H566" s="4"/>
      <c r="I566" s="4"/>
      <c r="J566" s="4"/>
      <c r="K566" s="4"/>
      <c r="L566" s="4"/>
      <c r="M566" s="4"/>
      <c r="N566" s="4"/>
      <c r="O566" s="4"/>
      <c r="P566" s="4"/>
      <c r="Q566" s="4"/>
      <c r="R566" s="4"/>
    </row>
    <row r="567" spans="6:18" ht="14.25" customHeight="1" x14ac:dyDescent="0.2">
      <c r="F567" s="4"/>
      <c r="G567" s="4"/>
      <c r="H567" s="4"/>
      <c r="I567" s="4"/>
      <c r="J567" s="4"/>
      <c r="K567" s="4"/>
      <c r="L567" s="4"/>
      <c r="M567" s="4"/>
      <c r="N567" s="4"/>
      <c r="O567" s="4"/>
      <c r="P567" s="4"/>
      <c r="Q567" s="4"/>
      <c r="R567" s="4"/>
    </row>
    <row r="568" spans="6:18" ht="14.25" customHeight="1" x14ac:dyDescent="0.2">
      <c r="F568" s="4"/>
      <c r="G568" s="4"/>
      <c r="H568" s="4"/>
      <c r="I568" s="4"/>
      <c r="J568" s="4"/>
      <c r="K568" s="4"/>
      <c r="L568" s="4"/>
      <c r="M568" s="4"/>
      <c r="N568" s="4"/>
      <c r="O568" s="4"/>
      <c r="P568" s="4"/>
      <c r="Q568" s="4"/>
      <c r="R568" s="4"/>
    </row>
    <row r="569" spans="6:18" ht="14.25" customHeight="1" x14ac:dyDescent="0.2">
      <c r="F569" s="4"/>
      <c r="G569" s="4"/>
      <c r="H569" s="4"/>
      <c r="I569" s="4"/>
      <c r="J569" s="4"/>
      <c r="K569" s="4"/>
      <c r="L569" s="4"/>
      <c r="M569" s="4"/>
      <c r="N569" s="4"/>
      <c r="O569" s="4"/>
      <c r="P569" s="4"/>
      <c r="Q569" s="4"/>
      <c r="R569" s="4"/>
    </row>
    <row r="570" spans="6:18" ht="14.25" customHeight="1" x14ac:dyDescent="0.2">
      <c r="F570" s="4"/>
      <c r="G570" s="4"/>
      <c r="H570" s="4"/>
      <c r="I570" s="4"/>
      <c r="J570" s="4"/>
      <c r="K570" s="4"/>
      <c r="L570" s="4"/>
      <c r="M570" s="4"/>
      <c r="N570" s="4"/>
      <c r="O570" s="4"/>
      <c r="P570" s="4"/>
      <c r="Q570" s="4"/>
      <c r="R570" s="4"/>
    </row>
    <row r="571" spans="6:18" ht="14.25" customHeight="1" x14ac:dyDescent="0.2">
      <c r="F571" s="4"/>
      <c r="G571" s="4"/>
      <c r="H571" s="4"/>
      <c r="I571" s="4"/>
      <c r="J571" s="4"/>
      <c r="K571" s="4"/>
      <c r="L571" s="4"/>
      <c r="M571" s="4"/>
      <c r="N571" s="4"/>
      <c r="O571" s="4"/>
      <c r="P571" s="4"/>
      <c r="Q571" s="4"/>
      <c r="R571" s="4"/>
    </row>
    <row r="572" spans="6:18" ht="14.25" customHeight="1" x14ac:dyDescent="0.2">
      <c r="F572" s="4"/>
      <c r="G572" s="4"/>
      <c r="H572" s="4"/>
      <c r="I572" s="4"/>
      <c r="J572" s="4"/>
      <c r="K572" s="4"/>
      <c r="L572" s="4"/>
      <c r="M572" s="4"/>
      <c r="N572" s="4"/>
      <c r="O572" s="4"/>
      <c r="P572" s="4"/>
      <c r="Q572" s="4"/>
      <c r="R572" s="4"/>
    </row>
    <row r="573" spans="6:18" ht="14.25" customHeight="1" x14ac:dyDescent="0.2">
      <c r="F573" s="4"/>
      <c r="G573" s="4"/>
      <c r="H573" s="4"/>
      <c r="I573" s="4"/>
      <c r="J573" s="4"/>
      <c r="K573" s="4"/>
      <c r="L573" s="4"/>
      <c r="M573" s="4"/>
      <c r="N573" s="4"/>
      <c r="O573" s="4"/>
      <c r="P573" s="4"/>
      <c r="Q573" s="4"/>
      <c r="R573" s="4"/>
    </row>
    <row r="574" spans="6:18" ht="14.25" customHeight="1" x14ac:dyDescent="0.2">
      <c r="F574" s="4"/>
      <c r="G574" s="4"/>
      <c r="H574" s="4"/>
      <c r="I574" s="4"/>
      <c r="J574" s="4"/>
      <c r="K574" s="4"/>
      <c r="L574" s="4"/>
      <c r="M574" s="4"/>
      <c r="N574" s="4"/>
      <c r="O574" s="4"/>
      <c r="P574" s="4"/>
      <c r="Q574" s="4"/>
      <c r="R574" s="4"/>
    </row>
    <row r="575" spans="6:18" ht="14.25" customHeight="1" x14ac:dyDescent="0.2">
      <c r="F575" s="4"/>
      <c r="G575" s="4"/>
      <c r="H575" s="4"/>
      <c r="I575" s="4"/>
      <c r="J575" s="4"/>
      <c r="K575" s="4"/>
      <c r="L575" s="4"/>
      <c r="M575" s="4"/>
      <c r="N575" s="4"/>
      <c r="O575" s="4"/>
      <c r="P575" s="4"/>
      <c r="Q575" s="4"/>
      <c r="R575" s="4"/>
    </row>
    <row r="576" spans="6:18" ht="14.25" customHeight="1" x14ac:dyDescent="0.2">
      <c r="F576" s="4"/>
      <c r="G576" s="4"/>
      <c r="H576" s="4"/>
      <c r="I576" s="4"/>
      <c r="J576" s="4"/>
      <c r="K576" s="4"/>
      <c r="L576" s="4"/>
      <c r="M576" s="4"/>
      <c r="N576" s="4"/>
      <c r="O576" s="4"/>
      <c r="P576" s="4"/>
      <c r="Q576" s="4"/>
      <c r="R576" s="4"/>
    </row>
    <row r="577" spans="6:18" ht="14.25" customHeight="1" x14ac:dyDescent="0.2">
      <c r="F577" s="4"/>
      <c r="G577" s="4"/>
      <c r="H577" s="4"/>
      <c r="I577" s="4"/>
      <c r="J577" s="4"/>
      <c r="K577" s="4"/>
      <c r="L577" s="4"/>
      <c r="M577" s="4"/>
      <c r="N577" s="4"/>
      <c r="O577" s="4"/>
      <c r="P577" s="4"/>
      <c r="Q577" s="4"/>
      <c r="R577" s="4"/>
    </row>
    <row r="578" spans="6:18" ht="14.25" customHeight="1" x14ac:dyDescent="0.2">
      <c r="F578" s="4"/>
      <c r="G578" s="4"/>
      <c r="H578" s="4"/>
      <c r="I578" s="4"/>
      <c r="J578" s="4"/>
      <c r="K578" s="4"/>
      <c r="L578" s="4"/>
      <c r="M578" s="4"/>
      <c r="N578" s="4"/>
      <c r="O578" s="4"/>
      <c r="P578" s="4"/>
      <c r="Q578" s="4"/>
      <c r="R578" s="4"/>
    </row>
    <row r="579" spans="6:18" ht="14.25" customHeight="1" x14ac:dyDescent="0.2">
      <c r="F579" s="4"/>
      <c r="G579" s="4"/>
      <c r="H579" s="4"/>
      <c r="I579" s="4"/>
      <c r="J579" s="4"/>
      <c r="K579" s="4"/>
      <c r="L579" s="4"/>
      <c r="M579" s="4"/>
      <c r="N579" s="4"/>
      <c r="O579" s="4"/>
      <c r="P579" s="4"/>
      <c r="Q579" s="4"/>
      <c r="R579" s="4"/>
    </row>
    <row r="580" spans="6:18" ht="14.25" customHeight="1" x14ac:dyDescent="0.2">
      <c r="F580" s="4"/>
      <c r="G580" s="4"/>
      <c r="H580" s="4"/>
      <c r="I580" s="4"/>
      <c r="J580" s="4"/>
      <c r="K580" s="4"/>
      <c r="L580" s="4"/>
      <c r="M580" s="4"/>
      <c r="N580" s="4"/>
      <c r="O580" s="4"/>
      <c r="P580" s="4"/>
      <c r="Q580" s="4"/>
      <c r="R580" s="4"/>
    </row>
    <row r="581" spans="6:18" ht="14.25" customHeight="1" x14ac:dyDescent="0.2">
      <c r="F581" s="4"/>
      <c r="G581" s="4"/>
      <c r="H581" s="4"/>
      <c r="I581" s="4"/>
      <c r="J581" s="4"/>
      <c r="K581" s="4"/>
      <c r="L581" s="4"/>
      <c r="M581" s="4"/>
      <c r="N581" s="4"/>
      <c r="O581" s="4"/>
      <c r="P581" s="4"/>
      <c r="Q581" s="4"/>
      <c r="R581" s="4"/>
    </row>
    <row r="582" spans="6:18" ht="14.25" customHeight="1" x14ac:dyDescent="0.2">
      <c r="F582" s="4"/>
      <c r="G582" s="4"/>
      <c r="H582" s="4"/>
      <c r="I582" s="4"/>
      <c r="J582" s="4"/>
      <c r="K582" s="4"/>
      <c r="L582" s="4"/>
      <c r="M582" s="4"/>
      <c r="N582" s="4"/>
      <c r="O582" s="4"/>
      <c r="P582" s="4"/>
      <c r="Q582" s="4"/>
      <c r="R582" s="4"/>
    </row>
    <row r="583" spans="6:18" ht="14.25" customHeight="1" x14ac:dyDescent="0.2">
      <c r="F583" s="4"/>
      <c r="G583" s="4"/>
      <c r="H583" s="4"/>
      <c r="I583" s="4"/>
      <c r="J583" s="4"/>
      <c r="K583" s="4"/>
      <c r="L583" s="4"/>
      <c r="M583" s="4"/>
      <c r="N583" s="4"/>
      <c r="O583" s="4"/>
      <c r="P583" s="4"/>
      <c r="Q583" s="4"/>
      <c r="R583" s="4"/>
    </row>
    <row r="584" spans="6:18" ht="14.25" customHeight="1" x14ac:dyDescent="0.2">
      <c r="F584" s="4"/>
      <c r="G584" s="4"/>
      <c r="H584" s="4"/>
      <c r="I584" s="4"/>
      <c r="J584" s="4"/>
      <c r="K584" s="4"/>
      <c r="L584" s="4"/>
      <c r="M584" s="4"/>
      <c r="N584" s="4"/>
      <c r="O584" s="4"/>
      <c r="P584" s="4"/>
      <c r="Q584" s="4"/>
      <c r="R584" s="4"/>
    </row>
    <row r="585" spans="6:18" ht="14.25" customHeight="1" x14ac:dyDescent="0.2">
      <c r="F585" s="4"/>
      <c r="G585" s="4"/>
      <c r="H585" s="4"/>
      <c r="I585" s="4"/>
      <c r="J585" s="4"/>
      <c r="K585" s="4"/>
      <c r="L585" s="4"/>
      <c r="M585" s="4"/>
      <c r="N585" s="4"/>
      <c r="O585" s="4"/>
      <c r="P585" s="4"/>
      <c r="Q585" s="4"/>
      <c r="R585" s="4"/>
    </row>
    <row r="586" spans="6:18" ht="14.25" customHeight="1" x14ac:dyDescent="0.2">
      <c r="F586" s="4"/>
      <c r="G586" s="4"/>
      <c r="H586" s="4"/>
      <c r="I586" s="4"/>
      <c r="J586" s="4"/>
      <c r="K586" s="4"/>
      <c r="L586" s="4"/>
      <c r="M586" s="4"/>
      <c r="N586" s="4"/>
      <c r="O586" s="4"/>
      <c r="P586" s="4"/>
      <c r="Q586" s="4"/>
      <c r="R586" s="4"/>
    </row>
    <row r="587" spans="6:18" ht="14.25" customHeight="1" x14ac:dyDescent="0.2">
      <c r="F587" s="4"/>
      <c r="G587" s="4"/>
      <c r="H587" s="4"/>
      <c r="I587" s="4"/>
      <c r="J587" s="4"/>
      <c r="K587" s="4"/>
      <c r="L587" s="4"/>
      <c r="M587" s="4"/>
      <c r="N587" s="4"/>
      <c r="O587" s="4"/>
      <c r="P587" s="4"/>
      <c r="Q587" s="4"/>
      <c r="R587" s="4"/>
    </row>
    <row r="588" spans="6:18" ht="14.25" customHeight="1" x14ac:dyDescent="0.2">
      <c r="F588" s="4"/>
      <c r="G588" s="4"/>
      <c r="H588" s="4"/>
      <c r="I588" s="4"/>
      <c r="J588" s="4"/>
      <c r="K588" s="4"/>
      <c r="L588" s="4"/>
      <c r="M588" s="4"/>
      <c r="N588" s="4"/>
      <c r="O588" s="4"/>
      <c r="P588" s="4"/>
      <c r="Q588" s="4"/>
      <c r="R588" s="4"/>
    </row>
    <row r="589" spans="6:18" ht="14.25" customHeight="1" x14ac:dyDescent="0.2">
      <c r="F589" s="4"/>
      <c r="G589" s="4"/>
      <c r="H589" s="4"/>
      <c r="I589" s="4"/>
      <c r="J589" s="4"/>
      <c r="K589" s="4"/>
      <c r="L589" s="4"/>
      <c r="M589" s="4"/>
      <c r="N589" s="4"/>
      <c r="O589" s="4"/>
      <c r="P589" s="4"/>
      <c r="Q589" s="4"/>
      <c r="R589" s="4"/>
    </row>
    <row r="590" spans="6:18" ht="14.25" customHeight="1" x14ac:dyDescent="0.2">
      <c r="F590" s="4"/>
      <c r="G590" s="4"/>
      <c r="H590" s="4"/>
      <c r="I590" s="4"/>
      <c r="J590" s="4"/>
      <c r="K590" s="4"/>
      <c r="L590" s="4"/>
      <c r="M590" s="4"/>
      <c r="N590" s="4"/>
      <c r="O590" s="4"/>
      <c r="P590" s="4"/>
      <c r="Q590" s="4"/>
      <c r="R590" s="4"/>
    </row>
    <row r="591" spans="6:18" ht="14.25" customHeight="1" x14ac:dyDescent="0.2">
      <c r="F591" s="4"/>
      <c r="G591" s="4"/>
      <c r="H591" s="4"/>
      <c r="I591" s="4"/>
      <c r="J591" s="4"/>
      <c r="K591" s="4"/>
      <c r="L591" s="4"/>
      <c r="M591" s="4"/>
      <c r="N591" s="4"/>
      <c r="O591" s="4"/>
      <c r="P591" s="4"/>
      <c r="Q591" s="4"/>
      <c r="R591" s="4"/>
    </row>
    <row r="592" spans="6:18" ht="14.25" customHeight="1" x14ac:dyDescent="0.2">
      <c r="F592" s="4"/>
      <c r="G592" s="4"/>
      <c r="H592" s="4"/>
      <c r="I592" s="4"/>
      <c r="J592" s="4"/>
      <c r="K592" s="4"/>
      <c r="L592" s="4"/>
      <c r="M592" s="4"/>
      <c r="N592" s="4"/>
      <c r="O592" s="4"/>
      <c r="P592" s="4"/>
      <c r="Q592" s="4"/>
      <c r="R592" s="4"/>
    </row>
    <row r="593" spans="6:18" ht="14.25" customHeight="1" x14ac:dyDescent="0.2">
      <c r="F593" s="4"/>
      <c r="G593" s="4"/>
      <c r="H593" s="4"/>
      <c r="I593" s="4"/>
      <c r="J593" s="4"/>
      <c r="K593" s="4"/>
      <c r="L593" s="4"/>
      <c r="M593" s="4"/>
      <c r="N593" s="4"/>
      <c r="O593" s="4"/>
      <c r="P593" s="4"/>
      <c r="Q593" s="4"/>
      <c r="R593" s="4"/>
    </row>
    <row r="594" spans="6:18" ht="14.25" customHeight="1" x14ac:dyDescent="0.2">
      <c r="F594" s="4"/>
      <c r="G594" s="4"/>
      <c r="H594" s="4"/>
      <c r="I594" s="4"/>
      <c r="J594" s="4"/>
      <c r="K594" s="4"/>
      <c r="L594" s="4"/>
      <c r="M594" s="4"/>
      <c r="N594" s="4"/>
      <c r="O594" s="4"/>
      <c r="P594" s="4"/>
      <c r="Q594" s="4"/>
      <c r="R594" s="4"/>
    </row>
    <row r="595" spans="6:18" ht="14.25" customHeight="1" x14ac:dyDescent="0.2">
      <c r="F595" s="4"/>
      <c r="G595" s="4"/>
      <c r="H595" s="4"/>
      <c r="I595" s="4"/>
      <c r="J595" s="4"/>
      <c r="K595" s="4"/>
      <c r="L595" s="4"/>
      <c r="M595" s="4"/>
      <c r="N595" s="4"/>
      <c r="O595" s="4"/>
      <c r="P595" s="4"/>
      <c r="Q595" s="4"/>
      <c r="R595" s="4"/>
    </row>
    <row r="596" spans="6:18" ht="14.25" customHeight="1" x14ac:dyDescent="0.2">
      <c r="F596" s="4"/>
      <c r="G596" s="4"/>
      <c r="H596" s="4"/>
      <c r="I596" s="4"/>
      <c r="J596" s="4"/>
      <c r="K596" s="4"/>
      <c r="L596" s="4"/>
      <c r="M596" s="4"/>
      <c r="N596" s="4"/>
      <c r="O596" s="4"/>
      <c r="P596" s="4"/>
      <c r="Q596" s="4"/>
      <c r="R596" s="4"/>
    </row>
    <row r="597" spans="6:18" ht="14.25" customHeight="1" x14ac:dyDescent="0.2">
      <c r="F597" s="4"/>
      <c r="G597" s="4"/>
      <c r="H597" s="4"/>
      <c r="I597" s="4"/>
      <c r="J597" s="4"/>
      <c r="K597" s="4"/>
      <c r="L597" s="4"/>
      <c r="M597" s="4"/>
      <c r="N597" s="4"/>
      <c r="O597" s="4"/>
      <c r="P597" s="4"/>
      <c r="Q597" s="4"/>
      <c r="R597" s="4"/>
    </row>
    <row r="598" spans="6:18" ht="14.25" customHeight="1" x14ac:dyDescent="0.2">
      <c r="F598" s="4"/>
      <c r="G598" s="4"/>
      <c r="H598" s="4"/>
      <c r="I598" s="4"/>
      <c r="J598" s="4"/>
      <c r="K598" s="4"/>
      <c r="L598" s="4"/>
      <c r="M598" s="4"/>
      <c r="N598" s="4"/>
      <c r="O598" s="4"/>
      <c r="P598" s="4"/>
      <c r="Q598" s="4"/>
      <c r="R598" s="4"/>
    </row>
    <row r="599" spans="6:18" ht="14.25" customHeight="1" x14ac:dyDescent="0.2">
      <c r="F599" s="4"/>
      <c r="G599" s="4"/>
      <c r="H599" s="4"/>
      <c r="I599" s="4"/>
      <c r="J599" s="4"/>
      <c r="K599" s="4"/>
      <c r="L599" s="4"/>
      <c r="M599" s="4"/>
      <c r="N599" s="4"/>
      <c r="O599" s="4"/>
      <c r="P599" s="4"/>
      <c r="Q599" s="4"/>
      <c r="R599" s="4"/>
    </row>
    <row r="600" spans="6:18" ht="14.25" customHeight="1" x14ac:dyDescent="0.2">
      <c r="F600" s="4"/>
      <c r="G600" s="4"/>
      <c r="H600" s="4"/>
      <c r="I600" s="4"/>
      <c r="J600" s="4"/>
      <c r="K600" s="4"/>
      <c r="L600" s="4"/>
      <c r="M600" s="4"/>
      <c r="N600" s="4"/>
      <c r="O600" s="4"/>
      <c r="P600" s="4"/>
      <c r="Q600" s="4"/>
      <c r="R600" s="4"/>
    </row>
    <row r="601" spans="6:18" ht="14.25" customHeight="1" x14ac:dyDescent="0.2">
      <c r="F601" s="4"/>
      <c r="G601" s="4"/>
      <c r="H601" s="4"/>
      <c r="I601" s="4"/>
      <c r="J601" s="4"/>
      <c r="K601" s="4"/>
      <c r="L601" s="4"/>
      <c r="M601" s="4"/>
      <c r="N601" s="4"/>
      <c r="O601" s="4"/>
      <c r="P601" s="4"/>
      <c r="Q601" s="4"/>
      <c r="R601" s="4"/>
    </row>
    <row r="602" spans="6:18" ht="14.25" customHeight="1" x14ac:dyDescent="0.2">
      <c r="F602" s="4"/>
      <c r="G602" s="4"/>
      <c r="H602" s="4"/>
      <c r="I602" s="4"/>
      <c r="J602" s="4"/>
      <c r="K602" s="4"/>
      <c r="L602" s="4"/>
      <c r="M602" s="4"/>
      <c r="N602" s="4"/>
      <c r="O602" s="4"/>
      <c r="P602" s="4"/>
      <c r="Q602" s="4"/>
      <c r="R602" s="4"/>
    </row>
    <row r="603" spans="6:18" ht="14.25" customHeight="1" x14ac:dyDescent="0.2">
      <c r="F603" s="4"/>
      <c r="G603" s="4"/>
      <c r="H603" s="4"/>
      <c r="I603" s="4"/>
      <c r="J603" s="4"/>
      <c r="K603" s="4"/>
      <c r="L603" s="4"/>
      <c r="M603" s="4"/>
      <c r="N603" s="4"/>
      <c r="O603" s="4"/>
      <c r="P603" s="4"/>
      <c r="Q603" s="4"/>
      <c r="R603" s="4"/>
    </row>
    <row r="604" spans="6:18" ht="14.25" customHeight="1" x14ac:dyDescent="0.2">
      <c r="F604" s="4"/>
      <c r="G604" s="4"/>
      <c r="H604" s="4"/>
      <c r="I604" s="4"/>
      <c r="J604" s="4"/>
      <c r="K604" s="4"/>
      <c r="L604" s="4"/>
      <c r="M604" s="4"/>
      <c r="N604" s="4"/>
      <c r="O604" s="4"/>
      <c r="P604" s="4"/>
      <c r="Q604" s="4"/>
      <c r="R604" s="4"/>
    </row>
    <row r="605" spans="6:18" ht="14.25" customHeight="1" x14ac:dyDescent="0.2">
      <c r="F605" s="4"/>
      <c r="G605" s="4"/>
      <c r="H605" s="4"/>
      <c r="I605" s="4"/>
      <c r="J605" s="4"/>
      <c r="K605" s="4"/>
      <c r="L605" s="4"/>
      <c r="M605" s="4"/>
      <c r="N605" s="4"/>
      <c r="O605" s="4"/>
      <c r="P605" s="4"/>
      <c r="Q605" s="4"/>
      <c r="R605" s="4"/>
    </row>
    <row r="606" spans="6:18" ht="14.25" customHeight="1" x14ac:dyDescent="0.2">
      <c r="F606" s="4"/>
      <c r="G606" s="4"/>
      <c r="H606" s="4"/>
      <c r="I606" s="4"/>
      <c r="J606" s="4"/>
      <c r="K606" s="4"/>
      <c r="L606" s="4"/>
      <c r="M606" s="4"/>
      <c r="N606" s="4"/>
      <c r="O606" s="4"/>
      <c r="P606" s="4"/>
      <c r="Q606" s="4"/>
      <c r="R606" s="4"/>
    </row>
    <row r="607" spans="6:18" ht="14.25" customHeight="1" x14ac:dyDescent="0.2">
      <c r="F607" s="4"/>
      <c r="G607" s="4"/>
      <c r="H607" s="4"/>
      <c r="I607" s="4"/>
      <c r="J607" s="4"/>
      <c r="K607" s="4"/>
      <c r="L607" s="4"/>
      <c r="M607" s="4"/>
      <c r="N607" s="4"/>
      <c r="O607" s="4"/>
      <c r="P607" s="4"/>
      <c r="Q607" s="4"/>
      <c r="R607" s="4"/>
    </row>
    <row r="608" spans="6:18" ht="14.25" customHeight="1" x14ac:dyDescent="0.2">
      <c r="F608" s="4"/>
      <c r="G608" s="4"/>
      <c r="H608" s="4"/>
      <c r="I608" s="4"/>
      <c r="J608" s="4"/>
      <c r="K608" s="4"/>
      <c r="L608" s="4"/>
      <c r="M608" s="4"/>
      <c r="N608" s="4"/>
      <c r="O608" s="4"/>
      <c r="P608" s="4"/>
      <c r="Q608" s="4"/>
      <c r="R608" s="4"/>
    </row>
    <row r="609" spans="6:18" ht="14.25" customHeight="1" x14ac:dyDescent="0.2">
      <c r="F609" s="4"/>
      <c r="G609" s="4"/>
      <c r="H609" s="4"/>
      <c r="I609" s="4"/>
      <c r="J609" s="4"/>
      <c r="K609" s="4"/>
      <c r="L609" s="4"/>
      <c r="M609" s="4"/>
      <c r="N609" s="4"/>
      <c r="O609" s="4"/>
      <c r="P609" s="4"/>
      <c r="Q609" s="4"/>
      <c r="R609" s="4"/>
    </row>
    <row r="610" spans="6:18" ht="14.25" customHeight="1" x14ac:dyDescent="0.2">
      <c r="F610" s="4"/>
      <c r="G610" s="4"/>
      <c r="H610" s="4"/>
      <c r="I610" s="4"/>
      <c r="J610" s="4"/>
      <c r="K610" s="4"/>
      <c r="L610" s="4"/>
      <c r="M610" s="4"/>
      <c r="N610" s="4"/>
      <c r="O610" s="4"/>
      <c r="P610" s="4"/>
      <c r="Q610" s="4"/>
      <c r="R610" s="4"/>
    </row>
    <row r="611" spans="6:18" ht="14.25" customHeight="1" x14ac:dyDescent="0.2">
      <c r="F611" s="4"/>
      <c r="G611" s="4"/>
      <c r="H611" s="4"/>
      <c r="I611" s="4"/>
      <c r="J611" s="4"/>
      <c r="K611" s="4"/>
      <c r="L611" s="4"/>
      <c r="M611" s="4"/>
      <c r="N611" s="4"/>
      <c r="O611" s="4"/>
      <c r="P611" s="4"/>
      <c r="Q611" s="4"/>
      <c r="R611" s="4"/>
    </row>
    <row r="612" spans="6:18" ht="14.25" customHeight="1" x14ac:dyDescent="0.2">
      <c r="F612" s="4"/>
      <c r="G612" s="4"/>
      <c r="H612" s="4"/>
      <c r="I612" s="4"/>
      <c r="J612" s="4"/>
      <c r="K612" s="4"/>
      <c r="L612" s="4"/>
      <c r="M612" s="4"/>
      <c r="N612" s="4"/>
      <c r="O612" s="4"/>
      <c r="P612" s="4"/>
      <c r="Q612" s="4"/>
      <c r="R612" s="4"/>
    </row>
    <row r="613" spans="6:18" ht="14.25" customHeight="1" x14ac:dyDescent="0.2">
      <c r="F613" s="4"/>
      <c r="G613" s="4"/>
      <c r="H613" s="4"/>
      <c r="I613" s="4"/>
      <c r="J613" s="4"/>
      <c r="K613" s="4"/>
      <c r="L613" s="4"/>
      <c r="M613" s="4"/>
      <c r="N613" s="4"/>
      <c r="O613" s="4"/>
      <c r="P613" s="4"/>
      <c r="Q613" s="4"/>
      <c r="R613" s="4"/>
    </row>
    <row r="614" spans="6:18" ht="14.25" customHeight="1" x14ac:dyDescent="0.2">
      <c r="F614" s="4"/>
      <c r="G614" s="4"/>
      <c r="H614" s="4"/>
      <c r="I614" s="4"/>
      <c r="J614" s="4"/>
      <c r="K614" s="4"/>
      <c r="L614" s="4"/>
      <c r="M614" s="4"/>
      <c r="N614" s="4"/>
      <c r="O614" s="4"/>
      <c r="P614" s="4"/>
      <c r="Q614" s="4"/>
      <c r="R614" s="4"/>
    </row>
    <row r="615" spans="6:18" ht="14.25" customHeight="1" x14ac:dyDescent="0.2">
      <c r="F615" s="4"/>
      <c r="G615" s="4"/>
      <c r="H615" s="4"/>
      <c r="I615" s="4"/>
      <c r="J615" s="4"/>
      <c r="K615" s="4"/>
      <c r="L615" s="4"/>
      <c r="M615" s="4"/>
      <c r="N615" s="4"/>
      <c r="O615" s="4"/>
      <c r="P615" s="4"/>
      <c r="Q615" s="4"/>
      <c r="R615" s="4"/>
    </row>
    <row r="616" spans="6:18" ht="14.25" customHeight="1" x14ac:dyDescent="0.2">
      <c r="F616" s="4"/>
      <c r="G616" s="4"/>
      <c r="H616" s="4"/>
      <c r="I616" s="4"/>
      <c r="J616" s="4"/>
      <c r="K616" s="4"/>
      <c r="L616" s="4"/>
      <c r="M616" s="4"/>
      <c r="N616" s="4"/>
      <c r="O616" s="4"/>
      <c r="P616" s="4"/>
      <c r="Q616" s="4"/>
      <c r="R616" s="4"/>
    </row>
    <row r="617" spans="6:18" ht="14.25" customHeight="1" x14ac:dyDescent="0.2">
      <c r="F617" s="4"/>
      <c r="G617" s="4"/>
      <c r="H617" s="4"/>
      <c r="I617" s="4"/>
      <c r="J617" s="4"/>
      <c r="K617" s="4"/>
      <c r="L617" s="4"/>
      <c r="M617" s="4"/>
      <c r="N617" s="4"/>
      <c r="O617" s="4"/>
      <c r="P617" s="4"/>
      <c r="Q617" s="4"/>
      <c r="R617" s="4"/>
    </row>
    <row r="618" spans="6:18" ht="14.25" customHeight="1" x14ac:dyDescent="0.2">
      <c r="F618" s="4"/>
      <c r="G618" s="4"/>
      <c r="H618" s="4"/>
      <c r="I618" s="4"/>
      <c r="J618" s="4"/>
      <c r="K618" s="4"/>
      <c r="L618" s="4"/>
      <c r="M618" s="4"/>
      <c r="N618" s="4"/>
      <c r="O618" s="4"/>
      <c r="P618" s="4"/>
      <c r="Q618" s="4"/>
      <c r="R618" s="4"/>
    </row>
    <row r="619" spans="6:18" ht="14.25" customHeight="1" x14ac:dyDescent="0.2">
      <c r="F619" s="4"/>
      <c r="G619" s="4"/>
      <c r="H619" s="4"/>
      <c r="I619" s="4"/>
      <c r="J619" s="4"/>
      <c r="K619" s="4"/>
      <c r="L619" s="4"/>
      <c r="M619" s="4"/>
      <c r="N619" s="4"/>
      <c r="O619" s="4"/>
      <c r="P619" s="4"/>
      <c r="Q619" s="4"/>
      <c r="R619" s="4"/>
    </row>
    <row r="620" spans="6:18" ht="14.25" customHeight="1" x14ac:dyDescent="0.2">
      <c r="F620" s="4"/>
      <c r="G620" s="4"/>
      <c r="H620" s="4"/>
      <c r="I620" s="4"/>
      <c r="J620" s="4"/>
      <c r="K620" s="4"/>
      <c r="L620" s="4"/>
      <c r="M620" s="4"/>
      <c r="N620" s="4"/>
      <c r="O620" s="4"/>
      <c r="P620" s="4"/>
      <c r="Q620" s="4"/>
      <c r="R620" s="4"/>
    </row>
    <row r="621" spans="6:18" ht="14.25" customHeight="1" x14ac:dyDescent="0.2">
      <c r="F621" s="4"/>
      <c r="G621" s="4"/>
      <c r="H621" s="4"/>
      <c r="I621" s="4"/>
      <c r="J621" s="4"/>
      <c r="K621" s="4"/>
      <c r="L621" s="4"/>
      <c r="M621" s="4"/>
      <c r="N621" s="4"/>
      <c r="O621" s="4"/>
      <c r="P621" s="4"/>
      <c r="Q621" s="4"/>
      <c r="R621" s="4"/>
    </row>
    <row r="622" spans="6:18" ht="14.25" customHeight="1" x14ac:dyDescent="0.2">
      <c r="F622" s="4"/>
      <c r="G622" s="4"/>
      <c r="H622" s="4"/>
      <c r="I622" s="4"/>
      <c r="J622" s="4"/>
      <c r="K622" s="4"/>
      <c r="L622" s="4"/>
      <c r="M622" s="4"/>
      <c r="N622" s="4"/>
      <c r="O622" s="4"/>
      <c r="P622" s="4"/>
      <c r="Q622" s="4"/>
      <c r="R622" s="4"/>
    </row>
    <row r="623" spans="6:18" ht="14.25" customHeight="1" x14ac:dyDescent="0.2">
      <c r="F623" s="4"/>
      <c r="G623" s="4"/>
      <c r="H623" s="4"/>
      <c r="I623" s="4"/>
      <c r="J623" s="4"/>
      <c r="K623" s="4"/>
      <c r="L623" s="4"/>
      <c r="M623" s="4"/>
      <c r="N623" s="4"/>
      <c r="O623" s="4"/>
      <c r="P623" s="4"/>
      <c r="Q623" s="4"/>
      <c r="R623" s="4"/>
    </row>
    <row r="624" spans="6:18" ht="14.25" customHeight="1" x14ac:dyDescent="0.2">
      <c r="F624" s="4"/>
      <c r="G624" s="4"/>
      <c r="H624" s="4"/>
      <c r="I624" s="4"/>
      <c r="J624" s="4"/>
      <c r="K624" s="4"/>
      <c r="L624" s="4"/>
      <c r="M624" s="4"/>
      <c r="N624" s="4"/>
      <c r="O624" s="4"/>
      <c r="P624" s="4"/>
      <c r="Q624" s="4"/>
      <c r="R624" s="4"/>
    </row>
    <row r="625" spans="6:18" ht="14.25" customHeight="1" x14ac:dyDescent="0.2">
      <c r="F625" s="4"/>
      <c r="G625" s="4"/>
      <c r="H625" s="4"/>
      <c r="I625" s="4"/>
      <c r="J625" s="4"/>
      <c r="K625" s="4"/>
      <c r="L625" s="4"/>
      <c r="M625" s="4"/>
      <c r="N625" s="4"/>
      <c r="O625" s="4"/>
      <c r="P625" s="4"/>
      <c r="Q625" s="4"/>
      <c r="R625" s="4"/>
    </row>
    <row r="626" spans="6:18" ht="14.25" customHeight="1" x14ac:dyDescent="0.2">
      <c r="F626" s="4"/>
      <c r="G626" s="4"/>
      <c r="H626" s="4"/>
      <c r="I626" s="4"/>
      <c r="J626" s="4"/>
      <c r="K626" s="4"/>
      <c r="L626" s="4"/>
      <c r="M626" s="4"/>
      <c r="N626" s="4"/>
      <c r="O626" s="4"/>
      <c r="P626" s="4"/>
      <c r="Q626" s="4"/>
      <c r="R626" s="4"/>
    </row>
    <row r="627" spans="6:18" ht="14.25" customHeight="1" x14ac:dyDescent="0.2">
      <c r="F627" s="4"/>
      <c r="G627" s="4"/>
      <c r="H627" s="4"/>
      <c r="I627" s="4"/>
      <c r="J627" s="4"/>
      <c r="K627" s="4"/>
      <c r="L627" s="4"/>
      <c r="M627" s="4"/>
      <c r="N627" s="4"/>
      <c r="O627" s="4"/>
      <c r="P627" s="4"/>
      <c r="Q627" s="4"/>
      <c r="R627" s="4"/>
    </row>
    <row r="628" spans="6:18" ht="14.25" customHeight="1" x14ac:dyDescent="0.2">
      <c r="F628" s="4"/>
      <c r="G628" s="4"/>
      <c r="H628" s="4"/>
      <c r="I628" s="4"/>
      <c r="J628" s="4"/>
      <c r="K628" s="4"/>
      <c r="L628" s="4"/>
      <c r="M628" s="4"/>
      <c r="N628" s="4"/>
      <c r="O628" s="4"/>
      <c r="P628" s="4"/>
      <c r="Q628" s="4"/>
      <c r="R628" s="4"/>
    </row>
    <row r="629" spans="6:18" ht="14.25" customHeight="1" x14ac:dyDescent="0.2">
      <c r="F629" s="4"/>
      <c r="G629" s="4"/>
      <c r="H629" s="4"/>
      <c r="I629" s="4"/>
      <c r="J629" s="4"/>
      <c r="K629" s="4"/>
      <c r="L629" s="4"/>
      <c r="M629" s="4"/>
      <c r="N629" s="4"/>
      <c r="O629" s="4"/>
      <c r="P629" s="4"/>
      <c r="Q629" s="4"/>
      <c r="R629" s="4"/>
    </row>
    <row r="630" spans="6:18" ht="14.25" customHeight="1" x14ac:dyDescent="0.2">
      <c r="F630" s="4"/>
      <c r="G630" s="4"/>
      <c r="H630" s="4"/>
      <c r="I630" s="4"/>
      <c r="J630" s="4"/>
      <c r="K630" s="4"/>
      <c r="L630" s="4"/>
      <c r="M630" s="4"/>
      <c r="N630" s="4"/>
      <c r="O630" s="4"/>
      <c r="P630" s="4"/>
      <c r="Q630" s="4"/>
      <c r="R630" s="4"/>
    </row>
    <row r="631" spans="6:18" ht="14.25" customHeight="1" x14ac:dyDescent="0.2">
      <c r="F631" s="4"/>
      <c r="G631" s="4"/>
      <c r="H631" s="4"/>
      <c r="I631" s="4"/>
      <c r="J631" s="4"/>
      <c r="K631" s="4"/>
      <c r="L631" s="4"/>
      <c r="M631" s="4"/>
      <c r="N631" s="4"/>
      <c r="O631" s="4"/>
      <c r="P631" s="4"/>
      <c r="Q631" s="4"/>
      <c r="R631" s="4"/>
    </row>
    <row r="632" spans="6:18" ht="14.25" customHeight="1" x14ac:dyDescent="0.2">
      <c r="F632" s="4"/>
      <c r="G632" s="4"/>
      <c r="H632" s="4"/>
      <c r="I632" s="4"/>
      <c r="J632" s="4"/>
      <c r="K632" s="4"/>
      <c r="L632" s="4"/>
      <c r="M632" s="4"/>
      <c r="N632" s="4"/>
      <c r="O632" s="4"/>
      <c r="P632" s="4"/>
      <c r="Q632" s="4"/>
      <c r="R632" s="4"/>
    </row>
    <row r="633" spans="6:18" ht="14.25" customHeight="1" x14ac:dyDescent="0.2">
      <c r="F633" s="4"/>
      <c r="G633" s="4"/>
      <c r="H633" s="4"/>
      <c r="I633" s="4"/>
      <c r="J633" s="4"/>
      <c r="K633" s="4"/>
      <c r="L633" s="4"/>
      <c r="M633" s="4"/>
      <c r="N633" s="4"/>
      <c r="O633" s="4"/>
      <c r="P633" s="4"/>
      <c r="Q633" s="4"/>
      <c r="R633" s="4"/>
    </row>
    <row r="634" spans="6:18" ht="14.25" customHeight="1" x14ac:dyDescent="0.2">
      <c r="F634" s="4"/>
      <c r="G634" s="4"/>
      <c r="H634" s="4"/>
      <c r="I634" s="4"/>
      <c r="J634" s="4"/>
      <c r="K634" s="4"/>
      <c r="L634" s="4"/>
      <c r="M634" s="4"/>
      <c r="N634" s="4"/>
      <c r="O634" s="4"/>
      <c r="P634" s="4"/>
      <c r="Q634" s="4"/>
      <c r="R634" s="4"/>
    </row>
    <row r="635" spans="6:18" ht="14.25" customHeight="1" x14ac:dyDescent="0.2">
      <c r="F635" s="4"/>
      <c r="G635" s="4"/>
      <c r="H635" s="4"/>
      <c r="I635" s="4"/>
      <c r="J635" s="4"/>
      <c r="K635" s="4"/>
      <c r="L635" s="4"/>
      <c r="M635" s="4"/>
      <c r="N635" s="4"/>
      <c r="O635" s="4"/>
      <c r="P635" s="4"/>
      <c r="Q635" s="4"/>
      <c r="R635" s="4"/>
    </row>
    <row r="636" spans="6:18" ht="14.25" customHeight="1" x14ac:dyDescent="0.2">
      <c r="F636" s="4"/>
      <c r="G636" s="4"/>
      <c r="H636" s="4"/>
      <c r="I636" s="4"/>
      <c r="J636" s="4"/>
      <c r="K636" s="4"/>
      <c r="L636" s="4"/>
      <c r="M636" s="4"/>
      <c r="N636" s="4"/>
      <c r="O636" s="4"/>
      <c r="P636" s="4"/>
      <c r="Q636" s="4"/>
      <c r="R636" s="4"/>
    </row>
    <row r="637" spans="6:18" ht="14.25" customHeight="1" x14ac:dyDescent="0.2">
      <c r="F637" s="4"/>
      <c r="G637" s="4"/>
      <c r="H637" s="4"/>
      <c r="I637" s="4"/>
      <c r="J637" s="4"/>
      <c r="K637" s="4"/>
      <c r="L637" s="4"/>
      <c r="M637" s="4"/>
      <c r="N637" s="4"/>
      <c r="O637" s="4"/>
      <c r="P637" s="4"/>
      <c r="Q637" s="4"/>
      <c r="R637" s="4"/>
    </row>
    <row r="638" spans="6:18" ht="14.25" customHeight="1" x14ac:dyDescent="0.2">
      <c r="F638" s="4"/>
      <c r="G638" s="4"/>
      <c r="H638" s="4"/>
      <c r="I638" s="4"/>
      <c r="J638" s="4"/>
      <c r="K638" s="4"/>
      <c r="L638" s="4"/>
      <c r="M638" s="4"/>
      <c r="N638" s="4"/>
      <c r="O638" s="4"/>
      <c r="P638" s="4"/>
      <c r="Q638" s="4"/>
      <c r="R638" s="4"/>
    </row>
    <row r="639" spans="6:18" ht="14.25" customHeight="1" x14ac:dyDescent="0.2">
      <c r="F639" s="4"/>
      <c r="G639" s="4"/>
      <c r="H639" s="4"/>
      <c r="I639" s="4"/>
      <c r="J639" s="4"/>
      <c r="K639" s="4"/>
      <c r="L639" s="4"/>
      <c r="M639" s="4"/>
      <c r="N639" s="4"/>
      <c r="O639" s="4"/>
      <c r="P639" s="4"/>
      <c r="Q639" s="4"/>
      <c r="R639" s="4"/>
    </row>
    <row r="640" spans="6:18" ht="14.25" customHeight="1" x14ac:dyDescent="0.2">
      <c r="F640" s="4"/>
      <c r="G640" s="4"/>
      <c r="H640" s="4"/>
      <c r="I640" s="4"/>
      <c r="J640" s="4"/>
      <c r="K640" s="4"/>
      <c r="L640" s="4"/>
      <c r="M640" s="4"/>
      <c r="N640" s="4"/>
      <c r="O640" s="4"/>
      <c r="P640" s="4"/>
      <c r="Q640" s="4"/>
      <c r="R640" s="4"/>
    </row>
    <row r="641" spans="6:18" ht="14.25" customHeight="1" x14ac:dyDescent="0.2">
      <c r="F641" s="4"/>
      <c r="G641" s="4"/>
      <c r="H641" s="4"/>
      <c r="I641" s="4"/>
      <c r="J641" s="4"/>
      <c r="K641" s="4"/>
      <c r="L641" s="4"/>
      <c r="M641" s="4"/>
      <c r="N641" s="4"/>
      <c r="O641" s="4"/>
      <c r="P641" s="4"/>
      <c r="Q641" s="4"/>
      <c r="R641" s="4"/>
    </row>
    <row r="642" spans="6:18" ht="14.25" customHeight="1" x14ac:dyDescent="0.2">
      <c r="F642" s="4"/>
      <c r="G642" s="4"/>
      <c r="H642" s="4"/>
      <c r="I642" s="4"/>
      <c r="J642" s="4"/>
      <c r="K642" s="4"/>
      <c r="L642" s="4"/>
      <c r="M642" s="4"/>
      <c r="N642" s="4"/>
      <c r="O642" s="4"/>
      <c r="P642" s="4"/>
      <c r="Q642" s="4"/>
      <c r="R642" s="4"/>
    </row>
    <row r="643" spans="6:18" ht="14.25" customHeight="1" x14ac:dyDescent="0.2">
      <c r="F643" s="4"/>
      <c r="G643" s="4"/>
      <c r="H643" s="4"/>
      <c r="I643" s="4"/>
      <c r="J643" s="4"/>
      <c r="K643" s="4"/>
      <c r="L643" s="4"/>
      <c r="M643" s="4"/>
      <c r="N643" s="4"/>
      <c r="O643" s="4"/>
      <c r="P643" s="4"/>
      <c r="Q643" s="4"/>
      <c r="R643" s="4"/>
    </row>
    <row r="644" spans="6:18" ht="14.25" customHeight="1" x14ac:dyDescent="0.2">
      <c r="F644" s="4"/>
      <c r="G644" s="4"/>
      <c r="H644" s="4"/>
      <c r="I644" s="4"/>
      <c r="J644" s="4"/>
      <c r="K644" s="4"/>
      <c r="L644" s="4"/>
      <c r="M644" s="4"/>
      <c r="N644" s="4"/>
      <c r="O644" s="4"/>
      <c r="P644" s="4"/>
      <c r="Q644" s="4"/>
      <c r="R644" s="4"/>
    </row>
    <row r="645" spans="6:18" ht="14.25" customHeight="1" x14ac:dyDescent="0.2">
      <c r="F645" s="4"/>
      <c r="G645" s="4"/>
      <c r="H645" s="4"/>
      <c r="I645" s="4"/>
      <c r="J645" s="4"/>
      <c r="K645" s="4"/>
      <c r="L645" s="4"/>
      <c r="M645" s="4"/>
      <c r="N645" s="4"/>
      <c r="O645" s="4"/>
      <c r="P645" s="4"/>
      <c r="Q645" s="4"/>
      <c r="R645" s="4"/>
    </row>
    <row r="646" spans="6:18" ht="14.25" customHeight="1" x14ac:dyDescent="0.2">
      <c r="F646" s="4"/>
      <c r="G646" s="4"/>
      <c r="H646" s="4"/>
      <c r="I646" s="4"/>
      <c r="J646" s="4"/>
      <c r="K646" s="4"/>
      <c r="L646" s="4"/>
      <c r="M646" s="4"/>
      <c r="N646" s="4"/>
      <c r="O646" s="4"/>
      <c r="P646" s="4"/>
      <c r="Q646" s="4"/>
      <c r="R646" s="4"/>
    </row>
    <row r="647" spans="6:18" ht="14.25" customHeight="1" x14ac:dyDescent="0.2">
      <c r="F647" s="4"/>
      <c r="G647" s="4"/>
      <c r="H647" s="4"/>
      <c r="I647" s="4"/>
      <c r="J647" s="4"/>
      <c r="K647" s="4"/>
      <c r="L647" s="4"/>
      <c r="M647" s="4"/>
      <c r="N647" s="4"/>
      <c r="O647" s="4"/>
      <c r="P647" s="4"/>
      <c r="Q647" s="4"/>
      <c r="R647" s="4"/>
    </row>
    <row r="648" spans="6:18" ht="14.25" customHeight="1" x14ac:dyDescent="0.2">
      <c r="F648" s="4"/>
      <c r="G648" s="4"/>
      <c r="H648" s="4"/>
      <c r="I648" s="4"/>
      <c r="J648" s="4"/>
      <c r="K648" s="4"/>
      <c r="L648" s="4"/>
      <c r="M648" s="4"/>
      <c r="N648" s="4"/>
      <c r="O648" s="4"/>
      <c r="P648" s="4"/>
      <c r="Q648" s="4"/>
      <c r="R648" s="4"/>
    </row>
    <row r="649" spans="6:18" ht="14.25" customHeight="1" x14ac:dyDescent="0.2">
      <c r="F649" s="4"/>
      <c r="G649" s="4"/>
      <c r="H649" s="4"/>
      <c r="I649" s="4"/>
      <c r="J649" s="4"/>
      <c r="K649" s="4"/>
      <c r="L649" s="4"/>
      <c r="M649" s="4"/>
      <c r="N649" s="4"/>
      <c r="O649" s="4"/>
      <c r="P649" s="4"/>
      <c r="Q649" s="4"/>
      <c r="R649" s="4"/>
    </row>
    <row r="650" spans="6:18" ht="14.25" customHeight="1" x14ac:dyDescent="0.2">
      <c r="F650" s="4"/>
      <c r="G650" s="4"/>
      <c r="H650" s="4"/>
      <c r="I650" s="4"/>
      <c r="J650" s="4"/>
      <c r="K650" s="4"/>
      <c r="L650" s="4"/>
      <c r="M650" s="4"/>
      <c r="N650" s="4"/>
      <c r="O650" s="4"/>
      <c r="P650" s="4"/>
      <c r="Q650" s="4"/>
      <c r="R650" s="4"/>
    </row>
    <row r="651" spans="6:18" ht="14.25" customHeight="1" x14ac:dyDescent="0.2">
      <c r="F651" s="4"/>
      <c r="G651" s="4"/>
      <c r="H651" s="4"/>
      <c r="I651" s="4"/>
      <c r="J651" s="4"/>
      <c r="K651" s="4"/>
      <c r="L651" s="4"/>
      <c r="M651" s="4"/>
      <c r="N651" s="4"/>
      <c r="O651" s="4"/>
      <c r="P651" s="4"/>
      <c r="Q651" s="4"/>
      <c r="R651" s="4"/>
    </row>
    <row r="652" spans="6:18" ht="14.25" customHeight="1" x14ac:dyDescent="0.2">
      <c r="F652" s="4"/>
      <c r="G652" s="4"/>
      <c r="H652" s="4"/>
      <c r="I652" s="4"/>
      <c r="J652" s="4"/>
      <c r="K652" s="4"/>
      <c r="L652" s="4"/>
      <c r="M652" s="4"/>
      <c r="N652" s="4"/>
      <c r="O652" s="4"/>
      <c r="P652" s="4"/>
      <c r="Q652" s="4"/>
      <c r="R652" s="4"/>
    </row>
    <row r="653" spans="6:18" ht="14.25" customHeight="1" x14ac:dyDescent="0.2">
      <c r="F653" s="4"/>
      <c r="G653" s="4"/>
      <c r="H653" s="4"/>
      <c r="I653" s="4"/>
      <c r="J653" s="4"/>
      <c r="K653" s="4"/>
      <c r="L653" s="4"/>
      <c r="M653" s="4"/>
      <c r="N653" s="4"/>
      <c r="O653" s="4"/>
      <c r="P653" s="4"/>
      <c r="Q653" s="4"/>
      <c r="R653" s="4"/>
    </row>
    <row r="654" spans="6:18" ht="14.25" customHeight="1" x14ac:dyDescent="0.2">
      <c r="F654" s="4"/>
      <c r="G654" s="4"/>
      <c r="H654" s="4"/>
      <c r="I654" s="4"/>
      <c r="J654" s="4"/>
      <c r="K654" s="4"/>
      <c r="L654" s="4"/>
      <c r="M654" s="4"/>
      <c r="N654" s="4"/>
      <c r="O654" s="4"/>
      <c r="P654" s="4"/>
      <c r="Q654" s="4"/>
      <c r="R654" s="4"/>
    </row>
    <row r="655" spans="6:18" ht="14.25" customHeight="1" x14ac:dyDescent="0.2">
      <c r="F655" s="4"/>
      <c r="G655" s="4"/>
      <c r="H655" s="4"/>
      <c r="I655" s="4"/>
      <c r="J655" s="4"/>
      <c r="K655" s="4"/>
      <c r="L655" s="4"/>
      <c r="M655" s="4"/>
      <c r="N655" s="4"/>
      <c r="O655" s="4"/>
      <c r="P655" s="4"/>
      <c r="Q655" s="4"/>
      <c r="R655" s="4"/>
    </row>
    <row r="656" spans="6:18" ht="14.25" customHeight="1" x14ac:dyDescent="0.2">
      <c r="F656" s="4"/>
      <c r="G656" s="4"/>
      <c r="H656" s="4"/>
      <c r="I656" s="4"/>
      <c r="J656" s="4"/>
      <c r="K656" s="4"/>
      <c r="L656" s="4"/>
      <c r="M656" s="4"/>
      <c r="N656" s="4"/>
      <c r="O656" s="4"/>
      <c r="P656" s="4"/>
      <c r="Q656" s="4"/>
      <c r="R656" s="4"/>
    </row>
    <row r="657" spans="6:18" ht="14.25" customHeight="1" x14ac:dyDescent="0.2">
      <c r="F657" s="4"/>
      <c r="G657" s="4"/>
      <c r="H657" s="4"/>
      <c r="I657" s="4"/>
      <c r="J657" s="4"/>
      <c r="K657" s="4"/>
      <c r="L657" s="4"/>
      <c r="M657" s="4"/>
      <c r="N657" s="4"/>
      <c r="O657" s="4"/>
      <c r="P657" s="4"/>
      <c r="Q657" s="4"/>
      <c r="R657" s="4"/>
    </row>
    <row r="658" spans="6:18" ht="14.25" customHeight="1" x14ac:dyDescent="0.2">
      <c r="F658" s="4"/>
      <c r="G658" s="4"/>
      <c r="H658" s="4"/>
      <c r="I658" s="4"/>
      <c r="J658" s="4"/>
      <c r="K658" s="4"/>
      <c r="L658" s="4"/>
      <c r="M658" s="4"/>
      <c r="N658" s="4"/>
      <c r="O658" s="4"/>
      <c r="P658" s="4"/>
      <c r="Q658" s="4"/>
      <c r="R658" s="4"/>
    </row>
    <row r="659" spans="6:18" ht="14.25" customHeight="1" x14ac:dyDescent="0.2">
      <c r="F659" s="4"/>
      <c r="G659" s="4"/>
      <c r="H659" s="4"/>
      <c r="I659" s="4"/>
      <c r="J659" s="4"/>
      <c r="K659" s="4"/>
      <c r="L659" s="4"/>
      <c r="M659" s="4"/>
      <c r="N659" s="4"/>
      <c r="O659" s="4"/>
      <c r="P659" s="4"/>
      <c r="Q659" s="4"/>
      <c r="R659" s="4"/>
    </row>
    <row r="660" spans="6:18" ht="14.25" customHeight="1" x14ac:dyDescent="0.2">
      <c r="F660" s="4"/>
      <c r="G660" s="4"/>
      <c r="H660" s="4"/>
      <c r="I660" s="4"/>
      <c r="J660" s="4"/>
      <c r="K660" s="4"/>
      <c r="L660" s="4"/>
      <c r="M660" s="4"/>
      <c r="N660" s="4"/>
      <c r="O660" s="4"/>
      <c r="P660" s="4"/>
      <c r="Q660" s="4"/>
      <c r="R660" s="4"/>
    </row>
    <row r="661" spans="6:18" ht="14.25" customHeight="1" x14ac:dyDescent="0.2">
      <c r="F661" s="4"/>
      <c r="G661" s="4"/>
      <c r="H661" s="4"/>
      <c r="I661" s="4"/>
      <c r="J661" s="4"/>
      <c r="K661" s="4"/>
      <c r="L661" s="4"/>
      <c r="M661" s="4"/>
      <c r="N661" s="4"/>
      <c r="O661" s="4"/>
      <c r="P661" s="4"/>
      <c r="Q661" s="4"/>
      <c r="R661" s="4"/>
    </row>
    <row r="662" spans="6:18" ht="14.25" customHeight="1" x14ac:dyDescent="0.2">
      <c r="F662" s="4"/>
      <c r="G662" s="4"/>
      <c r="H662" s="4"/>
      <c r="I662" s="4"/>
      <c r="J662" s="4"/>
      <c r="K662" s="4"/>
      <c r="L662" s="4"/>
      <c r="M662" s="4"/>
      <c r="N662" s="4"/>
      <c r="O662" s="4"/>
      <c r="P662" s="4"/>
      <c r="Q662" s="4"/>
      <c r="R662" s="4"/>
    </row>
    <row r="663" spans="6:18" ht="14.25" customHeight="1" x14ac:dyDescent="0.2">
      <c r="F663" s="4"/>
      <c r="G663" s="4"/>
      <c r="H663" s="4"/>
      <c r="I663" s="4"/>
      <c r="J663" s="4"/>
      <c r="K663" s="4"/>
      <c r="L663" s="4"/>
      <c r="M663" s="4"/>
      <c r="N663" s="4"/>
      <c r="O663" s="4"/>
      <c r="P663" s="4"/>
      <c r="Q663" s="4"/>
      <c r="R663" s="4"/>
    </row>
    <row r="664" spans="6:18" ht="14.25" customHeight="1" x14ac:dyDescent="0.2">
      <c r="F664" s="4"/>
      <c r="G664" s="4"/>
      <c r="H664" s="4"/>
      <c r="I664" s="4"/>
      <c r="J664" s="4"/>
      <c r="K664" s="4"/>
      <c r="L664" s="4"/>
      <c r="M664" s="4"/>
      <c r="N664" s="4"/>
      <c r="O664" s="4"/>
      <c r="P664" s="4"/>
      <c r="Q664" s="4"/>
      <c r="R664" s="4"/>
    </row>
    <row r="665" spans="6:18" ht="14.25" customHeight="1" x14ac:dyDescent="0.2">
      <c r="F665" s="4"/>
      <c r="G665" s="4"/>
      <c r="H665" s="4"/>
      <c r="I665" s="4"/>
      <c r="J665" s="4"/>
      <c r="K665" s="4"/>
      <c r="L665" s="4"/>
      <c r="M665" s="4"/>
      <c r="N665" s="4"/>
      <c r="O665" s="4"/>
      <c r="P665" s="4"/>
      <c r="Q665" s="4"/>
      <c r="R665" s="4"/>
    </row>
    <row r="666" spans="6:18" ht="14.25" customHeight="1" x14ac:dyDescent="0.2">
      <c r="F666" s="4"/>
      <c r="G666" s="4"/>
      <c r="H666" s="4"/>
      <c r="I666" s="4"/>
      <c r="J666" s="4"/>
      <c r="K666" s="4"/>
      <c r="L666" s="4"/>
      <c r="M666" s="4"/>
      <c r="N666" s="4"/>
      <c r="O666" s="4"/>
      <c r="P666" s="4"/>
      <c r="Q666" s="4"/>
      <c r="R666" s="4"/>
    </row>
    <row r="667" spans="6:18" ht="14.25" customHeight="1" x14ac:dyDescent="0.2">
      <c r="F667" s="4"/>
      <c r="G667" s="4"/>
      <c r="H667" s="4"/>
      <c r="I667" s="4"/>
      <c r="J667" s="4"/>
      <c r="K667" s="4"/>
      <c r="L667" s="4"/>
      <c r="M667" s="4"/>
      <c r="N667" s="4"/>
      <c r="O667" s="4"/>
      <c r="P667" s="4"/>
      <c r="Q667" s="4"/>
      <c r="R667" s="4"/>
    </row>
    <row r="668" spans="6:18" ht="14.25" customHeight="1" x14ac:dyDescent="0.2">
      <c r="F668" s="4"/>
      <c r="G668" s="4"/>
      <c r="H668" s="4"/>
      <c r="I668" s="4"/>
      <c r="J668" s="4"/>
      <c r="K668" s="4"/>
      <c r="L668" s="4"/>
      <c r="M668" s="4"/>
      <c r="N668" s="4"/>
      <c r="O668" s="4"/>
      <c r="P668" s="4"/>
      <c r="Q668" s="4"/>
      <c r="R668" s="4"/>
    </row>
    <row r="669" spans="6:18" ht="14.25" customHeight="1" x14ac:dyDescent="0.2">
      <c r="F669" s="4"/>
      <c r="G669" s="4"/>
      <c r="H669" s="4"/>
      <c r="I669" s="4"/>
      <c r="J669" s="4"/>
      <c r="K669" s="4"/>
      <c r="L669" s="4"/>
      <c r="M669" s="4"/>
      <c r="N669" s="4"/>
      <c r="O669" s="4"/>
      <c r="P669" s="4"/>
      <c r="Q669" s="4"/>
      <c r="R669" s="4"/>
    </row>
    <row r="670" spans="6:18" ht="14.25" customHeight="1" x14ac:dyDescent="0.2">
      <c r="F670" s="4"/>
      <c r="G670" s="4"/>
      <c r="H670" s="4"/>
      <c r="I670" s="4"/>
      <c r="J670" s="4"/>
      <c r="K670" s="4"/>
      <c r="L670" s="4"/>
      <c r="M670" s="4"/>
      <c r="N670" s="4"/>
      <c r="O670" s="4"/>
      <c r="P670" s="4"/>
      <c r="Q670" s="4"/>
      <c r="R670" s="4"/>
    </row>
    <row r="671" spans="6:18" ht="14.25" customHeight="1" x14ac:dyDescent="0.2">
      <c r="F671" s="4"/>
      <c r="G671" s="4"/>
      <c r="H671" s="4"/>
      <c r="I671" s="4"/>
      <c r="J671" s="4"/>
      <c r="K671" s="4"/>
      <c r="L671" s="4"/>
      <c r="M671" s="4"/>
      <c r="N671" s="4"/>
      <c r="O671" s="4"/>
      <c r="P671" s="4"/>
      <c r="Q671" s="4"/>
      <c r="R671" s="4"/>
    </row>
    <row r="672" spans="6:18" ht="14.25" customHeight="1" x14ac:dyDescent="0.2">
      <c r="F672" s="4"/>
      <c r="G672" s="4"/>
      <c r="H672" s="4"/>
      <c r="I672" s="4"/>
      <c r="J672" s="4"/>
      <c r="K672" s="4"/>
      <c r="L672" s="4"/>
      <c r="M672" s="4"/>
      <c r="N672" s="4"/>
      <c r="O672" s="4"/>
      <c r="P672" s="4"/>
      <c r="Q672" s="4"/>
      <c r="R672" s="4"/>
    </row>
    <row r="673" spans="6:18" ht="14.25" customHeight="1" x14ac:dyDescent="0.2">
      <c r="F673" s="4"/>
      <c r="G673" s="4"/>
      <c r="H673" s="4"/>
      <c r="I673" s="4"/>
      <c r="J673" s="4"/>
      <c r="K673" s="4"/>
      <c r="L673" s="4"/>
      <c r="M673" s="4"/>
      <c r="N673" s="4"/>
      <c r="O673" s="4"/>
      <c r="P673" s="4"/>
      <c r="Q673" s="4"/>
      <c r="R673" s="4"/>
    </row>
    <row r="674" spans="6:18" ht="14.25" customHeight="1" x14ac:dyDescent="0.2">
      <c r="F674" s="4"/>
      <c r="G674" s="4"/>
      <c r="H674" s="4"/>
      <c r="I674" s="4"/>
      <c r="J674" s="4"/>
      <c r="K674" s="4"/>
      <c r="L674" s="4"/>
      <c r="M674" s="4"/>
      <c r="N674" s="4"/>
      <c r="O674" s="4"/>
      <c r="P674" s="4"/>
      <c r="Q674" s="4"/>
      <c r="R674" s="4"/>
    </row>
    <row r="675" spans="6:18" ht="14.25" customHeight="1" x14ac:dyDescent="0.2">
      <c r="F675" s="4"/>
      <c r="G675" s="4"/>
      <c r="H675" s="4"/>
      <c r="I675" s="4"/>
      <c r="J675" s="4"/>
      <c r="K675" s="4"/>
      <c r="L675" s="4"/>
      <c r="M675" s="4"/>
      <c r="N675" s="4"/>
      <c r="O675" s="4"/>
      <c r="P675" s="4"/>
      <c r="Q675" s="4"/>
      <c r="R675" s="4"/>
    </row>
    <row r="676" spans="6:18" ht="14.25" customHeight="1" x14ac:dyDescent="0.2">
      <c r="F676" s="4"/>
      <c r="G676" s="4"/>
      <c r="H676" s="4"/>
      <c r="I676" s="4"/>
      <c r="J676" s="4"/>
      <c r="K676" s="4"/>
      <c r="L676" s="4"/>
      <c r="M676" s="4"/>
      <c r="N676" s="4"/>
      <c r="O676" s="4"/>
      <c r="P676" s="4"/>
      <c r="Q676" s="4"/>
      <c r="R676" s="4"/>
    </row>
    <row r="677" spans="6:18" ht="14.25" customHeight="1" x14ac:dyDescent="0.2">
      <c r="F677" s="4"/>
      <c r="G677" s="4"/>
      <c r="H677" s="4"/>
      <c r="I677" s="4"/>
      <c r="J677" s="4"/>
      <c r="K677" s="4"/>
      <c r="L677" s="4"/>
      <c r="M677" s="4"/>
      <c r="N677" s="4"/>
      <c r="O677" s="4"/>
      <c r="P677" s="4"/>
      <c r="Q677" s="4"/>
      <c r="R677" s="4"/>
    </row>
    <row r="678" spans="6:18" ht="14.25" customHeight="1" x14ac:dyDescent="0.2">
      <c r="F678" s="4"/>
      <c r="G678" s="4"/>
      <c r="H678" s="4"/>
      <c r="I678" s="4"/>
      <c r="J678" s="4"/>
      <c r="K678" s="4"/>
      <c r="L678" s="4"/>
      <c r="M678" s="4"/>
      <c r="N678" s="4"/>
      <c r="O678" s="4"/>
      <c r="P678" s="4"/>
      <c r="Q678" s="4"/>
      <c r="R678" s="4"/>
    </row>
    <row r="679" spans="6:18" ht="14.25" customHeight="1" x14ac:dyDescent="0.2">
      <c r="F679" s="4"/>
      <c r="G679" s="4"/>
      <c r="H679" s="4"/>
      <c r="I679" s="4"/>
      <c r="J679" s="4"/>
      <c r="K679" s="4"/>
      <c r="L679" s="4"/>
      <c r="M679" s="4"/>
      <c r="N679" s="4"/>
      <c r="O679" s="4"/>
      <c r="P679" s="4"/>
      <c r="Q679" s="4"/>
      <c r="R679" s="4"/>
    </row>
    <row r="680" spans="6:18" ht="14.25" customHeight="1" x14ac:dyDescent="0.2">
      <c r="F680" s="4"/>
      <c r="G680" s="4"/>
      <c r="H680" s="4"/>
      <c r="I680" s="4"/>
      <c r="J680" s="4"/>
      <c r="K680" s="4"/>
      <c r="L680" s="4"/>
      <c r="M680" s="4"/>
      <c r="N680" s="4"/>
      <c r="O680" s="4"/>
      <c r="P680" s="4"/>
      <c r="Q680" s="4"/>
      <c r="R680" s="4"/>
    </row>
    <row r="681" spans="6:18" ht="14.25" customHeight="1" x14ac:dyDescent="0.2">
      <c r="F681" s="4"/>
      <c r="G681" s="4"/>
      <c r="H681" s="4"/>
      <c r="I681" s="4"/>
      <c r="J681" s="4"/>
      <c r="K681" s="4"/>
      <c r="L681" s="4"/>
      <c r="M681" s="4"/>
      <c r="N681" s="4"/>
      <c r="O681" s="4"/>
      <c r="P681" s="4"/>
      <c r="Q681" s="4"/>
      <c r="R681" s="4"/>
    </row>
    <row r="682" spans="6:18" ht="14.25" customHeight="1" x14ac:dyDescent="0.2">
      <c r="F682" s="4"/>
      <c r="G682" s="4"/>
      <c r="H682" s="4"/>
      <c r="I682" s="4"/>
      <c r="J682" s="4"/>
      <c r="K682" s="4"/>
      <c r="L682" s="4"/>
      <c r="M682" s="4"/>
      <c r="N682" s="4"/>
      <c r="O682" s="4"/>
      <c r="P682" s="4"/>
      <c r="Q682" s="4"/>
      <c r="R682" s="4"/>
    </row>
    <row r="683" spans="6:18" ht="14.25" customHeight="1" x14ac:dyDescent="0.2">
      <c r="F683" s="4"/>
      <c r="G683" s="4"/>
      <c r="H683" s="4"/>
      <c r="I683" s="4"/>
      <c r="J683" s="4"/>
      <c r="K683" s="4"/>
      <c r="L683" s="4"/>
      <c r="M683" s="4"/>
      <c r="N683" s="4"/>
      <c r="O683" s="4"/>
      <c r="P683" s="4"/>
      <c r="Q683" s="4"/>
      <c r="R683" s="4"/>
    </row>
    <row r="684" spans="6:18" ht="14.25" customHeight="1" x14ac:dyDescent="0.2">
      <c r="F684" s="4"/>
      <c r="G684" s="4"/>
      <c r="H684" s="4"/>
      <c r="I684" s="4"/>
      <c r="J684" s="4"/>
      <c r="K684" s="4"/>
      <c r="L684" s="4"/>
      <c r="M684" s="4"/>
      <c r="N684" s="4"/>
      <c r="O684" s="4"/>
      <c r="P684" s="4"/>
      <c r="Q684" s="4"/>
      <c r="R684" s="4"/>
    </row>
    <row r="685" spans="6:18" ht="14.25" customHeight="1" x14ac:dyDescent="0.2">
      <c r="F685" s="4"/>
      <c r="G685" s="4"/>
      <c r="H685" s="4"/>
      <c r="I685" s="4"/>
      <c r="J685" s="4"/>
      <c r="K685" s="4"/>
      <c r="L685" s="4"/>
      <c r="M685" s="4"/>
      <c r="N685" s="4"/>
      <c r="O685" s="4"/>
      <c r="P685" s="4"/>
      <c r="Q685" s="4"/>
      <c r="R685" s="4"/>
    </row>
    <row r="686" spans="6:18" ht="14.25" customHeight="1" x14ac:dyDescent="0.2">
      <c r="F686" s="4"/>
      <c r="G686" s="4"/>
      <c r="H686" s="4"/>
      <c r="I686" s="4"/>
      <c r="J686" s="4"/>
      <c r="K686" s="4"/>
      <c r="L686" s="4"/>
      <c r="M686" s="4"/>
      <c r="N686" s="4"/>
      <c r="O686" s="4"/>
      <c r="P686" s="4"/>
      <c r="Q686" s="4"/>
      <c r="R686" s="4"/>
    </row>
    <row r="687" spans="6:18" ht="14.25" customHeight="1" x14ac:dyDescent="0.2">
      <c r="F687" s="4"/>
      <c r="G687" s="4"/>
      <c r="H687" s="4"/>
      <c r="I687" s="4"/>
      <c r="J687" s="4"/>
      <c r="K687" s="4"/>
      <c r="L687" s="4"/>
      <c r="M687" s="4"/>
      <c r="N687" s="4"/>
      <c r="O687" s="4"/>
      <c r="P687" s="4"/>
      <c r="Q687" s="4"/>
      <c r="R687" s="4"/>
    </row>
    <row r="688" spans="6:18" ht="14.25" customHeight="1" x14ac:dyDescent="0.2">
      <c r="F688" s="4"/>
      <c r="G688" s="4"/>
      <c r="H688" s="4"/>
      <c r="I688" s="4"/>
      <c r="J688" s="4"/>
      <c r="K688" s="4"/>
      <c r="L688" s="4"/>
      <c r="M688" s="4"/>
      <c r="N688" s="4"/>
      <c r="O688" s="4"/>
      <c r="P688" s="4"/>
      <c r="Q688" s="4"/>
      <c r="R688" s="4"/>
    </row>
    <row r="689" spans="6:18" ht="14.25" customHeight="1" x14ac:dyDescent="0.2">
      <c r="F689" s="4"/>
      <c r="G689" s="4"/>
      <c r="H689" s="4"/>
      <c r="I689" s="4"/>
      <c r="J689" s="4"/>
      <c r="K689" s="4"/>
      <c r="L689" s="4"/>
      <c r="M689" s="4"/>
      <c r="N689" s="4"/>
      <c r="O689" s="4"/>
      <c r="P689" s="4"/>
      <c r="Q689" s="4"/>
      <c r="R689" s="4"/>
    </row>
    <row r="690" spans="6:18" ht="14.25" customHeight="1" x14ac:dyDescent="0.2">
      <c r="F690" s="4"/>
      <c r="G690" s="4"/>
      <c r="H690" s="4"/>
      <c r="I690" s="4"/>
      <c r="J690" s="4"/>
      <c r="K690" s="4"/>
      <c r="L690" s="4"/>
      <c r="M690" s="4"/>
      <c r="N690" s="4"/>
      <c r="O690" s="4"/>
      <c r="P690" s="4"/>
      <c r="Q690" s="4"/>
      <c r="R690" s="4"/>
    </row>
    <row r="691" spans="6:18" ht="14.25" customHeight="1" x14ac:dyDescent="0.2">
      <c r="F691" s="4"/>
      <c r="G691" s="4"/>
      <c r="H691" s="4"/>
      <c r="I691" s="4"/>
      <c r="J691" s="4"/>
      <c r="K691" s="4"/>
      <c r="L691" s="4"/>
      <c r="M691" s="4"/>
      <c r="N691" s="4"/>
      <c r="O691" s="4"/>
      <c r="P691" s="4"/>
      <c r="Q691" s="4"/>
      <c r="R691" s="4"/>
    </row>
    <row r="692" spans="6:18" ht="14.25" customHeight="1" x14ac:dyDescent="0.2">
      <c r="F692" s="4"/>
      <c r="G692" s="4"/>
      <c r="H692" s="4"/>
      <c r="I692" s="4"/>
      <c r="J692" s="4"/>
      <c r="K692" s="4"/>
      <c r="L692" s="4"/>
      <c r="M692" s="4"/>
      <c r="N692" s="4"/>
      <c r="O692" s="4"/>
      <c r="P692" s="4"/>
      <c r="Q692" s="4"/>
      <c r="R692" s="4"/>
    </row>
    <row r="693" spans="6:18" ht="14.25" customHeight="1" x14ac:dyDescent="0.2">
      <c r="F693" s="4"/>
      <c r="G693" s="4"/>
      <c r="H693" s="4"/>
      <c r="I693" s="4"/>
      <c r="J693" s="4"/>
      <c r="K693" s="4"/>
      <c r="L693" s="4"/>
      <c r="M693" s="4"/>
      <c r="N693" s="4"/>
      <c r="O693" s="4"/>
      <c r="P693" s="4"/>
      <c r="Q693" s="4"/>
      <c r="R693" s="4"/>
    </row>
    <row r="694" spans="6:18" ht="14.25" customHeight="1" x14ac:dyDescent="0.2">
      <c r="F694" s="4"/>
      <c r="G694" s="4"/>
      <c r="H694" s="4"/>
      <c r="I694" s="4"/>
      <c r="J694" s="4"/>
      <c r="K694" s="4"/>
      <c r="L694" s="4"/>
      <c r="M694" s="4"/>
      <c r="N694" s="4"/>
      <c r="O694" s="4"/>
      <c r="P694" s="4"/>
      <c r="Q694" s="4"/>
      <c r="R694" s="4"/>
    </row>
    <row r="695" spans="6:18" ht="14.25" customHeight="1" x14ac:dyDescent="0.2">
      <c r="F695" s="4"/>
      <c r="G695" s="4"/>
      <c r="H695" s="4"/>
      <c r="I695" s="4"/>
      <c r="J695" s="4"/>
      <c r="K695" s="4"/>
      <c r="L695" s="4"/>
      <c r="M695" s="4"/>
      <c r="N695" s="4"/>
      <c r="O695" s="4"/>
      <c r="P695" s="4"/>
      <c r="Q695" s="4"/>
      <c r="R695" s="4"/>
    </row>
    <row r="696" spans="6:18" ht="14.25" customHeight="1" x14ac:dyDescent="0.2">
      <c r="F696" s="4"/>
      <c r="G696" s="4"/>
      <c r="H696" s="4"/>
      <c r="I696" s="4"/>
      <c r="J696" s="4"/>
      <c r="K696" s="4"/>
      <c r="L696" s="4"/>
      <c r="M696" s="4"/>
      <c r="N696" s="4"/>
      <c r="O696" s="4"/>
      <c r="P696" s="4"/>
      <c r="Q696" s="4"/>
      <c r="R696" s="4"/>
    </row>
    <row r="697" spans="6:18" ht="14.25" customHeight="1" x14ac:dyDescent="0.2">
      <c r="F697" s="4"/>
      <c r="G697" s="4"/>
      <c r="H697" s="4"/>
      <c r="I697" s="4"/>
      <c r="J697" s="4"/>
      <c r="K697" s="4"/>
      <c r="L697" s="4"/>
      <c r="M697" s="4"/>
      <c r="N697" s="4"/>
      <c r="O697" s="4"/>
      <c r="P697" s="4"/>
      <c r="Q697" s="4"/>
      <c r="R697" s="4"/>
    </row>
    <row r="698" spans="6:18" ht="14.25" customHeight="1" x14ac:dyDescent="0.2">
      <c r="F698" s="4"/>
      <c r="G698" s="4"/>
      <c r="H698" s="4"/>
      <c r="I698" s="4"/>
      <c r="J698" s="4"/>
      <c r="K698" s="4"/>
      <c r="L698" s="4"/>
      <c r="M698" s="4"/>
      <c r="N698" s="4"/>
      <c r="O698" s="4"/>
      <c r="P698" s="4"/>
      <c r="Q698" s="4"/>
      <c r="R698" s="4"/>
    </row>
    <row r="699" spans="6:18" ht="14.25" customHeight="1" x14ac:dyDescent="0.2">
      <c r="F699" s="4"/>
      <c r="G699" s="4"/>
      <c r="H699" s="4"/>
      <c r="I699" s="4"/>
      <c r="J699" s="4"/>
      <c r="K699" s="4"/>
      <c r="L699" s="4"/>
      <c r="M699" s="4"/>
      <c r="N699" s="4"/>
      <c r="O699" s="4"/>
      <c r="P699" s="4"/>
      <c r="Q699" s="4"/>
      <c r="R699" s="4"/>
    </row>
    <row r="700" spans="6:18" ht="14.25" customHeight="1" x14ac:dyDescent="0.2">
      <c r="F700" s="4"/>
      <c r="G700" s="4"/>
      <c r="H700" s="4"/>
      <c r="I700" s="4"/>
      <c r="J700" s="4"/>
      <c r="K700" s="4"/>
      <c r="L700" s="4"/>
      <c r="M700" s="4"/>
      <c r="N700" s="4"/>
      <c r="O700" s="4"/>
      <c r="P700" s="4"/>
      <c r="Q700" s="4"/>
      <c r="R700" s="4"/>
    </row>
    <row r="701" spans="6:18" ht="14.25" customHeight="1" x14ac:dyDescent="0.2">
      <c r="F701" s="4"/>
      <c r="G701" s="4"/>
      <c r="H701" s="4"/>
      <c r="I701" s="4"/>
      <c r="J701" s="4"/>
      <c r="K701" s="4"/>
      <c r="L701" s="4"/>
      <c r="M701" s="4"/>
      <c r="N701" s="4"/>
      <c r="O701" s="4"/>
      <c r="P701" s="4"/>
      <c r="Q701" s="4"/>
      <c r="R701" s="4"/>
    </row>
    <row r="702" spans="6:18" ht="14.25" customHeight="1" x14ac:dyDescent="0.2">
      <c r="F702" s="4"/>
      <c r="G702" s="4"/>
      <c r="H702" s="4"/>
      <c r="I702" s="4"/>
      <c r="J702" s="4"/>
      <c r="K702" s="4"/>
      <c r="L702" s="4"/>
      <c r="M702" s="4"/>
      <c r="N702" s="4"/>
      <c r="O702" s="4"/>
      <c r="P702" s="4"/>
      <c r="Q702" s="4"/>
      <c r="R702" s="4"/>
    </row>
    <row r="703" spans="6:18" ht="14.25" customHeight="1" x14ac:dyDescent="0.2">
      <c r="F703" s="4"/>
      <c r="G703" s="4"/>
      <c r="H703" s="4"/>
      <c r="I703" s="4"/>
      <c r="J703" s="4"/>
      <c r="K703" s="4"/>
      <c r="L703" s="4"/>
      <c r="M703" s="4"/>
      <c r="N703" s="4"/>
      <c r="O703" s="4"/>
      <c r="P703" s="4"/>
      <c r="Q703" s="4"/>
      <c r="R703" s="4"/>
    </row>
    <row r="704" spans="6:18" ht="14.25" customHeight="1" x14ac:dyDescent="0.2">
      <c r="F704" s="4"/>
      <c r="G704" s="4"/>
      <c r="H704" s="4"/>
      <c r="I704" s="4"/>
      <c r="J704" s="4"/>
      <c r="K704" s="4"/>
      <c r="L704" s="4"/>
      <c r="M704" s="4"/>
      <c r="N704" s="4"/>
      <c r="O704" s="4"/>
      <c r="P704" s="4"/>
      <c r="Q704" s="4"/>
      <c r="R704" s="4"/>
    </row>
    <row r="705" spans="6:18" ht="14.25" customHeight="1" x14ac:dyDescent="0.2">
      <c r="F705" s="4"/>
      <c r="G705" s="4"/>
      <c r="H705" s="4"/>
      <c r="I705" s="4"/>
      <c r="J705" s="4"/>
      <c r="K705" s="4"/>
      <c r="L705" s="4"/>
      <c r="M705" s="4"/>
      <c r="N705" s="4"/>
      <c r="O705" s="4"/>
      <c r="P705" s="4"/>
      <c r="Q705" s="4"/>
      <c r="R705" s="4"/>
    </row>
    <row r="706" spans="6:18" ht="14.25" customHeight="1" x14ac:dyDescent="0.2">
      <c r="F706" s="4"/>
      <c r="G706" s="4"/>
      <c r="H706" s="4"/>
      <c r="I706" s="4"/>
      <c r="J706" s="4"/>
      <c r="K706" s="4"/>
      <c r="L706" s="4"/>
      <c r="M706" s="4"/>
      <c r="N706" s="4"/>
      <c r="O706" s="4"/>
      <c r="P706" s="4"/>
      <c r="Q706" s="4"/>
      <c r="R706" s="4"/>
    </row>
    <row r="707" spans="6:18" ht="14.25" customHeight="1" x14ac:dyDescent="0.2">
      <c r="F707" s="4"/>
      <c r="G707" s="4"/>
      <c r="H707" s="4"/>
      <c r="I707" s="4"/>
      <c r="J707" s="4"/>
      <c r="K707" s="4"/>
      <c r="L707" s="4"/>
      <c r="M707" s="4"/>
      <c r="N707" s="4"/>
      <c r="O707" s="4"/>
      <c r="P707" s="4"/>
      <c r="Q707" s="4"/>
      <c r="R707" s="4"/>
    </row>
    <row r="708" spans="6:18" ht="14.25" customHeight="1" x14ac:dyDescent="0.2">
      <c r="F708" s="4"/>
      <c r="G708" s="4"/>
      <c r="H708" s="4"/>
      <c r="I708" s="4"/>
      <c r="J708" s="4"/>
      <c r="K708" s="4"/>
      <c r="L708" s="4"/>
      <c r="M708" s="4"/>
      <c r="N708" s="4"/>
      <c r="O708" s="4"/>
      <c r="P708" s="4"/>
      <c r="Q708" s="4"/>
      <c r="R708" s="4"/>
    </row>
    <row r="709" spans="6:18" ht="14.25" customHeight="1" x14ac:dyDescent="0.2">
      <c r="F709" s="4"/>
      <c r="G709" s="4"/>
      <c r="H709" s="4"/>
      <c r="I709" s="4"/>
      <c r="J709" s="4"/>
      <c r="K709" s="4"/>
      <c r="L709" s="4"/>
      <c r="M709" s="4"/>
      <c r="N709" s="4"/>
      <c r="O709" s="4"/>
      <c r="P709" s="4"/>
      <c r="Q709" s="4"/>
      <c r="R709" s="4"/>
    </row>
    <row r="710" spans="6:18" ht="14.25" customHeight="1" x14ac:dyDescent="0.2">
      <c r="F710" s="4"/>
      <c r="G710" s="4"/>
      <c r="H710" s="4"/>
      <c r="I710" s="4"/>
      <c r="J710" s="4"/>
      <c r="K710" s="4"/>
      <c r="L710" s="4"/>
      <c r="M710" s="4"/>
      <c r="N710" s="4"/>
      <c r="O710" s="4"/>
      <c r="P710" s="4"/>
      <c r="Q710" s="4"/>
      <c r="R710" s="4"/>
    </row>
    <row r="711" spans="6:18" ht="14.25" customHeight="1" x14ac:dyDescent="0.2">
      <c r="F711" s="4"/>
      <c r="G711" s="4"/>
      <c r="H711" s="4"/>
      <c r="I711" s="4"/>
      <c r="J711" s="4"/>
      <c r="K711" s="4"/>
      <c r="L711" s="4"/>
      <c r="M711" s="4"/>
      <c r="N711" s="4"/>
      <c r="O711" s="4"/>
      <c r="P711" s="4"/>
      <c r="Q711" s="4"/>
      <c r="R711" s="4"/>
    </row>
    <row r="712" spans="6:18" ht="14.25" customHeight="1" x14ac:dyDescent="0.2">
      <c r="F712" s="4"/>
      <c r="G712" s="4"/>
      <c r="H712" s="4"/>
      <c r="I712" s="4"/>
      <c r="J712" s="4"/>
      <c r="K712" s="4"/>
      <c r="L712" s="4"/>
      <c r="M712" s="4"/>
      <c r="N712" s="4"/>
      <c r="O712" s="4"/>
      <c r="P712" s="4"/>
      <c r="Q712" s="4"/>
      <c r="R712" s="4"/>
    </row>
    <row r="713" spans="6:18" ht="14.25" customHeight="1" x14ac:dyDescent="0.2">
      <c r="F713" s="4"/>
      <c r="G713" s="4"/>
      <c r="H713" s="4"/>
      <c r="I713" s="4"/>
      <c r="J713" s="4"/>
      <c r="K713" s="4"/>
      <c r="L713" s="4"/>
      <c r="M713" s="4"/>
      <c r="N713" s="4"/>
      <c r="O713" s="4"/>
      <c r="P713" s="4"/>
      <c r="Q713" s="4"/>
      <c r="R713" s="4"/>
    </row>
    <row r="714" spans="6:18" ht="14.25" customHeight="1" x14ac:dyDescent="0.2">
      <c r="F714" s="4"/>
      <c r="G714" s="4"/>
      <c r="H714" s="4"/>
      <c r="I714" s="4"/>
      <c r="J714" s="4"/>
      <c r="K714" s="4"/>
      <c r="L714" s="4"/>
      <c r="M714" s="4"/>
      <c r="N714" s="4"/>
      <c r="O714" s="4"/>
      <c r="P714" s="4"/>
      <c r="Q714" s="4"/>
      <c r="R714" s="4"/>
    </row>
    <row r="715" spans="6:18" ht="14.25" customHeight="1" x14ac:dyDescent="0.2">
      <c r="F715" s="4"/>
      <c r="G715" s="4"/>
      <c r="H715" s="4"/>
      <c r="I715" s="4"/>
      <c r="J715" s="4"/>
      <c r="K715" s="4"/>
      <c r="L715" s="4"/>
      <c r="M715" s="4"/>
      <c r="N715" s="4"/>
      <c r="O715" s="4"/>
      <c r="P715" s="4"/>
      <c r="Q715" s="4"/>
      <c r="R715" s="4"/>
    </row>
    <row r="716" spans="6:18" ht="14.25" customHeight="1" x14ac:dyDescent="0.2">
      <c r="F716" s="4"/>
      <c r="G716" s="4"/>
      <c r="H716" s="4"/>
      <c r="I716" s="4"/>
      <c r="J716" s="4"/>
      <c r="K716" s="4"/>
      <c r="L716" s="4"/>
      <c r="M716" s="4"/>
      <c r="N716" s="4"/>
      <c r="O716" s="4"/>
      <c r="P716" s="4"/>
      <c r="Q716" s="4"/>
      <c r="R716" s="4"/>
    </row>
    <row r="717" spans="6:18" ht="14.25" customHeight="1" x14ac:dyDescent="0.2">
      <c r="F717" s="4"/>
      <c r="G717" s="4"/>
      <c r="H717" s="4"/>
      <c r="I717" s="4"/>
      <c r="J717" s="4"/>
      <c r="K717" s="4"/>
      <c r="L717" s="4"/>
      <c r="M717" s="4"/>
      <c r="N717" s="4"/>
      <c r="O717" s="4"/>
      <c r="P717" s="4"/>
      <c r="Q717" s="4"/>
      <c r="R717" s="4"/>
    </row>
    <row r="718" spans="6:18" ht="14.25" customHeight="1" x14ac:dyDescent="0.2">
      <c r="F718" s="4"/>
      <c r="G718" s="4"/>
      <c r="H718" s="4"/>
      <c r="I718" s="4"/>
      <c r="J718" s="4"/>
      <c r="K718" s="4"/>
      <c r="L718" s="4"/>
      <c r="M718" s="4"/>
      <c r="N718" s="4"/>
      <c r="O718" s="4"/>
      <c r="P718" s="4"/>
      <c r="Q718" s="4"/>
      <c r="R718" s="4"/>
    </row>
    <row r="719" spans="6:18" ht="14.25" customHeight="1" x14ac:dyDescent="0.2">
      <c r="F719" s="4"/>
      <c r="G719" s="4"/>
      <c r="H719" s="4"/>
      <c r="I719" s="4"/>
      <c r="J719" s="4"/>
      <c r="K719" s="4"/>
      <c r="L719" s="4"/>
      <c r="M719" s="4"/>
      <c r="N719" s="4"/>
      <c r="O719" s="4"/>
      <c r="P719" s="4"/>
      <c r="Q719" s="4"/>
      <c r="R719" s="4"/>
    </row>
    <row r="720" spans="6:18" ht="14.25" customHeight="1" x14ac:dyDescent="0.2">
      <c r="F720" s="4"/>
      <c r="G720" s="4"/>
      <c r="H720" s="4"/>
      <c r="I720" s="4"/>
      <c r="J720" s="4"/>
      <c r="K720" s="4"/>
      <c r="L720" s="4"/>
      <c r="M720" s="4"/>
      <c r="N720" s="4"/>
      <c r="O720" s="4"/>
      <c r="P720" s="4"/>
      <c r="Q720" s="4"/>
      <c r="R720" s="4"/>
    </row>
    <row r="721" spans="6:18" ht="14.25" customHeight="1" x14ac:dyDescent="0.2">
      <c r="F721" s="4"/>
      <c r="G721" s="4"/>
      <c r="H721" s="4"/>
      <c r="I721" s="4"/>
      <c r="J721" s="4"/>
      <c r="K721" s="4"/>
      <c r="L721" s="4"/>
      <c r="M721" s="4"/>
      <c r="N721" s="4"/>
      <c r="O721" s="4"/>
      <c r="P721" s="4"/>
      <c r="Q721" s="4"/>
      <c r="R721" s="4"/>
    </row>
    <row r="722" spans="6:18" ht="14.25" customHeight="1" x14ac:dyDescent="0.2">
      <c r="F722" s="4"/>
      <c r="G722" s="4"/>
      <c r="H722" s="4"/>
      <c r="I722" s="4"/>
      <c r="J722" s="4"/>
      <c r="K722" s="4"/>
      <c r="L722" s="4"/>
      <c r="M722" s="4"/>
      <c r="N722" s="4"/>
      <c r="O722" s="4"/>
      <c r="P722" s="4"/>
      <c r="Q722" s="4"/>
      <c r="R722" s="4"/>
    </row>
    <row r="723" spans="6:18" ht="14.25" customHeight="1" x14ac:dyDescent="0.2">
      <c r="F723" s="4"/>
      <c r="G723" s="4"/>
      <c r="H723" s="4"/>
      <c r="I723" s="4"/>
      <c r="J723" s="4"/>
      <c r="K723" s="4"/>
      <c r="L723" s="4"/>
      <c r="M723" s="4"/>
      <c r="N723" s="4"/>
      <c r="O723" s="4"/>
      <c r="P723" s="4"/>
      <c r="Q723" s="4"/>
      <c r="R723" s="4"/>
    </row>
    <row r="724" spans="6:18" ht="14.25" customHeight="1" x14ac:dyDescent="0.2">
      <c r="F724" s="4"/>
      <c r="G724" s="4"/>
      <c r="H724" s="4"/>
      <c r="I724" s="4"/>
      <c r="J724" s="4"/>
      <c r="K724" s="4"/>
      <c r="L724" s="4"/>
      <c r="M724" s="4"/>
      <c r="N724" s="4"/>
      <c r="O724" s="4"/>
      <c r="P724" s="4"/>
      <c r="Q724" s="4"/>
      <c r="R724" s="4"/>
    </row>
    <row r="725" spans="6:18" ht="14.25" customHeight="1" x14ac:dyDescent="0.2">
      <c r="F725" s="4"/>
      <c r="G725" s="4"/>
      <c r="H725" s="4"/>
      <c r="I725" s="4"/>
      <c r="J725" s="4"/>
      <c r="K725" s="4"/>
      <c r="L725" s="4"/>
      <c r="M725" s="4"/>
      <c r="N725" s="4"/>
      <c r="O725" s="4"/>
      <c r="P725" s="4"/>
      <c r="Q725" s="4"/>
      <c r="R725" s="4"/>
    </row>
    <row r="726" spans="6:18" ht="14.25" customHeight="1" x14ac:dyDescent="0.2">
      <c r="F726" s="4"/>
      <c r="G726" s="4"/>
      <c r="H726" s="4"/>
      <c r="I726" s="4"/>
      <c r="J726" s="4"/>
      <c r="K726" s="4"/>
      <c r="L726" s="4"/>
      <c r="M726" s="4"/>
      <c r="N726" s="4"/>
      <c r="O726" s="4"/>
      <c r="P726" s="4"/>
      <c r="Q726" s="4"/>
      <c r="R726" s="4"/>
    </row>
    <row r="727" spans="6:18" ht="14.25" customHeight="1" x14ac:dyDescent="0.2">
      <c r="F727" s="4"/>
      <c r="G727" s="4"/>
      <c r="H727" s="4"/>
      <c r="I727" s="4"/>
      <c r="J727" s="4"/>
      <c r="K727" s="4"/>
      <c r="L727" s="4"/>
      <c r="M727" s="4"/>
      <c r="N727" s="4"/>
      <c r="O727" s="4"/>
      <c r="P727" s="4"/>
      <c r="Q727" s="4"/>
      <c r="R727" s="4"/>
    </row>
    <row r="728" spans="6:18" ht="14.25" customHeight="1" x14ac:dyDescent="0.2">
      <c r="F728" s="4"/>
      <c r="G728" s="4"/>
      <c r="H728" s="4"/>
      <c r="I728" s="4"/>
      <c r="J728" s="4"/>
      <c r="K728" s="4"/>
      <c r="L728" s="4"/>
      <c r="M728" s="4"/>
      <c r="N728" s="4"/>
      <c r="O728" s="4"/>
      <c r="P728" s="4"/>
      <c r="Q728" s="4"/>
      <c r="R728" s="4"/>
    </row>
    <row r="729" spans="6:18" ht="14.25" customHeight="1" x14ac:dyDescent="0.2">
      <c r="F729" s="4"/>
      <c r="G729" s="4"/>
      <c r="H729" s="4"/>
      <c r="I729" s="4"/>
      <c r="J729" s="4"/>
      <c r="K729" s="4"/>
      <c r="L729" s="4"/>
      <c r="M729" s="4"/>
      <c r="N729" s="4"/>
      <c r="O729" s="4"/>
      <c r="P729" s="4"/>
      <c r="Q729" s="4"/>
      <c r="R729" s="4"/>
    </row>
    <row r="730" spans="6:18" ht="14.25" customHeight="1" x14ac:dyDescent="0.2">
      <c r="F730" s="4"/>
      <c r="G730" s="4"/>
      <c r="H730" s="4"/>
      <c r="I730" s="4"/>
      <c r="J730" s="4"/>
      <c r="K730" s="4"/>
      <c r="L730" s="4"/>
      <c r="M730" s="4"/>
      <c r="N730" s="4"/>
      <c r="O730" s="4"/>
      <c r="P730" s="4"/>
      <c r="Q730" s="4"/>
      <c r="R730" s="4"/>
    </row>
    <row r="731" spans="6:18" ht="14.25" customHeight="1" x14ac:dyDescent="0.2">
      <c r="F731" s="4"/>
      <c r="G731" s="4"/>
      <c r="H731" s="4"/>
      <c r="I731" s="4"/>
      <c r="J731" s="4"/>
      <c r="K731" s="4"/>
      <c r="L731" s="4"/>
      <c r="M731" s="4"/>
      <c r="N731" s="4"/>
      <c r="O731" s="4"/>
      <c r="P731" s="4"/>
      <c r="Q731" s="4"/>
      <c r="R731" s="4"/>
    </row>
    <row r="732" spans="6:18" ht="14.25" customHeight="1" x14ac:dyDescent="0.2">
      <c r="F732" s="4"/>
      <c r="G732" s="4"/>
      <c r="H732" s="4"/>
      <c r="I732" s="4"/>
      <c r="J732" s="4"/>
      <c r="K732" s="4"/>
      <c r="L732" s="4"/>
      <c r="M732" s="4"/>
      <c r="N732" s="4"/>
      <c r="O732" s="4"/>
      <c r="P732" s="4"/>
      <c r="Q732" s="4"/>
      <c r="R732" s="4"/>
    </row>
    <row r="733" spans="6:18" ht="14.25" customHeight="1" x14ac:dyDescent="0.2">
      <c r="F733" s="4"/>
      <c r="G733" s="4"/>
      <c r="H733" s="4"/>
      <c r="I733" s="4"/>
      <c r="J733" s="4"/>
      <c r="K733" s="4"/>
      <c r="L733" s="4"/>
      <c r="M733" s="4"/>
      <c r="N733" s="4"/>
      <c r="O733" s="4"/>
      <c r="P733" s="4"/>
      <c r="Q733" s="4"/>
      <c r="R733" s="4"/>
    </row>
    <row r="734" spans="6:18" ht="14.25" customHeight="1" x14ac:dyDescent="0.2">
      <c r="F734" s="4"/>
      <c r="G734" s="4"/>
      <c r="H734" s="4"/>
      <c r="I734" s="4"/>
      <c r="J734" s="4"/>
      <c r="K734" s="4"/>
      <c r="L734" s="4"/>
      <c r="M734" s="4"/>
      <c r="N734" s="4"/>
      <c r="O734" s="4"/>
      <c r="P734" s="4"/>
      <c r="Q734" s="4"/>
      <c r="R734" s="4"/>
    </row>
    <row r="735" spans="6:18" ht="14.25" customHeight="1" x14ac:dyDescent="0.2">
      <c r="F735" s="4"/>
      <c r="G735" s="4"/>
      <c r="H735" s="4"/>
      <c r="I735" s="4"/>
      <c r="J735" s="4"/>
      <c r="K735" s="4"/>
      <c r="L735" s="4"/>
      <c r="M735" s="4"/>
      <c r="N735" s="4"/>
      <c r="O735" s="4"/>
      <c r="P735" s="4"/>
      <c r="Q735" s="4"/>
      <c r="R735" s="4"/>
    </row>
    <row r="736" spans="6:18" ht="14.25" customHeight="1" x14ac:dyDescent="0.2">
      <c r="F736" s="4"/>
      <c r="G736" s="4"/>
      <c r="H736" s="4"/>
      <c r="I736" s="4"/>
      <c r="J736" s="4"/>
      <c r="K736" s="4"/>
      <c r="L736" s="4"/>
      <c r="M736" s="4"/>
      <c r="N736" s="4"/>
      <c r="O736" s="4"/>
      <c r="P736" s="4"/>
      <c r="Q736" s="4"/>
      <c r="R736" s="4"/>
    </row>
    <row r="737" spans="6:18" ht="14.25" customHeight="1" x14ac:dyDescent="0.2">
      <c r="F737" s="4"/>
      <c r="G737" s="4"/>
      <c r="H737" s="4"/>
      <c r="I737" s="4"/>
      <c r="J737" s="4"/>
      <c r="K737" s="4"/>
      <c r="L737" s="4"/>
      <c r="M737" s="4"/>
      <c r="N737" s="4"/>
      <c r="O737" s="4"/>
      <c r="P737" s="4"/>
      <c r="Q737" s="4"/>
      <c r="R737" s="4"/>
    </row>
    <row r="738" spans="6:18" ht="14.25" customHeight="1" x14ac:dyDescent="0.2">
      <c r="F738" s="4"/>
      <c r="G738" s="4"/>
      <c r="H738" s="4"/>
      <c r="I738" s="4"/>
      <c r="J738" s="4"/>
      <c r="K738" s="4"/>
      <c r="L738" s="4"/>
      <c r="M738" s="4"/>
      <c r="N738" s="4"/>
      <c r="O738" s="4"/>
      <c r="P738" s="4"/>
      <c r="Q738" s="4"/>
      <c r="R738" s="4"/>
    </row>
    <row r="739" spans="6:18" ht="14.25" customHeight="1" x14ac:dyDescent="0.2">
      <c r="F739" s="4"/>
      <c r="G739" s="4"/>
      <c r="H739" s="4"/>
      <c r="I739" s="4"/>
      <c r="J739" s="4"/>
      <c r="K739" s="4"/>
      <c r="L739" s="4"/>
      <c r="M739" s="4"/>
      <c r="N739" s="4"/>
      <c r="O739" s="4"/>
      <c r="P739" s="4"/>
      <c r="Q739" s="4"/>
      <c r="R739" s="4"/>
    </row>
    <row r="740" spans="6:18" ht="14.25" customHeight="1" x14ac:dyDescent="0.2">
      <c r="F740" s="4"/>
      <c r="G740" s="4"/>
      <c r="H740" s="4"/>
      <c r="I740" s="4"/>
      <c r="J740" s="4"/>
      <c r="K740" s="4"/>
      <c r="L740" s="4"/>
      <c r="M740" s="4"/>
      <c r="N740" s="4"/>
      <c r="O740" s="4"/>
      <c r="P740" s="4"/>
      <c r="Q740" s="4"/>
      <c r="R740" s="4"/>
    </row>
    <row r="741" spans="6:18" ht="14.25" customHeight="1" x14ac:dyDescent="0.2">
      <c r="F741" s="4"/>
      <c r="G741" s="4"/>
      <c r="H741" s="4"/>
      <c r="I741" s="4"/>
      <c r="J741" s="4"/>
      <c r="K741" s="4"/>
      <c r="L741" s="4"/>
      <c r="M741" s="4"/>
      <c r="N741" s="4"/>
      <c r="O741" s="4"/>
      <c r="P741" s="4"/>
      <c r="Q741" s="4"/>
      <c r="R741" s="4"/>
    </row>
    <row r="742" spans="6:18" ht="14.25" customHeight="1" x14ac:dyDescent="0.2">
      <c r="F742" s="4"/>
      <c r="G742" s="4"/>
      <c r="H742" s="4"/>
      <c r="I742" s="4"/>
      <c r="J742" s="4"/>
      <c r="K742" s="4"/>
      <c r="L742" s="4"/>
      <c r="M742" s="4"/>
      <c r="N742" s="4"/>
      <c r="O742" s="4"/>
      <c r="P742" s="4"/>
      <c r="Q742" s="4"/>
      <c r="R742" s="4"/>
    </row>
    <row r="743" spans="6:18" ht="14.25" customHeight="1" x14ac:dyDescent="0.2">
      <c r="F743" s="4"/>
      <c r="G743" s="4"/>
      <c r="H743" s="4"/>
      <c r="I743" s="4"/>
      <c r="J743" s="4"/>
      <c r="K743" s="4"/>
      <c r="L743" s="4"/>
      <c r="M743" s="4"/>
      <c r="N743" s="4"/>
      <c r="O743" s="4"/>
      <c r="P743" s="4"/>
      <c r="Q743" s="4"/>
      <c r="R743" s="4"/>
    </row>
    <row r="744" spans="6:18" ht="14.25" customHeight="1" x14ac:dyDescent="0.2">
      <c r="F744" s="4"/>
      <c r="G744" s="4"/>
      <c r="H744" s="4"/>
      <c r="I744" s="4"/>
      <c r="J744" s="4"/>
      <c r="K744" s="4"/>
      <c r="L744" s="4"/>
      <c r="M744" s="4"/>
      <c r="N744" s="4"/>
      <c r="O744" s="4"/>
      <c r="P744" s="4"/>
      <c r="Q744" s="4"/>
      <c r="R744" s="4"/>
    </row>
    <row r="745" spans="6:18" ht="14.25" customHeight="1" x14ac:dyDescent="0.2">
      <c r="F745" s="4"/>
      <c r="G745" s="4"/>
      <c r="H745" s="4"/>
      <c r="I745" s="4"/>
      <c r="J745" s="4"/>
      <c r="K745" s="4"/>
      <c r="L745" s="4"/>
      <c r="M745" s="4"/>
      <c r="N745" s="4"/>
      <c r="O745" s="4"/>
      <c r="P745" s="4"/>
      <c r="Q745" s="4"/>
      <c r="R745" s="4"/>
    </row>
    <row r="746" spans="6:18" ht="14.25" customHeight="1" x14ac:dyDescent="0.2">
      <c r="F746" s="4"/>
      <c r="G746" s="4"/>
      <c r="H746" s="4"/>
      <c r="I746" s="4"/>
      <c r="J746" s="4"/>
      <c r="K746" s="4"/>
      <c r="L746" s="4"/>
      <c r="M746" s="4"/>
      <c r="N746" s="4"/>
      <c r="O746" s="4"/>
      <c r="P746" s="4"/>
      <c r="Q746" s="4"/>
      <c r="R746" s="4"/>
    </row>
    <row r="747" spans="6:18" ht="14.25" customHeight="1" x14ac:dyDescent="0.2">
      <c r="F747" s="4"/>
      <c r="G747" s="4"/>
      <c r="H747" s="4"/>
      <c r="I747" s="4"/>
      <c r="J747" s="4"/>
      <c r="K747" s="4"/>
      <c r="L747" s="4"/>
      <c r="M747" s="4"/>
      <c r="N747" s="4"/>
      <c r="O747" s="4"/>
      <c r="P747" s="4"/>
      <c r="Q747" s="4"/>
      <c r="R747" s="4"/>
    </row>
    <row r="748" spans="6:18" ht="14.25" customHeight="1" x14ac:dyDescent="0.2">
      <c r="F748" s="4"/>
      <c r="G748" s="4"/>
      <c r="H748" s="4"/>
      <c r="I748" s="4"/>
      <c r="J748" s="4"/>
      <c r="K748" s="4"/>
      <c r="L748" s="4"/>
      <c r="M748" s="4"/>
      <c r="N748" s="4"/>
      <c r="O748" s="4"/>
      <c r="P748" s="4"/>
      <c r="Q748" s="4"/>
      <c r="R748" s="4"/>
    </row>
    <row r="749" spans="6:18" ht="14.25" customHeight="1" x14ac:dyDescent="0.2">
      <c r="F749" s="4"/>
      <c r="G749" s="4"/>
      <c r="H749" s="4"/>
      <c r="I749" s="4"/>
      <c r="J749" s="4"/>
      <c r="K749" s="4"/>
      <c r="L749" s="4"/>
      <c r="M749" s="4"/>
      <c r="N749" s="4"/>
      <c r="O749" s="4"/>
      <c r="P749" s="4"/>
      <c r="Q749" s="4"/>
      <c r="R749" s="4"/>
    </row>
    <row r="750" spans="6:18" ht="14.25" customHeight="1" x14ac:dyDescent="0.2">
      <c r="F750" s="4"/>
      <c r="G750" s="4"/>
      <c r="H750" s="4"/>
      <c r="I750" s="4"/>
      <c r="J750" s="4"/>
      <c r="K750" s="4"/>
      <c r="L750" s="4"/>
      <c r="M750" s="4"/>
      <c r="N750" s="4"/>
      <c r="O750" s="4"/>
      <c r="P750" s="4"/>
      <c r="Q750" s="4"/>
      <c r="R750" s="4"/>
    </row>
    <row r="751" spans="6:18" ht="14.25" customHeight="1" x14ac:dyDescent="0.2">
      <c r="F751" s="4"/>
      <c r="G751" s="4"/>
      <c r="H751" s="4"/>
      <c r="I751" s="4"/>
      <c r="J751" s="4"/>
      <c r="K751" s="4"/>
      <c r="L751" s="4"/>
      <c r="M751" s="4"/>
      <c r="N751" s="4"/>
      <c r="O751" s="4"/>
      <c r="P751" s="4"/>
      <c r="Q751" s="4"/>
      <c r="R751" s="4"/>
    </row>
    <row r="752" spans="6:18" ht="14.25" customHeight="1" x14ac:dyDescent="0.2">
      <c r="F752" s="4"/>
      <c r="G752" s="4"/>
      <c r="H752" s="4"/>
      <c r="I752" s="4"/>
      <c r="J752" s="4"/>
      <c r="K752" s="4"/>
      <c r="L752" s="4"/>
      <c r="M752" s="4"/>
      <c r="N752" s="4"/>
      <c r="O752" s="4"/>
      <c r="P752" s="4"/>
      <c r="Q752" s="4"/>
      <c r="R752" s="4"/>
    </row>
    <row r="753" spans="6:18" ht="14.25" customHeight="1" x14ac:dyDescent="0.2">
      <c r="F753" s="4"/>
      <c r="G753" s="4"/>
      <c r="H753" s="4"/>
      <c r="I753" s="4"/>
      <c r="J753" s="4"/>
      <c r="K753" s="4"/>
      <c r="L753" s="4"/>
      <c r="M753" s="4"/>
      <c r="N753" s="4"/>
      <c r="O753" s="4"/>
      <c r="P753" s="4"/>
      <c r="Q753" s="4"/>
      <c r="R753" s="4"/>
    </row>
    <row r="754" spans="6:18" ht="14.25" customHeight="1" x14ac:dyDescent="0.2">
      <c r="F754" s="4"/>
      <c r="G754" s="4"/>
      <c r="H754" s="4"/>
      <c r="I754" s="4"/>
      <c r="J754" s="4"/>
      <c r="K754" s="4"/>
      <c r="L754" s="4"/>
      <c r="M754" s="4"/>
      <c r="N754" s="4"/>
      <c r="O754" s="4"/>
      <c r="P754" s="4"/>
      <c r="Q754" s="4"/>
      <c r="R754" s="4"/>
    </row>
    <row r="755" spans="6:18" ht="14.25" customHeight="1" x14ac:dyDescent="0.2">
      <c r="F755" s="4"/>
      <c r="G755" s="4"/>
      <c r="H755" s="4"/>
      <c r="I755" s="4"/>
      <c r="J755" s="4"/>
      <c r="K755" s="4"/>
      <c r="L755" s="4"/>
      <c r="M755" s="4"/>
      <c r="N755" s="4"/>
      <c r="O755" s="4"/>
      <c r="P755" s="4"/>
      <c r="Q755" s="4"/>
      <c r="R755" s="4"/>
    </row>
    <row r="756" spans="6:18" ht="14.25" customHeight="1" x14ac:dyDescent="0.2">
      <c r="F756" s="4"/>
      <c r="G756" s="4"/>
      <c r="H756" s="4"/>
      <c r="I756" s="4"/>
      <c r="J756" s="4"/>
      <c r="K756" s="4"/>
      <c r="L756" s="4"/>
      <c r="M756" s="4"/>
      <c r="N756" s="4"/>
      <c r="O756" s="4"/>
      <c r="P756" s="4"/>
      <c r="Q756" s="4"/>
      <c r="R756" s="4"/>
    </row>
    <row r="757" spans="6:18" ht="14.25" customHeight="1" x14ac:dyDescent="0.2">
      <c r="F757" s="4"/>
      <c r="G757" s="4"/>
      <c r="H757" s="4"/>
      <c r="I757" s="4"/>
      <c r="J757" s="4"/>
      <c r="K757" s="4"/>
      <c r="L757" s="4"/>
      <c r="M757" s="4"/>
      <c r="N757" s="4"/>
      <c r="O757" s="4"/>
      <c r="P757" s="4"/>
      <c r="Q757" s="4"/>
      <c r="R757" s="4"/>
    </row>
    <row r="758" spans="6:18" ht="14.25" customHeight="1" x14ac:dyDescent="0.2">
      <c r="F758" s="4"/>
      <c r="G758" s="4"/>
      <c r="H758" s="4"/>
      <c r="I758" s="4"/>
      <c r="J758" s="4"/>
      <c r="K758" s="4"/>
      <c r="L758" s="4"/>
      <c r="M758" s="4"/>
      <c r="N758" s="4"/>
      <c r="O758" s="4"/>
      <c r="P758" s="4"/>
      <c r="Q758" s="4"/>
      <c r="R758" s="4"/>
    </row>
    <row r="759" spans="6:18" ht="14.25" customHeight="1" x14ac:dyDescent="0.2">
      <c r="F759" s="4"/>
      <c r="G759" s="4"/>
      <c r="H759" s="4"/>
      <c r="I759" s="4"/>
      <c r="J759" s="4"/>
      <c r="K759" s="4"/>
      <c r="L759" s="4"/>
      <c r="M759" s="4"/>
      <c r="N759" s="4"/>
      <c r="O759" s="4"/>
      <c r="P759" s="4"/>
      <c r="Q759" s="4"/>
      <c r="R759" s="4"/>
    </row>
    <row r="760" spans="6:18" ht="14.25" customHeight="1" x14ac:dyDescent="0.2">
      <c r="F760" s="4"/>
      <c r="G760" s="4"/>
      <c r="H760" s="4"/>
      <c r="I760" s="4"/>
      <c r="J760" s="4"/>
      <c r="K760" s="4"/>
      <c r="L760" s="4"/>
      <c r="M760" s="4"/>
      <c r="N760" s="4"/>
      <c r="O760" s="4"/>
      <c r="P760" s="4"/>
      <c r="Q760" s="4"/>
      <c r="R760" s="4"/>
    </row>
    <row r="761" spans="6:18" ht="14.25" customHeight="1" x14ac:dyDescent="0.2">
      <c r="F761" s="4"/>
      <c r="G761" s="4"/>
      <c r="H761" s="4"/>
      <c r="I761" s="4"/>
      <c r="J761" s="4"/>
      <c r="K761" s="4"/>
      <c r="L761" s="4"/>
      <c r="M761" s="4"/>
      <c r="N761" s="4"/>
      <c r="O761" s="4"/>
      <c r="P761" s="4"/>
      <c r="Q761" s="4"/>
      <c r="R761" s="4"/>
    </row>
    <row r="762" spans="6:18" ht="14.25" customHeight="1" x14ac:dyDescent="0.2">
      <c r="F762" s="4"/>
      <c r="G762" s="4"/>
      <c r="H762" s="4"/>
      <c r="I762" s="4"/>
      <c r="J762" s="4"/>
      <c r="K762" s="4"/>
      <c r="L762" s="4"/>
      <c r="M762" s="4"/>
      <c r="N762" s="4"/>
      <c r="O762" s="4"/>
      <c r="P762" s="4"/>
      <c r="Q762" s="4"/>
      <c r="R762" s="4"/>
    </row>
    <row r="763" spans="6:18" ht="14.25" customHeight="1" x14ac:dyDescent="0.2">
      <c r="F763" s="4"/>
      <c r="G763" s="4"/>
      <c r="H763" s="4"/>
      <c r="I763" s="4"/>
      <c r="J763" s="4"/>
      <c r="K763" s="4"/>
      <c r="L763" s="4"/>
      <c r="M763" s="4"/>
      <c r="N763" s="4"/>
      <c r="O763" s="4"/>
      <c r="P763" s="4"/>
      <c r="Q763" s="4"/>
      <c r="R763" s="4"/>
    </row>
    <row r="764" spans="6:18" ht="14.25" customHeight="1" x14ac:dyDescent="0.2">
      <c r="F764" s="4"/>
      <c r="G764" s="4"/>
      <c r="H764" s="4"/>
      <c r="I764" s="4"/>
      <c r="J764" s="4"/>
      <c r="K764" s="4"/>
      <c r="L764" s="4"/>
      <c r="M764" s="4"/>
      <c r="N764" s="4"/>
      <c r="O764" s="4"/>
      <c r="P764" s="4"/>
      <c r="Q764" s="4"/>
      <c r="R764" s="4"/>
    </row>
    <row r="765" spans="6:18" ht="14.25" customHeight="1" x14ac:dyDescent="0.2">
      <c r="F765" s="4"/>
      <c r="G765" s="4"/>
      <c r="H765" s="4"/>
      <c r="I765" s="4"/>
      <c r="J765" s="4"/>
      <c r="K765" s="4"/>
      <c r="L765" s="4"/>
      <c r="M765" s="4"/>
      <c r="N765" s="4"/>
      <c r="O765" s="4"/>
      <c r="P765" s="4"/>
      <c r="Q765" s="4"/>
      <c r="R765" s="4"/>
    </row>
    <row r="766" spans="6:18" ht="14.25" customHeight="1" x14ac:dyDescent="0.2">
      <c r="F766" s="4"/>
      <c r="G766" s="4"/>
      <c r="H766" s="4"/>
      <c r="I766" s="4"/>
      <c r="J766" s="4"/>
      <c r="K766" s="4"/>
      <c r="L766" s="4"/>
      <c r="M766" s="4"/>
      <c r="N766" s="4"/>
      <c r="O766" s="4"/>
      <c r="P766" s="4"/>
      <c r="Q766" s="4"/>
      <c r="R766" s="4"/>
    </row>
    <row r="767" spans="6:18" ht="14.25" customHeight="1" x14ac:dyDescent="0.2">
      <c r="F767" s="4"/>
      <c r="G767" s="4"/>
      <c r="H767" s="4"/>
      <c r="I767" s="4"/>
      <c r="J767" s="4"/>
      <c r="K767" s="4"/>
      <c r="L767" s="4"/>
      <c r="M767" s="4"/>
      <c r="N767" s="4"/>
      <c r="O767" s="4"/>
      <c r="P767" s="4"/>
      <c r="Q767" s="4"/>
      <c r="R767" s="4"/>
    </row>
    <row r="768" spans="6:18" ht="14.25" customHeight="1" x14ac:dyDescent="0.2">
      <c r="F768" s="4"/>
      <c r="G768" s="4"/>
      <c r="H768" s="4"/>
      <c r="I768" s="4"/>
      <c r="J768" s="4"/>
      <c r="K768" s="4"/>
      <c r="L768" s="4"/>
      <c r="M768" s="4"/>
      <c r="N768" s="4"/>
      <c r="O768" s="4"/>
      <c r="P768" s="4"/>
      <c r="Q768" s="4"/>
      <c r="R768" s="4"/>
    </row>
    <row r="769" spans="6:18" ht="14.25" customHeight="1" x14ac:dyDescent="0.2">
      <c r="F769" s="4"/>
      <c r="G769" s="4"/>
      <c r="H769" s="4"/>
      <c r="I769" s="4"/>
      <c r="J769" s="4"/>
      <c r="K769" s="4"/>
      <c r="L769" s="4"/>
      <c r="M769" s="4"/>
      <c r="N769" s="4"/>
      <c r="O769" s="4"/>
      <c r="P769" s="4"/>
      <c r="Q769" s="4"/>
      <c r="R769" s="4"/>
    </row>
    <row r="770" spans="6:18" ht="14.25" customHeight="1" x14ac:dyDescent="0.2">
      <c r="F770" s="4"/>
      <c r="G770" s="4"/>
      <c r="H770" s="4"/>
      <c r="I770" s="4"/>
      <c r="J770" s="4"/>
      <c r="K770" s="4"/>
      <c r="L770" s="4"/>
      <c r="M770" s="4"/>
      <c r="N770" s="4"/>
      <c r="O770" s="4"/>
      <c r="P770" s="4"/>
      <c r="Q770" s="4"/>
      <c r="R770" s="4"/>
    </row>
    <row r="771" spans="6:18" ht="14.25" customHeight="1" x14ac:dyDescent="0.2">
      <c r="F771" s="4"/>
      <c r="G771" s="4"/>
      <c r="H771" s="4"/>
      <c r="I771" s="4"/>
      <c r="J771" s="4"/>
      <c r="K771" s="4"/>
      <c r="L771" s="4"/>
      <c r="M771" s="4"/>
      <c r="N771" s="4"/>
      <c r="O771" s="4"/>
      <c r="P771" s="4"/>
      <c r="Q771" s="4"/>
      <c r="R771" s="4"/>
    </row>
    <row r="772" spans="6:18" ht="14.25" customHeight="1" x14ac:dyDescent="0.2">
      <c r="F772" s="4"/>
      <c r="G772" s="4"/>
      <c r="H772" s="4"/>
      <c r="I772" s="4"/>
      <c r="J772" s="4"/>
      <c r="K772" s="4"/>
      <c r="L772" s="4"/>
      <c r="M772" s="4"/>
      <c r="N772" s="4"/>
      <c r="O772" s="4"/>
      <c r="P772" s="4"/>
      <c r="Q772" s="4"/>
      <c r="R772" s="4"/>
    </row>
    <row r="773" spans="6:18" ht="14.25" customHeight="1" x14ac:dyDescent="0.2">
      <c r="F773" s="4"/>
      <c r="G773" s="4"/>
      <c r="H773" s="4"/>
      <c r="I773" s="4"/>
      <c r="J773" s="4"/>
      <c r="K773" s="4"/>
      <c r="L773" s="4"/>
      <c r="M773" s="4"/>
      <c r="N773" s="4"/>
      <c r="O773" s="4"/>
      <c r="P773" s="4"/>
      <c r="Q773" s="4"/>
      <c r="R773" s="4"/>
    </row>
    <row r="774" spans="6:18" ht="14.25" customHeight="1" x14ac:dyDescent="0.2">
      <c r="F774" s="4"/>
      <c r="G774" s="4"/>
      <c r="H774" s="4"/>
      <c r="I774" s="4"/>
      <c r="J774" s="4"/>
      <c r="K774" s="4"/>
      <c r="L774" s="4"/>
      <c r="M774" s="4"/>
      <c r="N774" s="4"/>
      <c r="O774" s="4"/>
      <c r="P774" s="4"/>
      <c r="Q774" s="4"/>
      <c r="R774" s="4"/>
    </row>
    <row r="775" spans="6:18" ht="14.25" customHeight="1" x14ac:dyDescent="0.2">
      <c r="F775" s="4"/>
      <c r="G775" s="4"/>
      <c r="H775" s="4"/>
      <c r="I775" s="4"/>
      <c r="J775" s="4"/>
      <c r="K775" s="4"/>
      <c r="L775" s="4"/>
      <c r="M775" s="4"/>
      <c r="N775" s="4"/>
      <c r="O775" s="4"/>
      <c r="P775" s="4"/>
      <c r="Q775" s="4"/>
      <c r="R775" s="4"/>
    </row>
    <row r="776" spans="6:18" ht="14.25" customHeight="1" x14ac:dyDescent="0.2">
      <c r="F776" s="4"/>
      <c r="G776" s="4"/>
      <c r="H776" s="4"/>
      <c r="I776" s="4"/>
      <c r="J776" s="4"/>
      <c r="K776" s="4"/>
      <c r="L776" s="4"/>
      <c r="M776" s="4"/>
      <c r="N776" s="4"/>
      <c r="O776" s="4"/>
      <c r="P776" s="4"/>
      <c r="Q776" s="4"/>
      <c r="R776" s="4"/>
    </row>
    <row r="777" spans="6:18" ht="14.25" customHeight="1" x14ac:dyDescent="0.2">
      <c r="F777" s="4"/>
      <c r="G777" s="4"/>
      <c r="H777" s="4"/>
      <c r="I777" s="4"/>
      <c r="J777" s="4"/>
      <c r="K777" s="4"/>
      <c r="L777" s="4"/>
      <c r="M777" s="4"/>
      <c r="N777" s="4"/>
      <c r="O777" s="4"/>
      <c r="P777" s="4"/>
      <c r="Q777" s="4"/>
      <c r="R777" s="4"/>
    </row>
    <row r="778" spans="6:18" ht="14.25" customHeight="1" x14ac:dyDescent="0.2">
      <c r="F778" s="4"/>
      <c r="G778" s="4"/>
      <c r="H778" s="4"/>
      <c r="I778" s="4"/>
      <c r="J778" s="4"/>
      <c r="K778" s="4"/>
      <c r="L778" s="4"/>
      <c r="M778" s="4"/>
      <c r="N778" s="4"/>
      <c r="O778" s="4"/>
      <c r="P778" s="4"/>
      <c r="Q778" s="4"/>
      <c r="R778" s="4"/>
    </row>
    <row r="779" spans="6:18" ht="14.25" customHeight="1" x14ac:dyDescent="0.2">
      <c r="F779" s="4"/>
      <c r="G779" s="4"/>
      <c r="H779" s="4"/>
      <c r="I779" s="4"/>
      <c r="J779" s="4"/>
      <c r="K779" s="4"/>
      <c r="L779" s="4"/>
      <c r="M779" s="4"/>
      <c r="N779" s="4"/>
      <c r="O779" s="4"/>
      <c r="P779" s="4"/>
      <c r="Q779" s="4"/>
      <c r="R779" s="4"/>
    </row>
    <row r="780" spans="6:18" ht="14.25" customHeight="1" x14ac:dyDescent="0.2">
      <c r="F780" s="4"/>
      <c r="G780" s="4"/>
      <c r="H780" s="4"/>
      <c r="I780" s="4"/>
      <c r="J780" s="4"/>
      <c r="K780" s="4"/>
      <c r="L780" s="4"/>
      <c r="M780" s="4"/>
      <c r="N780" s="4"/>
      <c r="O780" s="4"/>
      <c r="P780" s="4"/>
      <c r="Q780" s="4"/>
      <c r="R780" s="4"/>
    </row>
    <row r="781" spans="6:18" ht="14.25" customHeight="1" x14ac:dyDescent="0.2">
      <c r="F781" s="4"/>
      <c r="G781" s="4"/>
      <c r="H781" s="4"/>
      <c r="I781" s="4"/>
      <c r="J781" s="4"/>
      <c r="K781" s="4"/>
      <c r="L781" s="4"/>
      <c r="M781" s="4"/>
      <c r="N781" s="4"/>
      <c r="O781" s="4"/>
      <c r="P781" s="4"/>
      <c r="Q781" s="4"/>
      <c r="R781" s="4"/>
    </row>
    <row r="782" spans="6:18" ht="14.25" customHeight="1" x14ac:dyDescent="0.2">
      <c r="F782" s="4"/>
      <c r="G782" s="4"/>
      <c r="H782" s="4"/>
      <c r="I782" s="4"/>
      <c r="J782" s="4"/>
      <c r="K782" s="4"/>
      <c r="L782" s="4"/>
      <c r="M782" s="4"/>
      <c r="N782" s="4"/>
      <c r="O782" s="4"/>
      <c r="P782" s="4"/>
      <c r="Q782" s="4"/>
      <c r="R782" s="4"/>
    </row>
    <row r="783" spans="6:18" ht="14.25" customHeight="1" x14ac:dyDescent="0.2">
      <c r="F783" s="4"/>
      <c r="G783" s="4"/>
      <c r="H783" s="4"/>
      <c r="I783" s="4"/>
      <c r="J783" s="4"/>
      <c r="K783" s="4"/>
      <c r="L783" s="4"/>
      <c r="M783" s="4"/>
      <c r="N783" s="4"/>
      <c r="O783" s="4"/>
      <c r="P783" s="4"/>
      <c r="Q783" s="4"/>
      <c r="R783" s="4"/>
    </row>
    <row r="784" spans="6:18" ht="14.25" customHeight="1" x14ac:dyDescent="0.2">
      <c r="F784" s="4"/>
      <c r="G784" s="4"/>
      <c r="H784" s="4"/>
      <c r="I784" s="4"/>
      <c r="J784" s="4"/>
      <c r="K784" s="4"/>
      <c r="L784" s="4"/>
      <c r="M784" s="4"/>
      <c r="N784" s="4"/>
      <c r="O784" s="4"/>
      <c r="P784" s="4"/>
      <c r="Q784" s="4"/>
      <c r="R784" s="4"/>
    </row>
    <row r="785" spans="6:18" ht="14.25" customHeight="1" x14ac:dyDescent="0.2">
      <c r="F785" s="4"/>
      <c r="G785" s="4"/>
      <c r="H785" s="4"/>
      <c r="I785" s="4"/>
      <c r="J785" s="4"/>
      <c r="K785" s="4"/>
      <c r="L785" s="4"/>
      <c r="M785" s="4"/>
      <c r="N785" s="4"/>
      <c r="O785" s="4"/>
      <c r="P785" s="4"/>
      <c r="Q785" s="4"/>
      <c r="R785" s="4"/>
    </row>
    <row r="786" spans="6:18" ht="14.25" customHeight="1" x14ac:dyDescent="0.2">
      <c r="F786" s="4"/>
      <c r="G786" s="4"/>
      <c r="H786" s="4"/>
      <c r="I786" s="4"/>
      <c r="J786" s="4"/>
      <c r="K786" s="4"/>
      <c r="L786" s="4"/>
      <c r="M786" s="4"/>
      <c r="N786" s="4"/>
      <c r="O786" s="4"/>
      <c r="P786" s="4"/>
      <c r="Q786" s="4"/>
      <c r="R786" s="4"/>
    </row>
    <row r="787" spans="6:18" ht="14.25" customHeight="1" x14ac:dyDescent="0.2">
      <c r="F787" s="4"/>
      <c r="G787" s="4"/>
      <c r="H787" s="4"/>
      <c r="I787" s="4"/>
      <c r="J787" s="4"/>
      <c r="K787" s="4"/>
      <c r="L787" s="4"/>
      <c r="M787" s="4"/>
      <c r="N787" s="4"/>
      <c r="O787" s="4"/>
      <c r="P787" s="4"/>
      <c r="Q787" s="4"/>
      <c r="R787" s="4"/>
    </row>
    <row r="788" spans="6:18" ht="14.25" customHeight="1" x14ac:dyDescent="0.2">
      <c r="F788" s="4"/>
      <c r="G788" s="4"/>
      <c r="H788" s="4"/>
      <c r="I788" s="4"/>
      <c r="J788" s="4"/>
      <c r="K788" s="4"/>
      <c r="L788" s="4"/>
      <c r="M788" s="4"/>
      <c r="N788" s="4"/>
      <c r="O788" s="4"/>
      <c r="P788" s="4"/>
      <c r="Q788" s="4"/>
      <c r="R788" s="4"/>
    </row>
    <row r="789" spans="6:18" ht="14.25" customHeight="1" x14ac:dyDescent="0.2">
      <c r="F789" s="4"/>
      <c r="G789" s="4"/>
      <c r="H789" s="4"/>
      <c r="I789" s="4"/>
      <c r="J789" s="4"/>
      <c r="K789" s="4"/>
      <c r="L789" s="4"/>
      <c r="M789" s="4"/>
      <c r="N789" s="4"/>
      <c r="O789" s="4"/>
      <c r="P789" s="4"/>
      <c r="Q789" s="4"/>
      <c r="R789" s="4"/>
    </row>
    <row r="790" spans="6:18" ht="14.25" customHeight="1" x14ac:dyDescent="0.2">
      <c r="F790" s="4"/>
      <c r="G790" s="4"/>
      <c r="H790" s="4"/>
      <c r="I790" s="4"/>
      <c r="J790" s="4"/>
      <c r="K790" s="4"/>
      <c r="L790" s="4"/>
      <c r="M790" s="4"/>
      <c r="N790" s="4"/>
      <c r="O790" s="4"/>
      <c r="P790" s="4"/>
      <c r="Q790" s="4"/>
      <c r="R790" s="4"/>
    </row>
    <row r="791" spans="6:18" ht="14.25" customHeight="1" x14ac:dyDescent="0.2">
      <c r="F791" s="4"/>
      <c r="G791" s="4"/>
      <c r="H791" s="4"/>
      <c r="I791" s="4"/>
      <c r="J791" s="4"/>
      <c r="K791" s="4"/>
      <c r="L791" s="4"/>
      <c r="M791" s="4"/>
      <c r="N791" s="4"/>
      <c r="O791" s="4"/>
      <c r="P791" s="4"/>
      <c r="Q791" s="4"/>
      <c r="R791" s="4"/>
    </row>
    <row r="792" spans="6:18" ht="14.25" customHeight="1" x14ac:dyDescent="0.2">
      <c r="F792" s="4"/>
      <c r="G792" s="4"/>
      <c r="H792" s="4"/>
      <c r="I792" s="4"/>
      <c r="J792" s="4"/>
      <c r="K792" s="4"/>
      <c r="L792" s="4"/>
      <c r="M792" s="4"/>
      <c r="N792" s="4"/>
      <c r="O792" s="4"/>
      <c r="P792" s="4"/>
      <c r="Q792" s="4"/>
      <c r="R792" s="4"/>
    </row>
    <row r="793" spans="6:18" ht="14.25" customHeight="1" x14ac:dyDescent="0.2">
      <c r="F793" s="4"/>
      <c r="G793" s="4"/>
      <c r="H793" s="4"/>
      <c r="I793" s="4"/>
      <c r="J793" s="4"/>
      <c r="K793" s="4"/>
      <c r="L793" s="4"/>
      <c r="M793" s="4"/>
      <c r="N793" s="4"/>
      <c r="O793" s="4"/>
      <c r="P793" s="4"/>
      <c r="Q793" s="4"/>
      <c r="R793" s="4"/>
    </row>
    <row r="794" spans="6:18" ht="14.25" customHeight="1" x14ac:dyDescent="0.2">
      <c r="F794" s="4"/>
      <c r="G794" s="4"/>
      <c r="H794" s="4"/>
      <c r="I794" s="4"/>
      <c r="J794" s="4"/>
      <c r="K794" s="4"/>
      <c r="L794" s="4"/>
      <c r="M794" s="4"/>
      <c r="N794" s="4"/>
      <c r="O794" s="4"/>
      <c r="P794" s="4"/>
      <c r="Q794" s="4"/>
      <c r="R794" s="4"/>
    </row>
    <row r="795" spans="6:18" ht="14.25" customHeight="1" x14ac:dyDescent="0.2">
      <c r="F795" s="4"/>
      <c r="G795" s="4"/>
      <c r="H795" s="4"/>
      <c r="I795" s="4"/>
      <c r="J795" s="4"/>
      <c r="K795" s="4"/>
      <c r="L795" s="4"/>
      <c r="M795" s="4"/>
      <c r="N795" s="4"/>
      <c r="O795" s="4"/>
      <c r="P795" s="4"/>
      <c r="Q795" s="4"/>
      <c r="R795" s="4"/>
    </row>
    <row r="796" spans="6:18" ht="14.25" customHeight="1" x14ac:dyDescent="0.2">
      <c r="F796" s="4"/>
      <c r="G796" s="4"/>
      <c r="H796" s="4"/>
      <c r="I796" s="4"/>
      <c r="J796" s="4"/>
      <c r="K796" s="4"/>
      <c r="L796" s="4"/>
      <c r="M796" s="4"/>
      <c r="N796" s="4"/>
      <c r="O796" s="4"/>
      <c r="P796" s="4"/>
      <c r="Q796" s="4"/>
      <c r="R796" s="4"/>
    </row>
    <row r="797" spans="6:18" ht="14.25" customHeight="1" x14ac:dyDescent="0.2">
      <c r="F797" s="4"/>
      <c r="G797" s="4"/>
      <c r="H797" s="4"/>
      <c r="I797" s="4"/>
      <c r="J797" s="4"/>
      <c r="K797" s="4"/>
      <c r="L797" s="4"/>
      <c r="M797" s="4"/>
      <c r="N797" s="4"/>
      <c r="O797" s="4"/>
      <c r="P797" s="4"/>
      <c r="Q797" s="4"/>
      <c r="R797" s="4"/>
    </row>
    <row r="798" spans="6:18" ht="14.25" customHeight="1" x14ac:dyDescent="0.2">
      <c r="F798" s="4"/>
      <c r="G798" s="4"/>
      <c r="H798" s="4"/>
      <c r="I798" s="4"/>
      <c r="J798" s="4"/>
      <c r="K798" s="4"/>
      <c r="L798" s="4"/>
      <c r="M798" s="4"/>
      <c r="N798" s="4"/>
      <c r="O798" s="4"/>
      <c r="P798" s="4"/>
      <c r="Q798" s="4"/>
      <c r="R798" s="4"/>
    </row>
    <row r="799" spans="6:18" ht="14.25" customHeight="1" x14ac:dyDescent="0.2">
      <c r="F799" s="4"/>
      <c r="G799" s="4"/>
      <c r="H799" s="4"/>
      <c r="I799" s="4"/>
      <c r="J799" s="4"/>
      <c r="K799" s="4"/>
      <c r="L799" s="4"/>
      <c r="M799" s="4"/>
      <c r="N799" s="4"/>
      <c r="O799" s="4"/>
      <c r="P799" s="4"/>
      <c r="Q799" s="4"/>
      <c r="R799" s="4"/>
    </row>
    <row r="800" spans="6:18" ht="14.25" customHeight="1" x14ac:dyDescent="0.2">
      <c r="F800" s="4"/>
      <c r="G800" s="4"/>
      <c r="H800" s="4"/>
      <c r="I800" s="4"/>
      <c r="J800" s="4"/>
      <c r="K800" s="4"/>
      <c r="L800" s="4"/>
      <c r="M800" s="4"/>
      <c r="N800" s="4"/>
      <c r="O800" s="4"/>
      <c r="P800" s="4"/>
      <c r="Q800" s="4"/>
      <c r="R800" s="4"/>
    </row>
    <row r="801" spans="6:18" ht="14.25" customHeight="1" x14ac:dyDescent="0.2">
      <c r="F801" s="4"/>
      <c r="G801" s="4"/>
      <c r="H801" s="4"/>
      <c r="I801" s="4"/>
      <c r="J801" s="4"/>
      <c r="K801" s="4"/>
      <c r="L801" s="4"/>
      <c r="M801" s="4"/>
      <c r="N801" s="4"/>
      <c r="O801" s="4"/>
      <c r="P801" s="4"/>
      <c r="Q801" s="4"/>
      <c r="R801" s="4"/>
    </row>
    <row r="802" spans="6:18" ht="14.25" customHeight="1" x14ac:dyDescent="0.2">
      <c r="F802" s="4"/>
      <c r="G802" s="4"/>
      <c r="H802" s="4"/>
      <c r="I802" s="4"/>
      <c r="J802" s="4"/>
      <c r="K802" s="4"/>
      <c r="L802" s="4"/>
      <c r="M802" s="4"/>
      <c r="N802" s="4"/>
      <c r="O802" s="4"/>
      <c r="P802" s="4"/>
      <c r="Q802" s="4"/>
      <c r="R802" s="4"/>
    </row>
    <row r="803" spans="6:18" ht="14.25" customHeight="1" x14ac:dyDescent="0.2">
      <c r="F803" s="4"/>
      <c r="G803" s="4"/>
      <c r="H803" s="4"/>
      <c r="I803" s="4"/>
      <c r="J803" s="4"/>
      <c r="K803" s="4"/>
      <c r="L803" s="4"/>
      <c r="M803" s="4"/>
      <c r="N803" s="4"/>
      <c r="O803" s="4"/>
      <c r="P803" s="4"/>
      <c r="Q803" s="4"/>
      <c r="R803" s="4"/>
    </row>
    <row r="804" spans="6:18" ht="14.25" customHeight="1" x14ac:dyDescent="0.2">
      <c r="F804" s="4"/>
      <c r="G804" s="4"/>
      <c r="H804" s="4"/>
      <c r="I804" s="4"/>
      <c r="J804" s="4"/>
      <c r="K804" s="4"/>
      <c r="L804" s="4"/>
      <c r="M804" s="4"/>
      <c r="N804" s="4"/>
      <c r="O804" s="4"/>
      <c r="P804" s="4"/>
      <c r="Q804" s="4"/>
      <c r="R804" s="4"/>
    </row>
    <row r="805" spans="6:18" ht="14.25" customHeight="1" x14ac:dyDescent="0.2">
      <c r="F805" s="4"/>
      <c r="G805" s="4"/>
      <c r="H805" s="4"/>
      <c r="I805" s="4"/>
      <c r="J805" s="4"/>
      <c r="K805" s="4"/>
      <c r="L805" s="4"/>
      <c r="M805" s="4"/>
      <c r="N805" s="4"/>
      <c r="O805" s="4"/>
      <c r="P805" s="4"/>
      <c r="Q805" s="4"/>
      <c r="R805" s="4"/>
    </row>
    <row r="806" spans="6:18" ht="14.25" customHeight="1" x14ac:dyDescent="0.2">
      <c r="F806" s="4"/>
      <c r="G806" s="4"/>
      <c r="H806" s="4"/>
      <c r="I806" s="4"/>
      <c r="J806" s="4"/>
      <c r="K806" s="4"/>
      <c r="L806" s="4"/>
      <c r="M806" s="4"/>
      <c r="N806" s="4"/>
      <c r="O806" s="4"/>
      <c r="P806" s="4"/>
      <c r="Q806" s="4"/>
      <c r="R806" s="4"/>
    </row>
    <row r="807" spans="6:18" ht="14.25" customHeight="1" x14ac:dyDescent="0.2">
      <c r="F807" s="4"/>
      <c r="G807" s="4"/>
      <c r="H807" s="4"/>
      <c r="I807" s="4"/>
      <c r="J807" s="4"/>
      <c r="K807" s="4"/>
      <c r="L807" s="4"/>
      <c r="M807" s="4"/>
      <c r="N807" s="4"/>
      <c r="O807" s="4"/>
      <c r="P807" s="4"/>
      <c r="Q807" s="4"/>
      <c r="R807" s="4"/>
    </row>
    <row r="808" spans="6:18" ht="14.25" customHeight="1" x14ac:dyDescent="0.2">
      <c r="F808" s="4"/>
      <c r="G808" s="4"/>
      <c r="H808" s="4"/>
      <c r="I808" s="4"/>
      <c r="J808" s="4"/>
      <c r="K808" s="4"/>
      <c r="L808" s="4"/>
      <c r="M808" s="4"/>
      <c r="N808" s="4"/>
      <c r="O808" s="4"/>
      <c r="P808" s="4"/>
      <c r="Q808" s="4"/>
      <c r="R808" s="4"/>
    </row>
    <row r="809" spans="6:18" ht="14.25" customHeight="1" x14ac:dyDescent="0.2">
      <c r="F809" s="4"/>
      <c r="G809" s="4"/>
      <c r="H809" s="4"/>
      <c r="I809" s="4"/>
      <c r="J809" s="4"/>
      <c r="K809" s="4"/>
      <c r="L809" s="4"/>
      <c r="M809" s="4"/>
      <c r="N809" s="4"/>
      <c r="O809" s="4"/>
      <c r="P809" s="4"/>
      <c r="Q809" s="4"/>
      <c r="R809" s="4"/>
    </row>
    <row r="810" spans="6:18" ht="14.25" customHeight="1" x14ac:dyDescent="0.2">
      <c r="F810" s="4"/>
      <c r="G810" s="4"/>
      <c r="H810" s="4"/>
      <c r="I810" s="4"/>
      <c r="J810" s="4"/>
      <c r="K810" s="4"/>
      <c r="L810" s="4"/>
      <c r="M810" s="4"/>
      <c r="N810" s="4"/>
      <c r="O810" s="4"/>
      <c r="P810" s="4"/>
      <c r="Q810" s="4"/>
      <c r="R810" s="4"/>
    </row>
    <row r="811" spans="6:18" ht="14.25" customHeight="1" x14ac:dyDescent="0.2">
      <c r="F811" s="4"/>
      <c r="G811" s="4"/>
      <c r="H811" s="4"/>
      <c r="I811" s="4"/>
      <c r="J811" s="4"/>
      <c r="K811" s="4"/>
      <c r="L811" s="4"/>
      <c r="M811" s="4"/>
      <c r="N811" s="4"/>
      <c r="O811" s="4"/>
      <c r="P811" s="4"/>
      <c r="Q811" s="4"/>
      <c r="R811" s="4"/>
    </row>
    <row r="812" spans="6:18" ht="14.25" customHeight="1" x14ac:dyDescent="0.2">
      <c r="F812" s="4"/>
      <c r="G812" s="4"/>
      <c r="H812" s="4"/>
      <c r="I812" s="4"/>
      <c r="J812" s="4"/>
      <c r="K812" s="4"/>
      <c r="L812" s="4"/>
      <c r="M812" s="4"/>
      <c r="N812" s="4"/>
      <c r="O812" s="4"/>
      <c r="P812" s="4"/>
      <c r="Q812" s="4"/>
      <c r="R812" s="4"/>
    </row>
    <row r="813" spans="6:18" ht="14.25" customHeight="1" x14ac:dyDescent="0.2">
      <c r="F813" s="4"/>
      <c r="G813" s="4"/>
      <c r="H813" s="4"/>
      <c r="I813" s="4"/>
      <c r="J813" s="4"/>
      <c r="K813" s="4"/>
      <c r="L813" s="4"/>
      <c r="M813" s="4"/>
      <c r="N813" s="4"/>
      <c r="O813" s="4"/>
      <c r="P813" s="4"/>
      <c r="Q813" s="4"/>
      <c r="R813" s="4"/>
    </row>
    <row r="814" spans="6:18" ht="14.25" customHeight="1" x14ac:dyDescent="0.2">
      <c r="F814" s="4"/>
      <c r="G814" s="4"/>
      <c r="H814" s="4"/>
      <c r="I814" s="4"/>
      <c r="J814" s="4"/>
      <c r="K814" s="4"/>
      <c r="L814" s="4"/>
      <c r="M814" s="4"/>
      <c r="N814" s="4"/>
      <c r="O814" s="4"/>
      <c r="P814" s="4"/>
      <c r="Q814" s="4"/>
      <c r="R814" s="4"/>
    </row>
    <row r="815" spans="6:18" ht="14.25" customHeight="1" x14ac:dyDescent="0.2">
      <c r="F815" s="4"/>
      <c r="G815" s="4"/>
      <c r="H815" s="4"/>
      <c r="I815" s="4"/>
      <c r="J815" s="4"/>
      <c r="K815" s="4"/>
      <c r="L815" s="4"/>
      <c r="M815" s="4"/>
      <c r="N815" s="4"/>
      <c r="O815" s="4"/>
      <c r="P815" s="4"/>
      <c r="Q815" s="4"/>
      <c r="R815" s="4"/>
    </row>
    <row r="816" spans="6:18" ht="14.25" customHeight="1" x14ac:dyDescent="0.2">
      <c r="F816" s="4"/>
      <c r="G816" s="4"/>
      <c r="H816" s="4"/>
      <c r="I816" s="4"/>
      <c r="J816" s="4"/>
      <c r="K816" s="4"/>
      <c r="L816" s="4"/>
      <c r="M816" s="4"/>
      <c r="N816" s="4"/>
      <c r="O816" s="4"/>
      <c r="P816" s="4"/>
      <c r="Q816" s="4"/>
      <c r="R816" s="4"/>
    </row>
    <row r="817" spans="6:18" ht="14.25" customHeight="1" x14ac:dyDescent="0.2">
      <c r="F817" s="4"/>
      <c r="G817" s="4"/>
      <c r="H817" s="4"/>
      <c r="I817" s="4"/>
      <c r="J817" s="4"/>
      <c r="K817" s="4"/>
      <c r="L817" s="4"/>
      <c r="M817" s="4"/>
      <c r="N817" s="4"/>
      <c r="O817" s="4"/>
      <c r="P817" s="4"/>
      <c r="Q817" s="4"/>
      <c r="R817" s="4"/>
    </row>
    <row r="818" spans="6:18" ht="14.25" customHeight="1" x14ac:dyDescent="0.2">
      <c r="F818" s="4"/>
      <c r="G818" s="4"/>
      <c r="H818" s="4"/>
      <c r="I818" s="4"/>
      <c r="J818" s="4"/>
      <c r="K818" s="4"/>
      <c r="L818" s="4"/>
      <c r="M818" s="4"/>
      <c r="N818" s="4"/>
      <c r="O818" s="4"/>
      <c r="P818" s="4"/>
      <c r="Q818" s="4"/>
      <c r="R818" s="4"/>
    </row>
    <row r="819" spans="6:18" ht="14.25" customHeight="1" x14ac:dyDescent="0.2">
      <c r="F819" s="4"/>
      <c r="G819" s="4"/>
      <c r="H819" s="4"/>
      <c r="I819" s="4"/>
      <c r="J819" s="4"/>
      <c r="K819" s="4"/>
      <c r="L819" s="4"/>
      <c r="M819" s="4"/>
      <c r="N819" s="4"/>
      <c r="O819" s="4"/>
      <c r="P819" s="4"/>
      <c r="Q819" s="4"/>
      <c r="R819" s="4"/>
    </row>
    <row r="820" spans="6:18" ht="14.25" customHeight="1" x14ac:dyDescent="0.2">
      <c r="F820" s="4"/>
      <c r="G820" s="4"/>
      <c r="H820" s="4"/>
      <c r="I820" s="4"/>
      <c r="J820" s="4"/>
      <c r="K820" s="4"/>
      <c r="L820" s="4"/>
      <c r="M820" s="4"/>
      <c r="N820" s="4"/>
      <c r="O820" s="4"/>
      <c r="P820" s="4"/>
      <c r="Q820" s="4"/>
      <c r="R820" s="4"/>
    </row>
    <row r="821" spans="6:18" ht="14.25" customHeight="1" x14ac:dyDescent="0.2">
      <c r="F821" s="4"/>
      <c r="G821" s="4"/>
      <c r="H821" s="4"/>
      <c r="I821" s="4"/>
      <c r="J821" s="4"/>
      <c r="K821" s="4"/>
      <c r="L821" s="4"/>
      <c r="M821" s="4"/>
      <c r="N821" s="4"/>
      <c r="O821" s="4"/>
      <c r="P821" s="4"/>
      <c r="Q821" s="4"/>
      <c r="R821" s="4"/>
    </row>
    <row r="822" spans="6:18" ht="14.25" customHeight="1" x14ac:dyDescent="0.2">
      <c r="F822" s="4"/>
      <c r="G822" s="4"/>
      <c r="H822" s="4"/>
      <c r="I822" s="4"/>
      <c r="J822" s="4"/>
      <c r="K822" s="4"/>
      <c r="L822" s="4"/>
      <c r="M822" s="4"/>
      <c r="N822" s="4"/>
      <c r="O822" s="4"/>
      <c r="P822" s="4"/>
      <c r="Q822" s="4"/>
      <c r="R822" s="4"/>
    </row>
    <row r="823" spans="6:18" ht="14.25" customHeight="1" x14ac:dyDescent="0.2">
      <c r="F823" s="4"/>
      <c r="G823" s="4"/>
      <c r="H823" s="4"/>
      <c r="I823" s="4"/>
      <c r="J823" s="4"/>
      <c r="K823" s="4"/>
      <c r="L823" s="4"/>
      <c r="M823" s="4"/>
      <c r="N823" s="4"/>
      <c r="O823" s="4"/>
      <c r="P823" s="4"/>
      <c r="Q823" s="4"/>
      <c r="R823" s="4"/>
    </row>
    <row r="824" spans="6:18" ht="14.25" customHeight="1" x14ac:dyDescent="0.2">
      <c r="F824" s="4"/>
      <c r="G824" s="4"/>
      <c r="H824" s="4"/>
      <c r="I824" s="4"/>
      <c r="J824" s="4"/>
      <c r="K824" s="4"/>
      <c r="L824" s="4"/>
      <c r="M824" s="4"/>
      <c r="N824" s="4"/>
      <c r="O824" s="4"/>
      <c r="P824" s="4"/>
      <c r="Q824" s="4"/>
      <c r="R824" s="4"/>
    </row>
    <row r="825" spans="6:18" ht="14.25" customHeight="1" x14ac:dyDescent="0.2">
      <c r="F825" s="4"/>
      <c r="G825" s="4"/>
      <c r="H825" s="4"/>
      <c r="I825" s="4"/>
      <c r="J825" s="4"/>
      <c r="K825" s="4"/>
      <c r="L825" s="4"/>
      <c r="M825" s="4"/>
      <c r="N825" s="4"/>
      <c r="O825" s="4"/>
      <c r="P825" s="4"/>
      <c r="Q825" s="4"/>
      <c r="R825" s="4"/>
    </row>
    <row r="826" spans="6:18" ht="14.25" customHeight="1" x14ac:dyDescent="0.2">
      <c r="F826" s="4"/>
      <c r="G826" s="4"/>
      <c r="H826" s="4"/>
      <c r="I826" s="4"/>
      <c r="J826" s="4"/>
      <c r="K826" s="4"/>
      <c r="L826" s="4"/>
      <c r="M826" s="4"/>
      <c r="N826" s="4"/>
      <c r="O826" s="4"/>
      <c r="P826" s="4"/>
      <c r="Q826" s="4"/>
      <c r="R826" s="4"/>
    </row>
    <row r="827" spans="6:18" ht="14.25" customHeight="1" x14ac:dyDescent="0.2">
      <c r="F827" s="4"/>
      <c r="G827" s="4"/>
      <c r="H827" s="4"/>
      <c r="I827" s="4"/>
      <c r="J827" s="4"/>
      <c r="K827" s="4"/>
      <c r="L827" s="4"/>
      <c r="M827" s="4"/>
      <c r="N827" s="4"/>
      <c r="O827" s="4"/>
      <c r="P827" s="4"/>
      <c r="Q827" s="4"/>
      <c r="R827" s="4"/>
    </row>
    <row r="828" spans="6:18" ht="14.25" customHeight="1" x14ac:dyDescent="0.2">
      <c r="F828" s="4"/>
      <c r="G828" s="4"/>
      <c r="H828" s="4"/>
      <c r="I828" s="4"/>
      <c r="J828" s="4"/>
      <c r="K828" s="4"/>
      <c r="L828" s="4"/>
      <c r="M828" s="4"/>
      <c r="N828" s="4"/>
      <c r="O828" s="4"/>
      <c r="P828" s="4"/>
      <c r="Q828" s="4"/>
      <c r="R828" s="4"/>
    </row>
    <row r="829" spans="6:18" ht="14.25" customHeight="1" x14ac:dyDescent="0.2">
      <c r="F829" s="4"/>
      <c r="G829" s="4"/>
      <c r="H829" s="4"/>
      <c r="I829" s="4"/>
      <c r="J829" s="4"/>
      <c r="K829" s="4"/>
      <c r="L829" s="4"/>
      <c r="M829" s="4"/>
      <c r="N829" s="4"/>
      <c r="O829" s="4"/>
      <c r="P829" s="4"/>
      <c r="Q829" s="4"/>
      <c r="R829" s="4"/>
    </row>
    <row r="830" spans="6:18" ht="14.25" customHeight="1" x14ac:dyDescent="0.2">
      <c r="F830" s="4"/>
      <c r="G830" s="4"/>
      <c r="H830" s="4"/>
      <c r="I830" s="4"/>
      <c r="J830" s="4"/>
      <c r="K830" s="4"/>
      <c r="L830" s="4"/>
      <c r="M830" s="4"/>
      <c r="N830" s="4"/>
      <c r="O830" s="4"/>
      <c r="P830" s="4"/>
      <c r="Q830" s="4"/>
      <c r="R830" s="4"/>
    </row>
    <row r="831" spans="6:18" ht="14.25" customHeight="1" x14ac:dyDescent="0.2">
      <c r="F831" s="4"/>
      <c r="G831" s="4"/>
      <c r="H831" s="4"/>
      <c r="I831" s="4"/>
      <c r="J831" s="4"/>
      <c r="K831" s="4"/>
      <c r="L831" s="4"/>
      <c r="M831" s="4"/>
      <c r="N831" s="4"/>
      <c r="O831" s="4"/>
      <c r="P831" s="4"/>
      <c r="Q831" s="4"/>
      <c r="R831" s="4"/>
    </row>
    <row r="832" spans="6:18" ht="14.25" customHeight="1" x14ac:dyDescent="0.2">
      <c r="F832" s="4"/>
      <c r="G832" s="4"/>
      <c r="H832" s="4"/>
      <c r="I832" s="4"/>
      <c r="J832" s="4"/>
      <c r="K832" s="4"/>
      <c r="L832" s="4"/>
      <c r="M832" s="4"/>
      <c r="N832" s="4"/>
      <c r="O832" s="4"/>
      <c r="P832" s="4"/>
      <c r="Q832" s="4"/>
      <c r="R832" s="4"/>
    </row>
    <row r="833" spans="6:18" ht="14.25" customHeight="1" x14ac:dyDescent="0.2">
      <c r="F833" s="4"/>
      <c r="G833" s="4"/>
      <c r="H833" s="4"/>
      <c r="I833" s="4"/>
      <c r="J833" s="4"/>
      <c r="K833" s="4"/>
      <c r="L833" s="4"/>
      <c r="M833" s="4"/>
      <c r="N833" s="4"/>
      <c r="O833" s="4"/>
      <c r="P833" s="4"/>
      <c r="Q833" s="4"/>
      <c r="R833" s="4"/>
    </row>
    <row r="834" spans="6:18" ht="14.25" customHeight="1" x14ac:dyDescent="0.2">
      <c r="F834" s="4"/>
      <c r="G834" s="4"/>
      <c r="H834" s="4"/>
      <c r="I834" s="4"/>
      <c r="J834" s="4"/>
      <c r="K834" s="4"/>
      <c r="L834" s="4"/>
      <c r="M834" s="4"/>
      <c r="N834" s="4"/>
      <c r="O834" s="4"/>
      <c r="P834" s="4"/>
      <c r="Q834" s="4"/>
      <c r="R834" s="4"/>
    </row>
    <row r="835" spans="6:18" ht="14.25" customHeight="1" x14ac:dyDescent="0.2">
      <c r="F835" s="4"/>
      <c r="G835" s="4"/>
      <c r="H835" s="4"/>
      <c r="I835" s="4"/>
      <c r="J835" s="4"/>
      <c r="K835" s="4"/>
      <c r="L835" s="4"/>
      <c r="M835" s="4"/>
      <c r="N835" s="4"/>
      <c r="O835" s="4"/>
      <c r="P835" s="4"/>
      <c r="Q835" s="4"/>
      <c r="R835" s="4"/>
    </row>
    <row r="836" spans="6:18" ht="14.25" customHeight="1" x14ac:dyDescent="0.2">
      <c r="F836" s="4"/>
      <c r="G836" s="4"/>
      <c r="H836" s="4"/>
      <c r="I836" s="4"/>
      <c r="J836" s="4"/>
      <c r="K836" s="4"/>
      <c r="L836" s="4"/>
      <c r="M836" s="4"/>
      <c r="N836" s="4"/>
      <c r="O836" s="4"/>
      <c r="P836" s="4"/>
      <c r="Q836" s="4"/>
      <c r="R836" s="4"/>
    </row>
    <row r="837" spans="6:18" ht="14.25" customHeight="1" x14ac:dyDescent="0.2">
      <c r="F837" s="4"/>
      <c r="G837" s="4"/>
      <c r="H837" s="4"/>
      <c r="I837" s="4"/>
      <c r="J837" s="4"/>
      <c r="K837" s="4"/>
      <c r="L837" s="4"/>
      <c r="M837" s="4"/>
      <c r="N837" s="4"/>
      <c r="O837" s="4"/>
      <c r="P837" s="4"/>
      <c r="Q837" s="4"/>
      <c r="R837" s="4"/>
    </row>
    <row r="838" spans="6:18" ht="14.25" customHeight="1" x14ac:dyDescent="0.2">
      <c r="F838" s="4"/>
      <c r="G838" s="4"/>
      <c r="H838" s="4"/>
      <c r="I838" s="4"/>
      <c r="J838" s="4"/>
      <c r="K838" s="4"/>
      <c r="L838" s="4"/>
      <c r="M838" s="4"/>
      <c r="N838" s="4"/>
      <c r="O838" s="4"/>
      <c r="P838" s="4"/>
      <c r="Q838" s="4"/>
      <c r="R838" s="4"/>
    </row>
    <row r="839" spans="6:18" ht="14.25" customHeight="1" x14ac:dyDescent="0.2">
      <c r="F839" s="4"/>
      <c r="G839" s="4"/>
      <c r="H839" s="4"/>
      <c r="I839" s="4"/>
      <c r="J839" s="4"/>
      <c r="K839" s="4"/>
      <c r="L839" s="4"/>
      <c r="M839" s="4"/>
      <c r="N839" s="4"/>
      <c r="O839" s="4"/>
      <c r="P839" s="4"/>
      <c r="Q839" s="4"/>
      <c r="R839" s="4"/>
    </row>
    <row r="840" spans="6:18" ht="14.25" customHeight="1" x14ac:dyDescent="0.2">
      <c r="F840" s="4"/>
      <c r="G840" s="4"/>
      <c r="H840" s="4"/>
      <c r="I840" s="4"/>
      <c r="J840" s="4"/>
      <c r="K840" s="4"/>
      <c r="L840" s="4"/>
      <c r="M840" s="4"/>
      <c r="N840" s="4"/>
      <c r="O840" s="4"/>
      <c r="P840" s="4"/>
      <c r="Q840" s="4"/>
      <c r="R840" s="4"/>
    </row>
    <row r="841" spans="6:18" ht="14.25" customHeight="1" x14ac:dyDescent="0.2">
      <c r="F841" s="4"/>
      <c r="G841" s="4"/>
      <c r="H841" s="4"/>
      <c r="I841" s="4"/>
      <c r="J841" s="4"/>
      <c r="K841" s="4"/>
      <c r="L841" s="4"/>
      <c r="M841" s="4"/>
      <c r="N841" s="4"/>
      <c r="O841" s="4"/>
      <c r="P841" s="4"/>
      <c r="Q841" s="4"/>
      <c r="R841" s="4"/>
    </row>
    <row r="842" spans="6:18" ht="14.25" customHeight="1" x14ac:dyDescent="0.2">
      <c r="F842" s="4"/>
      <c r="G842" s="4"/>
      <c r="H842" s="4"/>
      <c r="I842" s="4"/>
      <c r="J842" s="4"/>
      <c r="K842" s="4"/>
      <c r="L842" s="4"/>
      <c r="M842" s="4"/>
      <c r="N842" s="4"/>
      <c r="O842" s="4"/>
      <c r="P842" s="4"/>
      <c r="Q842" s="4"/>
      <c r="R842" s="4"/>
    </row>
    <row r="843" spans="6:18" ht="14.25" customHeight="1" x14ac:dyDescent="0.2">
      <c r="F843" s="4"/>
      <c r="G843" s="4"/>
      <c r="H843" s="4"/>
      <c r="I843" s="4"/>
      <c r="J843" s="4"/>
      <c r="K843" s="4"/>
      <c r="L843" s="4"/>
      <c r="M843" s="4"/>
      <c r="N843" s="4"/>
      <c r="O843" s="4"/>
      <c r="P843" s="4"/>
      <c r="Q843" s="4"/>
      <c r="R843" s="4"/>
    </row>
    <row r="844" spans="6:18" ht="14.25" customHeight="1" x14ac:dyDescent="0.2">
      <c r="F844" s="4"/>
      <c r="G844" s="4"/>
      <c r="H844" s="4"/>
      <c r="I844" s="4"/>
      <c r="J844" s="4"/>
      <c r="K844" s="4"/>
      <c r="L844" s="4"/>
      <c r="M844" s="4"/>
      <c r="N844" s="4"/>
      <c r="O844" s="4"/>
      <c r="P844" s="4"/>
      <c r="Q844" s="4"/>
      <c r="R844" s="4"/>
    </row>
    <row r="845" spans="6:18" ht="14.25" customHeight="1" x14ac:dyDescent="0.2">
      <c r="F845" s="4"/>
      <c r="G845" s="4"/>
      <c r="H845" s="4"/>
      <c r="I845" s="4"/>
      <c r="J845" s="4"/>
      <c r="K845" s="4"/>
      <c r="L845" s="4"/>
      <c r="M845" s="4"/>
      <c r="N845" s="4"/>
      <c r="O845" s="4"/>
      <c r="P845" s="4"/>
      <c r="Q845" s="4"/>
      <c r="R845" s="4"/>
    </row>
    <row r="846" spans="6:18" ht="14.25" customHeight="1" x14ac:dyDescent="0.2">
      <c r="F846" s="4"/>
      <c r="G846" s="4"/>
      <c r="H846" s="4"/>
      <c r="I846" s="4"/>
      <c r="J846" s="4"/>
      <c r="K846" s="4"/>
      <c r="L846" s="4"/>
      <c r="M846" s="4"/>
      <c r="N846" s="4"/>
      <c r="O846" s="4"/>
      <c r="P846" s="4"/>
      <c r="Q846" s="4"/>
      <c r="R846" s="4"/>
    </row>
    <row r="847" spans="6:18" ht="14.25" customHeight="1" x14ac:dyDescent="0.2">
      <c r="F847" s="4"/>
      <c r="G847" s="4"/>
      <c r="H847" s="4"/>
      <c r="I847" s="4"/>
      <c r="J847" s="4"/>
      <c r="K847" s="4"/>
      <c r="L847" s="4"/>
      <c r="M847" s="4"/>
      <c r="N847" s="4"/>
      <c r="O847" s="4"/>
      <c r="P847" s="4"/>
      <c r="Q847" s="4"/>
      <c r="R847" s="4"/>
    </row>
    <row r="848" spans="6:18" ht="14.25" customHeight="1" x14ac:dyDescent="0.2">
      <c r="F848" s="4"/>
      <c r="G848" s="4"/>
      <c r="H848" s="4"/>
      <c r="I848" s="4"/>
      <c r="J848" s="4"/>
      <c r="K848" s="4"/>
      <c r="L848" s="4"/>
      <c r="M848" s="4"/>
      <c r="N848" s="4"/>
      <c r="O848" s="4"/>
      <c r="P848" s="4"/>
      <c r="Q848" s="4"/>
      <c r="R848" s="4"/>
    </row>
    <row r="849" spans="6:18" ht="14.25" customHeight="1" x14ac:dyDescent="0.2">
      <c r="F849" s="4"/>
      <c r="G849" s="4"/>
      <c r="H849" s="4"/>
      <c r="I849" s="4"/>
      <c r="J849" s="4"/>
      <c r="K849" s="4"/>
      <c r="L849" s="4"/>
      <c r="M849" s="4"/>
      <c r="N849" s="4"/>
      <c r="O849" s="4"/>
      <c r="P849" s="4"/>
      <c r="Q849" s="4"/>
      <c r="R849" s="4"/>
    </row>
    <row r="850" spans="6:18" ht="14.25" customHeight="1" x14ac:dyDescent="0.2">
      <c r="F850" s="4"/>
      <c r="G850" s="4"/>
      <c r="H850" s="4"/>
      <c r="I850" s="4"/>
      <c r="J850" s="4"/>
      <c r="K850" s="4"/>
      <c r="L850" s="4"/>
      <c r="M850" s="4"/>
      <c r="N850" s="4"/>
      <c r="O850" s="4"/>
      <c r="P850" s="4"/>
      <c r="Q850" s="4"/>
      <c r="R850" s="4"/>
    </row>
    <row r="851" spans="6:18" ht="14.25" customHeight="1" x14ac:dyDescent="0.2">
      <c r="F851" s="4"/>
      <c r="G851" s="4"/>
      <c r="H851" s="4"/>
      <c r="I851" s="4"/>
      <c r="J851" s="4"/>
      <c r="K851" s="4"/>
      <c r="L851" s="4"/>
      <c r="M851" s="4"/>
      <c r="N851" s="4"/>
      <c r="O851" s="4"/>
      <c r="P851" s="4"/>
      <c r="Q851" s="4"/>
      <c r="R851" s="4"/>
    </row>
    <row r="852" spans="6:18" ht="14.25" customHeight="1" x14ac:dyDescent="0.2">
      <c r="F852" s="4"/>
      <c r="G852" s="4"/>
      <c r="H852" s="4"/>
      <c r="I852" s="4"/>
      <c r="J852" s="4"/>
      <c r="K852" s="4"/>
      <c r="L852" s="4"/>
      <c r="M852" s="4"/>
      <c r="N852" s="4"/>
      <c r="O852" s="4"/>
      <c r="P852" s="4"/>
      <c r="Q852" s="4"/>
      <c r="R852" s="4"/>
    </row>
    <row r="853" spans="6:18" ht="14.25" customHeight="1" x14ac:dyDescent="0.2">
      <c r="F853" s="4"/>
      <c r="G853" s="4"/>
      <c r="H853" s="4"/>
      <c r="I853" s="4"/>
      <c r="J853" s="4"/>
      <c r="K853" s="4"/>
      <c r="L853" s="4"/>
      <c r="M853" s="4"/>
      <c r="N853" s="4"/>
      <c r="O853" s="4"/>
      <c r="P853" s="4"/>
      <c r="Q853" s="4"/>
      <c r="R853" s="4"/>
    </row>
    <row r="854" spans="6:18" ht="14.25" customHeight="1" x14ac:dyDescent="0.2">
      <c r="F854" s="4"/>
      <c r="G854" s="4"/>
      <c r="H854" s="4"/>
      <c r="I854" s="4"/>
      <c r="J854" s="4"/>
      <c r="K854" s="4"/>
      <c r="L854" s="4"/>
      <c r="M854" s="4"/>
      <c r="N854" s="4"/>
      <c r="O854" s="4"/>
      <c r="P854" s="4"/>
      <c r="Q854" s="4"/>
      <c r="R854" s="4"/>
    </row>
    <row r="855" spans="6:18" ht="14.25" customHeight="1" x14ac:dyDescent="0.2">
      <c r="F855" s="4"/>
      <c r="G855" s="4"/>
      <c r="H855" s="4"/>
      <c r="I855" s="4"/>
      <c r="J855" s="4"/>
      <c r="K855" s="4"/>
      <c r="L855" s="4"/>
      <c r="M855" s="4"/>
      <c r="N855" s="4"/>
      <c r="O855" s="4"/>
      <c r="P855" s="4"/>
      <c r="Q855" s="4"/>
      <c r="R855" s="4"/>
    </row>
    <row r="856" spans="6:18" ht="14.25" customHeight="1" x14ac:dyDescent="0.2">
      <c r="F856" s="4"/>
      <c r="G856" s="4"/>
      <c r="H856" s="4"/>
      <c r="I856" s="4"/>
      <c r="J856" s="4"/>
      <c r="K856" s="4"/>
      <c r="L856" s="4"/>
      <c r="M856" s="4"/>
      <c r="N856" s="4"/>
      <c r="O856" s="4"/>
      <c r="P856" s="4"/>
      <c r="Q856" s="4"/>
      <c r="R856" s="4"/>
    </row>
    <row r="857" spans="6:18" ht="14.25" customHeight="1" x14ac:dyDescent="0.2">
      <c r="F857" s="4"/>
      <c r="G857" s="4"/>
      <c r="H857" s="4"/>
      <c r="I857" s="4"/>
      <c r="J857" s="4"/>
      <c r="K857" s="4"/>
      <c r="L857" s="4"/>
      <c r="M857" s="4"/>
      <c r="N857" s="4"/>
      <c r="O857" s="4"/>
      <c r="P857" s="4"/>
      <c r="Q857" s="4"/>
      <c r="R857" s="4"/>
    </row>
    <row r="858" spans="6:18" ht="14.25" customHeight="1" x14ac:dyDescent="0.2">
      <c r="F858" s="4"/>
      <c r="G858" s="4"/>
      <c r="H858" s="4"/>
      <c r="I858" s="4"/>
      <c r="J858" s="4"/>
      <c r="K858" s="4"/>
      <c r="L858" s="4"/>
      <c r="M858" s="4"/>
      <c r="N858" s="4"/>
      <c r="O858" s="4"/>
      <c r="P858" s="4"/>
      <c r="Q858" s="4"/>
      <c r="R858" s="4"/>
    </row>
    <row r="859" spans="6:18" ht="14.25" customHeight="1" x14ac:dyDescent="0.2">
      <c r="F859" s="4"/>
      <c r="G859" s="4"/>
      <c r="H859" s="4"/>
      <c r="I859" s="4"/>
      <c r="J859" s="4"/>
      <c r="K859" s="4"/>
      <c r="L859" s="4"/>
      <c r="M859" s="4"/>
      <c r="N859" s="4"/>
      <c r="O859" s="4"/>
      <c r="P859" s="4"/>
      <c r="Q859" s="4"/>
      <c r="R859" s="4"/>
    </row>
    <row r="860" spans="6:18" ht="14.25" customHeight="1" x14ac:dyDescent="0.2">
      <c r="F860" s="4"/>
      <c r="G860" s="4"/>
      <c r="H860" s="4"/>
      <c r="I860" s="4"/>
      <c r="J860" s="4"/>
      <c r="K860" s="4"/>
      <c r="L860" s="4"/>
      <c r="M860" s="4"/>
      <c r="N860" s="4"/>
      <c r="O860" s="4"/>
      <c r="P860" s="4"/>
      <c r="Q860" s="4"/>
      <c r="R860" s="4"/>
    </row>
    <row r="861" spans="6:18" ht="14.25" customHeight="1" x14ac:dyDescent="0.2">
      <c r="F861" s="4"/>
      <c r="G861" s="4"/>
      <c r="H861" s="4"/>
      <c r="I861" s="4"/>
      <c r="J861" s="4"/>
      <c r="K861" s="4"/>
      <c r="L861" s="4"/>
      <c r="M861" s="4"/>
      <c r="N861" s="4"/>
      <c r="O861" s="4"/>
      <c r="P861" s="4"/>
      <c r="Q861" s="4"/>
      <c r="R861" s="4"/>
    </row>
    <row r="862" spans="6:18" ht="14.25" customHeight="1" x14ac:dyDescent="0.2">
      <c r="F862" s="4"/>
      <c r="G862" s="4"/>
      <c r="H862" s="4"/>
      <c r="I862" s="4"/>
      <c r="J862" s="4"/>
      <c r="K862" s="4"/>
      <c r="L862" s="4"/>
      <c r="M862" s="4"/>
      <c r="N862" s="4"/>
      <c r="O862" s="4"/>
      <c r="P862" s="4"/>
      <c r="Q862" s="4"/>
      <c r="R862" s="4"/>
    </row>
    <row r="863" spans="6:18" ht="14.25" customHeight="1" x14ac:dyDescent="0.2">
      <c r="F863" s="4"/>
      <c r="G863" s="4"/>
      <c r="H863" s="4"/>
      <c r="I863" s="4"/>
      <c r="J863" s="4"/>
      <c r="K863" s="4"/>
      <c r="L863" s="4"/>
      <c r="M863" s="4"/>
      <c r="N863" s="4"/>
      <c r="O863" s="4"/>
      <c r="P863" s="4"/>
      <c r="Q863" s="4"/>
      <c r="R863" s="4"/>
    </row>
    <row r="864" spans="6:18" ht="14.25" customHeight="1" x14ac:dyDescent="0.2">
      <c r="F864" s="4"/>
      <c r="G864" s="4"/>
      <c r="H864" s="4"/>
      <c r="I864" s="4"/>
      <c r="J864" s="4"/>
      <c r="K864" s="4"/>
      <c r="L864" s="4"/>
      <c r="M864" s="4"/>
      <c r="N864" s="4"/>
      <c r="O864" s="4"/>
      <c r="P864" s="4"/>
      <c r="Q864" s="4"/>
      <c r="R864" s="4"/>
    </row>
    <row r="865" spans="6:18" ht="14.25" customHeight="1" x14ac:dyDescent="0.2">
      <c r="F865" s="4"/>
      <c r="G865" s="4"/>
      <c r="H865" s="4"/>
      <c r="I865" s="4"/>
      <c r="J865" s="4"/>
      <c r="K865" s="4"/>
      <c r="L865" s="4"/>
      <c r="M865" s="4"/>
      <c r="N865" s="4"/>
      <c r="O865" s="4"/>
      <c r="P865" s="4"/>
      <c r="Q865" s="4"/>
      <c r="R865" s="4"/>
    </row>
    <row r="866" spans="6:18" ht="14.25" customHeight="1" x14ac:dyDescent="0.2">
      <c r="F866" s="4"/>
      <c r="G866" s="4"/>
      <c r="H866" s="4"/>
      <c r="I866" s="4"/>
      <c r="J866" s="4"/>
      <c r="K866" s="4"/>
      <c r="L866" s="4"/>
      <c r="M866" s="4"/>
      <c r="N866" s="4"/>
      <c r="O866" s="4"/>
      <c r="P866" s="4"/>
      <c r="Q866" s="4"/>
      <c r="R866" s="4"/>
    </row>
    <row r="867" spans="6:18" ht="14.25" customHeight="1" x14ac:dyDescent="0.2">
      <c r="F867" s="4"/>
      <c r="G867" s="4"/>
      <c r="H867" s="4"/>
      <c r="I867" s="4"/>
      <c r="J867" s="4"/>
      <c r="K867" s="4"/>
      <c r="L867" s="4"/>
      <c r="M867" s="4"/>
      <c r="N867" s="4"/>
      <c r="O867" s="4"/>
      <c r="P867" s="4"/>
      <c r="Q867" s="4"/>
      <c r="R867" s="4"/>
    </row>
    <row r="868" spans="6:18" ht="14.25" customHeight="1" x14ac:dyDescent="0.2">
      <c r="F868" s="4"/>
      <c r="G868" s="4"/>
      <c r="H868" s="4"/>
      <c r="I868" s="4"/>
      <c r="J868" s="4"/>
      <c r="K868" s="4"/>
      <c r="L868" s="4"/>
      <c r="M868" s="4"/>
      <c r="N868" s="4"/>
      <c r="O868" s="4"/>
      <c r="P868" s="4"/>
      <c r="Q868" s="4"/>
      <c r="R868" s="4"/>
    </row>
    <row r="869" spans="6:18" ht="14.25" customHeight="1" x14ac:dyDescent="0.2">
      <c r="F869" s="4"/>
      <c r="G869" s="4"/>
      <c r="H869" s="4"/>
      <c r="I869" s="4"/>
      <c r="J869" s="4"/>
      <c r="K869" s="4"/>
      <c r="L869" s="4"/>
      <c r="M869" s="4"/>
      <c r="N869" s="4"/>
      <c r="O869" s="4"/>
      <c r="P869" s="4"/>
      <c r="Q869" s="4"/>
      <c r="R869" s="4"/>
    </row>
    <row r="870" spans="6:18" ht="14.25" customHeight="1" x14ac:dyDescent="0.2">
      <c r="F870" s="4"/>
      <c r="G870" s="4"/>
      <c r="H870" s="4"/>
      <c r="I870" s="4"/>
      <c r="J870" s="4"/>
      <c r="K870" s="4"/>
      <c r="L870" s="4"/>
      <c r="M870" s="4"/>
      <c r="N870" s="4"/>
      <c r="O870" s="4"/>
      <c r="P870" s="4"/>
      <c r="Q870" s="4"/>
      <c r="R870" s="4"/>
    </row>
    <row r="871" spans="6:18" ht="14.25" customHeight="1" x14ac:dyDescent="0.2">
      <c r="F871" s="4"/>
      <c r="G871" s="4"/>
      <c r="H871" s="4"/>
      <c r="I871" s="4"/>
      <c r="J871" s="4"/>
      <c r="K871" s="4"/>
      <c r="L871" s="4"/>
      <c r="M871" s="4"/>
      <c r="N871" s="4"/>
      <c r="O871" s="4"/>
      <c r="P871" s="4"/>
      <c r="Q871" s="4"/>
      <c r="R871" s="4"/>
    </row>
    <row r="872" spans="6:18" ht="14.25" customHeight="1" x14ac:dyDescent="0.2">
      <c r="F872" s="4"/>
      <c r="G872" s="4"/>
      <c r="H872" s="4"/>
      <c r="I872" s="4"/>
      <c r="J872" s="4"/>
      <c r="K872" s="4"/>
      <c r="L872" s="4"/>
      <c r="M872" s="4"/>
      <c r="N872" s="4"/>
      <c r="O872" s="4"/>
      <c r="P872" s="4"/>
      <c r="Q872" s="4"/>
      <c r="R872" s="4"/>
    </row>
    <row r="873" spans="6:18" ht="14.25" customHeight="1" x14ac:dyDescent="0.2">
      <c r="F873" s="4"/>
      <c r="G873" s="4"/>
      <c r="H873" s="4"/>
      <c r="I873" s="4"/>
      <c r="J873" s="4"/>
      <c r="K873" s="4"/>
      <c r="L873" s="4"/>
      <c r="M873" s="4"/>
      <c r="N873" s="4"/>
      <c r="O873" s="4"/>
      <c r="P873" s="4"/>
      <c r="Q873" s="4"/>
      <c r="R873" s="4"/>
    </row>
    <row r="874" spans="6:18" ht="14.25" customHeight="1" x14ac:dyDescent="0.2">
      <c r="F874" s="4"/>
      <c r="G874" s="4"/>
      <c r="H874" s="4"/>
      <c r="I874" s="4"/>
      <c r="J874" s="4"/>
      <c r="K874" s="4"/>
      <c r="L874" s="4"/>
      <c r="M874" s="4"/>
      <c r="N874" s="4"/>
      <c r="O874" s="4"/>
      <c r="P874" s="4"/>
      <c r="Q874" s="4"/>
      <c r="R874" s="4"/>
    </row>
    <row r="875" spans="6:18" ht="14.25" customHeight="1" x14ac:dyDescent="0.2">
      <c r="F875" s="4"/>
      <c r="G875" s="4"/>
      <c r="H875" s="4"/>
      <c r="I875" s="4"/>
      <c r="J875" s="4"/>
      <c r="K875" s="4"/>
      <c r="L875" s="4"/>
      <c r="M875" s="4"/>
      <c r="N875" s="4"/>
      <c r="O875" s="4"/>
      <c r="P875" s="4"/>
      <c r="Q875" s="4"/>
      <c r="R875" s="4"/>
    </row>
    <row r="876" spans="6:18" ht="14.25" customHeight="1" x14ac:dyDescent="0.2">
      <c r="F876" s="4"/>
      <c r="G876" s="4"/>
      <c r="H876" s="4"/>
      <c r="I876" s="4"/>
      <c r="J876" s="4"/>
      <c r="K876" s="4"/>
      <c r="L876" s="4"/>
      <c r="M876" s="4"/>
      <c r="N876" s="4"/>
      <c r="O876" s="4"/>
      <c r="P876" s="4"/>
      <c r="Q876" s="4"/>
      <c r="R876" s="4"/>
    </row>
    <row r="877" spans="6:18" ht="14.25" customHeight="1" x14ac:dyDescent="0.2">
      <c r="F877" s="4"/>
      <c r="G877" s="4"/>
      <c r="H877" s="4"/>
      <c r="I877" s="4"/>
      <c r="J877" s="4"/>
      <c r="K877" s="4"/>
      <c r="L877" s="4"/>
      <c r="M877" s="4"/>
      <c r="N877" s="4"/>
      <c r="O877" s="4"/>
      <c r="P877" s="4"/>
      <c r="Q877" s="4"/>
      <c r="R877" s="4"/>
    </row>
    <row r="878" spans="6:18" ht="14.25" customHeight="1" x14ac:dyDescent="0.2">
      <c r="F878" s="4"/>
      <c r="G878" s="4"/>
      <c r="H878" s="4"/>
      <c r="I878" s="4"/>
      <c r="J878" s="4"/>
      <c r="K878" s="4"/>
      <c r="L878" s="4"/>
      <c r="M878" s="4"/>
      <c r="N878" s="4"/>
      <c r="O878" s="4"/>
      <c r="P878" s="4"/>
      <c r="Q878" s="4"/>
      <c r="R878" s="4"/>
    </row>
    <row r="879" spans="6:18" ht="14.25" customHeight="1" x14ac:dyDescent="0.2">
      <c r="F879" s="4"/>
      <c r="G879" s="4"/>
      <c r="H879" s="4"/>
      <c r="I879" s="4"/>
      <c r="J879" s="4"/>
      <c r="K879" s="4"/>
      <c r="L879" s="4"/>
      <c r="M879" s="4"/>
      <c r="N879" s="4"/>
      <c r="O879" s="4"/>
      <c r="P879" s="4"/>
      <c r="Q879" s="4"/>
      <c r="R879" s="4"/>
    </row>
    <row r="880" spans="6:18" ht="14.25" customHeight="1" x14ac:dyDescent="0.2">
      <c r="F880" s="4"/>
      <c r="G880" s="4"/>
      <c r="H880" s="4"/>
      <c r="I880" s="4"/>
      <c r="J880" s="4"/>
      <c r="K880" s="4"/>
      <c r="L880" s="4"/>
      <c r="M880" s="4"/>
      <c r="N880" s="4"/>
      <c r="O880" s="4"/>
      <c r="P880" s="4"/>
      <c r="Q880" s="4"/>
      <c r="R880" s="4"/>
    </row>
    <row r="881" spans="6:18" ht="14.25" customHeight="1" x14ac:dyDescent="0.2">
      <c r="F881" s="4"/>
      <c r="G881" s="4"/>
      <c r="H881" s="4"/>
      <c r="I881" s="4"/>
      <c r="J881" s="4"/>
      <c r="K881" s="4"/>
      <c r="L881" s="4"/>
      <c r="M881" s="4"/>
      <c r="N881" s="4"/>
      <c r="O881" s="4"/>
      <c r="P881" s="4"/>
      <c r="Q881" s="4"/>
      <c r="R881" s="4"/>
    </row>
    <row r="882" spans="6:18" ht="14.25" customHeight="1" x14ac:dyDescent="0.2">
      <c r="F882" s="4"/>
      <c r="G882" s="4"/>
      <c r="H882" s="4"/>
      <c r="I882" s="4"/>
      <c r="J882" s="4"/>
      <c r="K882" s="4"/>
      <c r="L882" s="4"/>
      <c r="M882" s="4"/>
      <c r="N882" s="4"/>
      <c r="O882" s="4"/>
      <c r="P882" s="4"/>
      <c r="Q882" s="4"/>
      <c r="R882" s="4"/>
    </row>
    <row r="883" spans="6:18" ht="14.25" customHeight="1" x14ac:dyDescent="0.2">
      <c r="F883" s="4"/>
      <c r="G883" s="4"/>
      <c r="H883" s="4"/>
      <c r="I883" s="4"/>
      <c r="J883" s="4"/>
      <c r="K883" s="4"/>
      <c r="L883" s="4"/>
      <c r="M883" s="4"/>
      <c r="N883" s="4"/>
      <c r="O883" s="4"/>
      <c r="P883" s="4"/>
      <c r="Q883" s="4"/>
      <c r="R883" s="4"/>
    </row>
    <row r="884" spans="6:18" ht="14.25" customHeight="1" x14ac:dyDescent="0.2">
      <c r="F884" s="4"/>
      <c r="G884" s="4"/>
      <c r="H884" s="4"/>
      <c r="I884" s="4"/>
      <c r="J884" s="4"/>
      <c r="K884" s="4"/>
      <c r="L884" s="4"/>
      <c r="M884" s="4"/>
      <c r="N884" s="4"/>
      <c r="O884" s="4"/>
      <c r="P884" s="4"/>
      <c r="Q884" s="4"/>
      <c r="R884" s="4"/>
    </row>
    <row r="885" spans="6:18" ht="14.25" customHeight="1" x14ac:dyDescent="0.2">
      <c r="F885" s="4"/>
      <c r="G885" s="4"/>
      <c r="H885" s="4"/>
      <c r="I885" s="4"/>
      <c r="J885" s="4"/>
      <c r="K885" s="4"/>
      <c r="L885" s="4"/>
      <c r="M885" s="4"/>
      <c r="N885" s="4"/>
      <c r="O885" s="4"/>
      <c r="P885" s="4"/>
      <c r="Q885" s="4"/>
      <c r="R885" s="4"/>
    </row>
    <row r="886" spans="6:18" ht="14.25" customHeight="1" x14ac:dyDescent="0.2">
      <c r="F886" s="4"/>
      <c r="G886" s="4"/>
      <c r="H886" s="4"/>
      <c r="I886" s="4"/>
      <c r="J886" s="4"/>
      <c r="K886" s="4"/>
      <c r="L886" s="4"/>
      <c r="M886" s="4"/>
      <c r="N886" s="4"/>
      <c r="O886" s="4"/>
      <c r="P886" s="4"/>
      <c r="Q886" s="4"/>
      <c r="R886" s="4"/>
    </row>
    <row r="887" spans="6:18" ht="14.25" customHeight="1" x14ac:dyDescent="0.2">
      <c r="F887" s="4"/>
      <c r="G887" s="4"/>
      <c r="H887" s="4"/>
      <c r="I887" s="4"/>
      <c r="J887" s="4"/>
      <c r="K887" s="4"/>
      <c r="L887" s="4"/>
      <c r="M887" s="4"/>
      <c r="N887" s="4"/>
      <c r="O887" s="4"/>
      <c r="P887" s="4"/>
      <c r="Q887" s="4"/>
      <c r="R887" s="4"/>
    </row>
    <row r="888" spans="6:18" ht="14.25" customHeight="1" x14ac:dyDescent="0.2">
      <c r="F888" s="4"/>
      <c r="G888" s="4"/>
      <c r="H888" s="4"/>
      <c r="I888" s="4"/>
      <c r="J888" s="4"/>
      <c r="K888" s="4"/>
      <c r="L888" s="4"/>
      <c r="M888" s="4"/>
      <c r="N888" s="4"/>
      <c r="O888" s="4"/>
      <c r="P888" s="4"/>
      <c r="Q888" s="4"/>
      <c r="R888" s="4"/>
    </row>
    <row r="889" spans="6:18" ht="14.25" customHeight="1" x14ac:dyDescent="0.2">
      <c r="F889" s="4"/>
      <c r="G889" s="4"/>
      <c r="H889" s="4"/>
      <c r="I889" s="4"/>
      <c r="J889" s="4"/>
      <c r="K889" s="4"/>
      <c r="L889" s="4"/>
      <c r="M889" s="4"/>
      <c r="N889" s="4"/>
      <c r="O889" s="4"/>
      <c r="P889" s="4"/>
      <c r="Q889" s="4"/>
      <c r="R889" s="4"/>
    </row>
    <row r="890" spans="6:18" ht="14.25" customHeight="1" x14ac:dyDescent="0.2">
      <c r="F890" s="4"/>
      <c r="G890" s="4"/>
      <c r="H890" s="4"/>
      <c r="I890" s="4"/>
      <c r="J890" s="4"/>
      <c r="K890" s="4"/>
      <c r="L890" s="4"/>
      <c r="M890" s="4"/>
      <c r="N890" s="4"/>
      <c r="O890" s="4"/>
      <c r="P890" s="4"/>
      <c r="Q890" s="4"/>
      <c r="R890" s="4"/>
    </row>
    <row r="891" spans="6:18" ht="14.25" customHeight="1" x14ac:dyDescent="0.2">
      <c r="F891" s="4"/>
      <c r="G891" s="4"/>
      <c r="H891" s="4"/>
      <c r="I891" s="4"/>
      <c r="J891" s="4"/>
      <c r="K891" s="4"/>
      <c r="L891" s="4"/>
      <c r="M891" s="4"/>
      <c r="N891" s="4"/>
      <c r="O891" s="4"/>
      <c r="P891" s="4"/>
      <c r="Q891" s="4"/>
      <c r="R891" s="4"/>
    </row>
    <row r="892" spans="6:18" ht="14.25" customHeight="1" x14ac:dyDescent="0.2">
      <c r="F892" s="4"/>
      <c r="G892" s="4"/>
      <c r="H892" s="4"/>
      <c r="I892" s="4"/>
      <c r="J892" s="4"/>
      <c r="K892" s="4"/>
      <c r="L892" s="4"/>
      <c r="M892" s="4"/>
      <c r="N892" s="4"/>
      <c r="O892" s="4"/>
      <c r="P892" s="4"/>
      <c r="Q892" s="4"/>
      <c r="R892" s="4"/>
    </row>
    <row r="893" spans="6:18" ht="14.25" customHeight="1" x14ac:dyDescent="0.2">
      <c r="F893" s="4"/>
      <c r="G893" s="4"/>
      <c r="H893" s="4"/>
      <c r="I893" s="4"/>
      <c r="J893" s="4"/>
      <c r="K893" s="4"/>
      <c r="L893" s="4"/>
      <c r="M893" s="4"/>
      <c r="N893" s="4"/>
      <c r="O893" s="4"/>
      <c r="P893" s="4"/>
      <c r="Q893" s="4"/>
      <c r="R893" s="4"/>
    </row>
    <row r="894" spans="6:18" ht="14.25" customHeight="1" x14ac:dyDescent="0.2">
      <c r="F894" s="4"/>
      <c r="G894" s="4"/>
      <c r="H894" s="4"/>
      <c r="I894" s="4"/>
      <c r="J894" s="4"/>
      <c r="K894" s="4"/>
      <c r="L894" s="4"/>
      <c r="M894" s="4"/>
      <c r="N894" s="4"/>
      <c r="O894" s="4"/>
      <c r="P894" s="4"/>
      <c r="Q894" s="4"/>
      <c r="R894" s="4"/>
    </row>
    <row r="895" spans="6:18" ht="14.25" customHeight="1" x14ac:dyDescent="0.2">
      <c r="F895" s="4"/>
      <c r="G895" s="4"/>
      <c r="H895" s="4"/>
      <c r="I895" s="4"/>
      <c r="J895" s="4"/>
      <c r="K895" s="4"/>
      <c r="L895" s="4"/>
      <c r="M895" s="4"/>
      <c r="N895" s="4"/>
      <c r="O895" s="4"/>
      <c r="P895" s="4"/>
      <c r="Q895" s="4"/>
      <c r="R895" s="4"/>
    </row>
    <row r="896" spans="6:18" ht="14.25" customHeight="1" x14ac:dyDescent="0.2">
      <c r="F896" s="4"/>
      <c r="G896" s="4"/>
      <c r="H896" s="4"/>
      <c r="I896" s="4"/>
      <c r="J896" s="4"/>
      <c r="K896" s="4"/>
      <c r="L896" s="4"/>
      <c r="M896" s="4"/>
      <c r="N896" s="4"/>
      <c r="O896" s="4"/>
      <c r="P896" s="4"/>
      <c r="Q896" s="4"/>
      <c r="R896" s="4"/>
    </row>
    <row r="897" spans="6:18" ht="14.25" customHeight="1" x14ac:dyDescent="0.2">
      <c r="F897" s="4"/>
      <c r="G897" s="4"/>
      <c r="H897" s="4"/>
      <c r="I897" s="4"/>
      <c r="J897" s="4"/>
      <c r="K897" s="4"/>
      <c r="L897" s="4"/>
      <c r="M897" s="4"/>
      <c r="N897" s="4"/>
      <c r="O897" s="4"/>
      <c r="P897" s="4"/>
      <c r="Q897" s="4"/>
      <c r="R897" s="4"/>
    </row>
    <row r="898" spans="6:18" ht="14.25" customHeight="1" x14ac:dyDescent="0.2">
      <c r="F898" s="4"/>
      <c r="G898" s="4"/>
      <c r="H898" s="4"/>
      <c r="I898" s="4"/>
      <c r="J898" s="4"/>
      <c r="K898" s="4"/>
      <c r="L898" s="4"/>
      <c r="M898" s="4"/>
      <c r="N898" s="4"/>
      <c r="O898" s="4"/>
      <c r="P898" s="4"/>
      <c r="Q898" s="4"/>
      <c r="R898" s="4"/>
    </row>
    <row r="899" spans="6:18" ht="14.25" customHeight="1" x14ac:dyDescent="0.2">
      <c r="F899" s="4"/>
      <c r="G899" s="4"/>
      <c r="H899" s="4"/>
      <c r="I899" s="4"/>
      <c r="J899" s="4"/>
      <c r="K899" s="4"/>
      <c r="L899" s="4"/>
      <c r="M899" s="4"/>
      <c r="N899" s="4"/>
      <c r="O899" s="4"/>
      <c r="P899" s="4"/>
      <c r="Q899" s="4"/>
      <c r="R899" s="4"/>
    </row>
    <row r="900" spans="6:18" ht="14.25" customHeight="1" x14ac:dyDescent="0.2">
      <c r="F900" s="4"/>
      <c r="G900" s="4"/>
      <c r="H900" s="4"/>
      <c r="I900" s="4"/>
      <c r="J900" s="4"/>
      <c r="K900" s="4"/>
      <c r="L900" s="4"/>
      <c r="M900" s="4"/>
      <c r="N900" s="4"/>
      <c r="O900" s="4"/>
      <c r="P900" s="4"/>
      <c r="Q900" s="4"/>
      <c r="R900" s="4"/>
    </row>
    <row r="901" spans="6:18" ht="14.25" customHeight="1" x14ac:dyDescent="0.2">
      <c r="F901" s="4"/>
      <c r="G901" s="4"/>
      <c r="H901" s="4"/>
      <c r="I901" s="4"/>
      <c r="J901" s="4"/>
      <c r="K901" s="4"/>
      <c r="L901" s="4"/>
      <c r="M901" s="4"/>
      <c r="N901" s="4"/>
      <c r="O901" s="4"/>
      <c r="P901" s="4"/>
      <c r="Q901" s="4"/>
      <c r="R901" s="4"/>
    </row>
    <row r="902" spans="6:18" ht="14.25" customHeight="1" x14ac:dyDescent="0.2">
      <c r="F902" s="4"/>
      <c r="G902" s="4"/>
      <c r="H902" s="4"/>
      <c r="I902" s="4"/>
      <c r="J902" s="4"/>
      <c r="K902" s="4"/>
      <c r="L902" s="4"/>
      <c r="M902" s="4"/>
      <c r="N902" s="4"/>
      <c r="O902" s="4"/>
      <c r="P902" s="4"/>
      <c r="Q902" s="4"/>
      <c r="R902" s="4"/>
    </row>
    <row r="903" spans="6:18" ht="14.25" customHeight="1" x14ac:dyDescent="0.2">
      <c r="F903" s="4"/>
      <c r="G903" s="4"/>
      <c r="H903" s="4"/>
      <c r="I903" s="4"/>
      <c r="J903" s="4"/>
      <c r="K903" s="4"/>
      <c r="L903" s="4"/>
      <c r="M903" s="4"/>
      <c r="N903" s="4"/>
      <c r="O903" s="4"/>
      <c r="P903" s="4"/>
      <c r="Q903" s="4"/>
      <c r="R903" s="4"/>
    </row>
    <row r="904" spans="6:18" ht="14.25" customHeight="1" x14ac:dyDescent="0.2">
      <c r="F904" s="4"/>
      <c r="G904" s="4"/>
      <c r="H904" s="4"/>
      <c r="I904" s="4"/>
      <c r="J904" s="4"/>
      <c r="K904" s="4"/>
      <c r="L904" s="4"/>
      <c r="M904" s="4"/>
      <c r="N904" s="4"/>
      <c r="O904" s="4"/>
      <c r="P904" s="4"/>
      <c r="Q904" s="4"/>
      <c r="R904" s="4"/>
    </row>
    <row r="905" spans="6:18" ht="14.25" customHeight="1" x14ac:dyDescent="0.2">
      <c r="F905" s="4"/>
      <c r="G905" s="4"/>
      <c r="H905" s="4"/>
      <c r="I905" s="4"/>
      <c r="J905" s="4"/>
      <c r="K905" s="4"/>
      <c r="L905" s="4"/>
      <c r="M905" s="4"/>
      <c r="N905" s="4"/>
      <c r="O905" s="4"/>
      <c r="P905" s="4"/>
      <c r="Q905" s="4"/>
      <c r="R905" s="4"/>
    </row>
    <row r="906" spans="6:18" ht="14.25" customHeight="1" x14ac:dyDescent="0.2">
      <c r="F906" s="4"/>
      <c r="G906" s="4"/>
      <c r="H906" s="4"/>
      <c r="I906" s="4"/>
      <c r="J906" s="4"/>
      <c r="K906" s="4"/>
      <c r="L906" s="4"/>
      <c r="M906" s="4"/>
      <c r="N906" s="4"/>
      <c r="O906" s="4"/>
      <c r="P906" s="4"/>
      <c r="Q906" s="4"/>
      <c r="R906" s="4"/>
    </row>
    <row r="907" spans="6:18" ht="14.25" customHeight="1" x14ac:dyDescent="0.2">
      <c r="F907" s="4"/>
      <c r="G907" s="4"/>
      <c r="H907" s="4"/>
      <c r="I907" s="4"/>
      <c r="J907" s="4"/>
      <c r="K907" s="4"/>
      <c r="L907" s="4"/>
      <c r="M907" s="4"/>
      <c r="N907" s="4"/>
      <c r="O907" s="4"/>
      <c r="P907" s="4"/>
      <c r="Q907" s="4"/>
      <c r="R907" s="4"/>
    </row>
    <row r="908" spans="6:18" ht="14.25" customHeight="1" x14ac:dyDescent="0.2">
      <c r="F908" s="4"/>
      <c r="G908" s="4"/>
      <c r="H908" s="4"/>
      <c r="I908" s="4"/>
      <c r="J908" s="4"/>
      <c r="K908" s="4"/>
      <c r="L908" s="4"/>
      <c r="M908" s="4"/>
      <c r="N908" s="4"/>
      <c r="O908" s="4"/>
      <c r="P908" s="4"/>
      <c r="Q908" s="4"/>
      <c r="R908" s="4"/>
    </row>
    <row r="909" spans="6:18" ht="14.25" customHeight="1" x14ac:dyDescent="0.2">
      <c r="F909" s="4"/>
      <c r="G909" s="4"/>
      <c r="H909" s="4"/>
      <c r="I909" s="4"/>
      <c r="J909" s="4"/>
      <c r="K909" s="4"/>
      <c r="L909" s="4"/>
      <c r="M909" s="4"/>
      <c r="N909" s="4"/>
      <c r="O909" s="4"/>
      <c r="P909" s="4"/>
      <c r="Q909" s="4"/>
      <c r="R909" s="4"/>
    </row>
    <row r="910" spans="6:18" ht="14.25" customHeight="1" x14ac:dyDescent="0.2">
      <c r="F910" s="4"/>
      <c r="G910" s="4"/>
      <c r="H910" s="4"/>
      <c r="I910" s="4"/>
      <c r="J910" s="4"/>
      <c r="K910" s="4"/>
      <c r="L910" s="4"/>
      <c r="M910" s="4"/>
      <c r="N910" s="4"/>
      <c r="O910" s="4"/>
      <c r="P910" s="4"/>
      <c r="Q910" s="4"/>
      <c r="R910" s="4"/>
    </row>
    <row r="911" spans="6:18" ht="14.25" customHeight="1" x14ac:dyDescent="0.2">
      <c r="F911" s="4"/>
      <c r="G911" s="4"/>
      <c r="H911" s="4"/>
      <c r="I911" s="4"/>
      <c r="J911" s="4"/>
      <c r="K911" s="4"/>
      <c r="L911" s="4"/>
      <c r="M911" s="4"/>
      <c r="N911" s="4"/>
      <c r="O911" s="4"/>
      <c r="P911" s="4"/>
      <c r="Q911" s="4"/>
      <c r="R911" s="4"/>
    </row>
    <row r="912" spans="6:18" ht="14.25" customHeight="1" x14ac:dyDescent="0.2">
      <c r="F912" s="4"/>
      <c r="G912" s="4"/>
      <c r="H912" s="4"/>
      <c r="I912" s="4"/>
      <c r="J912" s="4"/>
      <c r="K912" s="4"/>
      <c r="L912" s="4"/>
      <c r="M912" s="4"/>
      <c r="N912" s="4"/>
      <c r="O912" s="4"/>
      <c r="P912" s="4"/>
      <c r="Q912" s="4"/>
      <c r="R912" s="4"/>
    </row>
    <row r="913" spans="6:18" ht="14.25" customHeight="1" x14ac:dyDescent="0.2">
      <c r="F913" s="4"/>
      <c r="G913" s="4"/>
      <c r="H913" s="4"/>
      <c r="I913" s="4"/>
      <c r="J913" s="4"/>
      <c r="K913" s="4"/>
      <c r="L913" s="4"/>
      <c r="M913" s="4"/>
      <c r="N913" s="4"/>
      <c r="O913" s="4"/>
      <c r="P913" s="4"/>
      <c r="Q913" s="4"/>
      <c r="R913" s="4"/>
    </row>
    <row r="914" spans="6:18" ht="14.25" customHeight="1" x14ac:dyDescent="0.2">
      <c r="F914" s="4"/>
      <c r="G914" s="4"/>
      <c r="H914" s="4"/>
      <c r="I914" s="4"/>
      <c r="J914" s="4"/>
      <c r="K914" s="4"/>
      <c r="L914" s="4"/>
      <c r="M914" s="4"/>
      <c r="N914" s="4"/>
      <c r="O914" s="4"/>
      <c r="P914" s="4"/>
      <c r="Q914" s="4"/>
      <c r="R914" s="4"/>
    </row>
    <row r="915" spans="6:18" ht="14.25" customHeight="1" x14ac:dyDescent="0.2">
      <c r="F915" s="4"/>
      <c r="G915" s="4"/>
      <c r="H915" s="4"/>
      <c r="I915" s="4"/>
      <c r="J915" s="4"/>
      <c r="K915" s="4"/>
      <c r="L915" s="4"/>
      <c r="M915" s="4"/>
      <c r="N915" s="4"/>
      <c r="O915" s="4"/>
      <c r="P915" s="4"/>
      <c r="Q915" s="4"/>
      <c r="R915" s="4"/>
    </row>
    <row r="916" spans="6:18" ht="14.25" customHeight="1" x14ac:dyDescent="0.2">
      <c r="F916" s="4"/>
      <c r="G916" s="4"/>
      <c r="H916" s="4"/>
      <c r="I916" s="4"/>
      <c r="J916" s="4"/>
      <c r="K916" s="4"/>
      <c r="L916" s="4"/>
      <c r="M916" s="4"/>
      <c r="N916" s="4"/>
      <c r="O916" s="4"/>
      <c r="P916" s="4"/>
      <c r="Q916" s="4"/>
      <c r="R916" s="4"/>
    </row>
    <row r="917" spans="6:18" ht="14.25" customHeight="1" x14ac:dyDescent="0.2">
      <c r="F917" s="4"/>
      <c r="G917" s="4"/>
      <c r="H917" s="4"/>
      <c r="I917" s="4"/>
      <c r="J917" s="4"/>
      <c r="K917" s="4"/>
      <c r="L917" s="4"/>
      <c r="M917" s="4"/>
      <c r="N917" s="4"/>
      <c r="O917" s="4"/>
      <c r="P917" s="4"/>
      <c r="Q917" s="4"/>
      <c r="R917" s="4"/>
    </row>
    <row r="918" spans="6:18" ht="14.25" customHeight="1" x14ac:dyDescent="0.2">
      <c r="F918" s="4"/>
      <c r="G918" s="4"/>
      <c r="H918" s="4"/>
      <c r="I918" s="4"/>
      <c r="J918" s="4"/>
      <c r="K918" s="4"/>
      <c r="L918" s="4"/>
      <c r="M918" s="4"/>
      <c r="N918" s="4"/>
      <c r="O918" s="4"/>
      <c r="P918" s="4"/>
      <c r="Q918" s="4"/>
      <c r="R918" s="4"/>
    </row>
    <row r="919" spans="6:18" ht="14.25" customHeight="1" x14ac:dyDescent="0.2">
      <c r="F919" s="4"/>
      <c r="G919" s="4"/>
      <c r="H919" s="4"/>
      <c r="I919" s="4"/>
      <c r="J919" s="4"/>
      <c r="K919" s="4"/>
      <c r="L919" s="4"/>
      <c r="M919" s="4"/>
      <c r="N919" s="4"/>
      <c r="O919" s="4"/>
      <c r="P919" s="4"/>
      <c r="Q919" s="4"/>
      <c r="R919" s="4"/>
    </row>
    <row r="920" spans="6:18" ht="14.25" customHeight="1" x14ac:dyDescent="0.2">
      <c r="F920" s="4"/>
      <c r="G920" s="4"/>
      <c r="H920" s="4"/>
      <c r="I920" s="4"/>
      <c r="J920" s="4"/>
      <c r="K920" s="4"/>
      <c r="L920" s="4"/>
      <c r="M920" s="4"/>
      <c r="N920" s="4"/>
      <c r="O920" s="4"/>
      <c r="P920" s="4"/>
      <c r="Q920" s="4"/>
      <c r="R920" s="4"/>
    </row>
    <row r="921" spans="6:18" ht="14.25" customHeight="1" x14ac:dyDescent="0.2">
      <c r="F921" s="4"/>
      <c r="G921" s="4"/>
      <c r="H921" s="4"/>
      <c r="I921" s="4"/>
      <c r="J921" s="4"/>
      <c r="K921" s="4"/>
      <c r="L921" s="4"/>
      <c r="M921" s="4"/>
      <c r="N921" s="4"/>
      <c r="O921" s="4"/>
      <c r="P921" s="4"/>
      <c r="Q921" s="4"/>
      <c r="R921" s="4"/>
    </row>
    <row r="922" spans="6:18" ht="14.25" customHeight="1" x14ac:dyDescent="0.2">
      <c r="F922" s="4"/>
      <c r="G922" s="4"/>
      <c r="H922" s="4"/>
      <c r="I922" s="4"/>
      <c r="J922" s="4"/>
      <c r="K922" s="4"/>
      <c r="L922" s="4"/>
      <c r="M922" s="4"/>
      <c r="N922" s="4"/>
      <c r="O922" s="4"/>
      <c r="P922" s="4"/>
      <c r="Q922" s="4"/>
      <c r="R922" s="4"/>
    </row>
    <row r="923" spans="6:18" ht="14.25" customHeight="1" x14ac:dyDescent="0.2">
      <c r="F923" s="4"/>
      <c r="G923" s="4"/>
      <c r="H923" s="4"/>
      <c r="I923" s="4"/>
      <c r="J923" s="4"/>
      <c r="K923" s="4"/>
      <c r="L923" s="4"/>
      <c r="M923" s="4"/>
      <c r="N923" s="4"/>
      <c r="O923" s="4"/>
      <c r="P923" s="4"/>
      <c r="Q923" s="4"/>
      <c r="R923" s="4"/>
    </row>
    <row r="924" spans="6:18" ht="14.25" customHeight="1" x14ac:dyDescent="0.2">
      <c r="F924" s="4"/>
      <c r="G924" s="4"/>
      <c r="H924" s="4"/>
      <c r="I924" s="4"/>
      <c r="J924" s="4"/>
      <c r="K924" s="4"/>
      <c r="L924" s="4"/>
      <c r="M924" s="4"/>
      <c r="N924" s="4"/>
      <c r="O924" s="4"/>
      <c r="P924" s="4"/>
      <c r="Q924" s="4"/>
      <c r="R924" s="4"/>
    </row>
    <row r="925" spans="6:18" ht="14.25" customHeight="1" x14ac:dyDescent="0.2">
      <c r="F925" s="4"/>
      <c r="G925" s="4"/>
      <c r="H925" s="4"/>
      <c r="I925" s="4"/>
      <c r="J925" s="4"/>
      <c r="K925" s="4"/>
      <c r="L925" s="4"/>
      <c r="M925" s="4"/>
      <c r="N925" s="4"/>
      <c r="O925" s="4"/>
      <c r="P925" s="4"/>
      <c r="Q925" s="4"/>
      <c r="R925" s="4"/>
    </row>
    <row r="926" spans="6:18" ht="14.25" customHeight="1" x14ac:dyDescent="0.2">
      <c r="F926" s="4"/>
      <c r="G926" s="4"/>
      <c r="H926" s="4"/>
      <c r="I926" s="4"/>
      <c r="J926" s="4"/>
      <c r="K926" s="4"/>
      <c r="L926" s="4"/>
      <c r="M926" s="4"/>
      <c r="N926" s="4"/>
      <c r="O926" s="4"/>
      <c r="P926" s="4"/>
      <c r="Q926" s="4"/>
      <c r="R926" s="4"/>
    </row>
    <row r="927" spans="6:18" ht="14.25" customHeight="1" x14ac:dyDescent="0.2">
      <c r="F927" s="4"/>
      <c r="G927" s="4"/>
      <c r="H927" s="4"/>
      <c r="I927" s="4"/>
      <c r="J927" s="4"/>
      <c r="K927" s="4"/>
      <c r="L927" s="4"/>
      <c r="M927" s="4"/>
      <c r="N927" s="4"/>
      <c r="O927" s="4"/>
      <c r="P927" s="4"/>
      <c r="Q927" s="4"/>
      <c r="R927" s="4"/>
    </row>
    <row r="928" spans="6:18" ht="14.25" customHeight="1" x14ac:dyDescent="0.2">
      <c r="F928" s="4"/>
      <c r="G928" s="4"/>
      <c r="H928" s="4"/>
      <c r="I928" s="4"/>
      <c r="J928" s="4"/>
      <c r="K928" s="4"/>
      <c r="L928" s="4"/>
      <c r="M928" s="4"/>
      <c r="N928" s="4"/>
      <c r="O928" s="4"/>
      <c r="P928" s="4"/>
      <c r="Q928" s="4"/>
      <c r="R928" s="4"/>
    </row>
    <row r="929" spans="6:18" ht="14.25" customHeight="1" x14ac:dyDescent="0.2">
      <c r="F929" s="4"/>
      <c r="G929" s="4"/>
      <c r="H929" s="4"/>
      <c r="I929" s="4"/>
      <c r="J929" s="4"/>
      <c r="K929" s="4"/>
      <c r="L929" s="4"/>
      <c r="M929" s="4"/>
      <c r="N929" s="4"/>
      <c r="O929" s="4"/>
      <c r="P929" s="4"/>
      <c r="Q929" s="4"/>
      <c r="R929" s="4"/>
    </row>
    <row r="930" spans="6:18" ht="14.25" customHeight="1" x14ac:dyDescent="0.2">
      <c r="F930" s="4"/>
      <c r="G930" s="4"/>
      <c r="H930" s="4"/>
      <c r="I930" s="4"/>
      <c r="J930" s="4"/>
      <c r="K930" s="4"/>
      <c r="L930" s="4"/>
      <c r="M930" s="4"/>
      <c r="N930" s="4"/>
      <c r="O930" s="4"/>
      <c r="P930" s="4"/>
      <c r="Q930" s="4"/>
      <c r="R930" s="4"/>
    </row>
    <row r="931" spans="6:18" ht="14.25" customHeight="1" x14ac:dyDescent="0.2">
      <c r="F931" s="4"/>
      <c r="G931" s="4"/>
      <c r="H931" s="4"/>
      <c r="I931" s="4"/>
      <c r="J931" s="4"/>
      <c r="K931" s="4"/>
      <c r="L931" s="4"/>
      <c r="M931" s="4"/>
      <c r="N931" s="4"/>
      <c r="O931" s="4"/>
      <c r="P931" s="4"/>
      <c r="Q931" s="4"/>
      <c r="R931" s="4"/>
    </row>
    <row r="932" spans="6:18" ht="14.25" customHeight="1" x14ac:dyDescent="0.2">
      <c r="F932" s="4"/>
      <c r="G932" s="4"/>
      <c r="H932" s="4"/>
      <c r="I932" s="4"/>
      <c r="J932" s="4"/>
      <c r="K932" s="4"/>
      <c r="L932" s="4"/>
      <c r="M932" s="4"/>
      <c r="N932" s="4"/>
      <c r="O932" s="4"/>
      <c r="P932" s="4"/>
      <c r="Q932" s="4"/>
      <c r="R932" s="4"/>
    </row>
    <row r="933" spans="6:18" ht="14.25" customHeight="1" x14ac:dyDescent="0.2">
      <c r="F933" s="4"/>
      <c r="G933" s="4"/>
      <c r="H933" s="4"/>
      <c r="I933" s="4"/>
      <c r="J933" s="4"/>
      <c r="K933" s="4"/>
      <c r="L933" s="4"/>
      <c r="M933" s="4"/>
      <c r="N933" s="4"/>
      <c r="O933" s="4"/>
      <c r="P933" s="4"/>
      <c r="Q933" s="4"/>
      <c r="R933" s="4"/>
    </row>
    <row r="934" spans="6:18" ht="14.25" customHeight="1" x14ac:dyDescent="0.2">
      <c r="F934" s="4"/>
      <c r="G934" s="4"/>
      <c r="H934" s="4"/>
      <c r="I934" s="4"/>
      <c r="J934" s="4"/>
      <c r="K934" s="4"/>
      <c r="L934" s="4"/>
      <c r="M934" s="4"/>
      <c r="N934" s="4"/>
      <c r="O934" s="4"/>
      <c r="P934" s="4"/>
      <c r="Q934" s="4"/>
      <c r="R934" s="4"/>
    </row>
    <row r="935" spans="6:18" ht="14.25" customHeight="1" x14ac:dyDescent="0.2">
      <c r="F935" s="4"/>
      <c r="G935" s="4"/>
      <c r="H935" s="4"/>
      <c r="I935" s="4"/>
      <c r="J935" s="4"/>
      <c r="K935" s="4"/>
      <c r="L935" s="4"/>
      <c r="M935" s="4"/>
      <c r="N935" s="4"/>
      <c r="O935" s="4"/>
      <c r="P935" s="4"/>
      <c r="Q935" s="4"/>
      <c r="R935" s="4"/>
    </row>
    <row r="936" spans="6:18" ht="14.25" customHeight="1" x14ac:dyDescent="0.2">
      <c r="F936" s="4"/>
      <c r="G936" s="4"/>
      <c r="H936" s="4"/>
      <c r="I936" s="4"/>
      <c r="J936" s="4"/>
      <c r="K936" s="4"/>
      <c r="L936" s="4"/>
      <c r="M936" s="4"/>
      <c r="N936" s="4"/>
      <c r="O936" s="4"/>
      <c r="P936" s="4"/>
      <c r="Q936" s="4"/>
      <c r="R936" s="4"/>
    </row>
    <row r="937" spans="6:18" ht="14.25" customHeight="1" x14ac:dyDescent="0.2">
      <c r="F937" s="4"/>
      <c r="G937" s="4"/>
      <c r="H937" s="4"/>
      <c r="I937" s="4"/>
      <c r="J937" s="4"/>
      <c r="K937" s="4"/>
      <c r="L937" s="4"/>
      <c r="M937" s="4"/>
      <c r="N937" s="4"/>
      <c r="O937" s="4"/>
      <c r="P937" s="4"/>
      <c r="Q937" s="4"/>
      <c r="R937" s="4"/>
    </row>
    <row r="938" spans="6:18" ht="14.25" customHeight="1" x14ac:dyDescent="0.2">
      <c r="F938" s="4"/>
      <c r="G938" s="4"/>
      <c r="H938" s="4"/>
      <c r="I938" s="4"/>
      <c r="J938" s="4"/>
      <c r="K938" s="4"/>
      <c r="L938" s="4"/>
      <c r="M938" s="4"/>
      <c r="N938" s="4"/>
      <c r="O938" s="4"/>
      <c r="P938" s="4"/>
      <c r="Q938" s="4"/>
      <c r="R938" s="4"/>
    </row>
    <row r="939" spans="6:18" ht="14.25" customHeight="1" x14ac:dyDescent="0.2">
      <c r="F939" s="4"/>
      <c r="G939" s="4"/>
      <c r="H939" s="4"/>
      <c r="I939" s="4"/>
      <c r="J939" s="4"/>
      <c r="K939" s="4"/>
      <c r="L939" s="4"/>
      <c r="M939" s="4"/>
      <c r="N939" s="4"/>
      <c r="O939" s="4"/>
      <c r="P939" s="4"/>
      <c r="Q939" s="4"/>
      <c r="R939" s="4"/>
    </row>
    <row r="940" spans="6:18" ht="14.25" customHeight="1" x14ac:dyDescent="0.2">
      <c r="F940" s="4"/>
      <c r="G940" s="4"/>
      <c r="H940" s="4"/>
      <c r="I940" s="4"/>
      <c r="J940" s="4"/>
      <c r="K940" s="4"/>
      <c r="L940" s="4"/>
      <c r="M940" s="4"/>
      <c r="N940" s="4"/>
      <c r="O940" s="4"/>
      <c r="P940" s="4"/>
      <c r="Q940" s="4"/>
      <c r="R940" s="4"/>
    </row>
    <row r="941" spans="6:18" ht="14.25" customHeight="1" x14ac:dyDescent="0.2">
      <c r="F941" s="4"/>
      <c r="G941" s="4"/>
      <c r="H941" s="4"/>
      <c r="I941" s="4"/>
      <c r="J941" s="4"/>
      <c r="K941" s="4"/>
      <c r="L941" s="4"/>
      <c r="M941" s="4"/>
      <c r="N941" s="4"/>
      <c r="O941" s="4"/>
      <c r="P941" s="4"/>
      <c r="Q941" s="4"/>
      <c r="R941" s="4"/>
    </row>
    <row r="942" spans="6:18" ht="14.25" customHeight="1" x14ac:dyDescent="0.2">
      <c r="F942" s="4"/>
      <c r="G942" s="4"/>
      <c r="H942" s="4"/>
      <c r="I942" s="4"/>
      <c r="J942" s="4"/>
      <c r="K942" s="4"/>
      <c r="L942" s="4"/>
      <c r="M942" s="4"/>
      <c r="N942" s="4"/>
      <c r="O942" s="4"/>
      <c r="P942" s="4"/>
      <c r="Q942" s="4"/>
      <c r="R942" s="4"/>
    </row>
    <row r="943" spans="6:18" ht="14.25" customHeight="1" x14ac:dyDescent="0.2">
      <c r="F943" s="4"/>
      <c r="G943" s="4"/>
      <c r="H943" s="4"/>
      <c r="I943" s="4"/>
      <c r="J943" s="4"/>
      <c r="K943" s="4"/>
      <c r="L943" s="4"/>
      <c r="M943" s="4"/>
      <c r="N943" s="4"/>
      <c r="O943" s="4"/>
      <c r="P943" s="4"/>
      <c r="Q943" s="4"/>
      <c r="R943" s="4"/>
    </row>
    <row r="944" spans="6:18" ht="14.25" customHeight="1" x14ac:dyDescent="0.2">
      <c r="F944" s="4"/>
      <c r="G944" s="4"/>
      <c r="H944" s="4"/>
      <c r="I944" s="4"/>
      <c r="J944" s="4"/>
      <c r="K944" s="4"/>
      <c r="L944" s="4"/>
      <c r="M944" s="4"/>
      <c r="N944" s="4"/>
      <c r="O944" s="4"/>
      <c r="P944" s="4"/>
      <c r="Q944" s="4"/>
      <c r="R944" s="4"/>
    </row>
    <row r="945" spans="6:18" ht="14.25" customHeight="1" x14ac:dyDescent="0.2">
      <c r="F945" s="4"/>
      <c r="G945" s="4"/>
      <c r="H945" s="4"/>
      <c r="I945" s="4"/>
      <c r="J945" s="4"/>
      <c r="K945" s="4"/>
      <c r="L945" s="4"/>
      <c r="M945" s="4"/>
      <c r="N945" s="4"/>
      <c r="O945" s="4"/>
      <c r="P945" s="4"/>
      <c r="Q945" s="4"/>
      <c r="R945" s="4"/>
    </row>
    <row r="946" spans="6:18" ht="14.25" customHeight="1" x14ac:dyDescent="0.2">
      <c r="F946" s="4"/>
      <c r="G946" s="4"/>
      <c r="H946" s="4"/>
      <c r="I946" s="4"/>
      <c r="J946" s="4"/>
      <c r="K946" s="4"/>
      <c r="L946" s="4"/>
      <c r="M946" s="4"/>
      <c r="N946" s="4"/>
      <c r="O946" s="4"/>
      <c r="P946" s="4"/>
      <c r="Q946" s="4"/>
      <c r="R946" s="4"/>
    </row>
    <row r="947" spans="6:18" ht="14.25" customHeight="1" x14ac:dyDescent="0.2">
      <c r="F947" s="4"/>
      <c r="G947" s="4"/>
      <c r="H947" s="4"/>
      <c r="I947" s="4"/>
      <c r="J947" s="4"/>
      <c r="K947" s="4"/>
      <c r="L947" s="4"/>
      <c r="M947" s="4"/>
      <c r="N947" s="4"/>
      <c r="O947" s="4"/>
      <c r="P947" s="4"/>
      <c r="Q947" s="4"/>
      <c r="R947" s="4"/>
    </row>
    <row r="948" spans="6:18" ht="14.25" customHeight="1" x14ac:dyDescent="0.2">
      <c r="F948" s="4"/>
      <c r="G948" s="4"/>
      <c r="H948" s="4"/>
      <c r="I948" s="4"/>
      <c r="J948" s="4"/>
      <c r="K948" s="4"/>
      <c r="L948" s="4"/>
      <c r="M948" s="4"/>
      <c r="N948" s="4"/>
      <c r="O948" s="4"/>
      <c r="P948" s="4"/>
      <c r="Q948" s="4"/>
      <c r="R948" s="4"/>
    </row>
    <row r="949" spans="6:18" ht="14.25" customHeight="1" x14ac:dyDescent="0.2">
      <c r="F949" s="4"/>
      <c r="G949" s="4"/>
      <c r="H949" s="4"/>
      <c r="I949" s="4"/>
      <c r="J949" s="4"/>
      <c r="K949" s="4"/>
      <c r="L949" s="4"/>
      <c r="M949" s="4"/>
      <c r="N949" s="4"/>
      <c r="O949" s="4"/>
      <c r="P949" s="4"/>
      <c r="Q949" s="4"/>
      <c r="R949" s="4"/>
    </row>
    <row r="950" spans="6:18" ht="14.25" customHeight="1" x14ac:dyDescent="0.2">
      <c r="F950" s="4"/>
      <c r="G950" s="4"/>
      <c r="H950" s="4"/>
      <c r="I950" s="4"/>
      <c r="J950" s="4"/>
      <c r="K950" s="4"/>
      <c r="L950" s="4"/>
      <c r="M950" s="4"/>
      <c r="N950" s="4"/>
      <c r="O950" s="4"/>
      <c r="P950" s="4"/>
      <c r="Q950" s="4"/>
      <c r="R950" s="4"/>
    </row>
    <row r="951" spans="6:18" ht="14.25" customHeight="1" x14ac:dyDescent="0.2">
      <c r="F951" s="4"/>
      <c r="G951" s="4"/>
      <c r="H951" s="4"/>
      <c r="I951" s="4"/>
      <c r="J951" s="4"/>
      <c r="K951" s="4"/>
      <c r="L951" s="4"/>
      <c r="M951" s="4"/>
      <c r="N951" s="4"/>
      <c r="O951" s="4"/>
      <c r="P951" s="4"/>
      <c r="Q951" s="4"/>
      <c r="R951" s="4"/>
    </row>
    <row r="952" spans="6:18" ht="14.25" customHeight="1" x14ac:dyDescent="0.2">
      <c r="F952" s="4"/>
      <c r="G952" s="4"/>
      <c r="H952" s="4"/>
      <c r="I952" s="4"/>
      <c r="J952" s="4"/>
      <c r="K952" s="4"/>
      <c r="L952" s="4"/>
      <c r="M952" s="4"/>
      <c r="N952" s="4"/>
      <c r="O952" s="4"/>
      <c r="P952" s="4"/>
      <c r="Q952" s="4"/>
      <c r="R952" s="4"/>
    </row>
    <row r="953" spans="6:18" ht="14.25" customHeight="1" x14ac:dyDescent="0.2">
      <c r="F953" s="4"/>
      <c r="G953" s="4"/>
      <c r="H953" s="4"/>
      <c r="I953" s="4"/>
      <c r="J953" s="4"/>
      <c r="K953" s="4"/>
      <c r="L953" s="4"/>
      <c r="M953" s="4"/>
      <c r="N953" s="4"/>
      <c r="O953" s="4"/>
      <c r="P953" s="4"/>
      <c r="Q953" s="4"/>
      <c r="R953" s="4"/>
    </row>
    <row r="954" spans="6:18" ht="14.25" customHeight="1" x14ac:dyDescent="0.2">
      <c r="F954" s="4"/>
      <c r="G954" s="4"/>
      <c r="H954" s="4"/>
      <c r="I954" s="4"/>
      <c r="J954" s="4"/>
      <c r="K954" s="4"/>
      <c r="L954" s="4"/>
      <c r="M954" s="4"/>
      <c r="N954" s="4"/>
      <c r="O954" s="4"/>
      <c r="P954" s="4"/>
      <c r="Q954" s="4"/>
      <c r="R954" s="4"/>
    </row>
    <row r="955" spans="6:18" ht="14.25" customHeight="1" x14ac:dyDescent="0.2">
      <c r="F955" s="4"/>
      <c r="G955" s="4"/>
      <c r="H955" s="4"/>
      <c r="I955" s="4"/>
      <c r="J955" s="4"/>
      <c r="K955" s="4"/>
      <c r="L955" s="4"/>
      <c r="M955" s="4"/>
      <c r="N955" s="4"/>
      <c r="O955" s="4"/>
      <c r="P955" s="4"/>
      <c r="Q955" s="4"/>
      <c r="R955" s="4"/>
    </row>
    <row r="956" spans="6:18" ht="14.25" customHeight="1" x14ac:dyDescent="0.2">
      <c r="F956" s="4"/>
      <c r="G956" s="4"/>
      <c r="H956" s="4"/>
      <c r="I956" s="4"/>
      <c r="J956" s="4"/>
      <c r="K956" s="4"/>
      <c r="L956" s="4"/>
      <c r="M956" s="4"/>
      <c r="N956" s="4"/>
      <c r="O956" s="4"/>
      <c r="P956" s="4"/>
      <c r="Q956" s="4"/>
      <c r="R956" s="4"/>
    </row>
    <row r="957" spans="6:18" ht="14.25" customHeight="1" x14ac:dyDescent="0.2">
      <c r="F957" s="4"/>
      <c r="G957" s="4"/>
      <c r="H957" s="4"/>
      <c r="I957" s="4"/>
      <c r="J957" s="4"/>
      <c r="K957" s="4"/>
      <c r="L957" s="4"/>
      <c r="M957" s="4"/>
      <c r="N957" s="4"/>
      <c r="O957" s="4"/>
      <c r="P957" s="4"/>
      <c r="Q957" s="4"/>
      <c r="R957" s="4"/>
    </row>
    <row r="958" spans="6:18" ht="14.25" customHeight="1" x14ac:dyDescent="0.2">
      <c r="F958" s="4"/>
      <c r="G958" s="4"/>
      <c r="H958" s="4"/>
      <c r="I958" s="4"/>
      <c r="J958" s="4"/>
      <c r="K958" s="4"/>
      <c r="L958" s="4"/>
      <c r="M958" s="4"/>
      <c r="N958" s="4"/>
      <c r="O958" s="4"/>
      <c r="P958" s="4"/>
      <c r="Q958" s="4"/>
      <c r="R958" s="4"/>
    </row>
    <row r="959" spans="6:18" ht="14.25" customHeight="1" x14ac:dyDescent="0.2">
      <c r="F959" s="4"/>
      <c r="G959" s="4"/>
      <c r="H959" s="4"/>
      <c r="I959" s="4"/>
      <c r="J959" s="4"/>
      <c r="K959" s="4"/>
      <c r="L959" s="4"/>
      <c r="M959" s="4"/>
      <c r="N959" s="4"/>
      <c r="O959" s="4"/>
      <c r="P959" s="4"/>
      <c r="Q959" s="4"/>
      <c r="R959" s="4"/>
    </row>
    <row r="960" spans="6:18" ht="14.25" customHeight="1" x14ac:dyDescent="0.2">
      <c r="F960" s="4"/>
      <c r="G960" s="4"/>
      <c r="H960" s="4"/>
      <c r="I960" s="4"/>
      <c r="J960" s="4"/>
      <c r="K960" s="4"/>
      <c r="L960" s="4"/>
      <c r="M960" s="4"/>
      <c r="N960" s="4"/>
      <c r="O960" s="4"/>
      <c r="P960" s="4"/>
      <c r="Q960" s="4"/>
      <c r="R960" s="4"/>
    </row>
    <row r="961" spans="6:18" ht="14.25" customHeight="1" x14ac:dyDescent="0.2">
      <c r="F961" s="4"/>
      <c r="G961" s="4"/>
      <c r="H961" s="4"/>
      <c r="I961" s="4"/>
      <c r="J961" s="4"/>
      <c r="K961" s="4"/>
      <c r="L961" s="4"/>
      <c r="M961" s="4"/>
      <c r="N961" s="4"/>
      <c r="O961" s="4"/>
      <c r="P961" s="4"/>
      <c r="Q961" s="4"/>
      <c r="R961" s="4"/>
    </row>
    <row r="962" spans="6:18" ht="14.25" customHeight="1" x14ac:dyDescent="0.2">
      <c r="F962" s="4"/>
      <c r="G962" s="4"/>
      <c r="H962" s="4"/>
      <c r="I962" s="4"/>
      <c r="J962" s="4"/>
      <c r="K962" s="4"/>
      <c r="L962" s="4"/>
      <c r="M962" s="4"/>
      <c r="N962" s="4"/>
      <c r="O962" s="4"/>
      <c r="P962" s="4"/>
      <c r="Q962" s="4"/>
      <c r="R962" s="4"/>
    </row>
    <row r="963" spans="6:18" ht="14.25" customHeight="1" x14ac:dyDescent="0.2">
      <c r="F963" s="4"/>
      <c r="G963" s="4"/>
      <c r="H963" s="4"/>
      <c r="I963" s="4"/>
      <c r="J963" s="4"/>
      <c r="K963" s="4"/>
      <c r="L963" s="4"/>
      <c r="M963" s="4"/>
      <c r="N963" s="4"/>
      <c r="O963" s="4"/>
      <c r="P963" s="4"/>
      <c r="Q963" s="4"/>
      <c r="R963" s="4"/>
    </row>
    <row r="964" spans="6:18" ht="14.25" customHeight="1" x14ac:dyDescent="0.2">
      <c r="F964" s="4"/>
      <c r="G964" s="4"/>
      <c r="H964" s="4"/>
      <c r="I964" s="4"/>
      <c r="J964" s="4"/>
      <c r="K964" s="4"/>
      <c r="L964" s="4"/>
      <c r="M964" s="4"/>
      <c r="N964" s="4"/>
      <c r="O964" s="4"/>
      <c r="P964" s="4"/>
      <c r="Q964" s="4"/>
      <c r="R964" s="4"/>
    </row>
    <row r="965" spans="6:18" ht="14.25" customHeight="1" x14ac:dyDescent="0.2">
      <c r="F965" s="4"/>
      <c r="G965" s="4"/>
      <c r="H965" s="4"/>
      <c r="I965" s="4"/>
      <c r="J965" s="4"/>
      <c r="K965" s="4"/>
      <c r="L965" s="4"/>
      <c r="M965" s="4"/>
      <c r="N965" s="4"/>
      <c r="O965" s="4"/>
      <c r="P965" s="4"/>
      <c r="Q965" s="4"/>
      <c r="R965" s="4"/>
    </row>
    <row r="966" spans="6:18" ht="14.25" customHeight="1" x14ac:dyDescent="0.2">
      <c r="F966" s="4"/>
      <c r="G966" s="4"/>
      <c r="H966" s="4"/>
      <c r="I966" s="4"/>
      <c r="J966" s="4"/>
      <c r="K966" s="4"/>
      <c r="L966" s="4"/>
      <c r="M966" s="4"/>
      <c r="N966" s="4"/>
      <c r="O966" s="4"/>
      <c r="P966" s="4"/>
      <c r="Q966" s="4"/>
      <c r="R966" s="4"/>
    </row>
    <row r="967" spans="6:18" ht="14.25" customHeight="1" x14ac:dyDescent="0.2">
      <c r="F967" s="4"/>
      <c r="G967" s="4"/>
      <c r="H967" s="4"/>
      <c r="I967" s="4"/>
      <c r="J967" s="4"/>
      <c r="K967" s="4"/>
      <c r="L967" s="4"/>
      <c r="M967" s="4"/>
      <c r="N967" s="4"/>
      <c r="O967" s="4"/>
      <c r="P967" s="4"/>
      <c r="Q967" s="4"/>
      <c r="R967" s="4"/>
    </row>
    <row r="968" spans="6:18" ht="14.25" customHeight="1" x14ac:dyDescent="0.2">
      <c r="F968" s="4"/>
      <c r="G968" s="4"/>
      <c r="H968" s="4"/>
      <c r="I968" s="4"/>
      <c r="J968" s="4"/>
      <c r="K968" s="4"/>
      <c r="L968" s="4"/>
      <c r="M968" s="4"/>
      <c r="N968" s="4"/>
      <c r="O968" s="4"/>
      <c r="P968" s="4"/>
      <c r="Q968" s="4"/>
      <c r="R968" s="4"/>
    </row>
    <row r="969" spans="6:18" ht="14.25" customHeight="1" x14ac:dyDescent="0.2">
      <c r="F969" s="4"/>
      <c r="G969" s="4"/>
      <c r="H969" s="4"/>
      <c r="I969" s="4"/>
      <c r="J969" s="4"/>
      <c r="K969" s="4"/>
      <c r="L969" s="4"/>
      <c r="M969" s="4"/>
      <c r="N969" s="4"/>
      <c r="O969" s="4"/>
      <c r="P969" s="4"/>
      <c r="Q969" s="4"/>
      <c r="R969" s="4"/>
    </row>
    <row r="970" spans="6:18" ht="14.25" customHeight="1" x14ac:dyDescent="0.2">
      <c r="F970" s="4"/>
      <c r="G970" s="4"/>
      <c r="H970" s="4"/>
      <c r="I970" s="4"/>
      <c r="J970" s="4"/>
      <c r="K970" s="4"/>
      <c r="L970" s="4"/>
      <c r="M970" s="4"/>
      <c r="N970" s="4"/>
      <c r="O970" s="4"/>
      <c r="P970" s="4"/>
      <c r="Q970" s="4"/>
      <c r="R970" s="4"/>
    </row>
    <row r="971" spans="6:18" ht="14.25" customHeight="1" x14ac:dyDescent="0.2">
      <c r="F971" s="4"/>
      <c r="G971" s="4"/>
      <c r="H971" s="4"/>
      <c r="I971" s="4"/>
      <c r="J971" s="4"/>
      <c r="K971" s="4"/>
      <c r="L971" s="4"/>
      <c r="M971" s="4"/>
      <c r="N971" s="4"/>
      <c r="O971" s="4"/>
      <c r="P971" s="4"/>
      <c r="Q971" s="4"/>
      <c r="R971" s="4"/>
    </row>
    <row r="972" spans="6:18" ht="14.25" customHeight="1" x14ac:dyDescent="0.2">
      <c r="F972" s="4"/>
      <c r="G972" s="4"/>
      <c r="H972" s="4"/>
      <c r="I972" s="4"/>
      <c r="J972" s="4"/>
      <c r="K972" s="4"/>
      <c r="L972" s="4"/>
      <c r="M972" s="4"/>
      <c r="N972" s="4"/>
      <c r="O972" s="4"/>
      <c r="P972" s="4"/>
      <c r="Q972" s="4"/>
      <c r="R972" s="4"/>
    </row>
    <row r="973" spans="6:18" ht="14.25" customHeight="1" x14ac:dyDescent="0.2">
      <c r="F973" s="4"/>
      <c r="G973" s="4"/>
      <c r="H973" s="4"/>
      <c r="I973" s="4"/>
      <c r="J973" s="4"/>
      <c r="K973" s="4"/>
      <c r="L973" s="4"/>
      <c r="M973" s="4"/>
      <c r="N973" s="4"/>
      <c r="O973" s="4"/>
      <c r="P973" s="4"/>
      <c r="Q973" s="4"/>
      <c r="R973" s="4"/>
    </row>
    <row r="974" spans="6:18" ht="14.25" customHeight="1" x14ac:dyDescent="0.2">
      <c r="F974" s="4"/>
      <c r="G974" s="4"/>
      <c r="H974" s="4"/>
      <c r="I974" s="4"/>
      <c r="J974" s="4"/>
      <c r="K974" s="4"/>
      <c r="L974" s="4"/>
      <c r="M974" s="4"/>
      <c r="N974" s="4"/>
      <c r="O974" s="4"/>
      <c r="P974" s="4"/>
      <c r="Q974" s="4"/>
      <c r="R974" s="4"/>
    </row>
    <row r="975" spans="6:18" ht="14.25" customHeight="1" x14ac:dyDescent="0.2">
      <c r="F975" s="4"/>
      <c r="G975" s="4"/>
      <c r="H975" s="4"/>
      <c r="I975" s="4"/>
      <c r="J975" s="4"/>
      <c r="K975" s="4"/>
      <c r="L975" s="4"/>
      <c r="M975" s="4"/>
      <c r="N975" s="4"/>
      <c r="O975" s="4"/>
      <c r="P975" s="4"/>
      <c r="Q975" s="4"/>
      <c r="R975" s="4"/>
    </row>
    <row r="976" spans="6:18" ht="14.25" customHeight="1" x14ac:dyDescent="0.2">
      <c r="F976" s="4"/>
      <c r="G976" s="4"/>
      <c r="H976" s="4"/>
      <c r="I976" s="4"/>
      <c r="J976" s="4"/>
      <c r="K976" s="4"/>
      <c r="L976" s="4"/>
      <c r="M976" s="4"/>
      <c r="N976" s="4"/>
      <c r="O976" s="4"/>
      <c r="P976" s="4"/>
      <c r="Q976" s="4"/>
      <c r="R976" s="4"/>
    </row>
    <row r="977" spans="6:18" ht="14.25" customHeight="1" x14ac:dyDescent="0.2">
      <c r="F977" s="4"/>
      <c r="G977" s="4"/>
      <c r="H977" s="4"/>
      <c r="I977" s="4"/>
      <c r="J977" s="4"/>
      <c r="K977" s="4"/>
      <c r="L977" s="4"/>
      <c r="M977" s="4"/>
      <c r="N977" s="4"/>
      <c r="O977" s="4"/>
      <c r="P977" s="4"/>
      <c r="Q977" s="4"/>
      <c r="R977" s="4"/>
    </row>
    <row r="978" spans="6:18" ht="14.25" customHeight="1" x14ac:dyDescent="0.2">
      <c r="F978" s="4"/>
      <c r="G978" s="4"/>
      <c r="H978" s="4"/>
      <c r="I978" s="4"/>
      <c r="J978" s="4"/>
      <c r="K978" s="4"/>
      <c r="L978" s="4"/>
      <c r="M978" s="4"/>
      <c r="N978" s="4"/>
      <c r="O978" s="4"/>
      <c r="P978" s="4"/>
      <c r="Q978" s="4"/>
      <c r="R978" s="4"/>
    </row>
    <row r="979" spans="6:18" ht="14.25" customHeight="1" x14ac:dyDescent="0.2">
      <c r="F979" s="4"/>
      <c r="G979" s="4"/>
      <c r="H979" s="4"/>
      <c r="I979" s="4"/>
      <c r="J979" s="4"/>
      <c r="K979" s="4"/>
      <c r="L979" s="4"/>
      <c r="M979" s="4"/>
      <c r="N979" s="4"/>
      <c r="O979" s="4"/>
      <c r="P979" s="4"/>
      <c r="Q979" s="4"/>
      <c r="R979" s="4"/>
    </row>
    <row r="980" spans="6:18" ht="14.25" customHeight="1" x14ac:dyDescent="0.2">
      <c r="F980" s="4"/>
      <c r="G980" s="4"/>
      <c r="H980" s="4"/>
      <c r="I980" s="4"/>
      <c r="J980" s="4"/>
      <c r="K980" s="4"/>
      <c r="L980" s="4"/>
      <c r="M980" s="4"/>
      <c r="N980" s="4"/>
      <c r="O980" s="4"/>
      <c r="P980" s="4"/>
      <c r="Q980" s="4"/>
      <c r="R980" s="4"/>
    </row>
    <row r="981" spans="6:18" ht="14.25" customHeight="1" x14ac:dyDescent="0.2">
      <c r="F981" s="4"/>
      <c r="G981" s="4"/>
      <c r="H981" s="4"/>
      <c r="I981" s="4"/>
      <c r="J981" s="4"/>
      <c r="K981" s="4"/>
      <c r="L981" s="4"/>
      <c r="M981" s="4"/>
      <c r="N981" s="4"/>
      <c r="O981" s="4"/>
      <c r="P981" s="4"/>
      <c r="Q981" s="4"/>
      <c r="R981" s="4"/>
    </row>
    <row r="982" spans="6:18" ht="14.25" customHeight="1" x14ac:dyDescent="0.2">
      <c r="F982" s="4"/>
      <c r="G982" s="4"/>
      <c r="H982" s="4"/>
      <c r="I982" s="4"/>
      <c r="J982" s="4"/>
      <c r="K982" s="4"/>
      <c r="L982" s="4"/>
      <c r="M982" s="4"/>
      <c r="N982" s="4"/>
      <c r="O982" s="4"/>
      <c r="P982" s="4"/>
      <c r="Q982" s="4"/>
      <c r="R982" s="4"/>
    </row>
    <row r="983" spans="6:18" ht="14.25" customHeight="1" x14ac:dyDescent="0.2">
      <c r="F983" s="4"/>
      <c r="G983" s="4"/>
      <c r="H983" s="4"/>
      <c r="I983" s="4"/>
      <c r="J983" s="4"/>
      <c r="K983" s="4"/>
      <c r="L983" s="4"/>
      <c r="M983" s="4"/>
      <c r="N983" s="4"/>
      <c r="O983" s="4"/>
      <c r="P983" s="4"/>
      <c r="Q983" s="4"/>
      <c r="R983" s="4"/>
    </row>
    <row r="984" spans="6:18" ht="14.25" customHeight="1" x14ac:dyDescent="0.2">
      <c r="F984" s="4"/>
      <c r="G984" s="4"/>
      <c r="H984" s="4"/>
      <c r="I984" s="4"/>
      <c r="J984" s="4"/>
      <c r="K984" s="4"/>
      <c r="L984" s="4"/>
      <c r="M984" s="4"/>
      <c r="N984" s="4"/>
      <c r="O984" s="4"/>
      <c r="P984" s="4"/>
      <c r="Q984" s="4"/>
      <c r="R984" s="4"/>
    </row>
    <row r="985" spans="6:18" ht="14.25" customHeight="1" x14ac:dyDescent="0.2">
      <c r="F985" s="4"/>
      <c r="G985" s="4"/>
      <c r="H985" s="4"/>
      <c r="I985" s="4"/>
      <c r="J985" s="4"/>
      <c r="K985" s="4"/>
      <c r="L985" s="4"/>
      <c r="M985" s="4"/>
      <c r="N985" s="4"/>
      <c r="O985" s="4"/>
      <c r="P985" s="4"/>
      <c r="Q985" s="4"/>
      <c r="R985" s="4"/>
    </row>
    <row r="986" spans="6:18" ht="14.25" customHeight="1" x14ac:dyDescent="0.2">
      <c r="F986" s="4"/>
      <c r="G986" s="4"/>
      <c r="H986" s="4"/>
      <c r="I986" s="4"/>
      <c r="J986" s="4"/>
      <c r="K986" s="4"/>
      <c r="L986" s="4"/>
      <c r="M986" s="4"/>
      <c r="N986" s="4"/>
      <c r="O986" s="4"/>
      <c r="P986" s="4"/>
      <c r="Q986" s="4"/>
      <c r="R986" s="4"/>
    </row>
    <row r="987" spans="6:18" ht="14.25" customHeight="1" x14ac:dyDescent="0.2">
      <c r="F987" s="4"/>
      <c r="G987" s="4"/>
      <c r="H987" s="4"/>
      <c r="I987" s="4"/>
      <c r="J987" s="4"/>
      <c r="K987" s="4"/>
      <c r="L987" s="4"/>
      <c r="M987" s="4"/>
      <c r="N987" s="4"/>
      <c r="O987" s="4"/>
      <c r="P987" s="4"/>
      <c r="Q987" s="4"/>
      <c r="R987" s="4"/>
    </row>
    <row r="988" spans="6:18" ht="14.25" customHeight="1" x14ac:dyDescent="0.2">
      <c r="F988" s="4"/>
      <c r="G988" s="4"/>
      <c r="H988" s="4"/>
      <c r="I988" s="4"/>
      <c r="J988" s="4"/>
      <c r="K988" s="4"/>
      <c r="L988" s="4"/>
      <c r="M988" s="4"/>
      <c r="N988" s="4"/>
      <c r="O988" s="4"/>
      <c r="P988" s="4"/>
      <c r="Q988" s="4"/>
      <c r="R988" s="4"/>
    </row>
    <row r="989" spans="6:18" ht="14.25" customHeight="1" x14ac:dyDescent="0.2">
      <c r="F989" s="4"/>
      <c r="G989" s="4"/>
      <c r="H989" s="4"/>
      <c r="I989" s="4"/>
      <c r="J989" s="4"/>
      <c r="K989" s="4"/>
      <c r="L989" s="4"/>
      <c r="M989" s="4"/>
      <c r="N989" s="4"/>
      <c r="O989" s="4"/>
      <c r="P989" s="4"/>
      <c r="Q989" s="4"/>
      <c r="R989" s="4"/>
    </row>
    <row r="990" spans="6:18" ht="14.25" customHeight="1" x14ac:dyDescent="0.2">
      <c r="F990" s="4"/>
      <c r="G990" s="4"/>
      <c r="H990" s="4"/>
      <c r="I990" s="4"/>
      <c r="J990" s="4"/>
      <c r="K990" s="4"/>
      <c r="L990" s="4"/>
      <c r="M990" s="4"/>
      <c r="N990" s="4"/>
      <c r="O990" s="4"/>
      <c r="P990" s="4"/>
      <c r="Q990" s="4"/>
      <c r="R990" s="4"/>
    </row>
    <row r="991" spans="6:18" ht="14.25" customHeight="1" x14ac:dyDescent="0.2">
      <c r="F991" s="4"/>
      <c r="G991" s="4"/>
      <c r="H991" s="4"/>
      <c r="I991" s="4"/>
      <c r="J991" s="4"/>
      <c r="K991" s="4"/>
      <c r="L991" s="4"/>
      <c r="M991" s="4"/>
      <c r="N991" s="4"/>
      <c r="O991" s="4"/>
      <c r="P991" s="4"/>
      <c r="Q991" s="4"/>
      <c r="R991" s="4"/>
    </row>
    <row r="992" spans="6:18" ht="14.25" customHeight="1" x14ac:dyDescent="0.2">
      <c r="F992" s="4"/>
      <c r="G992" s="4"/>
      <c r="H992" s="4"/>
      <c r="I992" s="4"/>
      <c r="J992" s="4"/>
      <c r="K992" s="4"/>
      <c r="L992" s="4"/>
      <c r="M992" s="4"/>
      <c r="N992" s="4"/>
      <c r="O992" s="4"/>
      <c r="P992" s="4"/>
      <c r="Q992" s="4"/>
      <c r="R992" s="4"/>
    </row>
    <row r="993" spans="6:18" ht="14.25" customHeight="1" x14ac:dyDescent="0.2">
      <c r="F993" s="4"/>
      <c r="G993" s="4"/>
      <c r="H993" s="4"/>
      <c r="I993" s="4"/>
      <c r="J993" s="4"/>
      <c r="K993" s="4"/>
      <c r="L993" s="4"/>
      <c r="M993" s="4"/>
      <c r="N993" s="4"/>
      <c r="O993" s="4"/>
      <c r="P993" s="4"/>
      <c r="Q993" s="4"/>
      <c r="R993" s="4"/>
    </row>
    <row r="994" spans="6:18" ht="14.25" customHeight="1" x14ac:dyDescent="0.2">
      <c r="F994" s="4"/>
      <c r="G994" s="4"/>
      <c r="H994" s="4"/>
      <c r="I994" s="4"/>
      <c r="J994" s="4"/>
      <c r="K994" s="4"/>
      <c r="L994" s="4"/>
      <c r="M994" s="4"/>
      <c r="N994" s="4"/>
      <c r="O994" s="4"/>
      <c r="P994" s="4"/>
      <c r="Q994" s="4"/>
      <c r="R994" s="4"/>
    </row>
    <row r="995" spans="6:18" ht="14.25" customHeight="1" x14ac:dyDescent="0.2">
      <c r="F995" s="4"/>
      <c r="G995" s="4"/>
      <c r="H995" s="4"/>
      <c r="I995" s="4"/>
      <c r="J995" s="4"/>
      <c r="K995" s="4"/>
      <c r="L995" s="4"/>
      <c r="M995" s="4"/>
      <c r="N995" s="4"/>
      <c r="O995" s="4"/>
      <c r="P995" s="4"/>
      <c r="Q995" s="4"/>
      <c r="R995" s="4"/>
    </row>
    <row r="996" spans="6:18" ht="14.25" customHeight="1" x14ac:dyDescent="0.2">
      <c r="F996" s="4"/>
      <c r="G996" s="4"/>
      <c r="H996" s="4"/>
      <c r="I996" s="4"/>
      <c r="J996" s="4"/>
      <c r="K996" s="4"/>
      <c r="L996" s="4"/>
      <c r="M996" s="4"/>
      <c r="N996" s="4"/>
      <c r="O996" s="4"/>
      <c r="P996" s="4"/>
      <c r="Q996" s="4"/>
      <c r="R996" s="4"/>
    </row>
    <row r="997" spans="6:18" ht="14.25" customHeight="1" x14ac:dyDescent="0.2">
      <c r="F997" s="4"/>
      <c r="G997" s="4"/>
      <c r="H997" s="4"/>
      <c r="I997" s="4"/>
      <c r="J997" s="4"/>
      <c r="K997" s="4"/>
      <c r="L997" s="4"/>
      <c r="M997" s="4"/>
      <c r="N997" s="4"/>
      <c r="O997" s="4"/>
      <c r="P997" s="4"/>
      <c r="Q997" s="4"/>
      <c r="R997" s="4"/>
    </row>
    <row r="998" spans="6:18" ht="14.25" customHeight="1" x14ac:dyDescent="0.2">
      <c r="F998" s="4"/>
      <c r="G998" s="4"/>
      <c r="H998" s="4"/>
      <c r="I998" s="4"/>
      <c r="J998" s="4"/>
      <c r="K998" s="4"/>
      <c r="L998" s="4"/>
      <c r="M998" s="4"/>
      <c r="N998" s="4"/>
      <c r="O998" s="4"/>
      <c r="P998" s="4"/>
      <c r="Q998" s="4"/>
      <c r="R998" s="4"/>
    </row>
    <row r="999" spans="6:18" ht="14.25" customHeight="1" x14ac:dyDescent="0.2">
      <c r="F999" s="4"/>
      <c r="G999" s="4"/>
      <c r="H999" s="4"/>
      <c r="I999" s="4"/>
      <c r="J999" s="4"/>
      <c r="K999" s="4"/>
      <c r="L999" s="4"/>
      <c r="M999" s="4"/>
      <c r="N999" s="4"/>
      <c r="O999" s="4"/>
      <c r="P999" s="4"/>
      <c r="Q999" s="4"/>
      <c r="R999" s="4"/>
    </row>
    <row r="1000" spans="6:18" ht="14.25" customHeight="1" x14ac:dyDescent="0.2">
      <c r="F1000" s="4"/>
      <c r="G1000" s="4"/>
      <c r="H1000" s="4"/>
      <c r="I1000" s="4"/>
      <c r="J1000" s="4"/>
      <c r="K1000" s="4"/>
      <c r="L1000" s="4"/>
      <c r="M1000" s="4"/>
      <c r="N1000" s="4"/>
      <c r="O1000" s="4"/>
      <c r="P1000" s="4"/>
      <c r="Q1000" s="4"/>
      <c r="R1000" s="4"/>
    </row>
  </sheetData>
  <mergeCells count="43">
    <mergeCell ref="A223:V223"/>
    <mergeCell ref="W223:AL223"/>
    <mergeCell ref="A224:V224"/>
    <mergeCell ref="W224:AL224"/>
    <mergeCell ref="A225:J225"/>
    <mergeCell ref="A175:B175"/>
    <mergeCell ref="D175:E175"/>
    <mergeCell ref="A221:V221"/>
    <mergeCell ref="A222:V222"/>
    <mergeCell ref="W222:AL222"/>
    <mergeCell ref="A189:B189"/>
    <mergeCell ref="D189:E189"/>
    <mergeCell ref="A203:B203"/>
    <mergeCell ref="D203:E203"/>
    <mergeCell ref="A217:B217"/>
    <mergeCell ref="D217:E217"/>
    <mergeCell ref="W221:AL221"/>
    <mergeCell ref="A157:M157"/>
    <mergeCell ref="A158:M158"/>
    <mergeCell ref="A159:M159"/>
    <mergeCell ref="A160:O160"/>
    <mergeCell ref="A161:N162"/>
    <mergeCell ref="D152:E152"/>
    <mergeCell ref="A154:V154"/>
    <mergeCell ref="A155:V155"/>
    <mergeCell ref="W155:AL155"/>
    <mergeCell ref="A156:L156"/>
    <mergeCell ref="A99:V99"/>
    <mergeCell ref="A100:V100"/>
    <mergeCell ref="D113:E113"/>
    <mergeCell ref="D126:E126"/>
    <mergeCell ref="D139:E139"/>
    <mergeCell ref="A48:W48"/>
    <mergeCell ref="A79:V79"/>
    <mergeCell ref="A61:F61"/>
    <mergeCell ref="A96:C97"/>
    <mergeCell ref="E96:H97"/>
    <mergeCell ref="J96:N97"/>
    <mergeCell ref="A4:O4"/>
    <mergeCell ref="A5:P5"/>
    <mergeCell ref="A8:V8"/>
    <mergeCell ref="A9:W9"/>
    <mergeCell ref="A47:V47"/>
  </mergeCells>
  <conditionalFormatting sqref="G24:R31">
    <cfRule type="colorScale" priority="35">
      <colorScale>
        <cfvo type="min"/>
        <cfvo type="percentile" val="50"/>
        <cfvo type="max"/>
        <color rgb="FF5A8AC6"/>
        <color rgb="FFFCFCFF"/>
        <color rgb="FFF8696B"/>
      </colorScale>
    </cfRule>
  </conditionalFormatting>
  <conditionalFormatting sqref="F43">
    <cfRule type="colorScale" priority="36">
      <colorScale>
        <cfvo type="min"/>
        <cfvo type="percentile" val="50"/>
        <cfvo type="max"/>
        <color rgb="FF5A8AC6"/>
        <color rgb="FFFCFCFF"/>
        <color rgb="FFF8696B"/>
      </colorScale>
    </cfRule>
  </conditionalFormatting>
  <conditionalFormatting sqref="G51:R58">
    <cfRule type="colorScale" priority="37">
      <colorScale>
        <cfvo type="min"/>
        <cfvo type="percentile" val="50"/>
        <cfvo type="max"/>
        <color rgb="FFF8696B"/>
        <color rgb="FFFCFCFF"/>
        <color rgb="FF5A8AC6"/>
      </colorScale>
    </cfRule>
  </conditionalFormatting>
  <conditionalFormatting sqref="G13:R20">
    <cfRule type="colorScale" priority="31">
      <colorScale>
        <cfvo type="min"/>
        <cfvo type="percentile" val="50"/>
        <cfvo type="max"/>
        <color rgb="FF5A8AC6"/>
        <color rgb="FFFCFCFF"/>
        <color rgb="FFF8696B"/>
      </colorScale>
    </cfRule>
  </conditionalFormatting>
  <conditionalFormatting sqref="G22:S22">
    <cfRule type="colorScale" priority="39">
      <colorScale>
        <cfvo type="min"/>
        <cfvo type="percentile" val="50"/>
        <cfvo type="max"/>
        <color rgb="FF5A8AC6"/>
        <color rgb="FFFCFCFF"/>
        <color rgb="FFF8696B"/>
      </colorScale>
    </cfRule>
  </conditionalFormatting>
  <conditionalFormatting sqref="G59:R59">
    <cfRule type="colorScale" priority="42">
      <colorScale>
        <cfvo type="min"/>
        <cfvo type="percentile" val="50"/>
        <cfvo type="max"/>
        <color rgb="FFF8696B"/>
        <color rgb="FFFCFCFF"/>
        <color rgb="FF5A8AC6"/>
      </colorScale>
    </cfRule>
  </conditionalFormatting>
  <conditionalFormatting sqref="F104:Q111">
    <cfRule type="colorScale" priority="44">
      <colorScale>
        <cfvo type="min"/>
        <cfvo type="percentile" val="50"/>
        <cfvo type="max"/>
        <color rgb="FF5A8AC6"/>
        <color rgb="FFFCFCFF"/>
        <color rgb="FFF8696B"/>
      </colorScale>
    </cfRule>
  </conditionalFormatting>
  <conditionalFormatting sqref="G117:Q124">
    <cfRule type="colorScale" priority="45">
      <colorScale>
        <cfvo type="min"/>
        <cfvo type="percentile" val="50"/>
        <cfvo type="max"/>
        <color rgb="FF5A8AC6"/>
        <color rgb="FFFCFCFF"/>
        <color rgb="FFF8696B"/>
      </colorScale>
    </cfRule>
  </conditionalFormatting>
  <conditionalFormatting sqref="S13:S20">
    <cfRule type="colorScale" priority="38">
      <colorScale>
        <cfvo type="min"/>
        <cfvo type="percentile" val="50"/>
        <cfvo type="max"/>
        <color rgb="FF5A8AC6"/>
        <color rgb="FFFCFCFF"/>
        <color rgb="FFF8696B"/>
      </colorScale>
    </cfRule>
  </conditionalFormatting>
  <conditionalFormatting sqref="G35:R42">
    <cfRule type="colorScale" priority="30">
      <colorScale>
        <cfvo type="min"/>
        <cfvo type="percentile" val="50"/>
        <cfvo type="max"/>
        <color rgb="FF5A8AC6"/>
        <color rgb="FFFCFCFF"/>
        <color rgb="FFF8696B"/>
      </colorScale>
    </cfRule>
  </conditionalFormatting>
  <conditionalFormatting sqref="S24:S31">
    <cfRule type="colorScale" priority="29">
      <colorScale>
        <cfvo type="min"/>
        <cfvo type="percentile" val="50"/>
        <cfvo type="max"/>
        <color rgb="FF5A8AC6"/>
        <color rgb="FFFCFCFF"/>
        <color rgb="FFF8696B"/>
      </colorScale>
    </cfRule>
  </conditionalFormatting>
  <conditionalFormatting sqref="S35:S42">
    <cfRule type="colorScale" priority="28">
      <colorScale>
        <cfvo type="min"/>
        <cfvo type="percentile" val="50"/>
        <cfvo type="max"/>
        <color rgb="FF5A8AC6"/>
        <color rgb="FFFCFCFF"/>
        <color rgb="FFF8696B"/>
      </colorScale>
    </cfRule>
  </conditionalFormatting>
  <conditionalFormatting sqref="F117:Q124">
    <cfRule type="colorScale" priority="25">
      <colorScale>
        <cfvo type="min"/>
        <cfvo type="percentile" val="50"/>
        <cfvo type="max"/>
        <color rgb="FF5A8AC6"/>
        <color rgb="FFFCFCFF"/>
        <color rgb="FFF8696B"/>
      </colorScale>
    </cfRule>
  </conditionalFormatting>
  <conditionalFormatting sqref="F130:Q137">
    <cfRule type="colorScale" priority="24">
      <colorScale>
        <cfvo type="min"/>
        <cfvo type="percentile" val="50"/>
        <cfvo type="max"/>
        <color rgb="FF5A8AC6"/>
        <color rgb="FFFCFCFF"/>
        <color rgb="FFF8696B"/>
      </colorScale>
    </cfRule>
  </conditionalFormatting>
  <conditionalFormatting sqref="F143:Q150">
    <cfRule type="colorScale" priority="23">
      <colorScale>
        <cfvo type="min"/>
        <cfvo type="percentile" val="50"/>
        <cfvo type="max"/>
        <color rgb="FF5A8AC6"/>
        <color rgb="FFFCFCFF"/>
        <color rgb="FFF8696B"/>
      </colorScale>
    </cfRule>
  </conditionalFormatting>
  <conditionalFormatting sqref="G33:S33">
    <cfRule type="colorScale" priority="9">
      <colorScale>
        <cfvo type="min"/>
        <cfvo type="percentile" val="50"/>
        <cfvo type="max"/>
        <color rgb="FF5A8AC6"/>
        <color rgb="FFFCFCFF"/>
        <color rgb="FFF8696B"/>
      </colorScale>
    </cfRule>
  </conditionalFormatting>
  <conditionalFormatting sqref="G44:S44">
    <cfRule type="colorScale" priority="8">
      <colorScale>
        <cfvo type="min"/>
        <cfvo type="percentile" val="50"/>
        <cfvo type="max"/>
        <color rgb="FF5A8AC6"/>
        <color rgb="FFFCFCFF"/>
        <color rgb="FFF8696B"/>
      </colorScale>
    </cfRule>
  </conditionalFormatting>
  <conditionalFormatting sqref="G60:S60">
    <cfRule type="colorScale" priority="6">
      <colorScale>
        <cfvo type="min"/>
        <cfvo type="percentile" val="50"/>
        <cfvo type="max"/>
        <color rgb="FF5A8AC6"/>
        <color rgb="FFFCFCFF"/>
        <color rgb="FFF8696B"/>
      </colorScale>
    </cfRule>
  </conditionalFormatting>
  <conditionalFormatting sqref="F113:R113">
    <cfRule type="colorScale" priority="5">
      <colorScale>
        <cfvo type="min"/>
        <cfvo type="percentile" val="50"/>
        <cfvo type="max"/>
        <color rgb="FF5A8AC6"/>
        <color rgb="FFFCFCFF"/>
        <color rgb="FFF8696B"/>
      </colorScale>
    </cfRule>
  </conditionalFormatting>
  <conditionalFormatting sqref="F126:R126">
    <cfRule type="colorScale" priority="4">
      <colorScale>
        <cfvo type="min"/>
        <cfvo type="percentile" val="50"/>
        <cfvo type="max"/>
        <color rgb="FF5A8AC6"/>
        <color rgb="FFFCFCFF"/>
        <color rgb="FFF8696B"/>
      </colorScale>
    </cfRule>
  </conditionalFormatting>
  <conditionalFormatting sqref="F139:R139">
    <cfRule type="colorScale" priority="2">
      <colorScale>
        <cfvo type="min"/>
        <cfvo type="percentile" val="50"/>
        <cfvo type="max"/>
        <color rgb="FF5A8AC6"/>
        <color rgb="FFFCFCFF"/>
        <color rgb="FFF8696B"/>
      </colorScale>
    </cfRule>
  </conditionalFormatting>
  <conditionalFormatting sqref="F152:R152">
    <cfRule type="colorScale" priority="1">
      <colorScale>
        <cfvo type="min"/>
        <cfvo type="percentile" val="50"/>
        <cfvo type="max"/>
        <color rgb="FF5A8AC6"/>
        <color rgb="FFFCFCFF"/>
        <color rgb="FFF8696B"/>
      </colorScale>
    </cfRule>
  </conditionalFormatting>
  <pageMargins left="0.7" right="0.7" top="0.75" bottom="0.75" header="0" footer="0"/>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5E0B3"/>
  </sheetPr>
  <dimension ref="A1:AB1000"/>
  <sheetViews>
    <sheetView showGridLines="0" tabSelected="1" topLeftCell="D8" zoomScale="87" zoomScaleNormal="109" workbookViewId="0">
      <selection activeCell="F15" sqref="F15:R16"/>
    </sheetView>
  </sheetViews>
  <sheetFormatPr baseColWidth="10" defaultColWidth="14.5" defaultRowHeight="15" customHeight="1" x14ac:dyDescent="0.2"/>
  <cols>
    <col min="1" max="1" width="20.5" customWidth="1"/>
    <col min="2" max="2" width="10.6640625" customWidth="1"/>
    <col min="3" max="3" width="40" customWidth="1"/>
    <col min="4" max="4" width="54.6640625" customWidth="1"/>
    <col min="5" max="5" width="11.1640625" customWidth="1"/>
    <col min="6" max="6" width="16.5" customWidth="1"/>
    <col min="7" max="7" width="15.1640625" customWidth="1"/>
    <col min="8" max="12" width="13.6640625" customWidth="1"/>
    <col min="13" max="13" width="16.5" customWidth="1"/>
    <col min="14" max="15" width="13.6640625" customWidth="1"/>
    <col min="16" max="16" width="16.5" customWidth="1"/>
    <col min="17" max="17" width="13.6640625" customWidth="1"/>
    <col min="18" max="20" width="15.5" customWidth="1"/>
    <col min="21" max="21" width="14.33203125" bestFit="1" customWidth="1"/>
    <col min="22" max="28" width="8.6640625" customWidth="1"/>
  </cols>
  <sheetData>
    <row r="1" spans="1:28" ht="13.5" customHeight="1" x14ac:dyDescent="0.2">
      <c r="A1" s="17" t="s">
        <v>140</v>
      </c>
      <c r="B1" s="18"/>
      <c r="C1" s="16"/>
      <c r="D1" s="16"/>
      <c r="E1" s="16"/>
      <c r="F1" s="16"/>
      <c r="G1" s="16"/>
      <c r="H1" s="16"/>
      <c r="I1" s="16"/>
      <c r="J1" s="16"/>
      <c r="K1" s="16"/>
      <c r="L1" s="16"/>
      <c r="M1" s="16"/>
      <c r="N1" s="16"/>
      <c r="O1" s="16"/>
      <c r="P1" s="16"/>
      <c r="Q1" s="16"/>
      <c r="R1" s="16"/>
      <c r="S1" s="16"/>
      <c r="T1" s="16"/>
      <c r="U1" s="16"/>
      <c r="V1" s="16"/>
      <c r="W1" s="16"/>
      <c r="X1" s="16"/>
      <c r="Y1" s="16"/>
      <c r="Z1" s="16"/>
      <c r="AA1" s="16"/>
      <c r="AB1" s="16"/>
    </row>
    <row r="2" spans="1:28" ht="13.5" customHeight="1" x14ac:dyDescent="0.2">
      <c r="A2" s="4" t="s">
        <v>141</v>
      </c>
      <c r="B2" s="4"/>
      <c r="C2" s="16"/>
      <c r="D2" s="16"/>
      <c r="E2" s="16"/>
      <c r="F2" s="16"/>
      <c r="G2" s="16"/>
      <c r="H2" s="16"/>
      <c r="I2" s="16"/>
      <c r="J2" s="16"/>
      <c r="K2" s="16"/>
      <c r="L2" s="16"/>
      <c r="M2" s="16"/>
      <c r="N2" s="16"/>
      <c r="O2" s="16"/>
      <c r="P2" s="16"/>
      <c r="Q2" s="16"/>
      <c r="R2" s="16"/>
      <c r="S2" s="16"/>
      <c r="T2" s="16"/>
      <c r="U2" s="16"/>
      <c r="V2" s="16"/>
      <c r="W2" s="16"/>
      <c r="X2" s="16"/>
      <c r="Y2" s="16"/>
      <c r="Z2" s="16"/>
      <c r="AA2" s="16"/>
      <c r="AB2" s="16"/>
    </row>
    <row r="3" spans="1:28" ht="13.5" customHeight="1" x14ac:dyDescent="0.2">
      <c r="A3" s="4" t="s">
        <v>142</v>
      </c>
      <c r="B3" s="4"/>
      <c r="C3" s="16"/>
      <c r="D3" s="16"/>
      <c r="E3" s="16"/>
      <c r="F3" s="16"/>
      <c r="G3" s="16"/>
      <c r="H3" s="16"/>
      <c r="I3" s="16"/>
      <c r="J3" s="16"/>
      <c r="K3" s="16"/>
      <c r="L3" s="16"/>
      <c r="M3" s="16"/>
      <c r="N3" s="16"/>
      <c r="O3" s="16"/>
      <c r="P3" s="16"/>
      <c r="Q3" s="16"/>
      <c r="R3" s="16"/>
      <c r="S3" s="16"/>
      <c r="T3" s="16"/>
      <c r="U3" s="16"/>
      <c r="V3" s="16"/>
      <c r="W3" s="16"/>
      <c r="X3" s="16"/>
      <c r="Y3" s="16"/>
      <c r="Z3" s="16"/>
      <c r="AA3" s="16"/>
      <c r="AB3" s="16"/>
    </row>
    <row r="4" spans="1:28" ht="54.75" customHeight="1" x14ac:dyDescent="0.2">
      <c r="A4" s="193" t="s">
        <v>143</v>
      </c>
      <c r="B4" s="194"/>
      <c r="C4" s="194"/>
      <c r="D4" s="194"/>
      <c r="E4" s="194"/>
      <c r="F4" s="194"/>
      <c r="G4" s="194"/>
      <c r="H4" s="194"/>
      <c r="I4" s="194"/>
      <c r="J4" s="194"/>
      <c r="K4" s="194"/>
      <c r="L4" s="194"/>
      <c r="M4" s="194"/>
      <c r="N4" s="194"/>
      <c r="O4" s="194"/>
      <c r="P4" s="194"/>
      <c r="Q4" s="194"/>
      <c r="R4" s="194"/>
      <c r="S4" s="194"/>
      <c r="T4" s="194"/>
      <c r="U4" s="16"/>
      <c r="V4" s="16"/>
      <c r="W4" s="16"/>
      <c r="X4" s="16"/>
      <c r="Y4" s="16"/>
      <c r="Z4" s="16"/>
      <c r="AA4" s="16"/>
      <c r="AB4" s="16"/>
    </row>
    <row r="5" spans="1:28" ht="42" customHeight="1" x14ac:dyDescent="0.2">
      <c r="A5" s="195" t="s">
        <v>144</v>
      </c>
      <c r="B5" s="194"/>
      <c r="C5" s="194"/>
      <c r="D5" s="194"/>
      <c r="E5" s="194"/>
      <c r="F5" s="194"/>
      <c r="G5" s="194"/>
      <c r="H5" s="194"/>
      <c r="I5" s="194"/>
      <c r="J5" s="194"/>
      <c r="K5" s="194"/>
      <c r="L5" s="194"/>
      <c r="M5" s="194"/>
      <c r="N5" s="194"/>
      <c r="O5" s="194"/>
      <c r="P5" s="194"/>
      <c r="Q5" s="194"/>
      <c r="R5" s="194"/>
      <c r="S5" s="194"/>
      <c r="T5" s="194"/>
      <c r="U5" s="194"/>
      <c r="V5" s="16"/>
      <c r="W5" s="16"/>
      <c r="X5" s="16"/>
      <c r="Y5" s="16"/>
      <c r="Z5" s="16"/>
      <c r="AA5" s="16"/>
      <c r="AB5" s="16"/>
    </row>
    <row r="6" spans="1:28" ht="56.25" customHeight="1" x14ac:dyDescent="0.2">
      <c r="A6" s="195" t="s">
        <v>145</v>
      </c>
      <c r="B6" s="194"/>
      <c r="C6" s="194"/>
      <c r="D6" s="194"/>
      <c r="E6" s="194"/>
      <c r="F6" s="194"/>
      <c r="G6" s="194"/>
      <c r="H6" s="194"/>
      <c r="I6" s="194"/>
      <c r="J6" s="194"/>
      <c r="K6" s="194"/>
      <c r="L6" s="194"/>
      <c r="M6" s="194"/>
      <c r="N6" s="194"/>
      <c r="O6" s="194"/>
      <c r="P6" s="194"/>
      <c r="Q6" s="194"/>
      <c r="R6" s="194"/>
      <c r="S6" s="175"/>
      <c r="T6" s="16"/>
      <c r="U6" s="16"/>
      <c r="V6" s="16"/>
      <c r="W6" s="16"/>
      <c r="X6" s="16"/>
      <c r="Y6" s="16"/>
      <c r="Z6" s="16"/>
      <c r="AA6" s="16"/>
      <c r="AB6" s="16"/>
    </row>
    <row r="7" spans="1:28" ht="23.25" customHeight="1" x14ac:dyDescent="0.2">
      <c r="A7" s="209" t="s">
        <v>146</v>
      </c>
      <c r="B7" s="194"/>
      <c r="C7" s="194"/>
      <c r="D7" s="194"/>
      <c r="E7" s="194"/>
      <c r="F7" s="194"/>
      <c r="G7" s="194"/>
      <c r="H7" s="194"/>
      <c r="I7" s="194"/>
      <c r="J7" s="194"/>
      <c r="K7" s="194"/>
      <c r="L7" s="194"/>
      <c r="M7" s="194"/>
      <c r="N7" s="194"/>
      <c r="O7" s="194"/>
      <c r="T7" s="16"/>
      <c r="U7" s="16"/>
      <c r="V7" s="16"/>
      <c r="W7" s="16"/>
      <c r="X7" s="16"/>
      <c r="Y7" s="16"/>
      <c r="Z7" s="16"/>
      <c r="AA7" s="16"/>
      <c r="AB7" s="16"/>
    </row>
    <row r="8" spans="1:28" ht="13.5" customHeight="1" x14ac:dyDescent="0.2">
      <c r="A8" s="19" t="s">
        <v>147</v>
      </c>
      <c r="B8" s="19"/>
      <c r="C8" s="39"/>
      <c r="D8" s="39"/>
      <c r="E8" s="39"/>
      <c r="F8" s="39"/>
      <c r="G8" s="39"/>
      <c r="H8" s="39"/>
      <c r="I8" s="39"/>
      <c r="J8" s="39"/>
      <c r="K8" s="39"/>
      <c r="L8" s="39"/>
      <c r="M8" s="39"/>
      <c r="N8" s="39"/>
      <c r="O8" s="39"/>
      <c r="P8" s="39"/>
      <c r="Q8" s="39"/>
      <c r="R8" s="39"/>
      <c r="S8" s="39"/>
      <c r="T8" s="39"/>
      <c r="U8" s="39"/>
      <c r="V8" s="39"/>
      <c r="W8" s="39"/>
      <c r="X8" s="39"/>
      <c r="Y8" s="39"/>
      <c r="Z8" s="39"/>
      <c r="AA8" s="39"/>
      <c r="AB8" s="39"/>
    </row>
    <row r="9" spans="1:28" ht="13.5" customHeight="1" x14ac:dyDescent="0.2">
      <c r="A9" s="39" t="s">
        <v>78</v>
      </c>
      <c r="B9" s="16"/>
      <c r="C9" s="16"/>
      <c r="D9" s="16"/>
      <c r="E9" s="16"/>
      <c r="F9" s="16"/>
      <c r="G9" s="16"/>
      <c r="H9" s="16"/>
      <c r="I9" s="16"/>
      <c r="J9" s="16"/>
      <c r="K9" s="16"/>
      <c r="L9" s="16"/>
      <c r="M9" s="16"/>
      <c r="N9" s="16"/>
      <c r="O9" s="16"/>
      <c r="P9" s="16"/>
      <c r="Q9" s="16"/>
      <c r="R9" s="16"/>
      <c r="S9" s="16"/>
      <c r="T9" s="16"/>
      <c r="U9" s="16"/>
      <c r="V9" s="16"/>
      <c r="W9" s="16"/>
      <c r="X9" s="16"/>
      <c r="Y9" s="16"/>
      <c r="Z9" s="16"/>
      <c r="AA9" s="16"/>
      <c r="AB9" s="16"/>
    </row>
    <row r="10" spans="1:28" ht="13.5" customHeight="1" x14ac:dyDescent="0.2">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row>
    <row r="11" spans="1:28" ht="69" customHeight="1" x14ac:dyDescent="0.2">
      <c r="A11" s="196" t="s">
        <v>148</v>
      </c>
      <c r="B11" s="191"/>
      <c r="C11" s="191"/>
      <c r="D11" s="191"/>
      <c r="E11" s="191"/>
      <c r="F11" s="191"/>
      <c r="G11" s="191"/>
      <c r="H11" s="191"/>
      <c r="I11" s="191"/>
      <c r="J11" s="191"/>
      <c r="K11" s="191"/>
      <c r="L11" s="191"/>
      <c r="M11" s="191"/>
      <c r="N11" s="191"/>
      <c r="O11" s="191"/>
      <c r="P11" s="191"/>
      <c r="Q11" s="191"/>
      <c r="R11" s="191"/>
      <c r="S11" s="191"/>
      <c r="T11" s="191"/>
      <c r="U11" s="191"/>
      <c r="V11" s="191"/>
      <c r="W11" s="191"/>
      <c r="X11" s="116"/>
      <c r="Y11" s="140"/>
      <c r="Z11" s="140"/>
      <c r="AA11" s="140"/>
      <c r="AB11" s="140"/>
    </row>
    <row r="12" spans="1:28" ht="31" customHeight="1" x14ac:dyDescent="0.2">
      <c r="A12" s="210" t="s">
        <v>149</v>
      </c>
      <c r="B12" s="191"/>
      <c r="C12" s="191"/>
      <c r="D12" s="191"/>
      <c r="E12" s="191"/>
      <c r="F12" s="191"/>
      <c r="G12" s="191"/>
      <c r="H12" s="191"/>
      <c r="I12" s="191"/>
      <c r="J12" s="191"/>
      <c r="K12" s="191"/>
      <c r="L12" s="135"/>
      <c r="M12" s="135"/>
      <c r="N12" s="135"/>
      <c r="O12" s="135"/>
      <c r="P12" s="135"/>
      <c r="Q12" s="135"/>
      <c r="R12" s="135"/>
      <c r="S12" s="135"/>
      <c r="T12" s="135"/>
      <c r="U12" s="135"/>
      <c r="V12" s="135"/>
      <c r="W12" s="135"/>
      <c r="X12" s="116"/>
      <c r="Y12" s="140"/>
      <c r="Z12" s="140"/>
      <c r="AA12" s="140"/>
      <c r="AB12" s="140"/>
    </row>
    <row r="13" spans="1:28" ht="13.5" customHeight="1" x14ac:dyDescent="0.2">
      <c r="A13" s="105" t="s">
        <v>150</v>
      </c>
      <c r="B13" s="105"/>
      <c r="C13" s="105"/>
      <c r="D13" s="105"/>
      <c r="E13" s="105"/>
      <c r="F13" s="117">
        <v>41821</v>
      </c>
      <c r="G13" s="117">
        <v>41852</v>
      </c>
      <c r="H13" s="117">
        <v>41883</v>
      </c>
      <c r="I13" s="117">
        <v>41913</v>
      </c>
      <c r="J13" s="117">
        <v>41944</v>
      </c>
      <c r="K13" s="117">
        <v>41974</v>
      </c>
      <c r="L13" s="117">
        <v>42005</v>
      </c>
      <c r="M13" s="117">
        <v>42036</v>
      </c>
      <c r="N13" s="117">
        <v>42064</v>
      </c>
      <c r="O13" s="117">
        <v>42095</v>
      </c>
      <c r="P13" s="117">
        <v>42125</v>
      </c>
      <c r="Q13" s="117">
        <v>42156</v>
      </c>
      <c r="R13" s="118" t="s">
        <v>110</v>
      </c>
      <c r="S13" s="118"/>
      <c r="T13" s="111"/>
      <c r="U13" s="111"/>
      <c r="V13" s="111"/>
      <c r="W13" s="111"/>
      <c r="X13" s="111"/>
      <c r="Y13" s="111"/>
      <c r="Z13" s="111"/>
      <c r="AA13" s="111"/>
      <c r="AB13" s="111"/>
    </row>
    <row r="14" spans="1:28" ht="13.5" customHeight="1" x14ac:dyDescent="0.2">
      <c r="A14" s="105"/>
      <c r="B14" s="105"/>
      <c r="C14" s="105"/>
      <c r="D14" s="105"/>
      <c r="E14" s="105"/>
      <c r="F14" s="119">
        <f t="shared" ref="F14:Q14" si="0">MONTH(F13)</f>
        <v>7</v>
      </c>
      <c r="G14" s="119">
        <f t="shared" si="0"/>
        <v>8</v>
      </c>
      <c r="H14" s="119">
        <f t="shared" si="0"/>
        <v>9</v>
      </c>
      <c r="I14" s="119">
        <f t="shared" si="0"/>
        <v>10</v>
      </c>
      <c r="J14" s="119">
        <f t="shared" si="0"/>
        <v>11</v>
      </c>
      <c r="K14" s="119">
        <f t="shared" si="0"/>
        <v>12</v>
      </c>
      <c r="L14" s="119">
        <f t="shared" si="0"/>
        <v>1</v>
      </c>
      <c r="M14" s="119">
        <f t="shared" si="0"/>
        <v>2</v>
      </c>
      <c r="N14" s="119">
        <f t="shared" si="0"/>
        <v>3</v>
      </c>
      <c r="O14" s="119">
        <f t="shared" si="0"/>
        <v>4</v>
      </c>
      <c r="P14" s="119">
        <f t="shared" si="0"/>
        <v>5</v>
      </c>
      <c r="Q14" s="119">
        <f t="shared" si="0"/>
        <v>6</v>
      </c>
      <c r="R14" s="118"/>
      <c r="S14" s="118"/>
      <c r="T14" s="111"/>
      <c r="U14" s="111"/>
      <c r="V14" s="111"/>
      <c r="W14" s="111"/>
      <c r="X14" s="111"/>
      <c r="Y14" s="111"/>
      <c r="Z14" s="111"/>
      <c r="AA14" s="111"/>
      <c r="AB14" s="111"/>
    </row>
    <row r="15" spans="1:28" ht="13.5" customHeight="1" x14ac:dyDescent="0.2">
      <c r="A15" s="36" t="s">
        <v>151</v>
      </c>
      <c r="B15" s="22" t="s">
        <v>152</v>
      </c>
      <c r="C15" s="8"/>
      <c r="D15" s="8"/>
      <c r="E15" s="8"/>
      <c r="F15" s="40">
        <f>AVERAGEIF('Water Trading Repository Table'!$D:$D,'What-If Analysis'!F$14,'Water Trading Repository Table'!$C:$C)</f>
        <v>76.602720430107496</v>
      </c>
      <c r="G15" s="40">
        <f>AVERAGEIF('Water Trading Repository Table'!$D:$D,'What-If Analysis'!G$14,'Water Trading Repository Table'!$C:$C)</f>
        <v>74.932540098566292</v>
      </c>
      <c r="H15" s="40">
        <f>AVERAGEIF('Water Trading Repository Table'!$D:$D,'What-If Analysis'!H$14,'Water Trading Repository Table'!$C:$C)</f>
        <v>74.066319823232305</v>
      </c>
      <c r="I15" s="40">
        <f>AVERAGEIF('Water Trading Repository Table'!$D:$D,'What-If Analysis'!I$14,'Water Trading Repository Table'!$C:$C)</f>
        <v>75.093148943932377</v>
      </c>
      <c r="J15" s="40">
        <f>AVERAGEIF('Water Trading Repository Table'!$D:$D,'What-If Analysis'!J$14,'Water Trading Repository Table'!$C:$C)</f>
        <v>73.700956254509322</v>
      </c>
      <c r="K15" s="40">
        <f>AVERAGEIF('Water Trading Repository Table'!$D:$D,'What-If Analysis'!K$14,'Water Trading Repository Table'!$C:$C)</f>
        <v>74.376656830400748</v>
      </c>
      <c r="L15" s="40">
        <f>AVERAGEIF('Water Trading Repository Table'!$D:$D,'What-If Analysis'!L$14,'Water Trading Repository Table'!$C:$C)</f>
        <v>86.391757235371969</v>
      </c>
      <c r="M15" s="40">
        <f>AVERAGEIF('Water Trading Repository Table'!$D:$D,'What-If Analysis'!M$14,'Water Trading Repository Table'!$C:$C)</f>
        <v>86.829490475868141</v>
      </c>
      <c r="N15" s="40">
        <f>AVERAGEIF('Water Trading Repository Table'!$D:$D,'What-If Analysis'!N$14,'Water Trading Repository Table'!$C:$C)</f>
        <v>81.49989122823844</v>
      </c>
      <c r="O15" s="40">
        <f>AVERAGEIF('Water Trading Repository Table'!$D:$D,'What-If Analysis'!O$14,'Water Trading Repository Table'!$C:$C)</f>
        <v>72.569232168710826</v>
      </c>
      <c r="P15" s="40">
        <f>AVERAGEIF('Water Trading Repository Table'!$D:$D,'What-If Analysis'!P$14,'Water Trading Repository Table'!$C:$C)</f>
        <v>71.259354341223244</v>
      </c>
      <c r="Q15" s="40">
        <f>AVERAGEIF('Water Trading Repository Table'!$D:$D,'What-If Analysis'!Q$14,'Water Trading Repository Table'!$C:$C)</f>
        <v>72.156510799663252</v>
      </c>
      <c r="R15" s="40">
        <f>SUM(F15:Q15)</f>
        <v>919.47857862982448</v>
      </c>
      <c r="S15" s="40"/>
      <c r="T15" s="8"/>
      <c r="U15" s="8"/>
      <c r="V15" s="8"/>
      <c r="W15" s="8"/>
      <c r="X15" s="8"/>
      <c r="Y15" s="8"/>
      <c r="Z15" s="8"/>
      <c r="AA15" s="8"/>
      <c r="AB15" s="8"/>
    </row>
    <row r="16" spans="1:28" ht="13.5" customHeight="1" x14ac:dyDescent="0.2">
      <c r="A16" s="36" t="s">
        <v>151</v>
      </c>
      <c r="B16" s="22" t="s">
        <v>153</v>
      </c>
      <c r="C16" s="8"/>
      <c r="D16" s="8"/>
      <c r="E16" s="8"/>
      <c r="F16" s="41">
        <f>AVERAGEIF('Water Trading Repository Table'!$D:$D,'What-If Analysis'!F$14,'Water Trading Repository Table'!$B:$B)</f>
        <v>2283.0502472527673</v>
      </c>
      <c r="G16" s="41">
        <f>AVERAGEIF('Water Trading Repository Table'!$D:$D,'What-If Analysis'!G$14,'Water Trading Repository Table'!$B:$B)</f>
        <v>2201.0592458815067</v>
      </c>
      <c r="H16" s="41">
        <f>AVERAGEIF('Water Trading Repository Table'!$D:$D,'What-If Analysis'!H$14,'Water Trading Repository Table'!$B:$B)</f>
        <v>2153.3431850899528</v>
      </c>
      <c r="I16" s="41">
        <f>AVERAGEIF('Water Trading Repository Table'!$D:$D,'What-If Analysis'!I$14,'Water Trading Repository Table'!$B:$B)</f>
        <v>2098.9913812617792</v>
      </c>
      <c r="J16" s="41">
        <f>AVERAGEIF('Water Trading Repository Table'!$D:$D,'What-If Analysis'!J$14,'Water Trading Repository Table'!$B:$B)</f>
        <v>2200.9293289926659</v>
      </c>
      <c r="K16" s="41">
        <f>AVERAGEIF('Water Trading Repository Table'!$D:$D,'What-If Analysis'!K$14,'Water Trading Repository Table'!$B:$B)</f>
        <v>2312.1995397611418</v>
      </c>
      <c r="L16" s="41">
        <f>AVERAGEIF('Water Trading Repository Table'!$D:$D,'What-If Analysis'!L$14,'Water Trading Repository Table'!$B:$B)</f>
        <v>2298.1901589653967</v>
      </c>
      <c r="M16" s="41">
        <f>AVERAGEIF('Water Trading Repository Table'!$D:$D,'What-If Analysis'!M$14,'Water Trading Repository Table'!$B:$B)</f>
        <v>2406.0918962111036</v>
      </c>
      <c r="N16" s="41">
        <f>AVERAGEIF('Water Trading Repository Table'!$D:$D,'What-If Analysis'!N$14,'Water Trading Repository Table'!$B:$B)</f>
        <v>2127.8145432709766</v>
      </c>
      <c r="O16" s="41">
        <f>AVERAGEIF('Water Trading Repository Table'!$D:$D,'What-If Analysis'!O$14,'Water Trading Repository Table'!$B:$B)</f>
        <v>2185.7997542263706</v>
      </c>
      <c r="P16" s="41">
        <f>AVERAGEIF('Water Trading Repository Table'!$D:$D,'What-If Analysis'!P$14,'Water Trading Repository Table'!$B:$B)</f>
        <v>2145.7837188661065</v>
      </c>
      <c r="Q16" s="41">
        <f>AVERAGEIF('Water Trading Repository Table'!$D:$D,'What-If Analysis'!Q$14,'Water Trading Repository Table'!$B:$B)</f>
        <v>2229.7496611442612</v>
      </c>
      <c r="R16" s="178">
        <f>SUM(F16:Q16)</f>
        <v>26643.002660924027</v>
      </c>
      <c r="S16" s="178"/>
      <c r="T16" s="8"/>
      <c r="U16" s="8"/>
      <c r="V16" s="8"/>
      <c r="W16" s="8"/>
      <c r="X16" s="8"/>
      <c r="Y16" s="8"/>
      <c r="Z16" s="8"/>
      <c r="AA16" s="8"/>
      <c r="AB16" s="8"/>
    </row>
    <row r="17" spans="1:28" ht="13.5" customHeight="1" x14ac:dyDescent="0.2">
      <c r="A17" s="107"/>
      <c r="B17" s="107"/>
      <c r="C17" s="107"/>
      <c r="D17" s="107"/>
      <c r="E17" s="107"/>
      <c r="F17" s="141"/>
      <c r="G17" s="141"/>
      <c r="H17" s="141"/>
      <c r="I17" s="141"/>
      <c r="J17" s="141"/>
      <c r="K17" s="141"/>
      <c r="L17" s="141"/>
      <c r="M17" s="141"/>
      <c r="N17" s="141"/>
      <c r="O17" s="141"/>
      <c r="P17" s="141"/>
      <c r="Q17" s="141"/>
      <c r="R17" s="141"/>
      <c r="S17" s="141"/>
      <c r="T17" s="107"/>
      <c r="U17" s="107"/>
      <c r="V17" s="107"/>
      <c r="W17" s="107"/>
      <c r="X17" s="107"/>
      <c r="Y17" s="107"/>
      <c r="Z17" s="107"/>
      <c r="AA17" s="107"/>
      <c r="AB17" s="107"/>
    </row>
    <row r="18" spans="1:28" ht="13.5" customHeight="1" x14ac:dyDescent="0.2">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row>
    <row r="19" spans="1:28" ht="13.5" customHeight="1" x14ac:dyDescent="0.2">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row>
    <row r="20" spans="1:28" ht="13.5" customHeight="1" x14ac:dyDescent="0.2">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row>
    <row r="21" spans="1:28" ht="13.5" customHeight="1" x14ac:dyDescent="0.2">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row>
    <row r="22" spans="1:28" ht="13.5" customHeight="1" x14ac:dyDescent="0.2">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row>
    <row r="23" spans="1:28" ht="13.5" customHeight="1" x14ac:dyDescent="0.2">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row>
    <row r="24" spans="1:28" ht="13.5" customHeight="1" x14ac:dyDescent="0.2">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row>
    <row r="25" spans="1:28" ht="13.5" customHeight="1" x14ac:dyDescent="0.2">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row>
    <row r="26" spans="1:28" ht="13.5" customHeight="1" x14ac:dyDescent="0.2">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row>
    <row r="27" spans="1:28" ht="13.5" customHeight="1" x14ac:dyDescent="0.2">
      <c r="A27" s="16"/>
      <c r="B27" s="16"/>
      <c r="C27" s="16"/>
      <c r="D27" s="16"/>
      <c r="E27" s="16"/>
      <c r="F27" s="16"/>
      <c r="G27" s="16"/>
      <c r="H27" s="16"/>
      <c r="I27" s="16"/>
      <c r="J27" s="179"/>
      <c r="K27" s="16"/>
      <c r="L27" s="16"/>
      <c r="M27" s="16"/>
      <c r="N27" s="16"/>
      <c r="O27" s="16"/>
      <c r="P27" s="16"/>
      <c r="Q27" s="16"/>
      <c r="R27" s="16"/>
      <c r="S27" s="16"/>
      <c r="T27" s="16"/>
      <c r="U27" s="16"/>
      <c r="V27" s="16"/>
      <c r="W27" s="16"/>
      <c r="X27" s="16"/>
      <c r="Y27" s="16"/>
      <c r="Z27" s="16"/>
      <c r="AA27" s="16"/>
      <c r="AB27" s="16"/>
    </row>
    <row r="28" spans="1:28" ht="13.5" customHeight="1" x14ac:dyDescent="0.2">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row>
    <row r="29" spans="1:28" ht="13.5" customHeight="1" x14ac:dyDescent="0.2">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row>
    <row r="30" spans="1:28" ht="13.5" customHeight="1" x14ac:dyDescent="0.2">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row>
    <row r="31" spans="1:28" ht="13.5" customHeight="1" x14ac:dyDescent="0.2">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row>
    <row r="32" spans="1:28" ht="13.5" customHeight="1" x14ac:dyDescent="0.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row>
    <row r="33" spans="1:28" ht="13.5" customHeight="1" x14ac:dyDescent="0.2">
      <c r="A33" s="16"/>
      <c r="B33" s="16"/>
      <c r="C33" s="16"/>
      <c r="D33" s="16"/>
      <c r="E33" s="16"/>
      <c r="F33" s="16"/>
      <c r="G33" s="16"/>
      <c r="H33" s="16"/>
      <c r="I33" s="16"/>
      <c r="K33" s="16"/>
      <c r="L33" s="16"/>
      <c r="M33" s="16"/>
      <c r="N33" s="16"/>
      <c r="O33" s="16"/>
      <c r="P33" s="16"/>
      <c r="Q33" s="16"/>
      <c r="R33" s="16"/>
      <c r="S33" s="16"/>
      <c r="T33" s="16"/>
      <c r="U33" s="16"/>
      <c r="V33" s="16"/>
      <c r="W33" s="16"/>
      <c r="X33" s="16"/>
      <c r="Y33" s="16"/>
      <c r="Z33" s="16"/>
      <c r="AA33" s="16"/>
      <c r="AB33" s="16"/>
    </row>
    <row r="34" spans="1:28" ht="13.5" customHeight="1" x14ac:dyDescent="0.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row>
    <row r="35" spans="1:28" ht="13.5" customHeight="1" x14ac:dyDescent="0.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row>
    <row r="36" spans="1:28" ht="57" customHeight="1" x14ac:dyDescent="0.2">
      <c r="A36" s="211" t="s">
        <v>259</v>
      </c>
      <c r="B36" s="211"/>
      <c r="C36" s="211"/>
      <c r="D36" s="211"/>
      <c r="E36" s="211"/>
      <c r="F36" s="211"/>
      <c r="G36" s="211"/>
      <c r="H36" s="211"/>
      <c r="I36" s="211"/>
      <c r="J36" s="211"/>
      <c r="K36" s="211"/>
      <c r="L36" s="211"/>
      <c r="M36" s="211"/>
      <c r="N36" s="211"/>
      <c r="O36" s="211"/>
      <c r="P36" s="211"/>
      <c r="Q36" s="211"/>
      <c r="R36" s="211"/>
      <c r="S36" s="211"/>
      <c r="T36" s="211"/>
      <c r="U36" s="211"/>
      <c r="V36" s="211"/>
      <c r="W36" s="211"/>
      <c r="X36" s="211"/>
      <c r="Y36" s="211"/>
      <c r="Z36" s="211"/>
      <c r="AA36" s="211"/>
      <c r="AB36" s="211"/>
    </row>
    <row r="37" spans="1:28" ht="13.5" customHeight="1" x14ac:dyDescent="0.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row>
    <row r="38" spans="1:28" ht="13.5" customHeight="1" x14ac:dyDescent="0.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row>
    <row r="39" spans="1:28" ht="113.25" customHeight="1" x14ac:dyDescent="0.2">
      <c r="A39" s="196" t="s">
        <v>154</v>
      </c>
      <c r="B39" s="191"/>
      <c r="C39" s="191"/>
      <c r="D39" s="191"/>
      <c r="E39" s="191"/>
      <c r="F39" s="191"/>
      <c r="G39" s="191"/>
      <c r="H39" s="191"/>
      <c r="I39" s="191"/>
      <c r="J39" s="191"/>
      <c r="K39" s="191"/>
      <c r="L39" s="191"/>
      <c r="M39" s="191"/>
      <c r="N39" s="191"/>
      <c r="O39" s="191"/>
      <c r="P39" s="191"/>
      <c r="Q39" s="191"/>
      <c r="R39" s="191"/>
      <c r="S39" s="191"/>
      <c r="T39" s="191"/>
      <c r="U39" s="191"/>
      <c r="V39" s="191"/>
      <c r="W39" s="191"/>
      <c r="X39" s="116"/>
      <c r="Y39" s="140"/>
      <c r="Z39" s="140"/>
      <c r="AA39" s="140"/>
      <c r="AB39" s="140"/>
    </row>
    <row r="40" spans="1:28" ht="13.5" customHeight="1" x14ac:dyDescent="0.2">
      <c r="A40" s="22" t="s">
        <v>155</v>
      </c>
      <c r="B40" s="8"/>
      <c r="C40" s="36" t="s">
        <v>156</v>
      </c>
      <c r="D40" s="184" t="s">
        <v>258</v>
      </c>
      <c r="E40" s="184"/>
      <c r="F40" s="36"/>
      <c r="G40" s="16"/>
      <c r="H40" s="16"/>
      <c r="I40" s="16"/>
      <c r="J40" s="16"/>
      <c r="K40" s="16"/>
      <c r="L40" s="16"/>
      <c r="M40" s="16"/>
      <c r="N40" s="16"/>
      <c r="O40" s="16"/>
      <c r="P40" s="16"/>
      <c r="Q40" s="16"/>
      <c r="R40" s="16"/>
      <c r="S40" s="16"/>
      <c r="T40" s="16"/>
      <c r="U40" s="16"/>
      <c r="V40" s="16"/>
      <c r="W40" s="16"/>
      <c r="X40" s="16"/>
      <c r="Y40" s="16"/>
      <c r="Z40" s="16"/>
      <c r="AA40" s="16"/>
      <c r="AB40" s="16"/>
    </row>
    <row r="41" spans="1:28" ht="13.5" customHeight="1" x14ac:dyDescent="0.2">
      <c r="A41" s="42" t="s">
        <v>157</v>
      </c>
      <c r="B41" s="8"/>
      <c r="C41" s="182">
        <f>AVERAGEIF('Water Trading Repository Table'!$I:$I,1,'Water Trading Repository Table'!$C:$C)</f>
        <v>84.842964841069204</v>
      </c>
      <c r="D41" s="183">
        <f>AVERAGEIF('Water Trading Repository Table'!$I:$I,1,'Water Trading Repository Table'!$B:$B)</f>
        <v>2273.0746540359828</v>
      </c>
      <c r="E41" s="183"/>
      <c r="F41" s="38"/>
      <c r="G41" s="16"/>
      <c r="H41" s="16"/>
      <c r="I41" s="16"/>
      <c r="J41" s="16"/>
      <c r="K41" s="16"/>
      <c r="L41" s="16"/>
      <c r="M41" s="16"/>
      <c r="N41" s="16"/>
      <c r="O41" s="16"/>
      <c r="P41" s="16"/>
      <c r="Q41" s="16"/>
      <c r="R41" s="16"/>
      <c r="S41" s="16"/>
      <c r="T41" s="16"/>
      <c r="U41" s="16"/>
      <c r="V41" s="16"/>
      <c r="W41" s="16"/>
      <c r="X41" s="16"/>
      <c r="Y41" s="16"/>
      <c r="Z41" s="16"/>
      <c r="AA41" s="16"/>
      <c r="AB41" s="16"/>
    </row>
    <row r="42" spans="1:28" ht="13.5" customHeight="1" x14ac:dyDescent="0.2">
      <c r="A42" s="42" t="s">
        <v>158</v>
      </c>
      <c r="B42" s="8"/>
      <c r="C42" s="182">
        <f>AVERAGEIF('Water Trading Repository Table'!$I:$I,2,'Water Trading Repository Table'!$C:$C)</f>
        <v>71.986948061858712</v>
      </c>
      <c r="D42" s="183">
        <f>AVERAGEIF('Water Trading Repository Table'!$I:$I,2,'Water Trading Repository Table'!$B:$B)</f>
        <v>2186.6568983073435</v>
      </c>
      <c r="E42" s="183"/>
      <c r="F42" s="38"/>
      <c r="G42" s="16"/>
      <c r="H42" s="16"/>
      <c r="I42" s="16"/>
      <c r="J42" s="16"/>
      <c r="K42" s="16"/>
      <c r="L42" s="16"/>
      <c r="M42" s="16"/>
      <c r="N42" s="16"/>
      <c r="O42" s="16"/>
      <c r="P42" s="16"/>
      <c r="Q42" s="16"/>
      <c r="R42" s="16"/>
      <c r="S42" s="16"/>
      <c r="T42" s="16"/>
      <c r="U42" s="16"/>
      <c r="V42" s="16"/>
      <c r="W42" s="16"/>
      <c r="X42" s="16"/>
      <c r="Y42" s="16"/>
      <c r="Z42" s="16"/>
      <c r="AA42" s="16"/>
      <c r="AB42" s="16"/>
    </row>
    <row r="43" spans="1:28" ht="13.5" customHeight="1" x14ac:dyDescent="0.2">
      <c r="A43" s="42" t="s">
        <v>159</v>
      </c>
      <c r="B43" s="8"/>
      <c r="C43" s="182">
        <f>AVERAGEIF('Water Trading Repository Table'!$I:$I,3,'Water Trading Repository Table'!$C:$C)</f>
        <v>75.212855120498432</v>
      </c>
      <c r="D43" s="183">
        <f>AVERAGEIF('Water Trading Repository Table'!$I:$I,3,'Water Trading Repository Table'!$B:$B)</f>
        <v>2213.1270634767498</v>
      </c>
      <c r="E43" s="183"/>
      <c r="F43" s="38"/>
      <c r="G43" s="16"/>
      <c r="H43" s="16"/>
      <c r="I43" s="16"/>
      <c r="J43" s="16"/>
      <c r="K43" s="16"/>
      <c r="L43" s="16"/>
      <c r="M43" s="16"/>
      <c r="N43" s="16"/>
      <c r="O43" s="16"/>
      <c r="P43" s="16"/>
      <c r="Q43" s="16"/>
      <c r="R43" s="16"/>
      <c r="S43" s="16"/>
      <c r="T43" s="16"/>
      <c r="U43" s="16"/>
      <c r="V43" s="16"/>
      <c r="W43" s="16"/>
      <c r="X43" s="16"/>
      <c r="Y43" s="16"/>
      <c r="Z43" s="16"/>
      <c r="AA43" s="16"/>
      <c r="AB43" s="16"/>
    </row>
    <row r="44" spans="1:28" ht="33" customHeight="1" x14ac:dyDescent="0.2">
      <c r="A44" s="180" t="s">
        <v>160</v>
      </c>
      <c r="B44" s="8"/>
      <c r="C44" s="182">
        <f>AVERAGEIF('Water Trading Repository Table'!$I:$I,4,'Water Trading Repository Table'!$C:$C)</f>
        <v>74.39774637651746</v>
      </c>
      <c r="D44" s="183">
        <f>AVERAGEIF('Water Trading Repository Table'!$I:$I,4,'Water Trading Repository Table'!$B:$B)</f>
        <v>2204.0738958857687</v>
      </c>
      <c r="E44" s="183"/>
      <c r="F44" s="38"/>
      <c r="G44" s="16"/>
      <c r="H44" s="16"/>
      <c r="I44" s="16"/>
      <c r="J44" s="16"/>
      <c r="K44" s="16"/>
      <c r="L44" s="16"/>
      <c r="M44" s="16"/>
      <c r="N44" s="16"/>
      <c r="O44" s="16"/>
      <c r="P44" s="16"/>
      <c r="Q44" s="16"/>
      <c r="R44" s="16"/>
      <c r="S44" s="16"/>
      <c r="T44" s="16"/>
      <c r="U44" s="16"/>
      <c r="V44" s="16"/>
      <c r="W44" s="16"/>
      <c r="X44" s="16"/>
      <c r="Y44" s="16"/>
      <c r="Z44" s="16"/>
      <c r="AA44" s="16"/>
      <c r="AB44" s="16"/>
    </row>
    <row r="45" spans="1:28" ht="13.5" customHeight="1" x14ac:dyDescent="0.2">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row>
    <row r="46" spans="1:28" ht="13.5" customHeight="1" x14ac:dyDescent="0.2">
      <c r="A46" s="177" t="s">
        <v>260</v>
      </c>
      <c r="B46" s="112"/>
      <c r="C46" s="112"/>
      <c r="D46" s="112"/>
      <c r="E46" s="112"/>
      <c r="F46" s="112"/>
      <c r="G46" s="112"/>
      <c r="H46" s="112"/>
      <c r="I46" s="112"/>
      <c r="J46" s="112"/>
      <c r="K46" s="112"/>
      <c r="L46" s="112"/>
      <c r="M46" s="112"/>
      <c r="N46" s="112"/>
      <c r="O46" s="112"/>
      <c r="P46" s="112"/>
      <c r="Q46" s="112"/>
      <c r="R46" s="112"/>
      <c r="S46" s="112"/>
      <c r="T46" s="112"/>
      <c r="U46" s="112"/>
      <c r="V46" s="112"/>
      <c r="W46" s="112"/>
      <c r="X46" s="112"/>
      <c r="Y46" s="112"/>
      <c r="Z46" s="112"/>
      <c r="AA46" s="112"/>
      <c r="AB46" s="112"/>
    </row>
    <row r="47" spans="1:28" ht="57" customHeight="1" x14ac:dyDescent="0.2">
      <c r="A47" s="207" t="s">
        <v>161</v>
      </c>
      <c r="B47" s="191"/>
      <c r="C47" s="191"/>
      <c r="D47" s="191"/>
      <c r="E47" s="191"/>
      <c r="F47" s="191"/>
      <c r="G47" s="191"/>
      <c r="H47" s="191"/>
      <c r="I47" s="191"/>
      <c r="J47" s="191"/>
      <c r="K47" s="191"/>
      <c r="L47" s="191"/>
      <c r="M47" s="191"/>
      <c r="N47" s="191"/>
      <c r="O47" s="191"/>
      <c r="P47" s="191"/>
      <c r="Q47" s="191"/>
      <c r="R47" s="191"/>
      <c r="S47" s="174"/>
      <c r="T47" s="115"/>
      <c r="U47" s="115"/>
      <c r="V47" s="115"/>
      <c r="W47" s="115"/>
      <c r="X47" s="115"/>
      <c r="Y47" s="115"/>
      <c r="Z47" s="115"/>
      <c r="AA47" s="115"/>
      <c r="AB47" s="115"/>
    </row>
    <row r="48" spans="1:28" ht="13.5" customHeight="1" x14ac:dyDescent="0.2">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row>
    <row r="49" spans="1:28" ht="59.25" customHeight="1" x14ac:dyDescent="0.2">
      <c r="A49" s="192" t="s">
        <v>162</v>
      </c>
      <c r="B49" s="191"/>
      <c r="C49" s="191"/>
      <c r="D49" s="191"/>
      <c r="E49" s="191"/>
      <c r="F49" s="191"/>
      <c r="G49" s="191"/>
      <c r="H49" s="191"/>
      <c r="I49" s="191"/>
      <c r="J49" s="191"/>
      <c r="K49" s="191"/>
      <c r="L49" s="191"/>
      <c r="M49" s="191"/>
      <c r="N49" s="191"/>
      <c r="O49" s="191"/>
      <c r="P49" s="191"/>
      <c r="Q49" s="191"/>
      <c r="R49" s="115"/>
      <c r="S49" s="115"/>
      <c r="T49" s="115"/>
      <c r="U49" s="115"/>
      <c r="V49" s="115"/>
      <c r="W49" s="115"/>
      <c r="X49" s="115"/>
      <c r="Y49" s="115"/>
      <c r="Z49" s="115"/>
      <c r="AA49" s="115"/>
      <c r="AB49" s="115"/>
    </row>
    <row r="50" spans="1:28" ht="13.5" customHeight="1" x14ac:dyDescent="0.2">
      <c r="A50" s="111"/>
      <c r="B50" s="111"/>
      <c r="C50" s="111"/>
      <c r="D50" s="111"/>
      <c r="E50" s="111"/>
      <c r="F50" s="142" t="s">
        <v>163</v>
      </c>
      <c r="G50" s="142" t="s">
        <v>163</v>
      </c>
      <c r="H50" s="142" t="s">
        <v>163</v>
      </c>
      <c r="I50" s="142" t="s">
        <v>164</v>
      </c>
      <c r="J50" s="142" t="s">
        <v>164</v>
      </c>
      <c r="K50" s="142" t="s">
        <v>164</v>
      </c>
      <c r="L50" s="142" t="s">
        <v>165</v>
      </c>
      <c r="M50" s="142" t="s">
        <v>165</v>
      </c>
      <c r="N50" s="142" t="s">
        <v>165</v>
      </c>
      <c r="O50" s="142" t="s">
        <v>166</v>
      </c>
      <c r="P50" s="142" t="s">
        <v>166</v>
      </c>
      <c r="Q50" s="142" t="s">
        <v>166</v>
      </c>
      <c r="R50" s="111"/>
      <c r="S50" s="111"/>
      <c r="T50" s="111"/>
      <c r="U50" s="111"/>
      <c r="V50" s="111"/>
      <c r="W50" s="111"/>
      <c r="X50" s="111"/>
      <c r="Y50" s="111"/>
      <c r="Z50" s="111"/>
      <c r="AA50" s="111"/>
      <c r="AB50" s="111"/>
    </row>
    <row r="51" spans="1:28" ht="13.5" customHeight="1" x14ac:dyDescent="0.2">
      <c r="A51" s="104" t="s">
        <v>2</v>
      </c>
      <c r="B51" s="104" t="s">
        <v>6</v>
      </c>
      <c r="C51" s="104" t="s">
        <v>108</v>
      </c>
      <c r="D51" s="111"/>
      <c r="E51" s="111"/>
      <c r="F51" s="117">
        <v>41456</v>
      </c>
      <c r="G51" s="117">
        <v>41487</v>
      </c>
      <c r="H51" s="117">
        <v>41518</v>
      </c>
      <c r="I51" s="117">
        <v>41548</v>
      </c>
      <c r="J51" s="117">
        <v>41579</v>
      </c>
      <c r="K51" s="117">
        <v>41609</v>
      </c>
      <c r="L51" s="117">
        <v>41640</v>
      </c>
      <c r="M51" s="117">
        <v>41671</v>
      </c>
      <c r="N51" s="117">
        <v>41699</v>
      </c>
      <c r="O51" s="117">
        <v>41730</v>
      </c>
      <c r="P51" s="117">
        <v>41760</v>
      </c>
      <c r="Q51" s="117">
        <v>41791</v>
      </c>
      <c r="R51" s="104" t="s">
        <v>110</v>
      </c>
      <c r="S51" s="104"/>
      <c r="T51" s="111"/>
      <c r="U51" s="111"/>
      <c r="V51" s="111"/>
      <c r="W51" s="111"/>
      <c r="X51" s="111"/>
      <c r="Y51" s="111"/>
      <c r="Z51" s="111"/>
      <c r="AA51" s="111"/>
      <c r="AB51" s="111"/>
    </row>
    <row r="52" spans="1:28" ht="13.5" customHeight="1" x14ac:dyDescent="0.2">
      <c r="A52" s="16" t="s">
        <v>32</v>
      </c>
      <c r="B52" s="16" t="s">
        <v>34</v>
      </c>
      <c r="C52" s="16" t="s">
        <v>33</v>
      </c>
      <c r="D52" s="16"/>
      <c r="E52" s="16"/>
      <c r="F52" s="43">
        <f>SUMIFS('Data Repository Table'!$J:$J,'Data Repository Table'!$A:$A,'What-If Analysis'!$A52,'Data Repository Table'!$C:$C,'What-If Analysis'!$B52,'Data Repository Table'!$B:$B,'What-If Analysis'!$C52,'Data Repository Table'!$D:$D,F$51)</f>
        <v>5914581.1976700742</v>
      </c>
      <c r="G52" s="43">
        <f>SUMIFS('Data Repository Table'!$J:$J,'Data Repository Table'!$A:$A,'What-If Analysis'!$A52,'Data Repository Table'!$C:$C,'What-If Analysis'!$B52,'Data Repository Table'!$B:$B,'What-If Analysis'!$C52,'Data Repository Table'!$D:$D,G$51)</f>
        <v>5696664.2399759311</v>
      </c>
      <c r="H52" s="43">
        <f>SUMIFS('Data Repository Table'!$J:$J,'Data Repository Table'!$A:$A,'What-If Analysis'!$A52,'Data Repository Table'!$C:$C,'What-If Analysis'!$B52,'Data Repository Table'!$B:$B,'What-If Analysis'!$C52,'Data Repository Table'!$D:$D,H$51)</f>
        <v>5260681.8298072498</v>
      </c>
      <c r="I52" s="43">
        <f>SUMIFS('Data Repository Table'!$J:$J,'Data Repository Table'!$A:$A,'What-If Analysis'!$A52,'Data Repository Table'!$C:$C,'What-If Analysis'!$B52,'Data Repository Table'!$B:$B,'What-If Analysis'!$C52,'Data Repository Table'!$D:$D,I$51)</f>
        <v>5221955.4924466992</v>
      </c>
      <c r="J52" s="43">
        <f>SUMIFS('Data Repository Table'!$J:$J,'Data Repository Table'!$A:$A,'What-If Analysis'!$A52,'Data Repository Table'!$C:$C,'What-If Analysis'!$B52,'Data Repository Table'!$B:$B,'What-If Analysis'!$C52,'Data Repository Table'!$D:$D,J$51)</f>
        <v>5514147.1707946751</v>
      </c>
      <c r="K52" s="43">
        <f>SUMIFS('Data Repository Table'!$J:$J,'Data Repository Table'!$A:$A,'What-If Analysis'!$A52,'Data Repository Table'!$C:$C,'What-If Analysis'!$B52,'Data Repository Table'!$B:$B,'What-If Analysis'!$C52,'Data Repository Table'!$D:$D,K$51)</f>
        <v>5380892.2001862573</v>
      </c>
      <c r="L52" s="43">
        <f>SUMIFS('Data Repository Table'!$J:$J,'Data Repository Table'!$A:$A,'What-If Analysis'!$A52,'Data Repository Table'!$C:$C,'What-If Analysis'!$B52,'Data Repository Table'!$B:$B,'What-If Analysis'!$C52,'Data Repository Table'!$D:$D,L$51)</f>
        <v>7822599.7200296307</v>
      </c>
      <c r="M52" s="43">
        <f>SUMIFS('Data Repository Table'!$J:$J,'Data Repository Table'!$A:$A,'What-If Analysis'!$A52,'Data Repository Table'!$C:$C,'What-If Analysis'!$B52,'Data Repository Table'!$B:$B,'What-If Analysis'!$C52,'Data Repository Table'!$D:$D,M$51)</f>
        <v>6924324.6322913244</v>
      </c>
      <c r="N52" s="43">
        <f>SUMIFS('Data Repository Table'!$J:$J,'Data Repository Table'!$A:$A,'What-If Analysis'!$A52,'Data Repository Table'!$C:$C,'What-If Analysis'!$B52,'Data Repository Table'!$B:$B,'What-If Analysis'!$C52,'Data Repository Table'!$D:$D,N$51)</f>
        <v>7297789.3913026378</v>
      </c>
      <c r="O52" s="43">
        <f>SUMIFS('Data Repository Table'!$J:$J,'Data Repository Table'!$A:$A,'What-If Analysis'!$A52,'Data Repository Table'!$C:$C,'What-If Analysis'!$B52,'Data Repository Table'!$B:$B,'What-If Analysis'!$C52,'Data Repository Table'!$D:$D,O$51)</f>
        <v>5332240.4186026063</v>
      </c>
      <c r="P52" s="43">
        <f>SUMIFS('Data Repository Table'!$J:$J,'Data Repository Table'!$A:$A,'What-If Analysis'!$A52,'Data Repository Table'!$C:$C,'What-If Analysis'!$B52,'Data Repository Table'!$B:$B,'What-If Analysis'!$C52,'Data Repository Table'!$D:$D,P$51)</f>
        <v>5394917.135688588</v>
      </c>
      <c r="Q52" s="43">
        <f>SUMIFS('Data Repository Table'!$J:$J,'Data Repository Table'!$A:$A,'What-If Analysis'!$A52,'Data Repository Table'!$C:$C,'What-If Analysis'!$B52,'Data Repository Table'!$B:$B,'What-If Analysis'!$C52,'Data Repository Table'!$D:$D,Q$51)</f>
        <v>5184163.8693572879</v>
      </c>
      <c r="R52" s="29">
        <f>SUM(F52:Q52)</f>
        <v>70944957.298152953</v>
      </c>
      <c r="S52" s="29"/>
      <c r="T52" s="16"/>
      <c r="U52" s="16"/>
      <c r="V52" s="16"/>
      <c r="W52" s="16"/>
      <c r="X52" s="16"/>
      <c r="Y52" s="16"/>
      <c r="Z52" s="16"/>
      <c r="AA52" s="16"/>
      <c r="AB52" s="16"/>
    </row>
    <row r="53" spans="1:28" ht="13.5" customHeight="1" x14ac:dyDescent="0.2">
      <c r="A53" s="16" t="s">
        <v>32</v>
      </c>
      <c r="B53" s="16" t="s">
        <v>42</v>
      </c>
      <c r="C53" s="16" t="s">
        <v>33</v>
      </c>
      <c r="D53" s="16"/>
      <c r="E53" s="16"/>
      <c r="F53" s="43">
        <f>SUMIFS('Data Repository Table'!$J:$J,'Data Repository Table'!$A:$A,'What-If Analysis'!$A53,'Data Repository Table'!$C:$C,'What-If Analysis'!$B53,'Data Repository Table'!$B:$B,'What-If Analysis'!$C53,'Data Repository Table'!$D:$D,F$51)</f>
        <v>17328050.972999997</v>
      </c>
      <c r="G53" s="43">
        <f>SUMIFS('Data Repository Table'!$J:$J,'Data Repository Table'!$A:$A,'What-If Analysis'!$A53,'Data Repository Table'!$C:$C,'What-If Analysis'!$B53,'Data Repository Table'!$B:$B,'What-If Analysis'!$C53,'Data Repository Table'!$D:$D,G$51)</f>
        <v>14604314.435999997</v>
      </c>
      <c r="H53" s="43">
        <f>SUMIFS('Data Repository Table'!$J:$J,'Data Repository Table'!$A:$A,'What-If Analysis'!$A53,'Data Repository Table'!$C:$C,'What-If Analysis'!$B53,'Data Repository Table'!$B:$B,'What-If Analysis'!$C53,'Data Repository Table'!$D:$D,H$51)</f>
        <v>16135900.118999999</v>
      </c>
      <c r="I53" s="43">
        <f>SUMIFS('Data Repository Table'!$J:$J,'Data Repository Table'!$A:$A,'What-If Analysis'!$A53,'Data Repository Table'!$C:$C,'What-If Analysis'!$B53,'Data Repository Table'!$B:$B,'What-If Analysis'!$C53,'Data Repository Table'!$D:$D,I$51)</f>
        <v>15151633.271999998</v>
      </c>
      <c r="J53" s="43">
        <f>SUMIFS('Data Repository Table'!$J:$J,'Data Repository Table'!$A:$A,'What-If Analysis'!$A53,'Data Repository Table'!$C:$C,'What-If Analysis'!$B53,'Data Repository Table'!$B:$B,'What-If Analysis'!$C53,'Data Repository Table'!$D:$D,J$51)</f>
        <v>13832900.801999997</v>
      </c>
      <c r="K53" s="43">
        <f>SUMIFS('Data Repository Table'!$J:$J,'Data Repository Table'!$A:$A,'What-If Analysis'!$A53,'Data Repository Table'!$C:$C,'What-If Analysis'!$B53,'Data Repository Table'!$B:$B,'What-If Analysis'!$C53,'Data Repository Table'!$D:$D,K$51)</f>
        <v>15562959.623999998</v>
      </c>
      <c r="L53" s="43">
        <f>SUMIFS('Data Repository Table'!$J:$J,'Data Repository Table'!$A:$A,'What-If Analysis'!$A53,'Data Repository Table'!$C:$C,'What-If Analysis'!$B53,'Data Repository Table'!$B:$B,'What-If Analysis'!$C53,'Data Repository Table'!$D:$D,L$51)</f>
        <v>22354057.620000001</v>
      </c>
      <c r="M53" s="43">
        <f>SUMIFS('Data Repository Table'!$J:$J,'Data Repository Table'!$A:$A,'What-If Analysis'!$A53,'Data Repository Table'!$C:$C,'What-If Analysis'!$B53,'Data Repository Table'!$B:$B,'What-If Analysis'!$C53,'Data Repository Table'!$D:$D,M$51)</f>
        <v>18580950.729999997</v>
      </c>
      <c r="N53" s="43">
        <f>SUMIFS('Data Repository Table'!$J:$J,'Data Repository Table'!$A:$A,'What-If Analysis'!$A53,'Data Repository Table'!$C:$C,'What-If Analysis'!$B53,'Data Repository Table'!$B:$B,'What-If Analysis'!$C53,'Data Repository Table'!$D:$D,N$51)</f>
        <v>19644680.780999999</v>
      </c>
      <c r="O53" s="43">
        <f>SUMIFS('Data Repository Table'!$J:$J,'Data Repository Table'!$A:$A,'What-If Analysis'!$A53,'Data Repository Table'!$C:$C,'What-If Analysis'!$B53,'Data Repository Table'!$B:$B,'What-If Analysis'!$C53,'Data Repository Table'!$D:$D,O$51)</f>
        <v>18268435.046</v>
      </c>
      <c r="P53" s="43">
        <f>SUMIFS('Data Repository Table'!$J:$J,'Data Repository Table'!$A:$A,'What-If Analysis'!$A53,'Data Repository Table'!$C:$C,'What-If Analysis'!$B53,'Data Repository Table'!$B:$B,'What-If Analysis'!$C53,'Data Repository Table'!$D:$D,P$51)</f>
        <v>14627298.491999999</v>
      </c>
      <c r="Q53" s="43">
        <f>SUMIFS('Data Repository Table'!$J:$J,'Data Repository Table'!$A:$A,'What-If Analysis'!$A53,'Data Repository Table'!$C:$C,'What-If Analysis'!$B53,'Data Repository Table'!$B:$B,'What-If Analysis'!$C53,'Data Repository Table'!$D:$D,Q$51)</f>
        <v>16164167.273999998</v>
      </c>
      <c r="R53" s="29">
        <f t="shared" ref="R53:R54" si="1">SUM(F53:Q53)</f>
        <v>202255349.16899997</v>
      </c>
      <c r="S53" s="29"/>
      <c r="T53" s="24"/>
      <c r="U53" s="16"/>
      <c r="V53" s="16"/>
      <c r="W53" s="16"/>
      <c r="X53" s="16"/>
      <c r="Y53" s="16"/>
      <c r="Z53" s="16"/>
      <c r="AA53" s="16"/>
      <c r="AB53" s="16"/>
    </row>
    <row r="54" spans="1:28" ht="13.5" customHeight="1" x14ac:dyDescent="0.2">
      <c r="A54" s="16" t="s">
        <v>32</v>
      </c>
      <c r="B54" s="16" t="s">
        <v>43</v>
      </c>
      <c r="C54" s="16" t="s">
        <v>33</v>
      </c>
      <c r="D54" s="16"/>
      <c r="E54" s="16"/>
      <c r="F54" s="43">
        <f>SUMIFS('Data Repository Table'!$J:$J,'Data Repository Table'!$A:$A,'What-If Analysis'!$A54,'Data Repository Table'!$C:$C,'What-If Analysis'!$B54,'Data Repository Table'!$B:$B,'What-If Analysis'!$C54,'Data Repository Table'!$D:$D,F$51)</f>
        <v>12716846.793</v>
      </c>
      <c r="G54" s="43">
        <f>SUMIFS('Data Repository Table'!$J:$J,'Data Repository Table'!$A:$A,'What-If Analysis'!$A54,'Data Repository Table'!$C:$C,'What-If Analysis'!$B54,'Data Repository Table'!$B:$B,'What-If Analysis'!$C54,'Data Repository Table'!$D:$D,G$51)</f>
        <v>13050243.880999997</v>
      </c>
      <c r="H54" s="43">
        <f>SUMIFS('Data Repository Table'!$J:$J,'Data Repository Table'!$A:$A,'What-If Analysis'!$A54,'Data Repository Table'!$C:$C,'What-If Analysis'!$B54,'Data Repository Table'!$B:$B,'What-If Analysis'!$C54,'Data Repository Table'!$D:$D,H$51)</f>
        <v>13235472.919</v>
      </c>
      <c r="I54" s="43">
        <f>SUMIFS('Data Repository Table'!$J:$J,'Data Repository Table'!$A:$A,'What-If Analysis'!$A54,'Data Repository Table'!$C:$C,'What-If Analysis'!$B54,'Data Repository Table'!$B:$B,'What-If Analysis'!$C54,'Data Repository Table'!$D:$D,I$51)</f>
        <v>11815762.267000001</v>
      </c>
      <c r="J54" s="43">
        <f>SUMIFS('Data Repository Table'!$J:$J,'Data Repository Table'!$A:$A,'What-If Analysis'!$A54,'Data Repository Table'!$C:$C,'What-If Analysis'!$B54,'Data Repository Table'!$B:$B,'What-If Analysis'!$C54,'Data Repository Table'!$D:$D,J$51)</f>
        <v>11881724.445</v>
      </c>
      <c r="K54" s="43">
        <f>SUMIFS('Data Repository Table'!$J:$J,'Data Repository Table'!$A:$A,'What-If Analysis'!$A54,'Data Repository Table'!$C:$C,'What-If Analysis'!$B54,'Data Repository Table'!$B:$B,'What-If Analysis'!$C54,'Data Repository Table'!$D:$D,K$51)</f>
        <v>11127131.811999999</v>
      </c>
      <c r="L54" s="43">
        <f>SUMIFS('Data Repository Table'!$J:$J,'Data Repository Table'!$A:$A,'What-If Analysis'!$A54,'Data Repository Table'!$C:$C,'What-If Analysis'!$B54,'Data Repository Table'!$B:$B,'What-If Analysis'!$C54,'Data Repository Table'!$D:$D,L$51)</f>
        <v>15491089.403999997</v>
      </c>
      <c r="M54" s="43">
        <f>SUMIFS('Data Repository Table'!$J:$J,'Data Repository Table'!$A:$A,'What-If Analysis'!$A54,'Data Repository Table'!$C:$C,'What-If Analysis'!$B54,'Data Repository Table'!$B:$B,'What-If Analysis'!$C54,'Data Repository Table'!$D:$D,M$51)</f>
        <v>15776843.228999998</v>
      </c>
      <c r="N54" s="43">
        <f>SUMIFS('Data Repository Table'!$J:$J,'Data Repository Table'!$A:$A,'What-If Analysis'!$A54,'Data Repository Table'!$C:$C,'What-If Analysis'!$B54,'Data Repository Table'!$B:$B,'What-If Analysis'!$C54,'Data Repository Table'!$D:$D,N$51)</f>
        <v>14151791.636999998</v>
      </c>
      <c r="O54" s="43">
        <f>SUMIFS('Data Repository Table'!$J:$J,'Data Repository Table'!$A:$A,'What-If Analysis'!$A54,'Data Repository Table'!$C:$C,'What-If Analysis'!$B54,'Data Repository Table'!$B:$B,'What-If Analysis'!$C54,'Data Repository Table'!$D:$D,O$51)</f>
        <v>15011361.791999999</v>
      </c>
      <c r="P54" s="43">
        <f>SUMIFS('Data Repository Table'!$J:$J,'Data Repository Table'!$A:$A,'What-If Analysis'!$A54,'Data Repository Table'!$C:$C,'What-If Analysis'!$B54,'Data Repository Table'!$B:$B,'What-If Analysis'!$C54,'Data Repository Table'!$D:$D,P$51)</f>
        <v>14286635.347000001</v>
      </c>
      <c r="Q54" s="43">
        <f>SUMIFS('Data Repository Table'!$J:$J,'Data Repository Table'!$A:$A,'What-If Analysis'!$A54,'Data Repository Table'!$C:$C,'What-If Analysis'!$B54,'Data Repository Table'!$B:$B,'What-If Analysis'!$C54,'Data Repository Table'!$D:$D,Q$51)</f>
        <v>15120321.851</v>
      </c>
      <c r="R54" s="29">
        <f t="shared" si="1"/>
        <v>163665225.377</v>
      </c>
      <c r="S54" s="29"/>
      <c r="T54" s="16"/>
      <c r="U54" s="16"/>
      <c r="V54" s="16"/>
      <c r="W54" s="16"/>
      <c r="X54" s="16"/>
      <c r="Y54" s="16"/>
      <c r="Z54" s="16"/>
      <c r="AA54" s="16"/>
      <c r="AB54" s="16"/>
    </row>
    <row r="55" spans="1:28" ht="13.5" customHeight="1" x14ac:dyDescent="0.2">
      <c r="A55" s="16"/>
      <c r="B55" s="16"/>
      <c r="C55" s="16"/>
      <c r="D55" s="16"/>
      <c r="E55" s="16"/>
      <c r="F55" s="43"/>
      <c r="G55" s="43"/>
      <c r="H55" s="43"/>
      <c r="I55" s="43"/>
      <c r="J55" s="43"/>
      <c r="K55" s="43"/>
      <c r="L55" s="43"/>
      <c r="M55" s="43"/>
      <c r="N55" s="43"/>
      <c r="O55" s="43"/>
      <c r="P55" s="43"/>
      <c r="Q55" s="43"/>
      <c r="R55" s="29"/>
      <c r="S55" s="29"/>
      <c r="T55" s="16"/>
      <c r="U55" s="16"/>
      <c r="V55" s="16"/>
      <c r="W55" s="16"/>
      <c r="X55" s="16"/>
      <c r="Y55" s="16"/>
      <c r="Z55" s="16"/>
      <c r="AA55" s="16"/>
      <c r="AB55" s="16"/>
    </row>
    <row r="56" spans="1:28" ht="13.5" customHeight="1" x14ac:dyDescent="0.2">
      <c r="A56" s="16"/>
      <c r="B56" s="16"/>
      <c r="C56" s="16"/>
      <c r="D56" s="16"/>
      <c r="E56" s="16"/>
      <c r="F56" s="44"/>
      <c r="G56" s="45"/>
      <c r="H56" s="46"/>
      <c r="I56" s="16"/>
      <c r="J56" s="47"/>
      <c r="K56" s="46"/>
      <c r="L56" s="16"/>
      <c r="M56" s="43"/>
      <c r="N56" s="16"/>
      <c r="O56" s="16"/>
      <c r="P56" s="43"/>
      <c r="Q56" s="16"/>
      <c r="R56" s="16"/>
      <c r="S56" s="16"/>
      <c r="T56" s="16"/>
      <c r="U56" s="16"/>
      <c r="V56" s="16"/>
      <c r="W56" s="16"/>
      <c r="X56" s="16"/>
      <c r="Y56" s="16"/>
      <c r="Z56" s="16"/>
      <c r="AA56" s="16"/>
      <c r="AB56" s="16"/>
    </row>
    <row r="57" spans="1:28" ht="13.5" customHeight="1" x14ac:dyDescent="0.2">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row>
    <row r="58" spans="1:28" ht="13.5" customHeight="1" x14ac:dyDescent="0.2">
      <c r="A58" s="39" t="s">
        <v>167</v>
      </c>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row>
    <row r="59" spans="1:28" ht="13.5" customHeight="1" x14ac:dyDescent="0.2">
      <c r="A59" s="104" t="s">
        <v>2</v>
      </c>
      <c r="B59" s="104" t="s">
        <v>6</v>
      </c>
      <c r="C59" s="104" t="s">
        <v>108</v>
      </c>
      <c r="D59" s="104" t="s">
        <v>168</v>
      </c>
      <c r="E59" s="185" t="s">
        <v>155</v>
      </c>
      <c r="F59" s="117">
        <v>41456</v>
      </c>
      <c r="G59" s="117">
        <v>41487</v>
      </c>
      <c r="H59" s="117">
        <v>41518</v>
      </c>
      <c r="I59" s="117">
        <v>41548</v>
      </c>
      <c r="J59" s="117">
        <v>41579</v>
      </c>
      <c r="K59" s="117">
        <v>41609</v>
      </c>
      <c r="L59" s="117">
        <v>41640</v>
      </c>
      <c r="M59" s="117">
        <v>41671</v>
      </c>
      <c r="N59" s="117">
        <v>41699</v>
      </c>
      <c r="O59" s="117">
        <v>41730</v>
      </c>
      <c r="P59" s="117">
        <v>41760</v>
      </c>
      <c r="Q59" s="117">
        <v>41791</v>
      </c>
      <c r="R59" s="104" t="s">
        <v>110</v>
      </c>
      <c r="S59" s="185" t="s">
        <v>261</v>
      </c>
      <c r="T59" s="104" t="s">
        <v>169</v>
      </c>
      <c r="U59" s="188" t="s">
        <v>262</v>
      </c>
      <c r="V59" s="111"/>
      <c r="W59" s="111"/>
      <c r="X59" s="111"/>
      <c r="Y59" s="111"/>
      <c r="Z59" s="111"/>
      <c r="AA59" s="111"/>
      <c r="AB59" s="111"/>
    </row>
    <row r="60" spans="1:28" ht="13.5" customHeight="1" x14ac:dyDescent="0.2">
      <c r="A60" s="16" t="s">
        <v>32</v>
      </c>
      <c r="B60" s="16" t="s">
        <v>42</v>
      </c>
      <c r="C60" s="16" t="s">
        <v>33</v>
      </c>
      <c r="D60" s="39" t="s">
        <v>170</v>
      </c>
      <c r="E60" s="186" t="s">
        <v>165</v>
      </c>
      <c r="F60" s="43">
        <f>IF(F$50=$E60,,F$53)</f>
        <v>17328050.972999997</v>
      </c>
      <c r="G60" s="43">
        <f t="shared" ref="G60:Q60" si="2">IF(G$50=$E60,,G$53)</f>
        <v>14604314.435999997</v>
      </c>
      <c r="H60" s="43">
        <f t="shared" si="2"/>
        <v>16135900.118999999</v>
      </c>
      <c r="I60" s="43">
        <f t="shared" si="2"/>
        <v>15151633.271999998</v>
      </c>
      <c r="J60" s="43">
        <f t="shared" si="2"/>
        <v>13832900.801999997</v>
      </c>
      <c r="K60" s="43">
        <f t="shared" si="2"/>
        <v>15562959.623999998</v>
      </c>
      <c r="L60" s="43">
        <f t="shared" si="2"/>
        <v>0</v>
      </c>
      <c r="M60" s="43">
        <f t="shared" si="2"/>
        <v>0</v>
      </c>
      <c r="N60" s="43">
        <f t="shared" si="2"/>
        <v>0</v>
      </c>
      <c r="O60" s="43">
        <f t="shared" si="2"/>
        <v>18268435.046</v>
      </c>
      <c r="P60" s="43">
        <f t="shared" si="2"/>
        <v>14627298.491999999</v>
      </c>
      <c r="Q60" s="43">
        <f t="shared" si="2"/>
        <v>16164167.273999998</v>
      </c>
      <c r="R60" s="29">
        <f t="shared" ref="R60:R63" si="3">SUM(F60:Q60)</f>
        <v>141675660.03799999</v>
      </c>
      <c r="S60" s="29">
        <f>$R$53</f>
        <v>202255349.16899997</v>
      </c>
      <c r="T60" s="187">
        <f>($R60-$R$53)/$R$53</f>
        <v>-0.2995208254313263</v>
      </c>
      <c r="U60" s="189">
        <f t="shared" ref="U60:U62" si="4">S60-R60</f>
        <v>60579689.130999982</v>
      </c>
      <c r="V60" s="16"/>
      <c r="W60" s="16"/>
      <c r="X60" s="16"/>
      <c r="Y60" s="16"/>
      <c r="Z60" s="16"/>
      <c r="AA60" s="16"/>
      <c r="AB60" s="16"/>
    </row>
    <row r="61" spans="1:28" ht="13.5" customHeight="1" x14ac:dyDescent="0.2">
      <c r="A61" s="16" t="s">
        <v>32</v>
      </c>
      <c r="B61" s="16" t="s">
        <v>42</v>
      </c>
      <c r="C61" s="16" t="s">
        <v>33</v>
      </c>
      <c r="D61" s="39" t="s">
        <v>171</v>
      </c>
      <c r="E61" s="186" t="s">
        <v>166</v>
      </c>
      <c r="F61" s="43">
        <f t="shared" ref="F61:Q63" si="5">IF(F$50=$E61,,F$53)</f>
        <v>17328050.972999997</v>
      </c>
      <c r="G61" s="43">
        <f t="shared" si="5"/>
        <v>14604314.435999997</v>
      </c>
      <c r="H61" s="43">
        <f t="shared" si="5"/>
        <v>16135900.118999999</v>
      </c>
      <c r="I61" s="43">
        <f t="shared" si="5"/>
        <v>15151633.271999998</v>
      </c>
      <c r="J61" s="43">
        <f t="shared" si="5"/>
        <v>13832900.801999997</v>
      </c>
      <c r="K61" s="43">
        <f t="shared" si="5"/>
        <v>15562959.623999998</v>
      </c>
      <c r="L61" s="43">
        <f t="shared" si="5"/>
        <v>22354057.620000001</v>
      </c>
      <c r="M61" s="43">
        <f t="shared" si="5"/>
        <v>18580950.729999997</v>
      </c>
      <c r="N61" s="43">
        <f t="shared" si="5"/>
        <v>19644680.780999999</v>
      </c>
      <c r="O61" s="43">
        <f t="shared" si="5"/>
        <v>0</v>
      </c>
      <c r="P61" s="43">
        <f t="shared" si="5"/>
        <v>0</v>
      </c>
      <c r="Q61" s="43">
        <f t="shared" si="5"/>
        <v>0</v>
      </c>
      <c r="R61" s="29">
        <f t="shared" si="3"/>
        <v>153195448.35699999</v>
      </c>
      <c r="S61" s="29">
        <f t="shared" ref="S61:S63" si="6">$R$53</f>
        <v>202255349.16899997</v>
      </c>
      <c r="T61" s="187">
        <f t="shared" ref="T61:T63" si="7">($R61-$R$53)/$R$53</f>
        <v>-0.24256416956867055</v>
      </c>
      <c r="U61" s="189">
        <f t="shared" si="4"/>
        <v>49059900.811999977</v>
      </c>
      <c r="V61" s="16"/>
      <c r="W61" s="16"/>
      <c r="X61" s="16"/>
      <c r="Y61" s="16"/>
      <c r="Z61" s="16"/>
      <c r="AA61" s="16"/>
      <c r="AB61" s="16"/>
    </row>
    <row r="62" spans="1:28" ht="13.5" customHeight="1" x14ac:dyDescent="0.2">
      <c r="A62" s="16" t="s">
        <v>32</v>
      </c>
      <c r="B62" s="16" t="s">
        <v>42</v>
      </c>
      <c r="C62" s="16" t="s">
        <v>33</v>
      </c>
      <c r="D62" s="39" t="s">
        <v>172</v>
      </c>
      <c r="E62" s="186" t="s">
        <v>163</v>
      </c>
      <c r="F62" s="43">
        <f t="shared" si="5"/>
        <v>0</v>
      </c>
      <c r="G62" s="43">
        <f t="shared" si="5"/>
        <v>0</v>
      </c>
      <c r="H62" s="43">
        <f t="shared" si="5"/>
        <v>0</v>
      </c>
      <c r="I62" s="43">
        <f t="shared" si="5"/>
        <v>15151633.271999998</v>
      </c>
      <c r="J62" s="43">
        <f t="shared" si="5"/>
        <v>13832900.801999997</v>
      </c>
      <c r="K62" s="43">
        <f t="shared" si="5"/>
        <v>15562959.623999998</v>
      </c>
      <c r="L62" s="43">
        <f t="shared" si="5"/>
        <v>22354057.620000001</v>
      </c>
      <c r="M62" s="43">
        <f t="shared" si="5"/>
        <v>18580950.729999997</v>
      </c>
      <c r="N62" s="43">
        <f t="shared" si="5"/>
        <v>19644680.780999999</v>
      </c>
      <c r="O62" s="43">
        <f t="shared" si="5"/>
        <v>18268435.046</v>
      </c>
      <c r="P62" s="43">
        <f t="shared" si="5"/>
        <v>14627298.491999999</v>
      </c>
      <c r="Q62" s="43">
        <f t="shared" si="5"/>
        <v>16164167.273999998</v>
      </c>
      <c r="R62" s="29">
        <f t="shared" si="3"/>
        <v>154187083.64099997</v>
      </c>
      <c r="S62" s="29">
        <f t="shared" si="6"/>
        <v>202255349.16899997</v>
      </c>
      <c r="T62" s="187">
        <f t="shared" si="7"/>
        <v>-0.23766128176830195</v>
      </c>
      <c r="U62" s="189">
        <f t="shared" si="4"/>
        <v>48068265.527999997</v>
      </c>
      <c r="V62" s="16"/>
      <c r="W62" s="16"/>
      <c r="X62" s="16"/>
      <c r="Y62" s="16"/>
      <c r="Z62" s="16"/>
      <c r="AA62" s="16"/>
      <c r="AB62" s="16"/>
    </row>
    <row r="63" spans="1:28" ht="13.5" customHeight="1" x14ac:dyDescent="0.2">
      <c r="A63" s="16" t="s">
        <v>32</v>
      </c>
      <c r="B63" s="16" t="s">
        <v>42</v>
      </c>
      <c r="C63" s="16" t="s">
        <v>33</v>
      </c>
      <c r="D63" s="39" t="s">
        <v>173</v>
      </c>
      <c r="E63" s="186" t="s">
        <v>164</v>
      </c>
      <c r="F63" s="43">
        <f t="shared" si="5"/>
        <v>17328050.972999997</v>
      </c>
      <c r="G63" s="43">
        <f t="shared" si="5"/>
        <v>14604314.435999997</v>
      </c>
      <c r="H63" s="43">
        <f t="shared" si="5"/>
        <v>16135900.118999999</v>
      </c>
      <c r="I63" s="43">
        <f t="shared" si="5"/>
        <v>0</v>
      </c>
      <c r="J63" s="43">
        <f t="shared" si="5"/>
        <v>0</v>
      </c>
      <c r="K63" s="43">
        <f t="shared" si="5"/>
        <v>0</v>
      </c>
      <c r="L63" s="43">
        <f t="shared" si="5"/>
        <v>22354057.620000001</v>
      </c>
      <c r="M63" s="43">
        <f t="shared" si="5"/>
        <v>18580950.729999997</v>
      </c>
      <c r="N63" s="43">
        <f t="shared" si="5"/>
        <v>19644680.780999999</v>
      </c>
      <c r="O63" s="43">
        <f t="shared" si="5"/>
        <v>18268435.046</v>
      </c>
      <c r="P63" s="43">
        <f t="shared" si="5"/>
        <v>14627298.491999999</v>
      </c>
      <c r="Q63" s="43">
        <f t="shared" si="5"/>
        <v>16164167.273999998</v>
      </c>
      <c r="R63" s="29">
        <f t="shared" si="3"/>
        <v>157707855.47099999</v>
      </c>
      <c r="S63" s="29">
        <f t="shared" si="6"/>
        <v>202255349.16899997</v>
      </c>
      <c r="T63" s="187">
        <f t="shared" si="7"/>
        <v>-0.22025372323170109</v>
      </c>
      <c r="U63" s="189">
        <f>S63-R63</f>
        <v>44547493.697999984</v>
      </c>
      <c r="V63" s="16"/>
      <c r="W63" s="16"/>
      <c r="X63" s="16"/>
      <c r="Y63" s="16"/>
      <c r="Z63" s="16"/>
      <c r="AA63" s="16"/>
      <c r="AB63" s="16"/>
    </row>
    <row r="64" spans="1:28" ht="13.5" customHeight="1" x14ac:dyDescent="0.2">
      <c r="A64" s="16"/>
      <c r="B64" s="16"/>
      <c r="C64" s="16"/>
      <c r="D64" s="16"/>
      <c r="E64" s="16"/>
      <c r="F64" s="29"/>
      <c r="G64" s="29"/>
      <c r="H64" s="29"/>
      <c r="I64" s="29"/>
      <c r="J64" s="29"/>
      <c r="K64" s="29"/>
      <c r="L64" s="29"/>
      <c r="M64" s="29"/>
      <c r="N64" s="29"/>
      <c r="O64" s="29"/>
      <c r="P64" s="29"/>
      <c r="Q64" s="29"/>
      <c r="R64" s="16"/>
      <c r="S64" s="16"/>
      <c r="T64" s="16"/>
      <c r="U64" s="16"/>
      <c r="V64" s="16"/>
      <c r="W64" s="16"/>
      <c r="X64" s="16"/>
      <c r="Y64" s="16"/>
      <c r="Z64" s="16"/>
      <c r="AA64" s="16"/>
      <c r="AB64" s="16"/>
    </row>
    <row r="65" spans="1:28" ht="30.75" customHeight="1" x14ac:dyDescent="0.2">
      <c r="A65" s="208" t="s">
        <v>174</v>
      </c>
      <c r="B65" s="194"/>
      <c r="C65" s="194"/>
      <c r="D65" s="194"/>
      <c r="E65" s="194"/>
      <c r="F65" s="194"/>
      <c r="G65" s="194"/>
      <c r="H65" s="194"/>
      <c r="I65" s="194"/>
      <c r="J65" s="194"/>
      <c r="K65" s="194"/>
      <c r="L65" s="194"/>
      <c r="M65" s="194"/>
      <c r="N65" s="194"/>
      <c r="O65" s="194"/>
      <c r="P65" s="194"/>
      <c r="Q65" s="16"/>
      <c r="R65" s="16"/>
      <c r="S65" s="16"/>
      <c r="T65" s="16"/>
      <c r="U65" s="16"/>
      <c r="V65" s="16"/>
      <c r="W65" s="16"/>
      <c r="X65" s="16"/>
      <c r="Y65" s="16"/>
      <c r="Z65" s="16"/>
      <c r="AA65" s="16"/>
      <c r="AB65" s="16"/>
    </row>
    <row r="66" spans="1:28" ht="13.5" customHeight="1" x14ac:dyDescent="0.2">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row>
    <row r="67" spans="1:28" ht="13.5" customHeight="1" x14ac:dyDescent="0.2">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row>
    <row r="68" spans="1:28" ht="13.5" customHeight="1" x14ac:dyDescent="0.2">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row>
    <row r="69" spans="1:28" ht="13.5" customHeight="1" x14ac:dyDescent="0.2">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row>
    <row r="70" spans="1:28" ht="13.5" customHeight="1" x14ac:dyDescent="0.2">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row>
    <row r="71" spans="1:28" ht="13.5" customHeight="1" x14ac:dyDescent="0.2">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row>
    <row r="72" spans="1:28" ht="13.5" customHeight="1" x14ac:dyDescent="0.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row>
    <row r="73" spans="1:28" ht="13.5" customHeight="1" x14ac:dyDescent="0.2">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row>
    <row r="74" spans="1:28" ht="13.5" customHeight="1" x14ac:dyDescent="0.2">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row>
    <row r="75" spans="1:28" ht="13.5" customHeight="1" x14ac:dyDescent="0.2">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row>
    <row r="76" spans="1:28" ht="13.5" customHeight="1" x14ac:dyDescent="0.2">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row>
    <row r="77" spans="1:28" ht="13.5" customHeight="1" x14ac:dyDescent="0.2">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row>
    <row r="78" spans="1:28" ht="13.5" customHeight="1" x14ac:dyDescent="0.2">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row>
    <row r="79" spans="1:28" ht="13.5" customHeight="1" x14ac:dyDescent="0.2">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row>
    <row r="80" spans="1:28" ht="13.5" customHeight="1" x14ac:dyDescent="0.2">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row>
    <row r="81" spans="1:28" ht="13.5" customHeight="1" x14ac:dyDescent="0.2">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row>
    <row r="82" spans="1:28" ht="13.5" customHeight="1" x14ac:dyDescent="0.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row>
    <row r="83" spans="1:28" ht="13.5" customHeight="1" x14ac:dyDescent="0.2">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row>
    <row r="84" spans="1:28" ht="13.5" customHeight="1" x14ac:dyDescent="0.2">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row>
    <row r="85" spans="1:28" ht="13.5" customHeight="1" x14ac:dyDescent="0.2">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row>
    <row r="86" spans="1:28" ht="32.25" customHeight="1" x14ac:dyDescent="0.2">
      <c r="A86" s="114" t="s">
        <v>175</v>
      </c>
      <c r="B86" s="115"/>
      <c r="C86" s="115"/>
      <c r="D86" s="115"/>
      <c r="E86" s="115"/>
      <c r="F86" s="115"/>
      <c r="G86" s="115"/>
      <c r="H86" s="115"/>
      <c r="I86" s="115"/>
      <c r="J86" s="115"/>
      <c r="K86" s="115"/>
      <c r="L86" s="115"/>
      <c r="M86" s="115"/>
      <c r="N86" s="115"/>
      <c r="O86" s="115"/>
      <c r="P86" s="115"/>
      <c r="Q86" s="115"/>
      <c r="R86" s="115"/>
      <c r="S86" s="115"/>
      <c r="T86" s="115"/>
      <c r="U86" s="115"/>
      <c r="V86" s="115"/>
      <c r="W86" s="115"/>
      <c r="X86" s="115"/>
      <c r="Y86" s="115"/>
      <c r="Z86" s="115"/>
      <c r="AA86" s="115"/>
      <c r="AB86" s="115"/>
    </row>
    <row r="87" spans="1:28" ht="13.5" customHeight="1" x14ac:dyDescent="0.2">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row>
    <row r="88" spans="1:28" ht="13.5" customHeight="1" x14ac:dyDescent="0.2">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row>
    <row r="89" spans="1:28" ht="13.5" customHeight="1" x14ac:dyDescent="0.2">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row>
    <row r="90" spans="1:28" ht="13.5" customHeight="1" x14ac:dyDescent="0.2">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row>
    <row r="91" spans="1:28" ht="13.5" customHeight="1" x14ac:dyDescent="0.2">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row>
    <row r="92" spans="1:28" ht="13.5" customHeight="1" x14ac:dyDescent="0.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row>
    <row r="93" spans="1:28" ht="13.5" customHeight="1" x14ac:dyDescent="0.2">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row>
    <row r="94" spans="1:28" ht="13.5" customHeight="1" x14ac:dyDescent="0.2">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row>
    <row r="95" spans="1:28" ht="13.5" customHeight="1" x14ac:dyDescent="0.2">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row>
    <row r="96" spans="1:28" ht="13.5" customHeight="1" x14ac:dyDescent="0.2">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row>
    <row r="97" spans="1:28" ht="13.5" customHeight="1" x14ac:dyDescent="0.2">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row>
    <row r="98" spans="1:28" ht="13.5" customHeight="1" x14ac:dyDescent="0.2">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row>
    <row r="99" spans="1:28" ht="13.5" customHeight="1" x14ac:dyDescent="0.2">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row>
    <row r="100" spans="1:28" ht="13.5" customHeight="1" x14ac:dyDescent="0.2">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row>
    <row r="101" spans="1:28" ht="13.5" customHeight="1" x14ac:dyDescent="0.2">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row>
    <row r="102" spans="1:28" ht="13.5" customHeight="1" x14ac:dyDescent="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row>
    <row r="103" spans="1:28" ht="13.5" customHeight="1" x14ac:dyDescent="0.2">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row>
    <row r="104" spans="1:28" ht="13.5" customHeight="1" x14ac:dyDescent="0.2">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row>
    <row r="105" spans="1:28" ht="13.5" customHeight="1" x14ac:dyDescent="0.2">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row>
    <row r="106" spans="1:28" ht="13.5" customHeight="1" x14ac:dyDescent="0.2">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row>
    <row r="107" spans="1:28" ht="13.5" customHeight="1" x14ac:dyDescent="0.2">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row>
    <row r="108" spans="1:28" ht="13.5" customHeight="1" x14ac:dyDescent="0.2">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row>
    <row r="109" spans="1:28" ht="13.5" customHeight="1" x14ac:dyDescent="0.2">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row>
    <row r="110" spans="1:28" ht="13.5" customHeight="1" x14ac:dyDescent="0.2">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row>
    <row r="111" spans="1:28" ht="13.5" customHeight="1" x14ac:dyDescent="0.2">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row>
    <row r="112" spans="1:28" ht="13.5" customHeight="1" x14ac:dyDescent="0.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row>
    <row r="113" spans="1:28" ht="13.5" customHeight="1" x14ac:dyDescent="0.2">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row>
    <row r="114" spans="1:28" ht="13.5" customHeight="1" x14ac:dyDescent="0.2">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row>
    <row r="115" spans="1:28" ht="13.5" customHeight="1" x14ac:dyDescent="0.2">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row>
    <row r="116" spans="1:28" ht="13.5" customHeight="1" x14ac:dyDescent="0.2">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row>
    <row r="117" spans="1:28" ht="13.5" customHeight="1" x14ac:dyDescent="0.2">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row>
    <row r="118" spans="1:28" ht="13.5" customHeight="1" x14ac:dyDescent="0.2">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row>
    <row r="119" spans="1:28" ht="13.5" customHeight="1" x14ac:dyDescent="0.2">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row>
    <row r="120" spans="1:28" ht="13.5" customHeight="1" x14ac:dyDescent="0.2">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row>
    <row r="121" spans="1:28" ht="13.5" customHeight="1" x14ac:dyDescent="0.2">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row>
    <row r="122" spans="1:28" ht="13.5" customHeight="1" x14ac:dyDescent="0.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row>
    <row r="123" spans="1:28" ht="13.5" customHeight="1" x14ac:dyDescent="0.2">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row>
    <row r="124" spans="1:28" ht="13.5" customHeight="1" x14ac:dyDescent="0.2">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row>
    <row r="125" spans="1:28" ht="13.5" customHeight="1" x14ac:dyDescent="0.2">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row>
    <row r="126" spans="1:28" ht="13.5" customHeight="1" x14ac:dyDescent="0.2">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row>
    <row r="127" spans="1:28" ht="13.5" customHeight="1" x14ac:dyDescent="0.2">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row>
    <row r="128" spans="1:28" ht="13.5" customHeight="1" x14ac:dyDescent="0.2">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row>
    <row r="129" spans="1:28" ht="13.5" customHeight="1" x14ac:dyDescent="0.2">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row>
    <row r="130" spans="1:28" ht="13.5" customHeight="1" x14ac:dyDescent="0.2">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row>
    <row r="131" spans="1:28" ht="13.5" customHeight="1" x14ac:dyDescent="0.2">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row>
    <row r="132" spans="1:28" ht="13.5" customHeight="1" x14ac:dyDescent="0.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row>
    <row r="133" spans="1:28" ht="13.5" customHeight="1" x14ac:dyDescent="0.2">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row>
    <row r="134" spans="1:28" ht="13.5" customHeight="1" x14ac:dyDescent="0.2">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row>
    <row r="135" spans="1:28" ht="13.5" customHeight="1" x14ac:dyDescent="0.2">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row>
    <row r="136" spans="1:28" ht="13.5" customHeight="1" x14ac:dyDescent="0.2">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row>
    <row r="137" spans="1:28" ht="13.5" customHeight="1" x14ac:dyDescent="0.2">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row>
    <row r="138" spans="1:28" ht="13.5" customHeight="1" x14ac:dyDescent="0.2">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row>
    <row r="139" spans="1:28" ht="13.5" customHeight="1" x14ac:dyDescent="0.2">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row>
    <row r="140" spans="1:28" ht="13.5" customHeight="1" x14ac:dyDescent="0.2">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row>
    <row r="141" spans="1:28" ht="13.5" customHeight="1" x14ac:dyDescent="0.2">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row>
    <row r="142" spans="1:28" ht="13.5" customHeight="1" x14ac:dyDescent="0.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row>
    <row r="143" spans="1:28" ht="13.5" customHeight="1" x14ac:dyDescent="0.2">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row>
    <row r="144" spans="1:28" ht="13.5" customHeight="1" x14ac:dyDescent="0.2">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row>
    <row r="145" spans="1:28" ht="13.5" customHeight="1" x14ac:dyDescent="0.2">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row>
    <row r="146" spans="1:28" ht="13.5" customHeight="1" x14ac:dyDescent="0.2">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row>
    <row r="147" spans="1:28" ht="13.5" customHeight="1" x14ac:dyDescent="0.2">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row>
    <row r="148" spans="1:28" ht="13.5" customHeight="1" x14ac:dyDescent="0.2">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row>
    <row r="149" spans="1:28" ht="13.5" customHeight="1" x14ac:dyDescent="0.2">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row>
    <row r="150" spans="1:28" ht="13.5" customHeight="1" x14ac:dyDescent="0.2">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row>
    <row r="151" spans="1:28" ht="13.5" customHeight="1" x14ac:dyDescent="0.2">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row>
    <row r="152" spans="1:28" ht="13.5" customHeight="1" x14ac:dyDescent="0.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row>
    <row r="153" spans="1:28" ht="13.5" customHeight="1" x14ac:dyDescent="0.2">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row>
    <row r="154" spans="1:28" ht="13.5" customHeight="1" x14ac:dyDescent="0.2">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row>
    <row r="155" spans="1:28" ht="13.5" customHeight="1" x14ac:dyDescent="0.2">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row>
    <row r="156" spans="1:28" ht="13.5" customHeight="1" x14ac:dyDescent="0.2">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row>
    <row r="157" spans="1:28" ht="13.5" customHeight="1" x14ac:dyDescent="0.2">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row>
    <row r="158" spans="1:28" ht="13.5" customHeight="1" x14ac:dyDescent="0.2">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row>
    <row r="159" spans="1:28" ht="13.5" customHeight="1" x14ac:dyDescent="0.2">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row>
    <row r="160" spans="1:28" ht="13.5" customHeight="1" x14ac:dyDescent="0.2">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row>
    <row r="161" spans="1:28" ht="13.5" customHeight="1" x14ac:dyDescent="0.2">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row>
    <row r="162" spans="1:28" ht="13.5" customHeight="1" x14ac:dyDescent="0.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row>
    <row r="163" spans="1:28" ht="13.5" customHeight="1" x14ac:dyDescent="0.2">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row>
    <row r="164" spans="1:28" ht="13.5" customHeight="1" x14ac:dyDescent="0.2">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row>
    <row r="165" spans="1:28" ht="13.5" customHeight="1" x14ac:dyDescent="0.2">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row>
    <row r="166" spans="1:28" ht="13.5" customHeight="1" x14ac:dyDescent="0.2">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row>
    <row r="167" spans="1:28" ht="13.5" customHeight="1" x14ac:dyDescent="0.2">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row>
    <row r="168" spans="1:28" ht="13.5" customHeight="1" x14ac:dyDescent="0.2">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row>
    <row r="169" spans="1:28" ht="13.5" customHeight="1" x14ac:dyDescent="0.2">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row>
    <row r="170" spans="1:28" ht="13.5" customHeight="1" x14ac:dyDescent="0.2">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row>
    <row r="171" spans="1:28" ht="13.5" customHeight="1" x14ac:dyDescent="0.2">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row>
    <row r="172" spans="1:28" ht="13.5" customHeight="1" x14ac:dyDescent="0.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row>
    <row r="173" spans="1:28" ht="13.5" customHeight="1" x14ac:dyDescent="0.2">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row>
    <row r="174" spans="1:28" ht="13.5" customHeight="1" x14ac:dyDescent="0.2">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row>
    <row r="175" spans="1:28" ht="13.5" customHeight="1" x14ac:dyDescent="0.2">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row>
    <row r="176" spans="1:28" ht="13.5" customHeight="1" x14ac:dyDescent="0.2">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row>
    <row r="177" spans="1:28" ht="13.5" customHeight="1" x14ac:dyDescent="0.2">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row>
    <row r="178" spans="1:28" ht="13.5" customHeight="1" x14ac:dyDescent="0.2">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row>
    <row r="179" spans="1:28" ht="13.5" customHeight="1" x14ac:dyDescent="0.2">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row>
    <row r="180" spans="1:28" ht="13.5" customHeight="1" x14ac:dyDescent="0.2">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row>
    <row r="181" spans="1:28" ht="13.5" customHeight="1" x14ac:dyDescent="0.2">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row>
    <row r="182" spans="1:28" ht="13.5" customHeight="1" x14ac:dyDescent="0.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row>
    <row r="183" spans="1:28" ht="13.5" customHeight="1" x14ac:dyDescent="0.2">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row>
    <row r="184" spans="1:28" ht="13.5" customHeight="1" x14ac:dyDescent="0.2">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row>
    <row r="185" spans="1:28" ht="13.5" customHeight="1" x14ac:dyDescent="0.2">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row>
    <row r="186" spans="1:28" ht="13.5" customHeight="1" x14ac:dyDescent="0.2">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row>
    <row r="187" spans="1:28" ht="13.5" customHeight="1" x14ac:dyDescent="0.2">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row>
    <row r="188" spans="1:28" ht="13.5" customHeight="1" x14ac:dyDescent="0.2">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row>
    <row r="189" spans="1:28" ht="13.5" customHeight="1" x14ac:dyDescent="0.2">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row>
    <row r="190" spans="1:28" ht="13.5" customHeight="1" x14ac:dyDescent="0.2">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row>
    <row r="191" spans="1:28" ht="13.5" customHeight="1" x14ac:dyDescent="0.2">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row>
    <row r="192" spans="1:28" ht="13.5" customHeight="1" x14ac:dyDescent="0.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row>
    <row r="193" spans="1:28" ht="13.5" customHeight="1" x14ac:dyDescent="0.2">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row>
    <row r="194" spans="1:28" ht="13.5" customHeight="1" x14ac:dyDescent="0.2">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row>
    <row r="195" spans="1:28" ht="13.5" customHeight="1" x14ac:dyDescent="0.2">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row>
    <row r="196" spans="1:28" ht="13.5" customHeight="1" x14ac:dyDescent="0.2">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row>
    <row r="197" spans="1:28" ht="13.5" customHeight="1" x14ac:dyDescent="0.2">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row>
    <row r="198" spans="1:28" ht="13.5" customHeight="1" x14ac:dyDescent="0.2">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row>
    <row r="199" spans="1:28" ht="13.5" customHeight="1" x14ac:dyDescent="0.2">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row>
    <row r="200" spans="1:28" ht="13.5" customHeight="1" x14ac:dyDescent="0.2">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row>
    <row r="201" spans="1:28" ht="13.5" customHeight="1" x14ac:dyDescent="0.2">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row>
    <row r="202" spans="1:28" ht="13.5" customHeight="1" x14ac:dyDescent="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row>
    <row r="203" spans="1:28" ht="13.5" customHeight="1" x14ac:dyDescent="0.2">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row>
    <row r="204" spans="1:28" ht="13.5" customHeight="1" x14ac:dyDescent="0.2">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row>
    <row r="205" spans="1:28" ht="13.5" customHeight="1" x14ac:dyDescent="0.2">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row>
    <row r="206" spans="1:28" ht="13.5" customHeight="1" x14ac:dyDescent="0.2">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row>
    <row r="207" spans="1:28" ht="13.5" customHeight="1" x14ac:dyDescent="0.2">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row>
    <row r="208" spans="1:28" ht="13.5" customHeight="1" x14ac:dyDescent="0.2">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row>
    <row r="209" spans="1:28" ht="13.5" customHeight="1" x14ac:dyDescent="0.2">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row>
    <row r="210" spans="1:28" ht="13.5" customHeight="1" x14ac:dyDescent="0.2">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row>
    <row r="211" spans="1:28" ht="13.5" customHeight="1" x14ac:dyDescent="0.2">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row>
    <row r="212" spans="1:28" ht="13.5" customHeight="1" x14ac:dyDescent="0.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row>
    <row r="213" spans="1:28" ht="13.5" customHeight="1" x14ac:dyDescent="0.2">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row>
    <row r="214" spans="1:28" ht="13.5" customHeight="1" x14ac:dyDescent="0.2">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row>
    <row r="215" spans="1:28" ht="13.5" customHeight="1" x14ac:dyDescent="0.2">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row>
    <row r="216" spans="1:28" ht="13.5" customHeight="1" x14ac:dyDescent="0.2">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row>
    <row r="217" spans="1:28" ht="13.5" customHeight="1" x14ac:dyDescent="0.2">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row>
    <row r="218" spans="1:28" ht="13.5" customHeight="1" x14ac:dyDescent="0.2">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row>
    <row r="219" spans="1:28" ht="13.5" customHeight="1" x14ac:dyDescent="0.2">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row>
    <row r="220" spans="1:28" ht="13.5" customHeight="1" x14ac:dyDescent="0.2">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row>
    <row r="221" spans="1:28" ht="13.5" customHeight="1" x14ac:dyDescent="0.2">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row>
    <row r="222" spans="1:28" ht="13.5" customHeight="1" x14ac:dyDescent="0.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row>
    <row r="223" spans="1:28" ht="13.5" customHeight="1" x14ac:dyDescent="0.2">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row>
    <row r="224" spans="1:28" ht="13.5" customHeight="1" x14ac:dyDescent="0.2">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row>
    <row r="225" spans="1:28" ht="13.5" customHeight="1" x14ac:dyDescent="0.2">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row>
    <row r="226" spans="1:28" ht="13.5" customHeight="1" x14ac:dyDescent="0.2">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row>
    <row r="227" spans="1:28" ht="13.5" customHeight="1" x14ac:dyDescent="0.2">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row>
    <row r="228" spans="1:28" ht="13.5" customHeight="1" x14ac:dyDescent="0.2">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row>
    <row r="229" spans="1:28" ht="13.5" customHeight="1" x14ac:dyDescent="0.2">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row>
    <row r="230" spans="1:28" ht="13.5" customHeight="1" x14ac:dyDescent="0.2">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row>
    <row r="231" spans="1:28" ht="13.5" customHeight="1" x14ac:dyDescent="0.2">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row>
    <row r="232" spans="1:28" ht="13.5" customHeight="1" x14ac:dyDescent="0.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row>
    <row r="233" spans="1:28" ht="13.5" customHeight="1" x14ac:dyDescent="0.2">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row>
    <row r="234" spans="1:28" ht="13.5" customHeight="1" x14ac:dyDescent="0.2">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row>
    <row r="235" spans="1:28" ht="13.5" customHeight="1" x14ac:dyDescent="0.2">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row>
    <row r="236" spans="1:28" ht="13.5" customHeight="1" x14ac:dyDescent="0.2">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row>
    <row r="237" spans="1:28" ht="13.5" customHeight="1" x14ac:dyDescent="0.2">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row>
    <row r="238" spans="1:28" ht="13.5" customHeight="1" x14ac:dyDescent="0.2">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row>
    <row r="239" spans="1:28" ht="13.5" customHeight="1" x14ac:dyDescent="0.2">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row>
    <row r="240" spans="1:28" ht="13.5" customHeight="1" x14ac:dyDescent="0.2">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6"/>
    </row>
    <row r="241" spans="1:28" ht="13.5" customHeight="1" x14ac:dyDescent="0.2">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row>
    <row r="242" spans="1:28" ht="13.5" customHeight="1" x14ac:dyDescent="0.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row>
    <row r="243" spans="1:28" ht="13.5" customHeight="1" x14ac:dyDescent="0.2">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row>
    <row r="244" spans="1:28" ht="13.5" customHeight="1" x14ac:dyDescent="0.2">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c r="AB244" s="16"/>
    </row>
    <row r="245" spans="1:28" ht="13.5" customHeight="1" x14ac:dyDescent="0.2">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16"/>
    </row>
    <row r="246" spans="1:28" ht="13.5" customHeight="1" x14ac:dyDescent="0.2">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row>
    <row r="247" spans="1:28" ht="13.5" customHeight="1" x14ac:dyDescent="0.2">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row>
    <row r="248" spans="1:28" ht="13.5" customHeight="1" x14ac:dyDescent="0.2">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row>
    <row r="249" spans="1:28" ht="13.5" customHeight="1" x14ac:dyDescent="0.2">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row>
    <row r="250" spans="1:28" ht="13.5" customHeight="1" x14ac:dyDescent="0.2">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row>
    <row r="251" spans="1:28" ht="13.5" customHeight="1" x14ac:dyDescent="0.2">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row>
    <row r="252" spans="1:28" ht="13.5" customHeight="1" x14ac:dyDescent="0.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row>
    <row r="253" spans="1:28" ht="13.5" customHeight="1" x14ac:dyDescent="0.2">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row>
    <row r="254" spans="1:28" ht="13.5" customHeight="1" x14ac:dyDescent="0.2">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row>
    <row r="255" spans="1:28" ht="13.5" customHeight="1" x14ac:dyDescent="0.2">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row>
    <row r="256" spans="1:28" ht="13.5" customHeight="1" x14ac:dyDescent="0.2">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row>
    <row r="257" spans="1:28" ht="13.5" customHeight="1" x14ac:dyDescent="0.2">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row>
    <row r="258" spans="1:28" ht="13.5" customHeight="1" x14ac:dyDescent="0.2">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row>
    <row r="259" spans="1:28" ht="13.5" customHeight="1" x14ac:dyDescent="0.2">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row>
    <row r="260" spans="1:28" ht="13.5" customHeight="1" x14ac:dyDescent="0.2">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row>
    <row r="261" spans="1:28" ht="13.5" customHeight="1" x14ac:dyDescent="0.2">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row>
    <row r="262" spans="1:28" ht="13.5" customHeight="1" x14ac:dyDescent="0.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row>
    <row r="263" spans="1:28" ht="13.5" customHeight="1" x14ac:dyDescent="0.2">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row>
    <row r="264" spans="1:28" ht="13.5" customHeight="1" x14ac:dyDescent="0.2">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row>
    <row r="265" spans="1:28" ht="13.5" customHeight="1" x14ac:dyDescent="0.2">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row>
    <row r="266" spans="1:28" ht="13.5" customHeight="1" x14ac:dyDescent="0.2">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row>
    <row r="267" spans="1:28" ht="13.5" customHeight="1" x14ac:dyDescent="0.2">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row>
    <row r="268" spans="1:28" ht="13.5" customHeight="1" x14ac:dyDescent="0.2">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row>
    <row r="269" spans="1:28" ht="13.5" customHeight="1" x14ac:dyDescent="0.2">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row>
    <row r="270" spans="1:28" ht="13.5" customHeight="1" x14ac:dyDescent="0.2">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row>
    <row r="271" spans="1:28" ht="13.5" customHeight="1" x14ac:dyDescent="0.2">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row>
    <row r="272" spans="1:28" ht="13.5" customHeight="1" x14ac:dyDescent="0.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row>
    <row r="273" spans="1:28" ht="13.5" customHeight="1" x14ac:dyDescent="0.2">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row>
    <row r="274" spans="1:28" ht="13.5" customHeight="1" x14ac:dyDescent="0.2">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row>
    <row r="275" spans="1:28" ht="13.5" customHeight="1" x14ac:dyDescent="0.2">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row>
    <row r="276" spans="1:28" ht="13.5" customHeight="1" x14ac:dyDescent="0.2">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row>
    <row r="277" spans="1:28" ht="13.5" customHeight="1" x14ac:dyDescent="0.2">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row>
    <row r="278" spans="1:28" ht="13.5" customHeight="1" x14ac:dyDescent="0.2">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row>
    <row r="279" spans="1:28" ht="13.5" customHeight="1" x14ac:dyDescent="0.2">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row>
    <row r="280" spans="1:28" ht="13.5" customHeight="1" x14ac:dyDescent="0.2">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row>
    <row r="281" spans="1:28" ht="13.5" customHeight="1" x14ac:dyDescent="0.2">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row>
    <row r="282" spans="1:28" ht="13.5" customHeight="1" x14ac:dyDescent="0.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row>
    <row r="283" spans="1:28" ht="13.5" customHeight="1" x14ac:dyDescent="0.2">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row>
    <row r="284" spans="1:28" ht="13.5" customHeight="1" x14ac:dyDescent="0.2">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row>
    <row r="285" spans="1:28" ht="13.5" customHeight="1" x14ac:dyDescent="0.2">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row>
    <row r="286" spans="1:28" ht="13.5" customHeight="1" x14ac:dyDescent="0.2">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row>
    <row r="287" spans="1:28" ht="13.5" customHeight="1" x14ac:dyDescent="0.2">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row>
    <row r="288" spans="1:28" ht="13.5" customHeight="1" x14ac:dyDescent="0.2">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row>
    <row r="289" spans="1:28" ht="13.5" customHeight="1" x14ac:dyDescent="0.2">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row>
    <row r="290" spans="1:28" ht="13.5" customHeight="1" x14ac:dyDescent="0.2">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row>
    <row r="291" spans="1:28" ht="13.5" customHeight="1" x14ac:dyDescent="0.2">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row>
    <row r="292" spans="1:28" ht="13.5" customHeight="1" x14ac:dyDescent="0.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row>
    <row r="293" spans="1:28" ht="13.5" customHeight="1" x14ac:dyDescent="0.2">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row>
    <row r="294" spans="1:28" ht="13.5" customHeight="1" x14ac:dyDescent="0.2">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row>
    <row r="295" spans="1:28" ht="13.5" customHeight="1" x14ac:dyDescent="0.2">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row>
    <row r="296" spans="1:28" ht="13.5" customHeight="1" x14ac:dyDescent="0.2">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row>
    <row r="297" spans="1:28" ht="13.5" customHeight="1" x14ac:dyDescent="0.2">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row>
    <row r="298" spans="1:28" ht="13.5" customHeight="1" x14ac:dyDescent="0.2">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row>
    <row r="299" spans="1:28" ht="13.5" customHeight="1" x14ac:dyDescent="0.2">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row>
    <row r="300" spans="1:28" ht="13.5" customHeight="1" x14ac:dyDescent="0.2">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row>
    <row r="301" spans="1:28" ht="13.5" customHeight="1" x14ac:dyDescent="0.2">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row>
    <row r="302" spans="1:28" ht="13.5" customHeight="1" x14ac:dyDescent="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row>
    <row r="303" spans="1:28" ht="13.5" customHeight="1" x14ac:dyDescent="0.2">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row>
    <row r="304" spans="1:28" ht="13.5" customHeight="1" x14ac:dyDescent="0.2">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row>
    <row r="305" spans="1:28" ht="13.5" customHeight="1" x14ac:dyDescent="0.2">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row>
    <row r="306" spans="1:28" ht="13.5" customHeight="1" x14ac:dyDescent="0.2">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row>
    <row r="307" spans="1:28" ht="13.5" customHeight="1" x14ac:dyDescent="0.2">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row>
    <row r="308" spans="1:28" ht="13.5" customHeight="1" x14ac:dyDescent="0.2">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row>
    <row r="309" spans="1:28" ht="13.5" customHeight="1" x14ac:dyDescent="0.2">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row>
    <row r="310" spans="1:28" ht="13.5" customHeight="1" x14ac:dyDescent="0.2">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row>
    <row r="311" spans="1:28" ht="13.5" customHeight="1" x14ac:dyDescent="0.2">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row>
    <row r="312" spans="1:28" ht="13.5" customHeight="1" x14ac:dyDescent="0.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row>
    <row r="313" spans="1:28" ht="13.5" customHeight="1" x14ac:dyDescent="0.2">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row>
    <row r="314" spans="1:28" ht="13.5" customHeight="1" x14ac:dyDescent="0.2">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row>
    <row r="315" spans="1:28" ht="13.5" customHeight="1" x14ac:dyDescent="0.2">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row>
    <row r="316" spans="1:28" ht="13.5" customHeight="1" x14ac:dyDescent="0.2">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row>
    <row r="317" spans="1:28" ht="13.5" customHeight="1" x14ac:dyDescent="0.2">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row>
    <row r="318" spans="1:28" ht="13.5" customHeight="1" x14ac:dyDescent="0.2">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row>
    <row r="319" spans="1:28" ht="13.5" customHeight="1" x14ac:dyDescent="0.2">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row>
    <row r="320" spans="1:28" ht="13.5" customHeight="1" x14ac:dyDescent="0.2">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row>
    <row r="321" spans="1:28" ht="13.5" customHeight="1" x14ac:dyDescent="0.2">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row>
    <row r="322" spans="1:28" ht="13.5" customHeight="1" x14ac:dyDescent="0.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row>
    <row r="323" spans="1:28" ht="13.5" customHeight="1" x14ac:dyDescent="0.2">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row>
    <row r="324" spans="1:28" ht="13.5" customHeight="1" x14ac:dyDescent="0.2">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row>
    <row r="325" spans="1:28" ht="13.5" customHeight="1" x14ac:dyDescent="0.2">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row>
    <row r="326" spans="1:28" ht="13.5" customHeight="1" x14ac:dyDescent="0.2">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row>
    <row r="327" spans="1:28" ht="13.5" customHeight="1" x14ac:dyDescent="0.2">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row>
    <row r="328" spans="1:28" ht="13.5" customHeight="1" x14ac:dyDescent="0.2">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row>
    <row r="329" spans="1:28" ht="13.5" customHeight="1" x14ac:dyDescent="0.2">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row>
    <row r="330" spans="1:28" ht="13.5" customHeight="1" x14ac:dyDescent="0.2">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row>
    <row r="331" spans="1:28" ht="13.5" customHeight="1" x14ac:dyDescent="0.2">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row>
    <row r="332" spans="1:28" ht="13.5" customHeight="1" x14ac:dyDescent="0.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row>
    <row r="333" spans="1:28" ht="13.5" customHeight="1" x14ac:dyDescent="0.2">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row>
    <row r="334" spans="1:28" ht="13.5" customHeight="1" x14ac:dyDescent="0.2">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row>
    <row r="335" spans="1:28" ht="13.5" customHeight="1" x14ac:dyDescent="0.2">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row>
    <row r="336" spans="1:28" ht="13.5" customHeight="1" x14ac:dyDescent="0.2">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row>
    <row r="337" spans="1:28" ht="13.5" customHeight="1" x14ac:dyDescent="0.2">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row>
    <row r="338" spans="1:28" ht="13.5" customHeight="1" x14ac:dyDescent="0.2">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row>
    <row r="339" spans="1:28" ht="13.5" customHeight="1" x14ac:dyDescent="0.2">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row>
    <row r="340" spans="1:28" ht="13.5" customHeight="1" x14ac:dyDescent="0.2">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row>
    <row r="341" spans="1:28" ht="13.5" customHeight="1" x14ac:dyDescent="0.2">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row>
    <row r="342" spans="1:28" ht="13.5" customHeight="1" x14ac:dyDescent="0.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row>
    <row r="343" spans="1:28" ht="13.5" customHeight="1" x14ac:dyDescent="0.2">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row>
    <row r="344" spans="1:28" ht="13.5" customHeight="1" x14ac:dyDescent="0.2">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row>
    <row r="345" spans="1:28" ht="13.5" customHeight="1" x14ac:dyDescent="0.2">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row>
    <row r="346" spans="1:28" ht="13.5" customHeight="1" x14ac:dyDescent="0.2">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row>
    <row r="347" spans="1:28" ht="13.5" customHeight="1" x14ac:dyDescent="0.2">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row>
    <row r="348" spans="1:28" ht="13.5" customHeight="1" x14ac:dyDescent="0.2">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row>
    <row r="349" spans="1:28" ht="13.5" customHeight="1" x14ac:dyDescent="0.2">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row>
    <row r="350" spans="1:28" ht="13.5" customHeight="1" x14ac:dyDescent="0.2">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row>
    <row r="351" spans="1:28" ht="13.5" customHeight="1" x14ac:dyDescent="0.2">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row>
    <row r="352" spans="1:28" ht="13.5" customHeight="1" x14ac:dyDescent="0.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row>
    <row r="353" spans="1:28" ht="13.5" customHeight="1" x14ac:dyDescent="0.2">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row>
    <row r="354" spans="1:28" ht="13.5" customHeight="1" x14ac:dyDescent="0.2">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row>
    <row r="355" spans="1:28" ht="13.5" customHeight="1" x14ac:dyDescent="0.2">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row>
    <row r="356" spans="1:28" ht="13.5" customHeight="1" x14ac:dyDescent="0.2">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row>
    <row r="357" spans="1:28" ht="13.5" customHeight="1" x14ac:dyDescent="0.2">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row>
    <row r="358" spans="1:28" ht="13.5" customHeight="1" x14ac:dyDescent="0.2">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row>
    <row r="359" spans="1:28" ht="13.5" customHeight="1" x14ac:dyDescent="0.2">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row>
    <row r="360" spans="1:28" ht="13.5" customHeight="1" x14ac:dyDescent="0.2">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row>
    <row r="361" spans="1:28" ht="13.5" customHeight="1" x14ac:dyDescent="0.2">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row>
    <row r="362" spans="1:28" ht="13.5" customHeight="1" x14ac:dyDescent="0.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row>
    <row r="363" spans="1:28" ht="13.5" customHeight="1" x14ac:dyDescent="0.2">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row>
    <row r="364" spans="1:28" ht="13.5" customHeight="1" x14ac:dyDescent="0.2">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row>
    <row r="365" spans="1:28" ht="13.5" customHeight="1" x14ac:dyDescent="0.2">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row>
    <row r="366" spans="1:28" ht="13.5" customHeight="1" x14ac:dyDescent="0.2">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row>
    <row r="367" spans="1:28" ht="13.5" customHeight="1" x14ac:dyDescent="0.2">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row>
    <row r="368" spans="1:28" ht="13.5" customHeight="1" x14ac:dyDescent="0.2">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row>
    <row r="369" spans="1:28" ht="13.5" customHeight="1" x14ac:dyDescent="0.2">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row>
    <row r="370" spans="1:28" ht="13.5" customHeight="1" x14ac:dyDescent="0.2">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row>
    <row r="371" spans="1:28" ht="13.5" customHeight="1" x14ac:dyDescent="0.2">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row>
    <row r="372" spans="1:28" ht="13.5" customHeight="1" x14ac:dyDescent="0.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row>
    <row r="373" spans="1:28" ht="13.5" customHeight="1" x14ac:dyDescent="0.2">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row>
    <row r="374" spans="1:28" ht="13.5" customHeight="1" x14ac:dyDescent="0.2">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row>
    <row r="375" spans="1:28" ht="13.5" customHeight="1" x14ac:dyDescent="0.2">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row>
    <row r="376" spans="1:28" ht="13.5" customHeight="1" x14ac:dyDescent="0.2">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row>
    <row r="377" spans="1:28" ht="13.5" customHeight="1" x14ac:dyDescent="0.2">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row>
    <row r="378" spans="1:28" ht="13.5" customHeight="1" x14ac:dyDescent="0.2">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row>
    <row r="379" spans="1:28" ht="13.5" customHeight="1" x14ac:dyDescent="0.2">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row>
    <row r="380" spans="1:28" ht="13.5" customHeight="1" x14ac:dyDescent="0.2">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row>
    <row r="381" spans="1:28" ht="13.5" customHeight="1" x14ac:dyDescent="0.2">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row>
    <row r="382" spans="1:28" ht="13.5" customHeight="1" x14ac:dyDescent="0.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row>
    <row r="383" spans="1:28" ht="13.5" customHeight="1" x14ac:dyDescent="0.2">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row>
    <row r="384" spans="1:28" ht="13.5" customHeight="1" x14ac:dyDescent="0.2">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row>
    <row r="385" spans="1:28" ht="13.5" customHeight="1" x14ac:dyDescent="0.2">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row>
    <row r="386" spans="1:28" ht="13.5" customHeight="1" x14ac:dyDescent="0.2">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row>
    <row r="387" spans="1:28" ht="13.5" customHeight="1" x14ac:dyDescent="0.2">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row>
    <row r="388" spans="1:28" ht="13.5" customHeight="1" x14ac:dyDescent="0.2">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row>
    <row r="389" spans="1:28" ht="13.5" customHeight="1" x14ac:dyDescent="0.2">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row>
    <row r="390" spans="1:28" ht="13.5" customHeight="1" x14ac:dyDescent="0.2">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row>
    <row r="391" spans="1:28" ht="13.5" customHeight="1" x14ac:dyDescent="0.2">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row>
    <row r="392" spans="1:28" ht="13.5" customHeight="1" x14ac:dyDescent="0.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row>
    <row r="393" spans="1:28" ht="13.5" customHeight="1" x14ac:dyDescent="0.2">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row>
    <row r="394" spans="1:28" ht="13.5" customHeight="1" x14ac:dyDescent="0.2">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row>
    <row r="395" spans="1:28" ht="13.5" customHeight="1" x14ac:dyDescent="0.2">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row>
    <row r="396" spans="1:28" ht="13.5" customHeight="1" x14ac:dyDescent="0.2">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row>
    <row r="397" spans="1:28" ht="13.5" customHeight="1" x14ac:dyDescent="0.2">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row>
    <row r="398" spans="1:28" ht="13.5" customHeight="1" x14ac:dyDescent="0.2">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row>
    <row r="399" spans="1:28" ht="13.5" customHeight="1" x14ac:dyDescent="0.2">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row>
    <row r="400" spans="1:28" ht="13.5" customHeight="1" x14ac:dyDescent="0.2">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row>
    <row r="401" spans="1:28" ht="13.5" customHeight="1" x14ac:dyDescent="0.2">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row>
    <row r="402" spans="1:28" ht="13.5" customHeight="1" x14ac:dyDescent="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row>
    <row r="403" spans="1:28" ht="13.5" customHeight="1" x14ac:dyDescent="0.2">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row>
    <row r="404" spans="1:28" ht="13.5" customHeight="1" x14ac:dyDescent="0.2">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row>
    <row r="405" spans="1:28" ht="13.5" customHeight="1" x14ac:dyDescent="0.2">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row>
    <row r="406" spans="1:28" ht="13.5" customHeight="1" x14ac:dyDescent="0.2">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row>
    <row r="407" spans="1:28" ht="13.5" customHeight="1" x14ac:dyDescent="0.2">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row>
    <row r="408" spans="1:28" ht="13.5" customHeight="1" x14ac:dyDescent="0.2">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row>
    <row r="409" spans="1:28" ht="13.5" customHeight="1" x14ac:dyDescent="0.2">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row>
    <row r="410" spans="1:28" ht="13.5" customHeight="1" x14ac:dyDescent="0.2">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row>
    <row r="411" spans="1:28" ht="13.5" customHeight="1" x14ac:dyDescent="0.2">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row>
    <row r="412" spans="1:28" ht="13.5" customHeight="1" x14ac:dyDescent="0.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row>
    <row r="413" spans="1:28" ht="13.5" customHeight="1" x14ac:dyDescent="0.2">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row>
    <row r="414" spans="1:28" ht="13.5" customHeight="1" x14ac:dyDescent="0.2">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row>
    <row r="415" spans="1:28" ht="13.5" customHeight="1" x14ac:dyDescent="0.2">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row>
    <row r="416" spans="1:28" ht="13.5" customHeight="1" x14ac:dyDescent="0.2">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row>
    <row r="417" spans="1:28" ht="13.5" customHeight="1" x14ac:dyDescent="0.2">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row>
    <row r="418" spans="1:28" ht="13.5" customHeight="1" x14ac:dyDescent="0.2">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row>
    <row r="419" spans="1:28" ht="13.5" customHeight="1" x14ac:dyDescent="0.2">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row>
    <row r="420" spans="1:28" ht="13.5" customHeight="1" x14ac:dyDescent="0.2">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row>
    <row r="421" spans="1:28" ht="13.5" customHeight="1" x14ac:dyDescent="0.2">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row>
    <row r="422" spans="1:28" ht="13.5" customHeight="1" x14ac:dyDescent="0.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row>
    <row r="423" spans="1:28" ht="13.5" customHeight="1" x14ac:dyDescent="0.2">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row>
    <row r="424" spans="1:28" ht="13.5" customHeight="1" x14ac:dyDescent="0.2">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row>
    <row r="425" spans="1:28" ht="13.5" customHeight="1" x14ac:dyDescent="0.2">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row>
    <row r="426" spans="1:28" ht="13.5" customHeight="1" x14ac:dyDescent="0.2">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row>
    <row r="427" spans="1:28" ht="13.5" customHeight="1" x14ac:dyDescent="0.2">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row>
    <row r="428" spans="1:28" ht="13.5" customHeight="1" x14ac:dyDescent="0.2">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row>
    <row r="429" spans="1:28" ht="13.5" customHeight="1" x14ac:dyDescent="0.2">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row>
    <row r="430" spans="1:28" ht="13.5" customHeight="1" x14ac:dyDescent="0.2">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row>
    <row r="431" spans="1:28" ht="13.5" customHeight="1" x14ac:dyDescent="0.2">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row>
    <row r="432" spans="1:28" ht="13.5" customHeight="1" x14ac:dyDescent="0.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row>
    <row r="433" spans="1:28" ht="13.5" customHeight="1" x14ac:dyDescent="0.2">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row>
    <row r="434" spans="1:28" ht="13.5" customHeight="1" x14ac:dyDescent="0.2">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row>
    <row r="435" spans="1:28" ht="13.5" customHeight="1" x14ac:dyDescent="0.2">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row>
    <row r="436" spans="1:28" ht="13.5" customHeight="1" x14ac:dyDescent="0.2">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row>
    <row r="437" spans="1:28" ht="13.5" customHeight="1" x14ac:dyDescent="0.2">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row>
    <row r="438" spans="1:28" ht="13.5" customHeight="1" x14ac:dyDescent="0.2">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row>
    <row r="439" spans="1:28" ht="13.5" customHeight="1" x14ac:dyDescent="0.2">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row>
    <row r="440" spans="1:28" ht="13.5" customHeight="1" x14ac:dyDescent="0.2">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row>
    <row r="441" spans="1:28" ht="13.5" customHeight="1" x14ac:dyDescent="0.2">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row>
    <row r="442" spans="1:28" ht="13.5" customHeight="1" x14ac:dyDescent="0.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row>
    <row r="443" spans="1:28" ht="13.5" customHeight="1" x14ac:dyDescent="0.2">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row>
    <row r="444" spans="1:28" ht="13.5" customHeight="1" x14ac:dyDescent="0.2">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row>
    <row r="445" spans="1:28" ht="13.5" customHeight="1" x14ac:dyDescent="0.2">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row>
    <row r="446" spans="1:28" ht="13.5" customHeight="1" x14ac:dyDescent="0.2">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row>
    <row r="447" spans="1:28" ht="13.5" customHeight="1" x14ac:dyDescent="0.2">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row>
    <row r="448" spans="1:28" ht="13.5" customHeight="1" x14ac:dyDescent="0.2">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row>
    <row r="449" spans="1:28" ht="13.5" customHeight="1" x14ac:dyDescent="0.2">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row>
    <row r="450" spans="1:28" ht="13.5" customHeight="1" x14ac:dyDescent="0.2">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row>
    <row r="451" spans="1:28" ht="13.5" customHeight="1" x14ac:dyDescent="0.2">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row>
    <row r="452" spans="1:28" ht="13.5" customHeight="1" x14ac:dyDescent="0.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row>
    <row r="453" spans="1:28" ht="13.5" customHeight="1" x14ac:dyDescent="0.2">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row>
    <row r="454" spans="1:28" ht="13.5" customHeight="1" x14ac:dyDescent="0.2">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row>
    <row r="455" spans="1:28" ht="13.5" customHeight="1" x14ac:dyDescent="0.2">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row>
    <row r="456" spans="1:28" ht="13.5" customHeight="1" x14ac:dyDescent="0.2">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row>
    <row r="457" spans="1:28" ht="13.5" customHeight="1" x14ac:dyDescent="0.2">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row>
    <row r="458" spans="1:28" ht="13.5" customHeight="1" x14ac:dyDescent="0.2">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row>
    <row r="459" spans="1:28" ht="13.5" customHeight="1" x14ac:dyDescent="0.2">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row>
    <row r="460" spans="1:28" ht="13.5" customHeight="1" x14ac:dyDescent="0.2">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row>
    <row r="461" spans="1:28" ht="13.5" customHeight="1" x14ac:dyDescent="0.2">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row>
    <row r="462" spans="1:28" ht="13.5" customHeight="1" x14ac:dyDescent="0.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row>
    <row r="463" spans="1:28" ht="13.5" customHeight="1" x14ac:dyDescent="0.2">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row>
    <row r="464" spans="1:28" ht="13.5" customHeight="1" x14ac:dyDescent="0.2">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row>
    <row r="465" spans="1:28" ht="13.5" customHeight="1" x14ac:dyDescent="0.2">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row>
    <row r="466" spans="1:28" ht="13.5" customHeight="1" x14ac:dyDescent="0.2">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row>
    <row r="467" spans="1:28" ht="13.5" customHeight="1" x14ac:dyDescent="0.2">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row>
    <row r="468" spans="1:28" ht="13.5" customHeight="1" x14ac:dyDescent="0.2">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row>
    <row r="469" spans="1:28" ht="13.5" customHeight="1" x14ac:dyDescent="0.2">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row>
    <row r="470" spans="1:28" ht="13.5" customHeight="1" x14ac:dyDescent="0.2">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row>
    <row r="471" spans="1:28" ht="13.5" customHeight="1" x14ac:dyDescent="0.2">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row>
    <row r="472" spans="1:28" ht="13.5" customHeight="1" x14ac:dyDescent="0.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row>
    <row r="473" spans="1:28" ht="13.5" customHeight="1" x14ac:dyDescent="0.2">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row>
    <row r="474" spans="1:28" ht="13.5" customHeight="1" x14ac:dyDescent="0.2">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row>
    <row r="475" spans="1:28" ht="13.5" customHeight="1" x14ac:dyDescent="0.2">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row>
    <row r="476" spans="1:28" ht="13.5" customHeight="1" x14ac:dyDescent="0.2">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row>
    <row r="477" spans="1:28" ht="13.5" customHeight="1" x14ac:dyDescent="0.2">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row>
    <row r="478" spans="1:28" ht="13.5" customHeight="1" x14ac:dyDescent="0.2">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row>
    <row r="479" spans="1:28" ht="13.5" customHeight="1" x14ac:dyDescent="0.2">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row>
    <row r="480" spans="1:28" ht="13.5" customHeight="1" x14ac:dyDescent="0.2">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row>
    <row r="481" spans="1:28" ht="13.5" customHeight="1" x14ac:dyDescent="0.2">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row>
    <row r="482" spans="1:28" ht="13.5" customHeight="1" x14ac:dyDescent="0.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row>
    <row r="483" spans="1:28" ht="13.5" customHeight="1" x14ac:dyDescent="0.2">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row>
    <row r="484" spans="1:28" ht="13.5" customHeight="1" x14ac:dyDescent="0.2">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row>
    <row r="485" spans="1:28" ht="13.5" customHeight="1" x14ac:dyDescent="0.2">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row>
    <row r="486" spans="1:28" ht="13.5" customHeight="1" x14ac:dyDescent="0.2">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row>
    <row r="487" spans="1:28" ht="13.5" customHeight="1" x14ac:dyDescent="0.2">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row>
    <row r="488" spans="1:28" ht="13.5" customHeight="1" x14ac:dyDescent="0.2">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row>
    <row r="489" spans="1:28" ht="13.5" customHeight="1" x14ac:dyDescent="0.2">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row>
    <row r="490" spans="1:28" ht="13.5" customHeight="1" x14ac:dyDescent="0.2">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row>
    <row r="491" spans="1:28" ht="13.5" customHeight="1" x14ac:dyDescent="0.2">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row>
    <row r="492" spans="1:28" ht="13.5" customHeight="1" x14ac:dyDescent="0.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row>
    <row r="493" spans="1:28" ht="13.5" customHeight="1" x14ac:dyDescent="0.2">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row>
    <row r="494" spans="1:28" ht="13.5" customHeight="1" x14ac:dyDescent="0.2">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row>
    <row r="495" spans="1:28" ht="13.5" customHeight="1" x14ac:dyDescent="0.2">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row>
    <row r="496" spans="1:28" ht="13.5" customHeight="1" x14ac:dyDescent="0.2">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row>
    <row r="497" spans="1:28" ht="13.5" customHeight="1" x14ac:dyDescent="0.2">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row>
    <row r="498" spans="1:28" ht="13.5" customHeight="1" x14ac:dyDescent="0.2">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row>
    <row r="499" spans="1:28" ht="13.5" customHeight="1" x14ac:dyDescent="0.2">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row>
    <row r="500" spans="1:28" ht="13.5" customHeight="1" x14ac:dyDescent="0.2">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row>
    <row r="501" spans="1:28" ht="13.5" customHeight="1" x14ac:dyDescent="0.2">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row>
    <row r="502" spans="1:28" ht="13.5" customHeight="1" x14ac:dyDescent="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row>
    <row r="503" spans="1:28" ht="13.5" customHeight="1" x14ac:dyDescent="0.2">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row>
    <row r="504" spans="1:28" ht="13.5" customHeight="1" x14ac:dyDescent="0.2">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row>
    <row r="505" spans="1:28" ht="13.5" customHeight="1" x14ac:dyDescent="0.2">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row>
    <row r="506" spans="1:28" ht="13.5" customHeight="1" x14ac:dyDescent="0.2">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row>
    <row r="507" spans="1:28" ht="13.5" customHeight="1" x14ac:dyDescent="0.2">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row>
    <row r="508" spans="1:28" ht="13.5" customHeight="1" x14ac:dyDescent="0.2">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row>
    <row r="509" spans="1:28" ht="13.5" customHeight="1" x14ac:dyDescent="0.2">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row>
    <row r="510" spans="1:28" ht="13.5" customHeight="1" x14ac:dyDescent="0.2">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row>
    <row r="511" spans="1:28" ht="13.5" customHeight="1" x14ac:dyDescent="0.2">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row>
    <row r="512" spans="1:28" ht="13.5" customHeight="1" x14ac:dyDescent="0.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row>
    <row r="513" spans="1:28" ht="13.5" customHeight="1" x14ac:dyDescent="0.2">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row>
    <row r="514" spans="1:28" ht="13.5" customHeight="1" x14ac:dyDescent="0.2">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row>
    <row r="515" spans="1:28" ht="13.5" customHeight="1" x14ac:dyDescent="0.2">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row>
    <row r="516" spans="1:28" ht="13.5" customHeight="1" x14ac:dyDescent="0.2">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row>
    <row r="517" spans="1:28" ht="13.5" customHeight="1" x14ac:dyDescent="0.2">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row>
    <row r="518" spans="1:28" ht="13.5" customHeight="1" x14ac:dyDescent="0.2">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row>
    <row r="519" spans="1:28" ht="13.5" customHeight="1" x14ac:dyDescent="0.2">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row>
    <row r="520" spans="1:28" ht="13.5" customHeight="1" x14ac:dyDescent="0.2">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row>
    <row r="521" spans="1:28" ht="13.5" customHeight="1" x14ac:dyDescent="0.2">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row>
    <row r="522" spans="1:28" ht="13.5" customHeight="1" x14ac:dyDescent="0.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row>
    <row r="523" spans="1:28" ht="13.5" customHeight="1" x14ac:dyDescent="0.2">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row>
    <row r="524" spans="1:28" ht="13.5" customHeight="1" x14ac:dyDescent="0.2">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row>
    <row r="525" spans="1:28" ht="13.5" customHeight="1" x14ac:dyDescent="0.2">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row>
    <row r="526" spans="1:28" ht="13.5" customHeight="1" x14ac:dyDescent="0.2">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row>
    <row r="527" spans="1:28" ht="13.5" customHeight="1" x14ac:dyDescent="0.2">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row>
    <row r="528" spans="1:28" ht="13.5" customHeight="1" x14ac:dyDescent="0.2">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row>
    <row r="529" spans="1:28" ht="13.5" customHeight="1" x14ac:dyDescent="0.2">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row>
    <row r="530" spans="1:28" ht="13.5" customHeight="1" x14ac:dyDescent="0.2">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row>
    <row r="531" spans="1:28" ht="13.5" customHeight="1" x14ac:dyDescent="0.2">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row>
    <row r="532" spans="1:28" ht="13.5" customHeight="1" x14ac:dyDescent="0.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row>
    <row r="533" spans="1:28" ht="13.5" customHeight="1" x14ac:dyDescent="0.2">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row>
    <row r="534" spans="1:28" ht="13.5" customHeight="1" x14ac:dyDescent="0.2">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row>
    <row r="535" spans="1:28" ht="13.5" customHeight="1" x14ac:dyDescent="0.2">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row>
    <row r="536" spans="1:28" ht="13.5" customHeight="1" x14ac:dyDescent="0.2">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row>
    <row r="537" spans="1:28" ht="13.5" customHeight="1" x14ac:dyDescent="0.2">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row>
    <row r="538" spans="1:28" ht="13.5" customHeight="1" x14ac:dyDescent="0.2">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row>
    <row r="539" spans="1:28" ht="13.5" customHeight="1" x14ac:dyDescent="0.2">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row>
    <row r="540" spans="1:28" ht="13.5" customHeight="1" x14ac:dyDescent="0.2">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row>
    <row r="541" spans="1:28" ht="13.5" customHeight="1" x14ac:dyDescent="0.2">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row>
    <row r="542" spans="1:28" ht="13.5" customHeight="1" x14ac:dyDescent="0.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row>
    <row r="543" spans="1:28" ht="13.5" customHeight="1" x14ac:dyDescent="0.2">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row>
    <row r="544" spans="1:28" ht="13.5" customHeight="1" x14ac:dyDescent="0.2">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row>
    <row r="545" spans="1:28" ht="13.5" customHeight="1" x14ac:dyDescent="0.2">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row>
    <row r="546" spans="1:28" ht="13.5" customHeight="1" x14ac:dyDescent="0.2">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row>
    <row r="547" spans="1:28" ht="13.5" customHeight="1" x14ac:dyDescent="0.2">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row>
    <row r="548" spans="1:28" ht="13.5" customHeight="1" x14ac:dyDescent="0.2">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row>
    <row r="549" spans="1:28" ht="13.5" customHeight="1" x14ac:dyDescent="0.2">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row>
    <row r="550" spans="1:28" ht="13.5" customHeight="1" x14ac:dyDescent="0.2">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row>
    <row r="551" spans="1:28" ht="13.5" customHeight="1" x14ac:dyDescent="0.2">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row>
    <row r="552" spans="1:28" ht="13.5" customHeight="1" x14ac:dyDescent="0.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row>
    <row r="553" spans="1:28" ht="13.5" customHeight="1" x14ac:dyDescent="0.2">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row>
    <row r="554" spans="1:28" ht="13.5" customHeight="1" x14ac:dyDescent="0.2">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row>
    <row r="555" spans="1:28" ht="13.5" customHeight="1" x14ac:dyDescent="0.2">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row>
    <row r="556" spans="1:28" ht="13.5" customHeight="1" x14ac:dyDescent="0.2">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row>
    <row r="557" spans="1:28" ht="13.5" customHeight="1" x14ac:dyDescent="0.2">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row>
    <row r="558" spans="1:28" ht="13.5" customHeight="1" x14ac:dyDescent="0.2">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row>
    <row r="559" spans="1:28" ht="13.5" customHeight="1" x14ac:dyDescent="0.2">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row>
    <row r="560" spans="1:28" ht="13.5" customHeight="1" x14ac:dyDescent="0.2">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row>
    <row r="561" spans="1:28" ht="13.5" customHeight="1" x14ac:dyDescent="0.2">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row>
    <row r="562" spans="1:28" ht="13.5" customHeight="1" x14ac:dyDescent="0.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row>
    <row r="563" spans="1:28" ht="13.5" customHeight="1" x14ac:dyDescent="0.2">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row>
    <row r="564" spans="1:28" ht="13.5" customHeight="1" x14ac:dyDescent="0.2">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row>
    <row r="565" spans="1:28" ht="13.5" customHeight="1" x14ac:dyDescent="0.2">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row>
    <row r="566" spans="1:28" ht="13.5" customHeight="1" x14ac:dyDescent="0.2">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row>
    <row r="567" spans="1:28" ht="13.5" customHeight="1" x14ac:dyDescent="0.2">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row>
    <row r="568" spans="1:28" ht="13.5" customHeight="1" x14ac:dyDescent="0.2">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row>
    <row r="569" spans="1:28" ht="13.5" customHeight="1" x14ac:dyDescent="0.2">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row>
    <row r="570" spans="1:28" ht="13.5" customHeight="1" x14ac:dyDescent="0.2">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row>
    <row r="571" spans="1:28" ht="13.5" customHeight="1" x14ac:dyDescent="0.2">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row>
    <row r="572" spans="1:28" ht="13.5" customHeight="1" x14ac:dyDescent="0.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row>
    <row r="573" spans="1:28" ht="13.5" customHeight="1" x14ac:dyDescent="0.2">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row>
    <row r="574" spans="1:28" ht="13.5" customHeight="1" x14ac:dyDescent="0.2">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row>
    <row r="575" spans="1:28" ht="13.5" customHeight="1" x14ac:dyDescent="0.2">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row>
    <row r="576" spans="1:28" ht="13.5" customHeight="1" x14ac:dyDescent="0.2">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row>
    <row r="577" spans="1:28" ht="13.5" customHeight="1" x14ac:dyDescent="0.2">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row>
    <row r="578" spans="1:28" ht="13.5" customHeight="1" x14ac:dyDescent="0.2">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row>
    <row r="579" spans="1:28" ht="13.5" customHeight="1" x14ac:dyDescent="0.2">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row>
    <row r="580" spans="1:28" ht="13.5" customHeight="1" x14ac:dyDescent="0.2">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row>
    <row r="581" spans="1:28" ht="13.5" customHeight="1" x14ac:dyDescent="0.2">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row>
    <row r="582" spans="1:28" ht="13.5" customHeight="1" x14ac:dyDescent="0.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row>
    <row r="583" spans="1:28" ht="13.5" customHeight="1" x14ac:dyDescent="0.2">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row>
    <row r="584" spans="1:28" ht="13.5" customHeight="1" x14ac:dyDescent="0.2">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row>
    <row r="585" spans="1:28" ht="13.5" customHeight="1" x14ac:dyDescent="0.2">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row>
    <row r="586" spans="1:28" ht="13.5" customHeight="1" x14ac:dyDescent="0.2">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row>
    <row r="587" spans="1:28" ht="13.5" customHeight="1" x14ac:dyDescent="0.2">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row>
    <row r="588" spans="1:28" ht="13.5" customHeight="1" x14ac:dyDescent="0.2">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row>
    <row r="589" spans="1:28" ht="13.5" customHeight="1" x14ac:dyDescent="0.2">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row>
    <row r="590" spans="1:28" ht="13.5" customHeight="1" x14ac:dyDescent="0.2">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row>
    <row r="591" spans="1:28" ht="13.5" customHeight="1" x14ac:dyDescent="0.2">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row>
    <row r="592" spans="1:28" ht="13.5" customHeight="1" x14ac:dyDescent="0.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row>
    <row r="593" spans="1:28" ht="13.5" customHeight="1" x14ac:dyDescent="0.2">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row>
    <row r="594" spans="1:28" ht="13.5" customHeight="1" x14ac:dyDescent="0.2">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row>
    <row r="595" spans="1:28" ht="13.5" customHeight="1" x14ac:dyDescent="0.2">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row>
    <row r="596" spans="1:28" ht="13.5" customHeight="1" x14ac:dyDescent="0.2">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row>
    <row r="597" spans="1:28" ht="13.5" customHeight="1" x14ac:dyDescent="0.2">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row>
    <row r="598" spans="1:28" ht="13.5" customHeight="1" x14ac:dyDescent="0.2">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row>
    <row r="599" spans="1:28" ht="13.5" customHeight="1" x14ac:dyDescent="0.2">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row>
    <row r="600" spans="1:28" ht="13.5" customHeight="1" x14ac:dyDescent="0.2">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row>
    <row r="601" spans="1:28" ht="13.5" customHeight="1" x14ac:dyDescent="0.2">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row>
    <row r="602" spans="1:28" ht="13.5" customHeight="1" x14ac:dyDescent="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row>
    <row r="603" spans="1:28" ht="13.5" customHeight="1" x14ac:dyDescent="0.2">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row>
    <row r="604" spans="1:28" ht="13.5" customHeight="1" x14ac:dyDescent="0.2">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row>
    <row r="605" spans="1:28" ht="13.5" customHeight="1" x14ac:dyDescent="0.2">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row>
    <row r="606" spans="1:28" ht="13.5" customHeight="1" x14ac:dyDescent="0.2">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row>
    <row r="607" spans="1:28" ht="13.5" customHeight="1" x14ac:dyDescent="0.2">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row>
    <row r="608" spans="1:28" ht="13.5" customHeight="1" x14ac:dyDescent="0.2">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row>
    <row r="609" spans="1:28" ht="13.5" customHeight="1" x14ac:dyDescent="0.2">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row>
    <row r="610" spans="1:28" ht="13.5" customHeight="1" x14ac:dyDescent="0.2">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row>
    <row r="611" spans="1:28" ht="13.5" customHeight="1" x14ac:dyDescent="0.2">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row>
    <row r="612" spans="1:28" ht="13.5" customHeight="1" x14ac:dyDescent="0.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row>
    <row r="613" spans="1:28" ht="13.5" customHeight="1" x14ac:dyDescent="0.2">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row>
    <row r="614" spans="1:28" ht="13.5" customHeight="1" x14ac:dyDescent="0.2">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row>
    <row r="615" spans="1:28" ht="13.5" customHeight="1" x14ac:dyDescent="0.2">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row>
    <row r="616" spans="1:28" ht="13.5" customHeight="1" x14ac:dyDescent="0.2">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row>
    <row r="617" spans="1:28" ht="13.5" customHeight="1" x14ac:dyDescent="0.2">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row>
    <row r="618" spans="1:28" ht="13.5" customHeight="1" x14ac:dyDescent="0.2">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row>
    <row r="619" spans="1:28" ht="13.5" customHeight="1" x14ac:dyDescent="0.2">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row>
    <row r="620" spans="1:28" ht="13.5" customHeight="1" x14ac:dyDescent="0.2">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row>
    <row r="621" spans="1:28" ht="13.5" customHeight="1" x14ac:dyDescent="0.2">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row>
    <row r="622" spans="1:28" ht="13.5" customHeight="1" x14ac:dyDescent="0.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row>
    <row r="623" spans="1:28" ht="13.5" customHeight="1" x14ac:dyDescent="0.2">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row>
    <row r="624" spans="1:28" ht="13.5" customHeight="1" x14ac:dyDescent="0.2">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row>
    <row r="625" spans="1:28" ht="13.5" customHeight="1" x14ac:dyDescent="0.2">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row>
    <row r="626" spans="1:28" ht="13.5" customHeight="1" x14ac:dyDescent="0.2">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row>
    <row r="627" spans="1:28" ht="13.5" customHeight="1" x14ac:dyDescent="0.2">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row>
    <row r="628" spans="1:28" ht="13.5" customHeight="1" x14ac:dyDescent="0.2">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row>
    <row r="629" spans="1:28" ht="13.5" customHeight="1" x14ac:dyDescent="0.2">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row>
    <row r="630" spans="1:28" ht="13.5" customHeight="1" x14ac:dyDescent="0.2">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row>
    <row r="631" spans="1:28" ht="13.5" customHeight="1" x14ac:dyDescent="0.2">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row>
    <row r="632" spans="1:28" ht="13.5" customHeight="1" x14ac:dyDescent="0.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row>
    <row r="633" spans="1:28" ht="13.5" customHeight="1" x14ac:dyDescent="0.2">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row>
    <row r="634" spans="1:28" ht="13.5" customHeight="1" x14ac:dyDescent="0.2">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row>
    <row r="635" spans="1:28" ht="13.5" customHeight="1" x14ac:dyDescent="0.2">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row>
    <row r="636" spans="1:28" ht="13.5" customHeight="1" x14ac:dyDescent="0.2">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row>
    <row r="637" spans="1:28" ht="13.5" customHeight="1" x14ac:dyDescent="0.2">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row>
    <row r="638" spans="1:28" ht="13.5" customHeight="1" x14ac:dyDescent="0.2">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row>
    <row r="639" spans="1:28" ht="13.5" customHeight="1" x14ac:dyDescent="0.2">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row>
    <row r="640" spans="1:28" ht="13.5" customHeight="1" x14ac:dyDescent="0.2">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row>
    <row r="641" spans="1:28" ht="13.5" customHeight="1" x14ac:dyDescent="0.2">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row>
    <row r="642" spans="1:28" ht="13.5" customHeight="1" x14ac:dyDescent="0.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row>
    <row r="643" spans="1:28" ht="13.5" customHeight="1" x14ac:dyDescent="0.2">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row>
    <row r="644" spans="1:28" ht="13.5" customHeight="1" x14ac:dyDescent="0.2">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row>
    <row r="645" spans="1:28" ht="13.5" customHeight="1" x14ac:dyDescent="0.2">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row>
    <row r="646" spans="1:28" ht="13.5" customHeight="1" x14ac:dyDescent="0.2">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row>
    <row r="647" spans="1:28" ht="13.5" customHeight="1" x14ac:dyDescent="0.2">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row>
    <row r="648" spans="1:28" ht="13.5" customHeight="1" x14ac:dyDescent="0.2">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row>
    <row r="649" spans="1:28" ht="13.5" customHeight="1" x14ac:dyDescent="0.2">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row>
    <row r="650" spans="1:28" ht="13.5" customHeight="1" x14ac:dyDescent="0.2">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row>
    <row r="651" spans="1:28" ht="13.5" customHeight="1" x14ac:dyDescent="0.2">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row>
    <row r="652" spans="1:28" ht="13.5" customHeight="1" x14ac:dyDescent="0.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row>
    <row r="653" spans="1:28" ht="13.5" customHeight="1" x14ac:dyDescent="0.2">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row>
    <row r="654" spans="1:28" ht="13.5" customHeight="1" x14ac:dyDescent="0.2">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row>
    <row r="655" spans="1:28" ht="13.5" customHeight="1" x14ac:dyDescent="0.2">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row>
    <row r="656" spans="1:28" ht="13.5" customHeight="1" x14ac:dyDescent="0.2">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row>
    <row r="657" spans="1:28" ht="13.5" customHeight="1" x14ac:dyDescent="0.2">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row>
    <row r="658" spans="1:28" ht="13.5" customHeight="1" x14ac:dyDescent="0.2">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row>
    <row r="659" spans="1:28" ht="13.5" customHeight="1" x14ac:dyDescent="0.2">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row>
    <row r="660" spans="1:28" ht="13.5" customHeight="1" x14ac:dyDescent="0.2">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row>
    <row r="661" spans="1:28" ht="13.5" customHeight="1" x14ac:dyDescent="0.2">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row>
    <row r="662" spans="1:28" ht="13.5" customHeight="1" x14ac:dyDescent="0.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row>
    <row r="663" spans="1:28" ht="13.5" customHeight="1" x14ac:dyDescent="0.2">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row>
    <row r="664" spans="1:28" ht="13.5" customHeight="1" x14ac:dyDescent="0.2">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row>
    <row r="665" spans="1:28" ht="13.5" customHeight="1" x14ac:dyDescent="0.2">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row>
    <row r="666" spans="1:28" ht="13.5" customHeight="1" x14ac:dyDescent="0.2">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row>
    <row r="667" spans="1:28" ht="13.5" customHeight="1" x14ac:dyDescent="0.2">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row>
    <row r="668" spans="1:28" ht="13.5" customHeight="1" x14ac:dyDescent="0.2">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row>
    <row r="669" spans="1:28" ht="13.5" customHeight="1" x14ac:dyDescent="0.2">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row>
    <row r="670" spans="1:28" ht="13.5" customHeight="1" x14ac:dyDescent="0.2">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row>
    <row r="671" spans="1:28" ht="13.5" customHeight="1" x14ac:dyDescent="0.2">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row>
    <row r="672" spans="1:28" ht="13.5" customHeight="1" x14ac:dyDescent="0.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row>
    <row r="673" spans="1:28" ht="13.5" customHeight="1" x14ac:dyDescent="0.2">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row>
    <row r="674" spans="1:28" ht="13.5" customHeight="1" x14ac:dyDescent="0.2">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row>
    <row r="675" spans="1:28" ht="13.5" customHeight="1" x14ac:dyDescent="0.2">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row>
    <row r="676" spans="1:28" ht="13.5" customHeight="1" x14ac:dyDescent="0.2">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row>
    <row r="677" spans="1:28" ht="13.5" customHeight="1" x14ac:dyDescent="0.2">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row>
    <row r="678" spans="1:28" ht="13.5" customHeight="1" x14ac:dyDescent="0.2">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row>
    <row r="679" spans="1:28" ht="13.5" customHeight="1" x14ac:dyDescent="0.2">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row>
    <row r="680" spans="1:28" ht="13.5" customHeight="1" x14ac:dyDescent="0.2">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row>
    <row r="681" spans="1:28" ht="13.5" customHeight="1" x14ac:dyDescent="0.2">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row>
    <row r="682" spans="1:28" ht="13.5" customHeight="1" x14ac:dyDescent="0.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row>
    <row r="683" spans="1:28" ht="13.5" customHeight="1" x14ac:dyDescent="0.2">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row>
    <row r="684" spans="1:28" ht="13.5" customHeight="1" x14ac:dyDescent="0.2">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row>
    <row r="685" spans="1:28" ht="13.5" customHeight="1" x14ac:dyDescent="0.2">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row>
    <row r="686" spans="1:28" ht="13.5" customHeight="1" x14ac:dyDescent="0.2">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row>
    <row r="687" spans="1:28" ht="13.5" customHeight="1" x14ac:dyDescent="0.2">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row>
    <row r="688" spans="1:28" ht="13.5" customHeight="1" x14ac:dyDescent="0.2">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row>
    <row r="689" spans="1:28" ht="13.5" customHeight="1" x14ac:dyDescent="0.2">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row>
    <row r="690" spans="1:28" ht="13.5" customHeight="1" x14ac:dyDescent="0.2">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row>
    <row r="691" spans="1:28" ht="13.5" customHeight="1" x14ac:dyDescent="0.2">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row>
    <row r="692" spans="1:28" ht="13.5" customHeight="1" x14ac:dyDescent="0.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row>
    <row r="693" spans="1:28" ht="13.5" customHeight="1" x14ac:dyDescent="0.2">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row>
    <row r="694" spans="1:28" ht="13.5" customHeight="1" x14ac:dyDescent="0.2">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row>
    <row r="695" spans="1:28" ht="13.5" customHeight="1" x14ac:dyDescent="0.2">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row>
    <row r="696" spans="1:28" ht="13.5" customHeight="1" x14ac:dyDescent="0.2">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row>
    <row r="697" spans="1:28" ht="13.5" customHeight="1" x14ac:dyDescent="0.2">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row>
    <row r="698" spans="1:28" ht="13.5" customHeight="1" x14ac:dyDescent="0.2">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row>
    <row r="699" spans="1:28" ht="13.5" customHeight="1" x14ac:dyDescent="0.2">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row>
    <row r="700" spans="1:28" ht="13.5" customHeight="1" x14ac:dyDescent="0.2">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row>
    <row r="701" spans="1:28" ht="13.5" customHeight="1" x14ac:dyDescent="0.2">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row>
    <row r="702" spans="1:28" ht="13.5" customHeight="1" x14ac:dyDescent="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row>
    <row r="703" spans="1:28" ht="13.5" customHeight="1" x14ac:dyDescent="0.2">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row>
    <row r="704" spans="1:28" ht="13.5" customHeight="1" x14ac:dyDescent="0.2">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row>
    <row r="705" spans="1:28" ht="13.5" customHeight="1" x14ac:dyDescent="0.2">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row>
    <row r="706" spans="1:28" ht="13.5" customHeight="1" x14ac:dyDescent="0.2">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row>
    <row r="707" spans="1:28" ht="13.5" customHeight="1" x14ac:dyDescent="0.2">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row>
    <row r="708" spans="1:28" ht="13.5" customHeight="1" x14ac:dyDescent="0.2">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row>
    <row r="709" spans="1:28" ht="13.5" customHeight="1" x14ac:dyDescent="0.2">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row>
    <row r="710" spans="1:28" ht="13.5" customHeight="1" x14ac:dyDescent="0.2">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row>
    <row r="711" spans="1:28" ht="13.5" customHeight="1" x14ac:dyDescent="0.2">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row>
    <row r="712" spans="1:28" ht="13.5" customHeight="1" x14ac:dyDescent="0.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row>
    <row r="713" spans="1:28" ht="13.5" customHeight="1" x14ac:dyDescent="0.2">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row>
    <row r="714" spans="1:28" ht="13.5" customHeight="1" x14ac:dyDescent="0.2">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row>
    <row r="715" spans="1:28" ht="13.5" customHeight="1" x14ac:dyDescent="0.2">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row>
    <row r="716" spans="1:28" ht="13.5" customHeight="1" x14ac:dyDescent="0.2">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row>
    <row r="717" spans="1:28" ht="13.5" customHeight="1" x14ac:dyDescent="0.2">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row>
    <row r="718" spans="1:28" ht="13.5" customHeight="1" x14ac:dyDescent="0.2">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row>
    <row r="719" spans="1:28" ht="13.5" customHeight="1" x14ac:dyDescent="0.2">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row>
    <row r="720" spans="1:28" ht="13.5" customHeight="1" x14ac:dyDescent="0.2">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row>
    <row r="721" spans="1:28" ht="13.5" customHeight="1" x14ac:dyDescent="0.2">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row>
    <row r="722" spans="1:28" ht="13.5" customHeight="1" x14ac:dyDescent="0.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row>
    <row r="723" spans="1:28" ht="13.5" customHeight="1" x14ac:dyDescent="0.2">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row>
    <row r="724" spans="1:28" ht="13.5" customHeight="1" x14ac:dyDescent="0.2">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row>
    <row r="725" spans="1:28" ht="13.5" customHeight="1" x14ac:dyDescent="0.2">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row>
    <row r="726" spans="1:28" ht="13.5" customHeight="1" x14ac:dyDescent="0.2">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row>
    <row r="727" spans="1:28" ht="13.5" customHeight="1" x14ac:dyDescent="0.2">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row>
    <row r="728" spans="1:28" ht="13.5" customHeight="1" x14ac:dyDescent="0.2">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row>
    <row r="729" spans="1:28" ht="13.5" customHeight="1" x14ac:dyDescent="0.2">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row>
    <row r="730" spans="1:28" ht="13.5" customHeight="1" x14ac:dyDescent="0.2">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row>
    <row r="731" spans="1:28" ht="13.5" customHeight="1" x14ac:dyDescent="0.2">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row>
    <row r="732" spans="1:28" ht="13.5" customHeight="1" x14ac:dyDescent="0.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row>
    <row r="733" spans="1:28" ht="13.5" customHeight="1" x14ac:dyDescent="0.2">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row>
    <row r="734" spans="1:28" ht="13.5" customHeight="1" x14ac:dyDescent="0.2">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row>
    <row r="735" spans="1:28" ht="13.5" customHeight="1" x14ac:dyDescent="0.2">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row>
    <row r="736" spans="1:28" ht="13.5" customHeight="1" x14ac:dyDescent="0.2">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row>
    <row r="737" spans="1:28" ht="13.5" customHeight="1" x14ac:dyDescent="0.2">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row>
    <row r="738" spans="1:28" ht="13.5" customHeight="1" x14ac:dyDescent="0.2">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row>
    <row r="739" spans="1:28" ht="13.5" customHeight="1" x14ac:dyDescent="0.2">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row>
    <row r="740" spans="1:28" ht="13.5" customHeight="1" x14ac:dyDescent="0.2">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row>
    <row r="741" spans="1:28" ht="13.5" customHeight="1" x14ac:dyDescent="0.2">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row>
    <row r="742" spans="1:28" ht="13.5" customHeight="1" x14ac:dyDescent="0.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row>
    <row r="743" spans="1:28" ht="13.5" customHeight="1" x14ac:dyDescent="0.2">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row>
    <row r="744" spans="1:28" ht="13.5" customHeight="1" x14ac:dyDescent="0.2">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row>
    <row r="745" spans="1:28" ht="13.5" customHeight="1" x14ac:dyDescent="0.2">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row>
    <row r="746" spans="1:28" ht="13.5" customHeight="1" x14ac:dyDescent="0.2">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row>
    <row r="747" spans="1:28" ht="13.5" customHeight="1" x14ac:dyDescent="0.2">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row>
    <row r="748" spans="1:28" ht="13.5" customHeight="1" x14ac:dyDescent="0.2">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row>
    <row r="749" spans="1:28" ht="13.5" customHeight="1" x14ac:dyDescent="0.2">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row>
    <row r="750" spans="1:28" ht="13.5" customHeight="1" x14ac:dyDescent="0.2">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row>
    <row r="751" spans="1:28" ht="13.5" customHeight="1" x14ac:dyDescent="0.2">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row>
    <row r="752" spans="1:28" ht="13.5" customHeight="1" x14ac:dyDescent="0.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row>
    <row r="753" spans="1:28" ht="13.5" customHeight="1" x14ac:dyDescent="0.2">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row>
    <row r="754" spans="1:28" ht="13.5" customHeight="1" x14ac:dyDescent="0.2">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row>
    <row r="755" spans="1:28" ht="13.5" customHeight="1" x14ac:dyDescent="0.2">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row>
    <row r="756" spans="1:28" ht="13.5" customHeight="1" x14ac:dyDescent="0.2">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row>
    <row r="757" spans="1:28" ht="13.5" customHeight="1" x14ac:dyDescent="0.2">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row>
    <row r="758" spans="1:28" ht="13.5" customHeight="1" x14ac:dyDescent="0.2">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row>
    <row r="759" spans="1:28" ht="13.5" customHeight="1" x14ac:dyDescent="0.2">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row>
    <row r="760" spans="1:28" ht="13.5" customHeight="1" x14ac:dyDescent="0.2">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row>
    <row r="761" spans="1:28" ht="13.5" customHeight="1" x14ac:dyDescent="0.2">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row>
    <row r="762" spans="1:28" ht="13.5" customHeight="1" x14ac:dyDescent="0.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row>
    <row r="763" spans="1:28" ht="13.5" customHeight="1" x14ac:dyDescent="0.2">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row>
    <row r="764" spans="1:28" ht="13.5" customHeight="1" x14ac:dyDescent="0.2">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row>
    <row r="765" spans="1:28" ht="13.5" customHeight="1" x14ac:dyDescent="0.2">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row>
    <row r="766" spans="1:28" ht="13.5" customHeight="1" x14ac:dyDescent="0.2">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row>
    <row r="767" spans="1:28" ht="13.5" customHeight="1" x14ac:dyDescent="0.2">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row>
    <row r="768" spans="1:28" ht="13.5" customHeight="1" x14ac:dyDescent="0.2">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row>
    <row r="769" spans="1:28" ht="13.5" customHeight="1" x14ac:dyDescent="0.2">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row>
    <row r="770" spans="1:28" ht="13.5" customHeight="1" x14ac:dyDescent="0.2">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row>
    <row r="771" spans="1:28" ht="13.5" customHeight="1" x14ac:dyDescent="0.2">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row>
    <row r="772" spans="1:28" ht="13.5" customHeight="1" x14ac:dyDescent="0.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row>
    <row r="773" spans="1:28" ht="13.5" customHeight="1" x14ac:dyDescent="0.2">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row>
    <row r="774" spans="1:28" ht="13.5" customHeight="1" x14ac:dyDescent="0.2">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row>
    <row r="775" spans="1:28" ht="13.5" customHeight="1" x14ac:dyDescent="0.2">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row>
    <row r="776" spans="1:28" ht="13.5" customHeight="1" x14ac:dyDescent="0.2">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row>
    <row r="777" spans="1:28" ht="13.5" customHeight="1" x14ac:dyDescent="0.2">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row>
    <row r="778" spans="1:28" ht="13.5" customHeight="1" x14ac:dyDescent="0.2">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row>
    <row r="779" spans="1:28" ht="13.5" customHeight="1" x14ac:dyDescent="0.2">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row>
    <row r="780" spans="1:28" ht="13.5" customHeight="1" x14ac:dyDescent="0.2">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row>
    <row r="781" spans="1:28" ht="13.5" customHeight="1" x14ac:dyDescent="0.2">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row>
    <row r="782" spans="1:28" ht="13.5" customHeight="1" x14ac:dyDescent="0.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row>
    <row r="783" spans="1:28" ht="13.5" customHeight="1" x14ac:dyDescent="0.2">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row>
    <row r="784" spans="1:28" ht="13.5" customHeight="1" x14ac:dyDescent="0.2">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row>
    <row r="785" spans="1:28" ht="13.5" customHeight="1" x14ac:dyDescent="0.2">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row>
    <row r="786" spans="1:28" ht="13.5" customHeight="1" x14ac:dyDescent="0.2">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row>
    <row r="787" spans="1:28" ht="13.5" customHeight="1" x14ac:dyDescent="0.2">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row>
    <row r="788" spans="1:28" ht="13.5" customHeight="1" x14ac:dyDescent="0.2">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row>
    <row r="789" spans="1:28" ht="13.5" customHeight="1" x14ac:dyDescent="0.2">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row>
    <row r="790" spans="1:28" ht="13.5" customHeight="1" x14ac:dyDescent="0.2">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row>
    <row r="791" spans="1:28" ht="13.5" customHeight="1" x14ac:dyDescent="0.2">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row>
    <row r="792" spans="1:28" ht="13.5" customHeight="1" x14ac:dyDescent="0.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row>
    <row r="793" spans="1:28" ht="13.5" customHeight="1" x14ac:dyDescent="0.2">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row>
    <row r="794" spans="1:28" ht="13.5" customHeight="1" x14ac:dyDescent="0.2">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row>
    <row r="795" spans="1:28" ht="13.5" customHeight="1" x14ac:dyDescent="0.2">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row>
    <row r="796" spans="1:28" ht="13.5" customHeight="1" x14ac:dyDescent="0.2">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row>
    <row r="797" spans="1:28" ht="13.5" customHeight="1" x14ac:dyDescent="0.2">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row>
    <row r="798" spans="1:28" ht="13.5" customHeight="1" x14ac:dyDescent="0.2">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row>
    <row r="799" spans="1:28" ht="13.5" customHeight="1" x14ac:dyDescent="0.2">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row>
    <row r="800" spans="1:28" ht="13.5" customHeight="1" x14ac:dyDescent="0.2">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row>
    <row r="801" spans="1:28" ht="13.5" customHeight="1" x14ac:dyDescent="0.2">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row>
    <row r="802" spans="1:28" ht="13.5" customHeight="1" x14ac:dyDescent="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row>
    <row r="803" spans="1:28" ht="13.5" customHeight="1" x14ac:dyDescent="0.2">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row>
    <row r="804" spans="1:28" ht="13.5" customHeight="1" x14ac:dyDescent="0.2">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row>
    <row r="805" spans="1:28" ht="13.5" customHeight="1" x14ac:dyDescent="0.2">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row>
    <row r="806" spans="1:28" ht="13.5" customHeight="1" x14ac:dyDescent="0.2">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row>
    <row r="807" spans="1:28" ht="13.5" customHeight="1" x14ac:dyDescent="0.2">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row>
    <row r="808" spans="1:28" ht="13.5" customHeight="1" x14ac:dyDescent="0.2">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row>
    <row r="809" spans="1:28" ht="13.5" customHeight="1" x14ac:dyDescent="0.2">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row>
    <row r="810" spans="1:28" ht="13.5" customHeight="1" x14ac:dyDescent="0.2">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row>
    <row r="811" spans="1:28" ht="13.5" customHeight="1" x14ac:dyDescent="0.2">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row>
    <row r="812" spans="1:28" ht="13.5" customHeight="1" x14ac:dyDescent="0.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row>
    <row r="813" spans="1:28" ht="13.5" customHeight="1" x14ac:dyDescent="0.2">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row>
    <row r="814" spans="1:28" ht="13.5" customHeight="1" x14ac:dyDescent="0.2">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row>
    <row r="815" spans="1:28" ht="13.5" customHeight="1" x14ac:dyDescent="0.2">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row>
    <row r="816" spans="1:28" ht="13.5" customHeight="1" x14ac:dyDescent="0.2">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row>
    <row r="817" spans="1:28" ht="13.5" customHeight="1" x14ac:dyDescent="0.2">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row>
    <row r="818" spans="1:28" ht="13.5" customHeight="1" x14ac:dyDescent="0.2">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row>
    <row r="819" spans="1:28" ht="13.5" customHeight="1" x14ac:dyDescent="0.2">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row>
    <row r="820" spans="1:28" ht="13.5" customHeight="1" x14ac:dyDescent="0.2">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row>
    <row r="821" spans="1:28" ht="13.5" customHeight="1" x14ac:dyDescent="0.2">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row>
    <row r="822" spans="1:28" ht="13.5" customHeight="1" x14ac:dyDescent="0.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row>
    <row r="823" spans="1:28" ht="13.5" customHeight="1" x14ac:dyDescent="0.2">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row>
    <row r="824" spans="1:28" ht="13.5" customHeight="1" x14ac:dyDescent="0.2">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row>
    <row r="825" spans="1:28" ht="13.5" customHeight="1" x14ac:dyDescent="0.2">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row>
    <row r="826" spans="1:28" ht="13.5" customHeight="1" x14ac:dyDescent="0.2">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row>
    <row r="827" spans="1:28" ht="13.5" customHeight="1" x14ac:dyDescent="0.2">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row>
    <row r="828" spans="1:28" ht="13.5" customHeight="1" x14ac:dyDescent="0.2">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row>
    <row r="829" spans="1:28" ht="13.5" customHeight="1" x14ac:dyDescent="0.2">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row>
    <row r="830" spans="1:28" ht="13.5" customHeight="1" x14ac:dyDescent="0.2">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row>
    <row r="831" spans="1:28" ht="13.5" customHeight="1" x14ac:dyDescent="0.2">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row>
    <row r="832" spans="1:28" ht="13.5" customHeight="1" x14ac:dyDescent="0.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row>
    <row r="833" spans="1:28" ht="13.5" customHeight="1" x14ac:dyDescent="0.2">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row>
    <row r="834" spans="1:28" ht="13.5" customHeight="1" x14ac:dyDescent="0.2">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row>
    <row r="835" spans="1:28" ht="13.5" customHeight="1" x14ac:dyDescent="0.2">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row>
    <row r="836" spans="1:28" ht="13.5" customHeight="1" x14ac:dyDescent="0.2">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row>
    <row r="837" spans="1:28" ht="13.5" customHeight="1" x14ac:dyDescent="0.2">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row>
    <row r="838" spans="1:28" ht="13.5" customHeight="1" x14ac:dyDescent="0.2">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row>
    <row r="839" spans="1:28" ht="13.5" customHeight="1" x14ac:dyDescent="0.2">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row>
    <row r="840" spans="1:28" ht="13.5" customHeight="1" x14ac:dyDescent="0.2">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row>
    <row r="841" spans="1:28" ht="13.5" customHeight="1" x14ac:dyDescent="0.2">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row>
    <row r="842" spans="1:28" ht="13.5" customHeight="1" x14ac:dyDescent="0.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row>
    <row r="843" spans="1:28" ht="13.5" customHeight="1" x14ac:dyDescent="0.2">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row>
    <row r="844" spans="1:28" ht="13.5" customHeight="1" x14ac:dyDescent="0.2">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row>
    <row r="845" spans="1:28" ht="13.5" customHeight="1" x14ac:dyDescent="0.2">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row>
    <row r="846" spans="1:28" ht="13.5" customHeight="1" x14ac:dyDescent="0.2">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row>
    <row r="847" spans="1:28" ht="13.5" customHeight="1" x14ac:dyDescent="0.2">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row>
    <row r="848" spans="1:28" ht="13.5" customHeight="1" x14ac:dyDescent="0.2">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row>
    <row r="849" spans="1:28" ht="13.5" customHeight="1" x14ac:dyDescent="0.2">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row>
    <row r="850" spans="1:28" ht="13.5" customHeight="1" x14ac:dyDescent="0.2">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row>
    <row r="851" spans="1:28" ht="13.5" customHeight="1" x14ac:dyDescent="0.2">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row>
    <row r="852" spans="1:28" ht="13.5" customHeight="1" x14ac:dyDescent="0.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row>
    <row r="853" spans="1:28" ht="13.5" customHeight="1" x14ac:dyDescent="0.2">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row>
    <row r="854" spans="1:28" ht="13.5" customHeight="1" x14ac:dyDescent="0.2">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row>
    <row r="855" spans="1:28" ht="13.5" customHeight="1" x14ac:dyDescent="0.2">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row>
    <row r="856" spans="1:28" ht="13.5" customHeight="1" x14ac:dyDescent="0.2">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row>
    <row r="857" spans="1:28" ht="13.5" customHeight="1" x14ac:dyDescent="0.2">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row>
    <row r="858" spans="1:28" ht="13.5" customHeight="1" x14ac:dyDescent="0.2">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row>
    <row r="859" spans="1:28" ht="13.5" customHeight="1" x14ac:dyDescent="0.2">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row>
    <row r="860" spans="1:28" ht="13.5" customHeight="1" x14ac:dyDescent="0.2">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row>
    <row r="861" spans="1:28" ht="13.5" customHeight="1" x14ac:dyDescent="0.2">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row>
    <row r="862" spans="1:28" ht="13.5" customHeight="1" x14ac:dyDescent="0.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row>
    <row r="863" spans="1:28" ht="13.5" customHeight="1" x14ac:dyDescent="0.2">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row>
    <row r="864" spans="1:28" ht="13.5" customHeight="1" x14ac:dyDescent="0.2">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row>
    <row r="865" spans="1:28" ht="13.5" customHeight="1" x14ac:dyDescent="0.2">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row>
    <row r="866" spans="1:28" ht="13.5" customHeight="1" x14ac:dyDescent="0.2">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row>
    <row r="867" spans="1:28" ht="13.5" customHeight="1" x14ac:dyDescent="0.2">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row>
    <row r="868" spans="1:28" ht="13.5" customHeight="1" x14ac:dyDescent="0.2">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row>
    <row r="869" spans="1:28" ht="13.5" customHeight="1" x14ac:dyDescent="0.2">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row>
    <row r="870" spans="1:28" ht="13.5" customHeight="1" x14ac:dyDescent="0.2">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row>
    <row r="871" spans="1:28" ht="13.5" customHeight="1" x14ac:dyDescent="0.2">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row>
    <row r="872" spans="1:28" ht="13.5" customHeight="1" x14ac:dyDescent="0.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row>
    <row r="873" spans="1:28" ht="13.5" customHeight="1" x14ac:dyDescent="0.2">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row>
    <row r="874" spans="1:28" ht="13.5" customHeight="1" x14ac:dyDescent="0.2">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row>
    <row r="875" spans="1:28" ht="13.5" customHeight="1" x14ac:dyDescent="0.2">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row>
    <row r="876" spans="1:28" ht="13.5" customHeight="1" x14ac:dyDescent="0.2">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row>
    <row r="877" spans="1:28" ht="13.5" customHeight="1" x14ac:dyDescent="0.2">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row>
    <row r="878" spans="1:28" ht="13.5" customHeight="1" x14ac:dyDescent="0.2">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row>
    <row r="879" spans="1:28" ht="13.5" customHeight="1" x14ac:dyDescent="0.2">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row>
    <row r="880" spans="1:28" ht="13.5" customHeight="1" x14ac:dyDescent="0.2">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row>
    <row r="881" spans="1:28" ht="13.5" customHeight="1" x14ac:dyDescent="0.2">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row>
    <row r="882" spans="1:28" ht="13.5" customHeight="1" x14ac:dyDescent="0.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row>
    <row r="883" spans="1:28" ht="13.5" customHeight="1" x14ac:dyDescent="0.2">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row>
    <row r="884" spans="1:28" ht="13.5" customHeight="1" x14ac:dyDescent="0.2">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row>
    <row r="885" spans="1:28" ht="13.5" customHeight="1" x14ac:dyDescent="0.2">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row>
    <row r="886" spans="1:28" ht="13.5" customHeight="1" x14ac:dyDescent="0.2">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row>
    <row r="887" spans="1:28" ht="13.5" customHeight="1" x14ac:dyDescent="0.2">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row>
    <row r="888" spans="1:28" ht="13.5" customHeight="1" x14ac:dyDescent="0.2">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row>
    <row r="889" spans="1:28" ht="13.5" customHeight="1" x14ac:dyDescent="0.2">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row>
    <row r="890" spans="1:28" ht="13.5" customHeight="1" x14ac:dyDescent="0.2">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row>
    <row r="891" spans="1:28" ht="13.5" customHeight="1" x14ac:dyDescent="0.2">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row>
    <row r="892" spans="1:28" ht="13.5" customHeight="1" x14ac:dyDescent="0.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row>
    <row r="893" spans="1:28" ht="13.5" customHeight="1" x14ac:dyDescent="0.2">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row>
    <row r="894" spans="1:28" ht="13.5" customHeight="1" x14ac:dyDescent="0.2">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row>
    <row r="895" spans="1:28" ht="13.5" customHeight="1" x14ac:dyDescent="0.2">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row>
    <row r="896" spans="1:28" ht="13.5" customHeight="1" x14ac:dyDescent="0.2">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row>
    <row r="897" spans="1:28" ht="13.5" customHeight="1" x14ac:dyDescent="0.2">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row>
    <row r="898" spans="1:28" ht="13.5" customHeight="1" x14ac:dyDescent="0.2">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row>
    <row r="899" spans="1:28" ht="13.5" customHeight="1" x14ac:dyDescent="0.2">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row>
    <row r="900" spans="1:28" ht="13.5" customHeight="1" x14ac:dyDescent="0.2">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row>
    <row r="901" spans="1:28" ht="13.5" customHeight="1" x14ac:dyDescent="0.2">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row>
    <row r="902" spans="1:28" ht="13.5" customHeight="1" x14ac:dyDescent="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row>
    <row r="903" spans="1:28" ht="13.5" customHeight="1" x14ac:dyDescent="0.2">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row>
    <row r="904" spans="1:28" ht="13.5" customHeight="1" x14ac:dyDescent="0.2">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row>
    <row r="905" spans="1:28" ht="13.5" customHeight="1" x14ac:dyDescent="0.2">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row>
    <row r="906" spans="1:28" ht="13.5" customHeight="1" x14ac:dyDescent="0.2">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row>
    <row r="907" spans="1:28" ht="13.5" customHeight="1" x14ac:dyDescent="0.2">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row>
    <row r="908" spans="1:28" ht="13.5" customHeight="1" x14ac:dyDescent="0.2">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row>
    <row r="909" spans="1:28" ht="13.5" customHeight="1" x14ac:dyDescent="0.2">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row>
    <row r="910" spans="1:28" ht="13.5" customHeight="1" x14ac:dyDescent="0.2">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row>
    <row r="911" spans="1:28" ht="13.5" customHeight="1" x14ac:dyDescent="0.2">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row>
    <row r="912" spans="1:28" ht="13.5" customHeight="1" x14ac:dyDescent="0.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row>
    <row r="913" spans="1:28" ht="13.5" customHeight="1" x14ac:dyDescent="0.2">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row>
    <row r="914" spans="1:28" ht="13.5" customHeight="1" x14ac:dyDescent="0.2">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row>
    <row r="915" spans="1:28" ht="13.5" customHeight="1" x14ac:dyDescent="0.2">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row>
    <row r="916" spans="1:28" ht="13.5" customHeight="1" x14ac:dyDescent="0.2">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row>
    <row r="917" spans="1:28" ht="13.5" customHeight="1" x14ac:dyDescent="0.2">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row>
    <row r="918" spans="1:28" ht="13.5" customHeight="1" x14ac:dyDescent="0.2">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row>
    <row r="919" spans="1:28" ht="13.5" customHeight="1" x14ac:dyDescent="0.2">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row>
    <row r="920" spans="1:28" ht="13.5" customHeight="1" x14ac:dyDescent="0.2">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row>
    <row r="921" spans="1:28" ht="13.5" customHeight="1" x14ac:dyDescent="0.2">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row>
    <row r="922" spans="1:28" ht="13.5" customHeight="1" x14ac:dyDescent="0.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row>
    <row r="923" spans="1:28" ht="13.5" customHeight="1" x14ac:dyDescent="0.2">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row>
    <row r="924" spans="1:28" ht="13.5" customHeight="1" x14ac:dyDescent="0.2">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row>
    <row r="925" spans="1:28" ht="13.5" customHeight="1" x14ac:dyDescent="0.2">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row>
    <row r="926" spans="1:28" ht="13.5" customHeight="1" x14ac:dyDescent="0.2">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row>
    <row r="927" spans="1:28" ht="13.5" customHeight="1" x14ac:dyDescent="0.2">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row>
    <row r="928" spans="1:28" ht="13.5" customHeight="1" x14ac:dyDescent="0.2">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row>
    <row r="929" spans="1:28" ht="13.5" customHeight="1" x14ac:dyDescent="0.2">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row>
    <row r="930" spans="1:28" ht="13.5" customHeight="1" x14ac:dyDescent="0.2">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row>
    <row r="931" spans="1:28" ht="13.5" customHeight="1" x14ac:dyDescent="0.2">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row>
    <row r="932" spans="1:28" ht="13.5" customHeight="1" x14ac:dyDescent="0.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row>
    <row r="933" spans="1:28" ht="13.5" customHeight="1" x14ac:dyDescent="0.2">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row>
    <row r="934" spans="1:28" ht="13.5" customHeight="1" x14ac:dyDescent="0.2">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row>
    <row r="935" spans="1:28" ht="13.5" customHeight="1" x14ac:dyDescent="0.2">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row>
    <row r="936" spans="1:28" ht="13.5" customHeight="1" x14ac:dyDescent="0.2">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row>
    <row r="937" spans="1:28" ht="13.5" customHeight="1" x14ac:dyDescent="0.2">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row>
    <row r="938" spans="1:28" ht="13.5" customHeight="1" x14ac:dyDescent="0.2">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row>
    <row r="939" spans="1:28" ht="13.5" customHeight="1" x14ac:dyDescent="0.2">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row>
    <row r="940" spans="1:28" ht="13.5" customHeight="1" x14ac:dyDescent="0.2">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row>
    <row r="941" spans="1:28" ht="13.5" customHeight="1" x14ac:dyDescent="0.2">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row>
    <row r="942" spans="1:28" ht="13.5" customHeight="1" x14ac:dyDescent="0.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row>
    <row r="943" spans="1:28" ht="13.5" customHeight="1" x14ac:dyDescent="0.2">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row>
    <row r="944" spans="1:28" ht="13.5" customHeight="1" x14ac:dyDescent="0.2">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row>
    <row r="945" spans="1:28" ht="13.5" customHeight="1" x14ac:dyDescent="0.2">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row>
    <row r="946" spans="1:28" ht="13.5" customHeight="1" x14ac:dyDescent="0.2">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row>
    <row r="947" spans="1:28" ht="13.5" customHeight="1" x14ac:dyDescent="0.2">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row>
    <row r="948" spans="1:28" ht="13.5" customHeight="1" x14ac:dyDescent="0.2">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row>
    <row r="949" spans="1:28" ht="13.5" customHeight="1" x14ac:dyDescent="0.2">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row>
    <row r="950" spans="1:28" ht="13.5" customHeight="1" x14ac:dyDescent="0.2">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row>
    <row r="951" spans="1:28" ht="13.5" customHeight="1" x14ac:dyDescent="0.2">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row>
    <row r="952" spans="1:28" ht="13.5" customHeight="1" x14ac:dyDescent="0.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row>
    <row r="953" spans="1:28" ht="13.5" customHeight="1" x14ac:dyDescent="0.2">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row>
    <row r="954" spans="1:28" ht="13.5" customHeight="1" x14ac:dyDescent="0.2">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row>
    <row r="955" spans="1:28" ht="13.5" customHeight="1" x14ac:dyDescent="0.2">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row>
    <row r="956" spans="1:28" ht="13.5" customHeight="1" x14ac:dyDescent="0.2">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row>
    <row r="957" spans="1:28" ht="13.5" customHeight="1" x14ac:dyDescent="0.2">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row>
    <row r="958" spans="1:28" ht="13.5" customHeight="1" x14ac:dyDescent="0.2">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row>
    <row r="959" spans="1:28" ht="13.5" customHeight="1" x14ac:dyDescent="0.2">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row>
    <row r="960" spans="1:28" ht="13.5" customHeight="1" x14ac:dyDescent="0.2">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row>
    <row r="961" spans="1:28" ht="13.5" customHeight="1" x14ac:dyDescent="0.2">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row>
    <row r="962" spans="1:28" ht="13.5" customHeight="1" x14ac:dyDescent="0.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row>
    <row r="963" spans="1:28" ht="13.5" customHeight="1" x14ac:dyDescent="0.2">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row>
    <row r="964" spans="1:28" ht="13.5" customHeight="1" x14ac:dyDescent="0.2">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row>
    <row r="965" spans="1:28" ht="13.5" customHeight="1" x14ac:dyDescent="0.2">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row>
    <row r="966" spans="1:28" ht="13.5" customHeight="1" x14ac:dyDescent="0.2">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row>
    <row r="967" spans="1:28" ht="13.5" customHeight="1" x14ac:dyDescent="0.2">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row>
    <row r="968" spans="1:28" ht="13.5" customHeight="1" x14ac:dyDescent="0.2">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row>
    <row r="969" spans="1:28" ht="13.5" customHeight="1" x14ac:dyDescent="0.2">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row>
    <row r="970" spans="1:28" ht="13.5" customHeight="1" x14ac:dyDescent="0.2">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c r="AB970" s="16"/>
    </row>
    <row r="971" spans="1:28" ht="13.5" customHeight="1" x14ac:dyDescent="0.2">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c r="AB971" s="16"/>
    </row>
    <row r="972" spans="1:28" ht="13.5" customHeight="1" x14ac:dyDescent="0.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c r="AB972" s="16"/>
    </row>
    <row r="973" spans="1:28" ht="13.5" customHeight="1" x14ac:dyDescent="0.2">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c r="AB973" s="16"/>
    </row>
    <row r="974" spans="1:28" ht="13.5" customHeight="1" x14ac:dyDescent="0.2">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c r="AB974" s="16"/>
    </row>
    <row r="975" spans="1:28" ht="13.5" customHeight="1" x14ac:dyDescent="0.2">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c r="AB975" s="16"/>
    </row>
    <row r="976" spans="1:28" ht="13.5" customHeight="1" x14ac:dyDescent="0.2">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c r="AB976" s="16"/>
    </row>
    <row r="977" spans="1:28" ht="13.5" customHeight="1" x14ac:dyDescent="0.2">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c r="AB977" s="16"/>
    </row>
    <row r="978" spans="1:28" ht="13.5" customHeight="1" x14ac:dyDescent="0.2">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c r="AB978" s="16"/>
    </row>
    <row r="979" spans="1:28" ht="13.5" customHeight="1" x14ac:dyDescent="0.2">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c r="AB979" s="16"/>
    </row>
    <row r="980" spans="1:28" ht="13.5" customHeight="1" x14ac:dyDescent="0.2">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c r="AB980" s="16"/>
    </row>
    <row r="981" spans="1:28" ht="13.5" customHeight="1" x14ac:dyDescent="0.2">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c r="AB981" s="16"/>
    </row>
    <row r="982" spans="1:28" ht="13.5" customHeight="1" x14ac:dyDescent="0.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c r="AB982" s="16"/>
    </row>
    <row r="983" spans="1:28" ht="13.5" customHeight="1" x14ac:dyDescent="0.2">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c r="AB983" s="16"/>
    </row>
    <row r="984" spans="1:28" ht="13.5" customHeight="1" x14ac:dyDescent="0.2">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c r="AB984" s="16"/>
    </row>
    <row r="985" spans="1:28" ht="13.5" customHeight="1" x14ac:dyDescent="0.2">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c r="AB985" s="16"/>
    </row>
    <row r="986" spans="1:28" ht="13.5" customHeight="1" x14ac:dyDescent="0.2">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c r="AB986" s="16"/>
    </row>
    <row r="987" spans="1:28" ht="13.5" customHeight="1" x14ac:dyDescent="0.2">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c r="AB987" s="16"/>
    </row>
    <row r="988" spans="1:28" ht="13.5" customHeight="1" x14ac:dyDescent="0.2">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c r="AB988" s="16"/>
    </row>
    <row r="989" spans="1:28" ht="13.5" customHeight="1" x14ac:dyDescent="0.2">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c r="AB989" s="16"/>
    </row>
    <row r="990" spans="1:28" ht="13.5" customHeight="1" x14ac:dyDescent="0.2">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c r="AB990" s="16"/>
    </row>
    <row r="991" spans="1:28" ht="13.5" customHeight="1" x14ac:dyDescent="0.2">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c r="AB991" s="16"/>
    </row>
    <row r="992" spans="1:28" ht="13.5" customHeight="1" x14ac:dyDescent="0.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c r="AB992" s="16"/>
    </row>
    <row r="993" spans="1:28" ht="13.5" customHeight="1" x14ac:dyDescent="0.2">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c r="AB993" s="16"/>
    </row>
    <row r="994" spans="1:28" ht="13.5" customHeight="1" x14ac:dyDescent="0.2">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c r="AB994" s="16"/>
    </row>
    <row r="995" spans="1:28" ht="13.5" customHeight="1" x14ac:dyDescent="0.2">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c r="AB995" s="16"/>
    </row>
    <row r="996" spans="1:28" ht="13.5" customHeight="1" x14ac:dyDescent="0.2">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c r="AB996" s="16"/>
    </row>
    <row r="997" spans="1:28" ht="13.5" customHeight="1" x14ac:dyDescent="0.2">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c r="AB997" s="16"/>
    </row>
    <row r="998" spans="1:28" ht="13.5" customHeight="1" x14ac:dyDescent="0.2">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c r="AB998" s="16"/>
    </row>
    <row r="999" spans="1:28" ht="13.5" customHeight="1" x14ac:dyDescent="0.2">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c r="AB999" s="16"/>
    </row>
    <row r="1000" spans="1:28" ht="13.5" customHeight="1" x14ac:dyDescent="0.2">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c r="AB1000" s="16"/>
    </row>
  </sheetData>
  <mergeCells count="11">
    <mergeCell ref="A47:R47"/>
    <mergeCell ref="A49:Q49"/>
    <mergeCell ref="A65:P65"/>
    <mergeCell ref="A4:T4"/>
    <mergeCell ref="A5:U5"/>
    <mergeCell ref="A6:R6"/>
    <mergeCell ref="A7:O7"/>
    <mergeCell ref="A11:W11"/>
    <mergeCell ref="A12:K12"/>
    <mergeCell ref="A39:W39"/>
    <mergeCell ref="A36:AB36"/>
  </mergeCells>
  <conditionalFormatting sqref="F15:S15 R16:S16">
    <cfRule type="colorScale" priority="9">
      <colorScale>
        <cfvo type="min"/>
        <cfvo type="percentile" val="50"/>
        <cfvo type="max"/>
        <color rgb="FFF8696B"/>
        <color rgb="FFFCFCFF"/>
        <color rgb="FF5A8AC6"/>
      </colorScale>
    </cfRule>
  </conditionalFormatting>
  <conditionalFormatting sqref="F16:Q16">
    <cfRule type="colorScale" priority="10">
      <colorScale>
        <cfvo type="min"/>
        <cfvo type="percentile" val="50"/>
        <cfvo type="max"/>
        <color rgb="FFF8696B"/>
        <color rgb="FFFCFCFF"/>
        <color rgb="FF5A8AC6"/>
      </colorScale>
    </cfRule>
  </conditionalFormatting>
  <conditionalFormatting sqref="F41:F44">
    <cfRule type="colorScale" priority="11">
      <colorScale>
        <cfvo type="min"/>
        <cfvo type="percentile" val="50"/>
        <cfvo type="max"/>
        <color rgb="FFF8696B"/>
        <color rgb="FFFCFCFF"/>
        <color rgb="FF5A8AC6"/>
      </colorScale>
    </cfRule>
  </conditionalFormatting>
  <conditionalFormatting sqref="F52:Q54">
    <cfRule type="colorScale" priority="12">
      <colorScale>
        <cfvo type="min"/>
        <cfvo type="percentile" val="50"/>
        <cfvo type="max"/>
        <color rgb="FFF8696B"/>
        <color rgb="FFFCFCFF"/>
        <color rgb="FF5A8AC6"/>
      </colorScale>
    </cfRule>
  </conditionalFormatting>
  <conditionalFormatting sqref="F55:Q55">
    <cfRule type="colorScale" priority="13">
      <colorScale>
        <cfvo type="min"/>
        <cfvo type="percentile" val="50"/>
        <cfvo type="max"/>
        <color rgb="FFF8696B"/>
        <color rgb="FFFCFCFF"/>
        <color rgb="FF5A8AC6"/>
      </colorScale>
    </cfRule>
  </conditionalFormatting>
  <conditionalFormatting sqref="F56:P56">
    <cfRule type="colorScale" priority="14">
      <colorScale>
        <cfvo type="min"/>
        <cfvo type="percentile" val="50"/>
        <cfvo type="max"/>
        <color rgb="FFF8696B"/>
        <color rgb="FFFFEB84"/>
        <color rgb="FF63BE7B"/>
      </colorScale>
    </cfRule>
  </conditionalFormatting>
  <conditionalFormatting sqref="F60:Q63 T60:T63">
    <cfRule type="colorScale" priority="15">
      <colorScale>
        <cfvo type="min"/>
        <cfvo type="percentile" val="50"/>
        <cfvo type="max"/>
        <color rgb="FFF8696B"/>
        <color rgb="FFFCFCFF"/>
        <color rgb="FF5A8AC6"/>
      </colorScale>
    </cfRule>
  </conditionalFormatting>
  <conditionalFormatting sqref="C41:C44">
    <cfRule type="colorScale" priority="6">
      <colorScale>
        <cfvo type="min"/>
        <cfvo type="percentile" val="50"/>
        <cfvo type="max"/>
        <color rgb="FFF8696B"/>
        <color rgb="FFFCFCFF"/>
        <color rgb="FF5A8AC6"/>
      </colorScale>
    </cfRule>
  </conditionalFormatting>
  <conditionalFormatting sqref="D41:E44">
    <cfRule type="colorScale" priority="5">
      <colorScale>
        <cfvo type="min"/>
        <cfvo type="percentile" val="50"/>
        <cfvo type="max"/>
        <color rgb="FFF8696B"/>
        <color rgb="FFFCFCFF"/>
        <color rgb="FF5A8AC6"/>
      </colorScale>
    </cfRule>
  </conditionalFormatting>
  <conditionalFormatting sqref="D42:E42">
    <cfRule type="colorScale" priority="4">
      <colorScale>
        <cfvo type="min"/>
        <cfvo type="percentile" val="50"/>
        <cfvo type="max"/>
        <color rgb="FFF8696B"/>
        <color rgb="FFFCFCFF"/>
        <color rgb="FF5A8AC6"/>
      </colorScale>
    </cfRule>
  </conditionalFormatting>
  <conditionalFormatting sqref="D43:E43">
    <cfRule type="colorScale" priority="3">
      <colorScale>
        <cfvo type="min"/>
        <cfvo type="percentile" val="50"/>
        <cfvo type="max"/>
        <color rgb="FFF8696B"/>
        <color rgb="FFFCFCFF"/>
        <color rgb="FF5A8AC6"/>
      </colorScale>
    </cfRule>
  </conditionalFormatting>
  <conditionalFormatting sqref="D44:E44">
    <cfRule type="colorScale" priority="2">
      <colorScale>
        <cfvo type="min"/>
        <cfvo type="percentile" val="50"/>
        <cfvo type="max"/>
        <color rgb="FFF8696B"/>
        <color rgb="FFFCFCFF"/>
        <color rgb="FF5A8AC6"/>
      </colorScale>
    </cfRule>
  </conditionalFormatting>
  <conditionalFormatting sqref="D41:E44">
    <cfRule type="colorScale" priority="1">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00"/>
  <sheetViews>
    <sheetView showGridLines="0" workbookViewId="0"/>
  </sheetViews>
  <sheetFormatPr baseColWidth="10" defaultColWidth="14.5" defaultRowHeight="15" customHeight="1" x14ac:dyDescent="0.2"/>
  <cols>
    <col min="1" max="14" width="26.83203125" customWidth="1"/>
    <col min="15" max="22" width="8.6640625" customWidth="1"/>
  </cols>
  <sheetData>
    <row r="1" spans="1:26" ht="42" customHeight="1" x14ac:dyDescent="0.2">
      <c r="A1" s="214" t="s">
        <v>176</v>
      </c>
      <c r="B1" s="191"/>
      <c r="C1" s="191"/>
      <c r="D1" s="191"/>
      <c r="E1" s="191"/>
      <c r="F1" s="143"/>
      <c r="G1" s="143"/>
      <c r="H1" s="143"/>
      <c r="I1" s="143"/>
      <c r="J1" s="143"/>
      <c r="K1" s="143"/>
      <c r="L1" s="143"/>
      <c r="M1" s="143"/>
      <c r="N1" s="143"/>
      <c r="O1" s="143"/>
      <c r="P1" s="143"/>
      <c r="Q1" s="143"/>
      <c r="R1" s="143"/>
      <c r="S1" s="143"/>
      <c r="T1" s="143"/>
      <c r="U1" s="143"/>
      <c r="V1" s="143"/>
      <c r="W1" s="143"/>
      <c r="X1" s="143"/>
      <c r="Y1" s="143"/>
      <c r="Z1" s="143"/>
    </row>
    <row r="2" spans="1:26" ht="119.25" customHeight="1" x14ac:dyDescent="0.2">
      <c r="A2" s="215" t="s">
        <v>177</v>
      </c>
      <c r="B2" s="191"/>
      <c r="C2" s="191"/>
      <c r="D2" s="191"/>
      <c r="E2" s="191"/>
      <c r="F2" s="191"/>
      <c r="G2" s="191"/>
      <c r="H2" s="191"/>
      <c r="I2" s="191"/>
      <c r="J2" s="191"/>
      <c r="K2" s="191"/>
      <c r="L2" s="4"/>
      <c r="M2" s="4"/>
      <c r="N2" s="4"/>
      <c r="O2" s="4"/>
      <c r="P2" s="4"/>
      <c r="Q2" s="4"/>
      <c r="R2" s="4"/>
      <c r="S2" s="4"/>
      <c r="T2" s="4"/>
      <c r="U2" s="4"/>
      <c r="V2" s="4"/>
      <c r="W2" s="4"/>
      <c r="X2" s="4"/>
      <c r="Y2" s="4"/>
      <c r="Z2" s="4"/>
    </row>
    <row r="3" spans="1:26" ht="12.75" customHeight="1" x14ac:dyDescent="0.2">
      <c r="A3" s="48"/>
      <c r="B3" s="4"/>
      <c r="C3" s="4"/>
      <c r="D3" s="4"/>
      <c r="E3" s="4"/>
      <c r="F3" s="4"/>
      <c r="G3" s="4"/>
      <c r="H3" s="4"/>
      <c r="I3" s="4"/>
      <c r="J3" s="4"/>
      <c r="K3" s="4"/>
      <c r="L3" s="4"/>
      <c r="M3" s="4"/>
      <c r="N3" s="4"/>
      <c r="O3" s="4"/>
      <c r="P3" s="4"/>
      <c r="Q3" s="4"/>
      <c r="R3" s="4"/>
      <c r="S3" s="4"/>
      <c r="T3" s="4"/>
      <c r="U3" s="4"/>
      <c r="V3" s="4"/>
      <c r="W3" s="4"/>
      <c r="X3" s="4"/>
      <c r="Y3" s="4"/>
      <c r="Z3" s="4"/>
    </row>
    <row r="4" spans="1:26" ht="72" customHeight="1" x14ac:dyDescent="0.2">
      <c r="A4" s="216" t="s">
        <v>178</v>
      </c>
      <c r="B4" s="191"/>
      <c r="C4" s="191"/>
      <c r="D4" s="191"/>
      <c r="E4" s="191"/>
      <c r="F4" s="191"/>
      <c r="G4" s="191"/>
      <c r="H4" s="191"/>
      <c r="I4" s="191"/>
      <c r="J4" s="191"/>
      <c r="K4" s="143"/>
      <c r="L4" s="143"/>
      <c r="M4" s="143"/>
      <c r="N4" s="143"/>
      <c r="O4" s="143"/>
      <c r="P4" s="143"/>
      <c r="Q4" s="143"/>
      <c r="R4" s="143"/>
      <c r="S4" s="143"/>
      <c r="T4" s="143"/>
      <c r="U4" s="143"/>
      <c r="V4" s="143"/>
      <c r="W4" s="143"/>
      <c r="X4" s="143"/>
      <c r="Y4" s="143"/>
      <c r="Z4" s="143"/>
    </row>
    <row r="5" spans="1:26" ht="20.25" customHeight="1" x14ac:dyDescent="0.2">
      <c r="A5" s="144"/>
      <c r="B5" s="145"/>
      <c r="C5" s="145"/>
      <c r="D5" s="145"/>
      <c r="E5" s="145"/>
      <c r="F5" s="145"/>
      <c r="G5" s="145"/>
      <c r="H5" s="145"/>
      <c r="I5" s="145"/>
      <c r="J5" s="145"/>
      <c r="K5" s="143"/>
      <c r="L5" s="143"/>
      <c r="M5" s="143"/>
      <c r="N5" s="143"/>
      <c r="O5" s="143"/>
      <c r="P5" s="143"/>
      <c r="Q5" s="143"/>
      <c r="R5" s="143"/>
      <c r="S5" s="143"/>
      <c r="T5" s="143"/>
      <c r="U5" s="143"/>
      <c r="V5" s="143"/>
      <c r="W5" s="143"/>
      <c r="X5" s="143"/>
      <c r="Y5" s="143"/>
      <c r="Z5" s="143"/>
    </row>
    <row r="6" spans="1:26" ht="12.75" customHeight="1" x14ac:dyDescent="0.2">
      <c r="A6" s="216" t="s">
        <v>179</v>
      </c>
      <c r="B6" s="191"/>
      <c r="C6" s="191"/>
      <c r="D6" s="191"/>
      <c r="E6" s="191"/>
      <c r="F6" s="191"/>
      <c r="G6" s="191"/>
      <c r="H6" s="191"/>
      <c r="I6" s="191"/>
      <c r="J6" s="191"/>
      <c r="K6" s="191"/>
      <c r="L6" s="191"/>
      <c r="M6" s="191"/>
      <c r="N6" s="191"/>
      <c r="O6" s="191"/>
      <c r="P6" s="191"/>
      <c r="Q6" s="191"/>
      <c r="R6" s="191"/>
      <c r="S6" s="191"/>
      <c r="T6" s="191"/>
      <c r="U6" s="191"/>
      <c r="V6" s="191"/>
    </row>
    <row r="7" spans="1:26" ht="30" customHeight="1" x14ac:dyDescent="0.2">
      <c r="A7" s="146" t="s">
        <v>180</v>
      </c>
      <c r="B7" s="143"/>
      <c r="C7" s="143"/>
      <c r="D7" s="143"/>
      <c r="E7" s="143"/>
      <c r="F7" s="143"/>
      <c r="G7" s="143"/>
      <c r="H7" s="143"/>
      <c r="I7" s="143"/>
      <c r="J7" s="143"/>
      <c r="K7" s="143"/>
      <c r="L7" s="143"/>
      <c r="M7" s="143"/>
      <c r="N7" s="143"/>
      <c r="O7" s="143"/>
      <c r="P7" s="143"/>
      <c r="Q7" s="143"/>
      <c r="R7" s="143"/>
      <c r="S7" s="143"/>
      <c r="T7" s="143"/>
      <c r="U7" s="143"/>
      <c r="V7" s="143"/>
      <c r="W7" s="143"/>
      <c r="X7" s="143"/>
      <c r="Y7" s="143"/>
      <c r="Z7" s="143"/>
    </row>
    <row r="8" spans="1:26" ht="12.75" customHeight="1" x14ac:dyDescent="0.2">
      <c r="A8" s="49" t="s">
        <v>181</v>
      </c>
      <c r="B8" s="147"/>
      <c r="C8" s="50" t="s">
        <v>182</v>
      </c>
      <c r="D8" s="50" t="s">
        <v>183</v>
      </c>
      <c r="E8" s="50" t="s">
        <v>184</v>
      </c>
      <c r="F8" s="50" t="s">
        <v>185</v>
      </c>
      <c r="G8" s="50" t="s">
        <v>186</v>
      </c>
      <c r="H8" s="50" t="s">
        <v>187</v>
      </c>
      <c r="I8" s="50" t="s">
        <v>188</v>
      </c>
      <c r="J8" s="50" t="s">
        <v>189</v>
      </c>
      <c r="K8" s="50" t="s">
        <v>190</v>
      </c>
      <c r="L8" s="50" t="s">
        <v>191</v>
      </c>
      <c r="M8" s="50" t="s">
        <v>192</v>
      </c>
      <c r="N8" s="50" t="s">
        <v>193</v>
      </c>
      <c r="O8" s="143"/>
      <c r="P8" s="143"/>
      <c r="Q8" s="143"/>
      <c r="R8" s="143"/>
      <c r="S8" s="143"/>
      <c r="T8" s="143"/>
      <c r="U8" s="143"/>
      <c r="V8" s="143"/>
      <c r="W8" s="143"/>
      <c r="X8" s="143"/>
      <c r="Y8" s="143"/>
      <c r="Z8" s="143"/>
    </row>
    <row r="9" spans="1:26" ht="12.75" customHeight="1" x14ac:dyDescent="0.2">
      <c r="A9" s="51" t="s">
        <v>194</v>
      </c>
      <c r="B9" s="52" t="s">
        <v>195</v>
      </c>
      <c r="C9" s="53" t="e">
        <f>SUMIFS(#REF!,#REF!,'Variance Analysis'!$B9,#REF!,'Variance Analysis'!$A9)</f>
        <v>#REF!</v>
      </c>
      <c r="D9" s="53" t="e">
        <f>SUMIFS(#REF!,#REF!,'Variance Analysis'!$B9,#REF!,'Variance Analysis'!$A9)</f>
        <v>#REF!</v>
      </c>
      <c r="E9" s="53" t="e">
        <f>SUMIFS(#REF!,#REF!,'Variance Analysis'!$B9,#REF!,'Variance Analysis'!$A9)</f>
        <v>#REF!</v>
      </c>
      <c r="F9" s="53" t="e">
        <f>SUMIFS(#REF!,#REF!,'Variance Analysis'!$B9,#REF!,'Variance Analysis'!$A9)</f>
        <v>#REF!</v>
      </c>
      <c r="G9" s="53" t="e">
        <f>SUMIFS(#REF!,#REF!,'Variance Analysis'!$B9,#REF!,'Variance Analysis'!$A9)</f>
        <v>#REF!</v>
      </c>
      <c r="H9" s="53" t="e">
        <f>SUMIFS(#REF!,#REF!,'Variance Analysis'!$B9,#REF!,'Variance Analysis'!$A9)</f>
        <v>#REF!</v>
      </c>
      <c r="I9" s="53" t="e">
        <f>SUMIFS(#REF!,#REF!,'Variance Analysis'!$B9,#REF!,'Variance Analysis'!$A9)</f>
        <v>#REF!</v>
      </c>
      <c r="J9" s="53" t="e">
        <f>SUMIFS(#REF!,#REF!,'Variance Analysis'!$B9,#REF!,'Variance Analysis'!$A9)</f>
        <v>#REF!</v>
      </c>
      <c r="K9" s="53" t="e">
        <f>SUMIFS(#REF!,#REF!,'Variance Analysis'!$B9,#REF!,'Variance Analysis'!$A9)</f>
        <v>#REF!</v>
      </c>
      <c r="L9" s="53" t="e">
        <f>SUMIFS(#REF!,#REF!,'Variance Analysis'!$B9,#REF!,'Variance Analysis'!$A9)</f>
        <v>#REF!</v>
      </c>
      <c r="M9" s="53" t="e">
        <f>SUMIFS(#REF!,#REF!,'Variance Analysis'!$B9,#REF!,'Variance Analysis'!$A9)</f>
        <v>#REF!</v>
      </c>
      <c r="N9" s="53" t="e">
        <f>SUMIFS(#REF!,#REF!,'Variance Analysis'!$B9,#REF!,'Variance Analysis'!$A9)</f>
        <v>#REF!</v>
      </c>
      <c r="O9" s="2"/>
      <c r="P9" s="2"/>
      <c r="Q9" s="2"/>
      <c r="R9" s="2"/>
      <c r="S9" s="2"/>
      <c r="T9" s="2"/>
      <c r="U9" s="2"/>
      <c r="V9" s="2"/>
      <c r="W9" s="4"/>
      <c r="X9" s="4"/>
      <c r="Y9" s="4"/>
      <c r="Z9" s="4"/>
    </row>
    <row r="10" spans="1:26" ht="12.75" customHeight="1" x14ac:dyDescent="0.2">
      <c r="A10" s="51" t="s">
        <v>194</v>
      </c>
      <c r="B10" s="51" t="s">
        <v>196</v>
      </c>
      <c r="C10" s="53" t="e">
        <f>SUMIFS(#REF!,#REF!,'Variance Analysis'!$B10,#REF!,'Variance Analysis'!$A10)</f>
        <v>#REF!</v>
      </c>
      <c r="D10" s="53" t="e">
        <f>SUMIFS(#REF!,#REF!,'Variance Analysis'!$B10,#REF!,'Variance Analysis'!$A10)</f>
        <v>#REF!</v>
      </c>
      <c r="E10" s="53" t="e">
        <f>SUMIFS(#REF!,#REF!,'Variance Analysis'!$B10,#REF!,'Variance Analysis'!$A10)</f>
        <v>#REF!</v>
      </c>
      <c r="F10" s="53" t="e">
        <f>SUMIFS(#REF!,#REF!,'Variance Analysis'!$B10,#REF!,'Variance Analysis'!$A10)</f>
        <v>#REF!</v>
      </c>
      <c r="G10" s="53" t="e">
        <f>SUMIFS(#REF!,#REF!,'Variance Analysis'!$B10,#REF!,'Variance Analysis'!$A10)</f>
        <v>#REF!</v>
      </c>
      <c r="H10" s="53" t="e">
        <f>SUMIFS(#REF!,#REF!,'Variance Analysis'!$B10,#REF!,'Variance Analysis'!$A10)</f>
        <v>#REF!</v>
      </c>
      <c r="I10" s="53" t="e">
        <f>SUMIFS(#REF!,#REF!,'Variance Analysis'!$B10,#REF!,'Variance Analysis'!$A10)</f>
        <v>#REF!</v>
      </c>
      <c r="J10" s="53" t="e">
        <f>SUMIFS(#REF!,#REF!,'Variance Analysis'!$B10,#REF!,'Variance Analysis'!$A10)</f>
        <v>#REF!</v>
      </c>
      <c r="K10" s="53" t="e">
        <f>SUMIFS(#REF!,#REF!,'Variance Analysis'!$B10,#REF!,'Variance Analysis'!$A10)</f>
        <v>#REF!</v>
      </c>
      <c r="L10" s="53" t="e">
        <f>SUMIFS(#REF!,#REF!,'Variance Analysis'!$B10,#REF!,'Variance Analysis'!$A10)</f>
        <v>#REF!</v>
      </c>
      <c r="M10" s="53" t="e">
        <f>SUMIFS(#REF!,#REF!,'Variance Analysis'!$B10,#REF!,'Variance Analysis'!$A10)</f>
        <v>#REF!</v>
      </c>
      <c r="N10" s="53" t="e">
        <f>SUMIFS(#REF!,#REF!,'Variance Analysis'!$B10,#REF!,'Variance Analysis'!$A10)</f>
        <v>#REF!</v>
      </c>
      <c r="O10" s="2"/>
      <c r="P10" s="2"/>
      <c r="Q10" s="2"/>
      <c r="R10" s="2"/>
      <c r="S10" s="2"/>
      <c r="T10" s="2"/>
      <c r="U10" s="2"/>
      <c r="V10" s="2"/>
      <c r="W10" s="4"/>
      <c r="X10" s="4"/>
      <c r="Y10" s="4"/>
      <c r="Z10" s="4"/>
    </row>
    <row r="11" spans="1:26" ht="12.75" customHeight="1" x14ac:dyDescent="0.2">
      <c r="A11" s="51" t="s">
        <v>194</v>
      </c>
      <c r="B11" s="51" t="s">
        <v>197</v>
      </c>
      <c r="C11" s="53" t="e">
        <f>SUMIFS(#REF!,#REF!,'Variance Analysis'!$B11,#REF!,'Variance Analysis'!$A11)</f>
        <v>#REF!</v>
      </c>
      <c r="D11" s="53" t="e">
        <f>SUMIFS(#REF!,#REF!,'Variance Analysis'!$B11,#REF!,'Variance Analysis'!$A11)</f>
        <v>#REF!</v>
      </c>
      <c r="E11" s="53" t="e">
        <f>SUMIFS(#REF!,#REF!,'Variance Analysis'!$B11,#REF!,'Variance Analysis'!$A11)</f>
        <v>#REF!</v>
      </c>
      <c r="F11" s="53" t="e">
        <f>SUMIFS(#REF!,#REF!,'Variance Analysis'!$B11,#REF!,'Variance Analysis'!$A11)</f>
        <v>#REF!</v>
      </c>
      <c r="G11" s="53" t="e">
        <f>SUMIFS(#REF!,#REF!,'Variance Analysis'!$B11,#REF!,'Variance Analysis'!$A11)</f>
        <v>#REF!</v>
      </c>
      <c r="H11" s="53" t="e">
        <f>SUMIFS(#REF!,#REF!,'Variance Analysis'!$B11,#REF!,'Variance Analysis'!$A11)</f>
        <v>#REF!</v>
      </c>
      <c r="I11" s="53" t="e">
        <f>SUMIFS(#REF!,#REF!,'Variance Analysis'!$B11,#REF!,'Variance Analysis'!$A11)</f>
        <v>#REF!</v>
      </c>
      <c r="J11" s="53" t="e">
        <f>SUMIFS(#REF!,#REF!,'Variance Analysis'!$B11,#REF!,'Variance Analysis'!$A11)</f>
        <v>#REF!</v>
      </c>
      <c r="K11" s="53" t="e">
        <f>SUMIFS(#REF!,#REF!,'Variance Analysis'!$B11,#REF!,'Variance Analysis'!$A11)</f>
        <v>#REF!</v>
      </c>
      <c r="L11" s="53" t="e">
        <f>SUMIFS(#REF!,#REF!,'Variance Analysis'!$B11,#REF!,'Variance Analysis'!$A11)</f>
        <v>#REF!</v>
      </c>
      <c r="M11" s="53" t="e">
        <f>SUMIFS(#REF!,#REF!,'Variance Analysis'!$B11,#REF!,'Variance Analysis'!$A11)</f>
        <v>#REF!</v>
      </c>
      <c r="N11" s="53" t="e">
        <f>SUMIFS(#REF!,#REF!,'Variance Analysis'!$B11,#REF!,'Variance Analysis'!$A11)</f>
        <v>#REF!</v>
      </c>
      <c r="O11" s="2"/>
      <c r="P11" s="2"/>
      <c r="Q11" s="2"/>
      <c r="R11" s="2"/>
      <c r="S11" s="2"/>
      <c r="T11" s="2"/>
      <c r="U11" s="2"/>
      <c r="V11" s="2"/>
      <c r="W11" s="4"/>
      <c r="X11" s="4"/>
      <c r="Y11" s="4"/>
      <c r="Z11" s="4"/>
    </row>
    <row r="12" spans="1:26" ht="12.75" customHeight="1" x14ac:dyDescent="0.2">
      <c r="A12" s="51" t="s">
        <v>194</v>
      </c>
      <c r="B12" s="51" t="s">
        <v>198</v>
      </c>
      <c r="C12" s="53" t="e">
        <f t="shared" ref="C12:N12" si="0">SUMIFS(#REF!,#REF!,$A$12)</f>
        <v>#REF!</v>
      </c>
      <c r="D12" s="53" t="e">
        <f t="shared" si="0"/>
        <v>#REF!</v>
      </c>
      <c r="E12" s="53" t="e">
        <f t="shared" si="0"/>
        <v>#REF!</v>
      </c>
      <c r="F12" s="53" t="e">
        <f t="shared" si="0"/>
        <v>#REF!</v>
      </c>
      <c r="G12" s="53" t="e">
        <f t="shared" si="0"/>
        <v>#REF!</v>
      </c>
      <c r="H12" s="53" t="e">
        <f t="shared" si="0"/>
        <v>#REF!</v>
      </c>
      <c r="I12" s="53" t="e">
        <f t="shared" si="0"/>
        <v>#REF!</v>
      </c>
      <c r="J12" s="53" t="e">
        <f t="shared" si="0"/>
        <v>#REF!</v>
      </c>
      <c r="K12" s="53" t="e">
        <f t="shared" si="0"/>
        <v>#REF!</v>
      </c>
      <c r="L12" s="53" t="e">
        <f t="shared" si="0"/>
        <v>#REF!</v>
      </c>
      <c r="M12" s="53" t="e">
        <f t="shared" si="0"/>
        <v>#REF!</v>
      </c>
      <c r="N12" s="53" t="e">
        <f t="shared" si="0"/>
        <v>#REF!</v>
      </c>
      <c r="O12" s="2"/>
      <c r="P12" s="2"/>
      <c r="Q12" s="2"/>
      <c r="R12" s="2"/>
      <c r="S12" s="2"/>
      <c r="T12" s="2"/>
      <c r="U12" s="2"/>
      <c r="V12" s="2"/>
      <c r="W12" s="4"/>
      <c r="X12" s="4"/>
      <c r="Y12" s="4"/>
      <c r="Z12" s="4"/>
    </row>
    <row r="13" spans="1:26" ht="12.75" customHeight="1" x14ac:dyDescent="0.2">
      <c r="A13" s="51" t="s">
        <v>199</v>
      </c>
      <c r="B13" s="51" t="s">
        <v>195</v>
      </c>
      <c r="C13" s="53" t="e">
        <f>SUMIFS(#REF!,#REF!,'Variance Analysis'!$B13,#REF!,'Variance Analysis'!$A13)</f>
        <v>#REF!</v>
      </c>
      <c r="D13" s="53" t="e">
        <f>SUMIFS(#REF!,#REF!,'Variance Analysis'!$B13,#REF!,'Variance Analysis'!$A13)</f>
        <v>#REF!</v>
      </c>
      <c r="E13" s="53" t="e">
        <f>SUMIFS(#REF!,#REF!,'Variance Analysis'!$B13,#REF!,'Variance Analysis'!$A13)</f>
        <v>#REF!</v>
      </c>
      <c r="F13" s="53" t="e">
        <f>SUMIFS(#REF!,#REF!,'Variance Analysis'!$B13,#REF!,'Variance Analysis'!$A13)</f>
        <v>#REF!</v>
      </c>
      <c r="G13" s="53" t="e">
        <f>SUMIFS(#REF!,#REF!,'Variance Analysis'!$B13,#REF!,'Variance Analysis'!$A13)</f>
        <v>#REF!</v>
      </c>
      <c r="H13" s="53" t="e">
        <f>SUMIFS(#REF!,#REF!,'Variance Analysis'!$B13,#REF!,'Variance Analysis'!$A13)</f>
        <v>#REF!</v>
      </c>
      <c r="I13" s="53" t="e">
        <f>SUMIFS(#REF!,#REF!,'Variance Analysis'!$B13,#REF!,'Variance Analysis'!$A13)</f>
        <v>#REF!</v>
      </c>
      <c r="J13" s="53" t="e">
        <f>SUMIFS(#REF!,#REF!,'Variance Analysis'!$B13,#REF!,'Variance Analysis'!$A13)</f>
        <v>#REF!</v>
      </c>
      <c r="K13" s="53" t="e">
        <f>SUMIFS(#REF!,#REF!,'Variance Analysis'!$B13,#REF!,'Variance Analysis'!$A13)</f>
        <v>#REF!</v>
      </c>
      <c r="L13" s="53" t="e">
        <f>SUMIFS(#REF!,#REF!,'Variance Analysis'!$B13,#REF!,'Variance Analysis'!$A13)</f>
        <v>#REF!</v>
      </c>
      <c r="M13" s="53" t="e">
        <f>SUMIFS(#REF!,#REF!,'Variance Analysis'!$B13,#REF!,'Variance Analysis'!$A13)</f>
        <v>#REF!</v>
      </c>
      <c r="N13" s="53" t="e">
        <f>SUMIFS(#REF!,#REF!,'Variance Analysis'!$B13,#REF!,'Variance Analysis'!$A13)</f>
        <v>#REF!</v>
      </c>
      <c r="O13" s="2"/>
      <c r="P13" s="2"/>
      <c r="Q13" s="2"/>
      <c r="R13" s="2"/>
      <c r="S13" s="2"/>
      <c r="T13" s="2"/>
      <c r="U13" s="2"/>
      <c r="V13" s="2"/>
      <c r="W13" s="4"/>
      <c r="X13" s="4"/>
      <c r="Y13" s="4"/>
      <c r="Z13" s="4"/>
    </row>
    <row r="14" spans="1:26" ht="12.75" customHeight="1" x14ac:dyDescent="0.2">
      <c r="A14" s="51" t="s">
        <v>199</v>
      </c>
      <c r="B14" s="51" t="s">
        <v>196</v>
      </c>
      <c r="C14" s="53" t="e">
        <f>SUMIFS(#REF!,#REF!,'Variance Analysis'!$B14,#REF!,'Variance Analysis'!$A14)</f>
        <v>#REF!</v>
      </c>
      <c r="D14" s="53" t="e">
        <f>SUMIFS(#REF!,#REF!,'Variance Analysis'!$B14,#REF!,'Variance Analysis'!$A14)</f>
        <v>#REF!</v>
      </c>
      <c r="E14" s="53" t="e">
        <f>SUMIFS(#REF!,#REF!,'Variance Analysis'!$B14,#REF!,'Variance Analysis'!$A14)</f>
        <v>#REF!</v>
      </c>
      <c r="F14" s="53" t="e">
        <f>SUMIFS(#REF!,#REF!,'Variance Analysis'!$B14,#REF!,'Variance Analysis'!$A14)</f>
        <v>#REF!</v>
      </c>
      <c r="G14" s="53" t="e">
        <f>SUMIFS(#REF!,#REF!,'Variance Analysis'!$B14,#REF!,'Variance Analysis'!$A14)</f>
        <v>#REF!</v>
      </c>
      <c r="H14" s="53" t="e">
        <f>SUMIFS(#REF!,#REF!,'Variance Analysis'!$B14,#REF!,'Variance Analysis'!$A14)</f>
        <v>#REF!</v>
      </c>
      <c r="I14" s="53" t="e">
        <f>SUMIFS(#REF!,#REF!,'Variance Analysis'!$B14,#REF!,'Variance Analysis'!$A14)</f>
        <v>#REF!</v>
      </c>
      <c r="J14" s="53" t="e">
        <f>SUMIFS(#REF!,#REF!,'Variance Analysis'!$B14,#REF!,'Variance Analysis'!$A14)</f>
        <v>#REF!</v>
      </c>
      <c r="K14" s="53" t="e">
        <f>SUMIFS(#REF!,#REF!,'Variance Analysis'!$B14,#REF!,'Variance Analysis'!$A14)</f>
        <v>#REF!</v>
      </c>
      <c r="L14" s="53" t="e">
        <f>SUMIFS(#REF!,#REF!,'Variance Analysis'!$B14,#REF!,'Variance Analysis'!$A14)</f>
        <v>#REF!</v>
      </c>
      <c r="M14" s="53" t="e">
        <f>SUMIFS(#REF!,#REF!,'Variance Analysis'!$B14,#REF!,'Variance Analysis'!$A14)</f>
        <v>#REF!</v>
      </c>
      <c r="N14" s="53" t="e">
        <f>SUMIFS(#REF!,#REF!,'Variance Analysis'!$B14,#REF!,'Variance Analysis'!$A14)</f>
        <v>#REF!</v>
      </c>
      <c r="O14" s="2"/>
      <c r="P14" s="2"/>
      <c r="Q14" s="2"/>
      <c r="R14" s="2"/>
      <c r="S14" s="2"/>
      <c r="T14" s="2"/>
      <c r="U14" s="2"/>
      <c r="V14" s="2"/>
      <c r="W14" s="4"/>
      <c r="X14" s="4"/>
      <c r="Y14" s="4"/>
      <c r="Z14" s="4"/>
    </row>
    <row r="15" spans="1:26" ht="12.75" customHeight="1" x14ac:dyDescent="0.2">
      <c r="A15" s="51" t="s">
        <v>199</v>
      </c>
      <c r="B15" s="51" t="s">
        <v>197</v>
      </c>
      <c r="C15" s="53" t="e">
        <f>SUMIFS(#REF!,#REF!,'Variance Analysis'!$B15,#REF!,'Variance Analysis'!$A15)</f>
        <v>#REF!</v>
      </c>
      <c r="D15" s="53" t="e">
        <f>SUMIFS(#REF!,#REF!,'Variance Analysis'!$B15,#REF!,'Variance Analysis'!$A15)</f>
        <v>#REF!</v>
      </c>
      <c r="E15" s="53" t="e">
        <f>SUMIFS(#REF!,#REF!,'Variance Analysis'!$B15,#REF!,'Variance Analysis'!$A15)</f>
        <v>#REF!</v>
      </c>
      <c r="F15" s="53" t="e">
        <f>SUMIFS(#REF!,#REF!,'Variance Analysis'!$B15,#REF!,'Variance Analysis'!$A15)</f>
        <v>#REF!</v>
      </c>
      <c r="G15" s="53" t="e">
        <f>SUMIFS(#REF!,#REF!,'Variance Analysis'!$B15,#REF!,'Variance Analysis'!$A15)</f>
        <v>#REF!</v>
      </c>
      <c r="H15" s="53" t="e">
        <f>SUMIFS(#REF!,#REF!,'Variance Analysis'!$B15,#REF!,'Variance Analysis'!$A15)</f>
        <v>#REF!</v>
      </c>
      <c r="I15" s="53" t="e">
        <f>SUMIFS(#REF!,#REF!,'Variance Analysis'!$B15,#REF!,'Variance Analysis'!$A15)</f>
        <v>#REF!</v>
      </c>
      <c r="J15" s="53" t="e">
        <f>SUMIFS(#REF!,#REF!,'Variance Analysis'!$B15,#REF!,'Variance Analysis'!$A15)</f>
        <v>#REF!</v>
      </c>
      <c r="K15" s="53" t="e">
        <f>SUMIFS(#REF!,#REF!,'Variance Analysis'!$B15,#REF!,'Variance Analysis'!$A15)</f>
        <v>#REF!</v>
      </c>
      <c r="L15" s="53" t="e">
        <f>SUMIFS(#REF!,#REF!,'Variance Analysis'!$B15,#REF!,'Variance Analysis'!$A15)</f>
        <v>#REF!</v>
      </c>
      <c r="M15" s="53" t="e">
        <f>SUMIFS(#REF!,#REF!,'Variance Analysis'!$B15,#REF!,'Variance Analysis'!$A15)</f>
        <v>#REF!</v>
      </c>
      <c r="N15" s="53" t="e">
        <f>SUMIFS(#REF!,#REF!,'Variance Analysis'!$B15,#REF!,'Variance Analysis'!$A15)</f>
        <v>#REF!</v>
      </c>
      <c r="O15" s="2"/>
      <c r="P15" s="2"/>
      <c r="Q15" s="2"/>
      <c r="R15" s="2"/>
      <c r="S15" s="2"/>
      <c r="T15" s="2"/>
      <c r="U15" s="2"/>
      <c r="V15" s="2"/>
      <c r="W15" s="4"/>
      <c r="X15" s="4"/>
      <c r="Y15" s="4"/>
      <c r="Z15" s="4"/>
    </row>
    <row r="16" spans="1:26" ht="12.75" customHeight="1" x14ac:dyDescent="0.2">
      <c r="A16" s="51" t="s">
        <v>199</v>
      </c>
      <c r="B16" s="51" t="s">
        <v>198</v>
      </c>
      <c r="C16" s="53" t="e">
        <f t="shared" ref="C16:N16" si="1">SUMIFS(#REF!,#REF!,$A$16)</f>
        <v>#REF!</v>
      </c>
      <c r="D16" s="53" t="e">
        <f t="shared" si="1"/>
        <v>#REF!</v>
      </c>
      <c r="E16" s="53" t="e">
        <f t="shared" si="1"/>
        <v>#REF!</v>
      </c>
      <c r="F16" s="53" t="e">
        <f t="shared" si="1"/>
        <v>#REF!</v>
      </c>
      <c r="G16" s="53" t="e">
        <f t="shared" si="1"/>
        <v>#REF!</v>
      </c>
      <c r="H16" s="53" t="e">
        <f t="shared" si="1"/>
        <v>#REF!</v>
      </c>
      <c r="I16" s="53" t="e">
        <f t="shared" si="1"/>
        <v>#REF!</v>
      </c>
      <c r="J16" s="53" t="e">
        <f t="shared" si="1"/>
        <v>#REF!</v>
      </c>
      <c r="K16" s="53" t="e">
        <f t="shared" si="1"/>
        <v>#REF!</v>
      </c>
      <c r="L16" s="53" t="e">
        <f t="shared" si="1"/>
        <v>#REF!</v>
      </c>
      <c r="M16" s="53" t="e">
        <f t="shared" si="1"/>
        <v>#REF!</v>
      </c>
      <c r="N16" s="53" t="e">
        <f t="shared" si="1"/>
        <v>#REF!</v>
      </c>
      <c r="O16" s="2"/>
      <c r="P16" s="2"/>
      <c r="Q16" s="2"/>
      <c r="R16" s="2"/>
      <c r="S16" s="2"/>
      <c r="T16" s="2"/>
      <c r="U16" s="2"/>
      <c r="V16" s="2"/>
      <c r="W16" s="4"/>
      <c r="X16" s="4"/>
      <c r="Y16" s="4"/>
      <c r="Z16" s="4"/>
    </row>
    <row r="17" spans="1:26" ht="12.75" customHeight="1" x14ac:dyDescent="0.2">
      <c r="A17" s="51" t="s">
        <v>200</v>
      </c>
      <c r="B17" s="51" t="s">
        <v>195</v>
      </c>
      <c r="C17" s="53" t="e">
        <f>SUMIFS(#REF!,#REF!,'Variance Analysis'!$B17,#REF!,'Variance Analysis'!$A17)</f>
        <v>#REF!</v>
      </c>
      <c r="D17" s="53" t="e">
        <f>SUMIFS(#REF!,#REF!,'Variance Analysis'!$B17,#REF!,'Variance Analysis'!$A17)</f>
        <v>#REF!</v>
      </c>
      <c r="E17" s="53" t="e">
        <f>SUMIFS(#REF!,#REF!,'Variance Analysis'!$B17,#REF!,'Variance Analysis'!$A17)</f>
        <v>#REF!</v>
      </c>
      <c r="F17" s="53" t="e">
        <f>SUMIFS(#REF!,#REF!,'Variance Analysis'!$B17,#REF!,'Variance Analysis'!$A17)</f>
        <v>#REF!</v>
      </c>
      <c r="G17" s="53" t="e">
        <f>SUMIFS(#REF!,#REF!,'Variance Analysis'!$B17,#REF!,'Variance Analysis'!$A17)</f>
        <v>#REF!</v>
      </c>
      <c r="H17" s="53" t="e">
        <f>SUMIFS(#REF!,#REF!,'Variance Analysis'!$B17,#REF!,'Variance Analysis'!$A17)</f>
        <v>#REF!</v>
      </c>
      <c r="I17" s="53" t="e">
        <f>SUMIFS(#REF!,#REF!,'Variance Analysis'!$B17,#REF!,'Variance Analysis'!$A17)</f>
        <v>#REF!</v>
      </c>
      <c r="J17" s="53" t="e">
        <f>SUMIFS(#REF!,#REF!,'Variance Analysis'!$B17,#REF!,'Variance Analysis'!$A17)</f>
        <v>#REF!</v>
      </c>
      <c r="K17" s="53" t="e">
        <f>SUMIFS(#REF!,#REF!,'Variance Analysis'!$B17,#REF!,'Variance Analysis'!$A17)</f>
        <v>#REF!</v>
      </c>
      <c r="L17" s="53" t="e">
        <f>SUMIFS(#REF!,#REF!,'Variance Analysis'!$B17,#REF!,'Variance Analysis'!$A17)</f>
        <v>#REF!</v>
      </c>
      <c r="M17" s="53" t="e">
        <f>SUMIFS(#REF!,#REF!,'Variance Analysis'!$B17,#REF!,'Variance Analysis'!$A17)</f>
        <v>#REF!</v>
      </c>
      <c r="N17" s="53" t="e">
        <f>SUMIFS(#REF!,#REF!,'Variance Analysis'!$B17,#REF!,'Variance Analysis'!$A17)</f>
        <v>#REF!</v>
      </c>
      <c r="O17" s="2"/>
      <c r="P17" s="2"/>
      <c r="Q17" s="2"/>
      <c r="R17" s="2"/>
      <c r="S17" s="2"/>
      <c r="T17" s="2"/>
      <c r="U17" s="2"/>
      <c r="V17" s="2"/>
      <c r="W17" s="4"/>
      <c r="X17" s="4"/>
      <c r="Y17" s="4"/>
      <c r="Z17" s="4"/>
    </row>
    <row r="18" spans="1:26" ht="12.75" customHeight="1" x14ac:dyDescent="0.2">
      <c r="A18" s="51" t="s">
        <v>200</v>
      </c>
      <c r="B18" s="51" t="s">
        <v>196</v>
      </c>
      <c r="C18" s="53" t="e">
        <f>SUMIFS(#REF!,#REF!,'Variance Analysis'!$B18,#REF!,'Variance Analysis'!$A18)</f>
        <v>#REF!</v>
      </c>
      <c r="D18" s="53" t="e">
        <f>SUMIFS(#REF!,#REF!,'Variance Analysis'!$B18,#REF!,'Variance Analysis'!$A18)</f>
        <v>#REF!</v>
      </c>
      <c r="E18" s="53" t="e">
        <f>SUMIFS(#REF!,#REF!,'Variance Analysis'!$B18,#REF!,'Variance Analysis'!$A18)</f>
        <v>#REF!</v>
      </c>
      <c r="F18" s="53" t="e">
        <f>SUMIFS(#REF!,#REF!,'Variance Analysis'!$B18,#REF!,'Variance Analysis'!$A18)</f>
        <v>#REF!</v>
      </c>
      <c r="G18" s="53" t="e">
        <f>SUMIFS(#REF!,#REF!,'Variance Analysis'!$B18,#REF!,'Variance Analysis'!$A18)</f>
        <v>#REF!</v>
      </c>
      <c r="H18" s="53" t="e">
        <f>SUMIFS(#REF!,#REF!,'Variance Analysis'!$B18,#REF!,'Variance Analysis'!$A18)</f>
        <v>#REF!</v>
      </c>
      <c r="I18" s="53" t="e">
        <f>SUMIFS(#REF!,#REF!,'Variance Analysis'!$B18,#REF!,'Variance Analysis'!$A18)</f>
        <v>#REF!</v>
      </c>
      <c r="J18" s="53" t="e">
        <f>SUMIFS(#REF!,#REF!,'Variance Analysis'!$B18,#REF!,'Variance Analysis'!$A18)</f>
        <v>#REF!</v>
      </c>
      <c r="K18" s="53" t="e">
        <f>SUMIFS(#REF!,#REF!,'Variance Analysis'!$B18,#REF!,'Variance Analysis'!$A18)</f>
        <v>#REF!</v>
      </c>
      <c r="L18" s="53" t="e">
        <f>SUMIFS(#REF!,#REF!,'Variance Analysis'!$B18,#REF!,'Variance Analysis'!$A18)</f>
        <v>#REF!</v>
      </c>
      <c r="M18" s="53" t="e">
        <f>SUMIFS(#REF!,#REF!,'Variance Analysis'!$B18,#REF!,'Variance Analysis'!$A18)</f>
        <v>#REF!</v>
      </c>
      <c r="N18" s="53" t="e">
        <f>SUMIFS(#REF!,#REF!,'Variance Analysis'!$B18,#REF!,'Variance Analysis'!$A18)</f>
        <v>#REF!</v>
      </c>
      <c r="O18" s="2"/>
      <c r="P18" s="2"/>
      <c r="Q18" s="2"/>
      <c r="R18" s="2"/>
      <c r="S18" s="2"/>
      <c r="T18" s="2"/>
      <c r="U18" s="2"/>
      <c r="V18" s="2"/>
      <c r="W18" s="4"/>
      <c r="X18" s="4"/>
      <c r="Y18" s="4"/>
      <c r="Z18" s="4"/>
    </row>
    <row r="19" spans="1:26" ht="12.75" customHeight="1" x14ac:dyDescent="0.2">
      <c r="A19" s="51" t="s">
        <v>200</v>
      </c>
      <c r="B19" s="51" t="s">
        <v>197</v>
      </c>
      <c r="C19" s="53" t="e">
        <f>SUMIFS(#REF!,#REF!,'Variance Analysis'!$B19,#REF!,'Variance Analysis'!$A19)</f>
        <v>#REF!</v>
      </c>
      <c r="D19" s="53" t="e">
        <f>SUMIFS(#REF!,#REF!,'Variance Analysis'!$B19,#REF!,'Variance Analysis'!$A19)</f>
        <v>#REF!</v>
      </c>
      <c r="E19" s="53" t="e">
        <f>SUMIFS(#REF!,#REF!,'Variance Analysis'!$B19,#REF!,'Variance Analysis'!$A19)</f>
        <v>#REF!</v>
      </c>
      <c r="F19" s="53" t="e">
        <f>SUMIFS(#REF!,#REF!,'Variance Analysis'!$B19,#REF!,'Variance Analysis'!$A19)</f>
        <v>#REF!</v>
      </c>
      <c r="G19" s="53" t="e">
        <f>SUMIFS(#REF!,#REF!,'Variance Analysis'!$B19,#REF!,'Variance Analysis'!$A19)</f>
        <v>#REF!</v>
      </c>
      <c r="H19" s="53" t="e">
        <f>SUMIFS(#REF!,#REF!,'Variance Analysis'!$B19,#REF!,'Variance Analysis'!$A19)</f>
        <v>#REF!</v>
      </c>
      <c r="I19" s="53" t="e">
        <f>SUMIFS(#REF!,#REF!,'Variance Analysis'!$B19,#REF!,'Variance Analysis'!$A19)</f>
        <v>#REF!</v>
      </c>
      <c r="J19" s="53" t="e">
        <f>SUMIFS(#REF!,#REF!,'Variance Analysis'!$B19,#REF!,'Variance Analysis'!$A19)</f>
        <v>#REF!</v>
      </c>
      <c r="K19" s="53" t="e">
        <f>SUMIFS(#REF!,#REF!,'Variance Analysis'!$B19,#REF!,'Variance Analysis'!$A19)</f>
        <v>#REF!</v>
      </c>
      <c r="L19" s="53" t="e">
        <f>SUMIFS(#REF!,#REF!,'Variance Analysis'!$B19,#REF!,'Variance Analysis'!$A19)</f>
        <v>#REF!</v>
      </c>
      <c r="M19" s="53" t="e">
        <f>SUMIFS(#REF!,#REF!,'Variance Analysis'!$B19,#REF!,'Variance Analysis'!$A19)</f>
        <v>#REF!</v>
      </c>
      <c r="N19" s="53" t="e">
        <f>SUMIFS(#REF!,#REF!,'Variance Analysis'!$B19,#REF!,'Variance Analysis'!$A19)</f>
        <v>#REF!</v>
      </c>
      <c r="O19" s="2"/>
      <c r="P19" s="2"/>
      <c r="Q19" s="2"/>
      <c r="R19" s="2"/>
      <c r="S19" s="2"/>
      <c r="T19" s="2"/>
      <c r="U19" s="2"/>
      <c r="V19" s="2"/>
      <c r="W19" s="4"/>
      <c r="X19" s="4"/>
      <c r="Y19" s="4"/>
      <c r="Z19" s="4"/>
    </row>
    <row r="20" spans="1:26" ht="12.75" customHeight="1" x14ac:dyDescent="0.2">
      <c r="A20" s="51" t="s">
        <v>200</v>
      </c>
      <c r="B20" s="51" t="s">
        <v>198</v>
      </c>
      <c r="C20" s="53" t="e">
        <f t="shared" ref="C20:N20" si="2">SUMIFS(#REF!,#REF!,$A$20)</f>
        <v>#REF!</v>
      </c>
      <c r="D20" s="53" t="e">
        <f t="shared" si="2"/>
        <v>#REF!</v>
      </c>
      <c r="E20" s="53" t="e">
        <f t="shared" si="2"/>
        <v>#REF!</v>
      </c>
      <c r="F20" s="53" t="e">
        <f t="shared" si="2"/>
        <v>#REF!</v>
      </c>
      <c r="G20" s="53" t="e">
        <f t="shared" si="2"/>
        <v>#REF!</v>
      </c>
      <c r="H20" s="53" t="e">
        <f t="shared" si="2"/>
        <v>#REF!</v>
      </c>
      <c r="I20" s="53" t="e">
        <f t="shared" si="2"/>
        <v>#REF!</v>
      </c>
      <c r="J20" s="53" t="e">
        <f t="shared" si="2"/>
        <v>#REF!</v>
      </c>
      <c r="K20" s="53" t="e">
        <f t="shared" si="2"/>
        <v>#REF!</v>
      </c>
      <c r="L20" s="53" t="e">
        <f t="shared" si="2"/>
        <v>#REF!</v>
      </c>
      <c r="M20" s="53" t="e">
        <f t="shared" si="2"/>
        <v>#REF!</v>
      </c>
      <c r="N20" s="53" t="e">
        <f t="shared" si="2"/>
        <v>#REF!</v>
      </c>
      <c r="O20" s="2"/>
      <c r="P20" s="2"/>
      <c r="Q20" s="2"/>
      <c r="R20" s="2"/>
      <c r="S20" s="2"/>
      <c r="T20" s="2"/>
      <c r="U20" s="2"/>
      <c r="V20" s="2"/>
      <c r="W20" s="4"/>
      <c r="X20" s="4"/>
      <c r="Y20" s="4"/>
      <c r="Z20" s="4"/>
    </row>
    <row r="21" spans="1:26" ht="12.75" customHeight="1" x14ac:dyDescent="0.2">
      <c r="A21" s="51" t="s">
        <v>181</v>
      </c>
      <c r="B21" s="51" t="s">
        <v>195</v>
      </c>
      <c r="C21" s="54" t="e">
        <f t="shared" ref="C21:N21" si="3">SUMIFS(C$9:C$20,$B$9:$B$20,$B21)</f>
        <v>#REF!</v>
      </c>
      <c r="D21" s="54" t="e">
        <f t="shared" si="3"/>
        <v>#REF!</v>
      </c>
      <c r="E21" s="54" t="e">
        <f t="shared" si="3"/>
        <v>#REF!</v>
      </c>
      <c r="F21" s="54" t="e">
        <f t="shared" si="3"/>
        <v>#REF!</v>
      </c>
      <c r="G21" s="54" t="e">
        <f t="shared" si="3"/>
        <v>#REF!</v>
      </c>
      <c r="H21" s="54" t="e">
        <f t="shared" si="3"/>
        <v>#REF!</v>
      </c>
      <c r="I21" s="54" t="e">
        <f t="shared" si="3"/>
        <v>#REF!</v>
      </c>
      <c r="J21" s="54" t="e">
        <f t="shared" si="3"/>
        <v>#REF!</v>
      </c>
      <c r="K21" s="54" t="e">
        <f t="shared" si="3"/>
        <v>#REF!</v>
      </c>
      <c r="L21" s="54" t="e">
        <f t="shared" si="3"/>
        <v>#REF!</v>
      </c>
      <c r="M21" s="54" t="e">
        <f t="shared" si="3"/>
        <v>#REF!</v>
      </c>
      <c r="N21" s="54" t="e">
        <f t="shared" si="3"/>
        <v>#REF!</v>
      </c>
      <c r="O21" s="2"/>
      <c r="P21" s="2"/>
      <c r="Q21" s="2"/>
      <c r="R21" s="2"/>
      <c r="S21" s="2"/>
      <c r="T21" s="2"/>
      <c r="U21" s="2"/>
      <c r="V21" s="2"/>
      <c r="W21" s="4"/>
      <c r="X21" s="4"/>
      <c r="Y21" s="4"/>
      <c r="Z21" s="4"/>
    </row>
    <row r="22" spans="1:26" ht="12.75" customHeight="1" x14ac:dyDescent="0.2">
      <c r="A22" s="51" t="s">
        <v>181</v>
      </c>
      <c r="B22" s="51" t="s">
        <v>196</v>
      </c>
      <c r="C22" s="54" t="e">
        <f t="shared" ref="C22:N22" si="4">SUMIFS(C$9:C$20,$B$9:$B$20,$B22)</f>
        <v>#REF!</v>
      </c>
      <c r="D22" s="54" t="e">
        <f t="shared" si="4"/>
        <v>#REF!</v>
      </c>
      <c r="E22" s="54" t="e">
        <f t="shared" si="4"/>
        <v>#REF!</v>
      </c>
      <c r="F22" s="54" t="e">
        <f t="shared" si="4"/>
        <v>#REF!</v>
      </c>
      <c r="G22" s="54" t="e">
        <f t="shared" si="4"/>
        <v>#REF!</v>
      </c>
      <c r="H22" s="54" t="e">
        <f t="shared" si="4"/>
        <v>#REF!</v>
      </c>
      <c r="I22" s="54" t="e">
        <f t="shared" si="4"/>
        <v>#REF!</v>
      </c>
      <c r="J22" s="54" t="e">
        <f t="shared" si="4"/>
        <v>#REF!</v>
      </c>
      <c r="K22" s="54" t="e">
        <f t="shared" si="4"/>
        <v>#REF!</v>
      </c>
      <c r="L22" s="54" t="e">
        <f t="shared" si="4"/>
        <v>#REF!</v>
      </c>
      <c r="M22" s="54" t="e">
        <f t="shared" si="4"/>
        <v>#REF!</v>
      </c>
      <c r="N22" s="54" t="e">
        <f t="shared" si="4"/>
        <v>#REF!</v>
      </c>
      <c r="O22" s="2"/>
      <c r="P22" s="2"/>
      <c r="Q22" s="2"/>
      <c r="R22" s="2"/>
      <c r="S22" s="2"/>
      <c r="T22" s="2"/>
      <c r="U22" s="2"/>
      <c r="V22" s="2"/>
      <c r="W22" s="4"/>
      <c r="X22" s="4"/>
      <c r="Y22" s="4"/>
      <c r="Z22" s="4"/>
    </row>
    <row r="23" spans="1:26" ht="12.75" customHeight="1" x14ac:dyDescent="0.2">
      <c r="A23" s="51" t="s">
        <v>181</v>
      </c>
      <c r="B23" s="51" t="s">
        <v>197</v>
      </c>
      <c r="C23" s="54" t="e">
        <f t="shared" ref="C23:N23" si="5">SUMIFS(C$9:C$20,$B$9:$B$20,$B23)</f>
        <v>#REF!</v>
      </c>
      <c r="D23" s="54" t="e">
        <f t="shared" si="5"/>
        <v>#REF!</v>
      </c>
      <c r="E23" s="54" t="e">
        <f t="shared" si="5"/>
        <v>#REF!</v>
      </c>
      <c r="F23" s="54" t="e">
        <f t="shared" si="5"/>
        <v>#REF!</v>
      </c>
      <c r="G23" s="54" t="e">
        <f t="shared" si="5"/>
        <v>#REF!</v>
      </c>
      <c r="H23" s="54" t="e">
        <f t="shared" si="5"/>
        <v>#REF!</v>
      </c>
      <c r="I23" s="54" t="e">
        <f t="shared" si="5"/>
        <v>#REF!</v>
      </c>
      <c r="J23" s="54" t="e">
        <f t="shared" si="5"/>
        <v>#REF!</v>
      </c>
      <c r="K23" s="54" t="e">
        <f t="shared" si="5"/>
        <v>#REF!</v>
      </c>
      <c r="L23" s="54" t="e">
        <f t="shared" si="5"/>
        <v>#REF!</v>
      </c>
      <c r="M23" s="54" t="e">
        <f t="shared" si="5"/>
        <v>#REF!</v>
      </c>
      <c r="N23" s="54" t="e">
        <f t="shared" si="5"/>
        <v>#REF!</v>
      </c>
      <c r="O23" s="2"/>
      <c r="P23" s="2"/>
      <c r="Q23" s="2"/>
      <c r="R23" s="2"/>
      <c r="S23" s="2"/>
      <c r="T23" s="2"/>
      <c r="U23" s="2"/>
      <c r="V23" s="2"/>
      <c r="W23" s="4"/>
      <c r="X23" s="4"/>
      <c r="Y23" s="4"/>
      <c r="Z23" s="4"/>
    </row>
    <row r="24" spans="1:26" ht="12.75" customHeight="1" x14ac:dyDescent="0.2">
      <c r="A24" s="51" t="s">
        <v>181</v>
      </c>
      <c r="B24" s="4" t="s">
        <v>198</v>
      </c>
      <c r="C24" s="54" t="e">
        <f t="shared" ref="C24:N24" si="6">SUMIFS(C$9:C$20,$B$9:$B$20,$B24)</f>
        <v>#REF!</v>
      </c>
      <c r="D24" s="54" t="e">
        <f t="shared" si="6"/>
        <v>#REF!</v>
      </c>
      <c r="E24" s="54" t="e">
        <f t="shared" si="6"/>
        <v>#REF!</v>
      </c>
      <c r="F24" s="54" t="e">
        <f t="shared" si="6"/>
        <v>#REF!</v>
      </c>
      <c r="G24" s="54" t="e">
        <f t="shared" si="6"/>
        <v>#REF!</v>
      </c>
      <c r="H24" s="54" t="e">
        <f t="shared" si="6"/>
        <v>#REF!</v>
      </c>
      <c r="I24" s="54" t="e">
        <f t="shared" si="6"/>
        <v>#REF!</v>
      </c>
      <c r="J24" s="54" t="e">
        <f t="shared" si="6"/>
        <v>#REF!</v>
      </c>
      <c r="K24" s="54" t="e">
        <f t="shared" si="6"/>
        <v>#REF!</v>
      </c>
      <c r="L24" s="54" t="e">
        <f t="shared" si="6"/>
        <v>#REF!</v>
      </c>
      <c r="M24" s="54" t="e">
        <f t="shared" si="6"/>
        <v>#REF!</v>
      </c>
      <c r="N24" s="54" t="e">
        <f t="shared" si="6"/>
        <v>#REF!</v>
      </c>
      <c r="O24" s="4"/>
      <c r="P24" s="4"/>
      <c r="Q24" s="4"/>
      <c r="R24" s="4"/>
      <c r="S24" s="4"/>
      <c r="T24" s="4"/>
      <c r="U24" s="4"/>
      <c r="V24" s="4"/>
      <c r="W24" s="4"/>
      <c r="X24" s="4"/>
      <c r="Y24" s="4"/>
      <c r="Z24" s="4"/>
    </row>
    <row r="25" spans="1:26" ht="27" customHeight="1" x14ac:dyDescent="0.2">
      <c r="A25" s="146" t="s">
        <v>201</v>
      </c>
      <c r="B25" s="143"/>
      <c r="C25" s="143"/>
      <c r="D25" s="143"/>
      <c r="E25" s="143"/>
      <c r="F25" s="143"/>
      <c r="G25" s="143"/>
      <c r="H25" s="143"/>
      <c r="I25" s="143"/>
      <c r="J25" s="143"/>
      <c r="K25" s="143"/>
      <c r="L25" s="143"/>
      <c r="M25" s="143"/>
      <c r="N25" s="143"/>
      <c r="O25" s="143"/>
      <c r="P25" s="143"/>
      <c r="Q25" s="143"/>
      <c r="R25" s="143"/>
      <c r="S25" s="143"/>
      <c r="T25" s="143"/>
      <c r="U25" s="143"/>
      <c r="V25" s="143"/>
      <c r="W25" s="143"/>
      <c r="X25" s="143"/>
      <c r="Y25" s="143"/>
      <c r="Z25" s="143"/>
    </row>
    <row r="26" spans="1:26" ht="57.75" customHeight="1" x14ac:dyDescent="0.2">
      <c r="A26" s="216" t="s">
        <v>202</v>
      </c>
      <c r="B26" s="191"/>
      <c r="C26" s="191"/>
      <c r="D26" s="191"/>
      <c r="E26" s="191"/>
      <c r="F26" s="191"/>
      <c r="G26" s="191"/>
      <c r="H26" s="191"/>
      <c r="I26" s="191"/>
      <c r="J26" s="191"/>
      <c r="K26" s="191"/>
      <c r="L26" s="143"/>
      <c r="M26" s="143"/>
      <c r="N26" s="143"/>
      <c r="O26" s="143"/>
      <c r="P26" s="143"/>
      <c r="Q26" s="143"/>
      <c r="R26" s="143"/>
      <c r="S26" s="143"/>
      <c r="T26" s="143"/>
      <c r="U26" s="143"/>
      <c r="V26" s="143"/>
      <c r="W26" s="143"/>
      <c r="X26" s="143"/>
      <c r="Y26" s="143"/>
      <c r="Z26" s="143"/>
    </row>
    <row r="27" spans="1:26" ht="15" customHeight="1" x14ac:dyDescent="0.2">
      <c r="A27" s="148"/>
      <c r="B27" s="148"/>
      <c r="C27" s="148"/>
      <c r="D27" s="148"/>
      <c r="E27" s="148"/>
      <c r="F27" s="148"/>
      <c r="G27" s="148"/>
      <c r="H27" s="148"/>
      <c r="I27" s="148"/>
      <c r="J27" s="148"/>
      <c r="K27" s="148"/>
      <c r="L27" s="148"/>
      <c r="M27" s="148"/>
      <c r="N27" s="148"/>
      <c r="O27" s="148"/>
      <c r="P27" s="148"/>
      <c r="Q27" s="148"/>
      <c r="R27" s="148"/>
      <c r="S27" s="148"/>
      <c r="T27" s="148"/>
      <c r="U27" s="148"/>
      <c r="V27" s="148"/>
      <c r="W27" s="148"/>
      <c r="X27" s="148"/>
      <c r="Y27" s="148"/>
      <c r="Z27" s="148"/>
    </row>
    <row r="28" spans="1:26" ht="12.75" customHeight="1" x14ac:dyDescent="0.2">
      <c r="A28" s="216" t="s">
        <v>203</v>
      </c>
      <c r="B28" s="191"/>
      <c r="C28" s="191"/>
      <c r="D28" s="191"/>
      <c r="E28" s="191"/>
      <c r="F28" s="191"/>
      <c r="G28" s="191"/>
      <c r="H28" s="191"/>
      <c r="I28" s="191"/>
      <c r="J28" s="191"/>
      <c r="K28" s="191"/>
      <c r="L28" s="191"/>
      <c r="M28" s="191"/>
      <c r="N28" s="191"/>
      <c r="O28" s="191"/>
      <c r="P28" s="191"/>
      <c r="Q28" s="191"/>
      <c r="R28" s="191"/>
      <c r="S28" s="191"/>
      <c r="T28" s="191"/>
      <c r="U28" s="191"/>
      <c r="V28" s="191"/>
    </row>
    <row r="29" spans="1:26" ht="27" customHeight="1" x14ac:dyDescent="0.2">
      <c r="A29" s="55" t="s">
        <v>181</v>
      </c>
      <c r="B29" s="147"/>
      <c r="C29" s="50" t="s">
        <v>182</v>
      </c>
      <c r="D29" s="50" t="s">
        <v>183</v>
      </c>
      <c r="E29" s="50" t="s">
        <v>184</v>
      </c>
      <c r="F29" s="50" t="s">
        <v>185</v>
      </c>
      <c r="G29" s="50" t="s">
        <v>186</v>
      </c>
      <c r="H29" s="50" t="s">
        <v>187</v>
      </c>
      <c r="I29" s="50" t="s">
        <v>188</v>
      </c>
      <c r="J29" s="50" t="s">
        <v>189</v>
      </c>
      <c r="K29" s="50" t="s">
        <v>190</v>
      </c>
      <c r="L29" s="50" t="s">
        <v>191</v>
      </c>
      <c r="M29" s="50" t="s">
        <v>192</v>
      </c>
      <c r="N29" s="50" t="s">
        <v>193</v>
      </c>
      <c r="O29" s="4"/>
      <c r="P29" s="4"/>
      <c r="Q29" s="4"/>
      <c r="R29" s="4"/>
      <c r="S29" s="4"/>
      <c r="T29" s="4"/>
      <c r="U29" s="4"/>
      <c r="V29" s="4"/>
      <c r="W29" s="4"/>
      <c r="X29" s="4"/>
      <c r="Y29" s="4"/>
      <c r="Z29" s="4"/>
    </row>
    <row r="30" spans="1:26" ht="12.75" customHeight="1" x14ac:dyDescent="0.2">
      <c r="A30" s="51" t="s">
        <v>194</v>
      </c>
      <c r="B30" s="52" t="s">
        <v>195</v>
      </c>
      <c r="C30" s="53" t="e">
        <f>SUMIFS(#REF!,#REF!,'Variance Analysis'!$B30,#REF!,'Variance Analysis'!$A30)</f>
        <v>#REF!</v>
      </c>
      <c r="D30" s="53" t="e">
        <f>SUMIFS(#REF!,#REF!,'Variance Analysis'!$B30,#REF!,'Variance Analysis'!$A30)</f>
        <v>#REF!</v>
      </c>
      <c r="E30" s="53" t="e">
        <f>SUMIFS(#REF!,#REF!,'Variance Analysis'!$B30,#REF!,'Variance Analysis'!$A30)</f>
        <v>#REF!</v>
      </c>
      <c r="F30" s="53" t="e">
        <f>SUMIFS(#REF!,#REF!,'Variance Analysis'!$B30,#REF!,'Variance Analysis'!$A30)</f>
        <v>#REF!</v>
      </c>
      <c r="G30" s="53" t="e">
        <f>SUMIFS(#REF!,#REF!,'Variance Analysis'!$B30,#REF!,'Variance Analysis'!$A30)</f>
        <v>#REF!</v>
      </c>
      <c r="H30" s="53" t="e">
        <f>SUMIFS(#REF!,#REF!,'Variance Analysis'!$B30,#REF!,'Variance Analysis'!$A30)</f>
        <v>#REF!</v>
      </c>
      <c r="I30" s="53" t="e">
        <f>SUMIFS(#REF!,#REF!,'Variance Analysis'!$B30,#REF!,'Variance Analysis'!$A30)</f>
        <v>#REF!</v>
      </c>
      <c r="J30" s="53" t="e">
        <f>SUMIFS(#REF!,#REF!,'Variance Analysis'!$B30,#REF!,'Variance Analysis'!$A30)</f>
        <v>#REF!</v>
      </c>
      <c r="K30" s="53" t="e">
        <f>SUMIFS(#REF!,#REF!,'Variance Analysis'!$B30,#REF!,'Variance Analysis'!$A30)</f>
        <v>#REF!</v>
      </c>
      <c r="L30" s="53" t="e">
        <f>SUMIFS(#REF!,#REF!,'Variance Analysis'!$B30,#REF!,'Variance Analysis'!$A30)</f>
        <v>#REF!</v>
      </c>
      <c r="M30" s="53" t="e">
        <f>SUMIFS(#REF!,#REF!,'Variance Analysis'!$B30,#REF!,'Variance Analysis'!$A30)</f>
        <v>#REF!</v>
      </c>
      <c r="N30" s="53" t="e">
        <f>SUMIFS(#REF!,#REF!,'Variance Analysis'!$B30,#REF!,'Variance Analysis'!$A30)</f>
        <v>#REF!</v>
      </c>
      <c r="O30" s="4"/>
      <c r="P30" s="4"/>
      <c r="Q30" s="4"/>
      <c r="R30" s="4"/>
      <c r="S30" s="4"/>
      <c r="T30" s="4"/>
      <c r="U30" s="4"/>
      <c r="V30" s="4"/>
      <c r="W30" s="4"/>
      <c r="X30" s="4"/>
      <c r="Y30" s="4"/>
      <c r="Z30" s="4"/>
    </row>
    <row r="31" spans="1:26" ht="12.75" customHeight="1" x14ac:dyDescent="0.2">
      <c r="A31" s="51" t="s">
        <v>194</v>
      </c>
      <c r="B31" s="51" t="s">
        <v>204</v>
      </c>
      <c r="C31" s="53" t="e">
        <f>SUMIFS(#REF!,#REF!,'Variance Analysis'!$B31,#REF!,'Variance Analysis'!$A31)</f>
        <v>#REF!</v>
      </c>
      <c r="D31" s="53" t="e">
        <f>SUMIFS(#REF!,#REF!,'Variance Analysis'!$B31,#REF!,'Variance Analysis'!$A31)</f>
        <v>#REF!</v>
      </c>
      <c r="E31" s="53" t="e">
        <f>SUMIFS(#REF!,#REF!,'Variance Analysis'!$B31,#REF!,'Variance Analysis'!$A31)</f>
        <v>#REF!</v>
      </c>
      <c r="F31" s="53" t="e">
        <f>SUMIFS(#REF!,#REF!,'Variance Analysis'!$B31,#REF!,'Variance Analysis'!$A31)</f>
        <v>#REF!</v>
      </c>
      <c r="G31" s="53" t="e">
        <f>SUMIFS(#REF!,#REF!,'Variance Analysis'!$B31,#REF!,'Variance Analysis'!$A31)</f>
        <v>#REF!</v>
      </c>
      <c r="H31" s="53" t="e">
        <f>SUMIFS(#REF!,#REF!,'Variance Analysis'!$B31,#REF!,'Variance Analysis'!$A31)</f>
        <v>#REF!</v>
      </c>
      <c r="I31" s="53" t="e">
        <f>SUMIFS(#REF!,#REF!,'Variance Analysis'!$B31,#REF!,'Variance Analysis'!$A31)</f>
        <v>#REF!</v>
      </c>
      <c r="J31" s="53" t="e">
        <f>SUMIFS(#REF!,#REF!,'Variance Analysis'!$B31,#REF!,'Variance Analysis'!$A31)</f>
        <v>#REF!</v>
      </c>
      <c r="K31" s="53" t="e">
        <f>SUMIFS(#REF!,#REF!,'Variance Analysis'!$B31,#REF!,'Variance Analysis'!$A31)</f>
        <v>#REF!</v>
      </c>
      <c r="L31" s="53" t="e">
        <f>SUMIFS(#REF!,#REF!,'Variance Analysis'!$B31,#REF!,'Variance Analysis'!$A31)</f>
        <v>#REF!</v>
      </c>
      <c r="M31" s="53" t="e">
        <f>SUMIFS(#REF!,#REF!,'Variance Analysis'!$B31,#REF!,'Variance Analysis'!$A31)</f>
        <v>#REF!</v>
      </c>
      <c r="N31" s="53" t="e">
        <f>SUMIFS(#REF!,#REF!,'Variance Analysis'!$B31,#REF!,'Variance Analysis'!$A31)</f>
        <v>#REF!</v>
      </c>
      <c r="O31" s="4"/>
      <c r="P31" s="4"/>
      <c r="Q31" s="4"/>
      <c r="R31" s="4"/>
      <c r="S31" s="4"/>
      <c r="T31" s="4"/>
      <c r="U31" s="4"/>
      <c r="V31" s="4"/>
      <c r="W31" s="4"/>
      <c r="X31" s="4"/>
      <c r="Y31" s="4"/>
      <c r="Z31" s="4"/>
    </row>
    <row r="32" spans="1:26" ht="12.75" customHeight="1" x14ac:dyDescent="0.2">
      <c r="A32" s="51" t="s">
        <v>194</v>
      </c>
      <c r="B32" s="51" t="s">
        <v>205</v>
      </c>
      <c r="C32" s="53" t="e">
        <f>SUMIFS(#REF!,#REF!,'Variance Analysis'!$B32,#REF!,'Variance Analysis'!$A32)</f>
        <v>#REF!</v>
      </c>
      <c r="D32" s="53" t="e">
        <f>SUMIFS(#REF!,#REF!,'Variance Analysis'!$B32,#REF!,'Variance Analysis'!$A32)</f>
        <v>#REF!</v>
      </c>
      <c r="E32" s="53" t="e">
        <f>SUMIFS(#REF!,#REF!,'Variance Analysis'!$B32,#REF!,'Variance Analysis'!$A32)</f>
        <v>#REF!</v>
      </c>
      <c r="F32" s="53" t="e">
        <f>SUMIFS(#REF!,#REF!,'Variance Analysis'!$B32,#REF!,'Variance Analysis'!$A32)</f>
        <v>#REF!</v>
      </c>
      <c r="G32" s="53" t="e">
        <f>SUMIFS(#REF!,#REF!,'Variance Analysis'!$B32,#REF!,'Variance Analysis'!$A32)</f>
        <v>#REF!</v>
      </c>
      <c r="H32" s="53" t="e">
        <f>SUMIFS(#REF!,#REF!,'Variance Analysis'!$B32,#REF!,'Variance Analysis'!$A32)</f>
        <v>#REF!</v>
      </c>
      <c r="I32" s="53" t="e">
        <f>SUMIFS(#REF!,#REF!,'Variance Analysis'!$B32,#REF!,'Variance Analysis'!$A32)</f>
        <v>#REF!</v>
      </c>
      <c r="J32" s="53" t="e">
        <f>SUMIFS(#REF!,#REF!,'Variance Analysis'!$B32,#REF!,'Variance Analysis'!$A32)</f>
        <v>#REF!</v>
      </c>
      <c r="K32" s="53" t="e">
        <f>SUMIFS(#REF!,#REF!,'Variance Analysis'!$B32,#REF!,'Variance Analysis'!$A32)</f>
        <v>#REF!</v>
      </c>
      <c r="L32" s="53" t="e">
        <f>SUMIFS(#REF!,#REF!,'Variance Analysis'!$B32,#REF!,'Variance Analysis'!$A32)</f>
        <v>#REF!</v>
      </c>
      <c r="M32" s="53" t="e">
        <f>SUMIFS(#REF!,#REF!,'Variance Analysis'!$B32,#REF!,'Variance Analysis'!$A32)</f>
        <v>#REF!</v>
      </c>
      <c r="N32" s="53" t="e">
        <f>SUMIFS(#REF!,#REF!,'Variance Analysis'!$B32,#REF!,'Variance Analysis'!$A32)</f>
        <v>#REF!</v>
      </c>
      <c r="O32" s="4"/>
      <c r="P32" s="4"/>
      <c r="Q32" s="4"/>
      <c r="R32" s="4"/>
      <c r="S32" s="4"/>
      <c r="T32" s="4"/>
      <c r="U32" s="4"/>
      <c r="V32" s="4"/>
      <c r="W32" s="4"/>
      <c r="X32" s="4"/>
      <c r="Y32" s="4"/>
      <c r="Z32" s="4"/>
    </row>
    <row r="33" spans="1:26" ht="12.75" customHeight="1" x14ac:dyDescent="0.2">
      <c r="A33" s="51" t="s">
        <v>194</v>
      </c>
      <c r="B33" s="51" t="s">
        <v>198</v>
      </c>
      <c r="C33" s="54" t="e">
        <f t="shared" ref="C33:N33" si="7">SUMIFS(#REF!,#REF!,#REF!)</f>
        <v>#REF!</v>
      </c>
      <c r="D33" s="54" t="e">
        <f t="shared" si="7"/>
        <v>#REF!</v>
      </c>
      <c r="E33" s="54" t="e">
        <f t="shared" si="7"/>
        <v>#REF!</v>
      </c>
      <c r="F33" s="54" t="e">
        <f t="shared" si="7"/>
        <v>#REF!</v>
      </c>
      <c r="G33" s="54" t="e">
        <f t="shared" si="7"/>
        <v>#REF!</v>
      </c>
      <c r="H33" s="54" t="e">
        <f t="shared" si="7"/>
        <v>#REF!</v>
      </c>
      <c r="I33" s="54" t="e">
        <f t="shared" si="7"/>
        <v>#REF!</v>
      </c>
      <c r="J33" s="54" t="e">
        <f t="shared" si="7"/>
        <v>#REF!</v>
      </c>
      <c r="K33" s="54" t="e">
        <f t="shared" si="7"/>
        <v>#REF!</v>
      </c>
      <c r="L33" s="54" t="e">
        <f t="shared" si="7"/>
        <v>#REF!</v>
      </c>
      <c r="M33" s="54" t="e">
        <f t="shared" si="7"/>
        <v>#REF!</v>
      </c>
      <c r="N33" s="54" t="e">
        <f t="shared" si="7"/>
        <v>#REF!</v>
      </c>
      <c r="O33" s="4"/>
      <c r="P33" s="4"/>
      <c r="Q33" s="4"/>
      <c r="R33" s="4"/>
      <c r="S33" s="4"/>
      <c r="T33" s="4"/>
      <c r="U33" s="4"/>
      <c r="V33" s="4"/>
      <c r="W33" s="4"/>
      <c r="X33" s="4"/>
      <c r="Y33" s="4"/>
      <c r="Z33" s="4"/>
    </row>
    <row r="34" spans="1:26" ht="12.75" customHeight="1" x14ac:dyDescent="0.2">
      <c r="A34" s="51" t="s">
        <v>199</v>
      </c>
      <c r="B34" s="51" t="s">
        <v>195</v>
      </c>
      <c r="C34" s="54" t="e">
        <f>SUMIFS(#REF!,#REF!,'Variance Analysis'!$B34,#REF!,'Variance Analysis'!$A34)</f>
        <v>#REF!</v>
      </c>
      <c r="D34" s="54" t="e">
        <f>SUMIFS(#REF!,#REF!,'Variance Analysis'!$B34,#REF!,'Variance Analysis'!$A34)</f>
        <v>#REF!</v>
      </c>
      <c r="E34" s="54" t="e">
        <f>SUMIFS(#REF!,#REF!,'Variance Analysis'!$B34,#REF!,'Variance Analysis'!$A34)</f>
        <v>#REF!</v>
      </c>
      <c r="F34" s="54" t="e">
        <f>SUMIFS(#REF!,#REF!,'Variance Analysis'!$B34,#REF!,'Variance Analysis'!$A34)</f>
        <v>#REF!</v>
      </c>
      <c r="G34" s="54" t="e">
        <f>SUMIFS(#REF!,#REF!,'Variance Analysis'!$B34,#REF!,'Variance Analysis'!$A34)</f>
        <v>#REF!</v>
      </c>
      <c r="H34" s="54" t="e">
        <f>SUMIFS(#REF!,#REF!,'Variance Analysis'!$B34,#REF!,'Variance Analysis'!$A34)</f>
        <v>#REF!</v>
      </c>
      <c r="I34" s="54" t="e">
        <f>SUMIFS(#REF!,#REF!,'Variance Analysis'!$B34,#REF!,'Variance Analysis'!$A34)</f>
        <v>#REF!</v>
      </c>
      <c r="J34" s="54" t="e">
        <f>SUMIFS(#REF!,#REF!,'Variance Analysis'!$B34,#REF!,'Variance Analysis'!$A34)</f>
        <v>#REF!</v>
      </c>
      <c r="K34" s="54" t="e">
        <f>SUMIFS(#REF!,#REF!,'Variance Analysis'!$B34,#REF!,'Variance Analysis'!$A34)</f>
        <v>#REF!</v>
      </c>
      <c r="L34" s="54" t="e">
        <f>SUMIFS(#REF!,#REF!,'Variance Analysis'!$B34,#REF!,'Variance Analysis'!$A34)</f>
        <v>#REF!</v>
      </c>
      <c r="M34" s="54" t="e">
        <f>SUMIFS(#REF!,#REF!,'Variance Analysis'!$B34,#REF!,'Variance Analysis'!$A34)</f>
        <v>#REF!</v>
      </c>
      <c r="N34" s="54" t="e">
        <f>SUMIFS(#REF!,#REF!,'Variance Analysis'!$B34,#REF!,'Variance Analysis'!$A34)</f>
        <v>#REF!</v>
      </c>
      <c r="O34" s="4"/>
      <c r="P34" s="4"/>
      <c r="Q34" s="4"/>
      <c r="R34" s="4"/>
      <c r="S34" s="4"/>
      <c r="T34" s="4"/>
      <c r="U34" s="4"/>
      <c r="V34" s="4"/>
      <c r="W34" s="4"/>
      <c r="X34" s="4"/>
      <c r="Y34" s="4"/>
      <c r="Z34" s="4"/>
    </row>
    <row r="35" spans="1:26" ht="12.75" customHeight="1" x14ac:dyDescent="0.2">
      <c r="A35" s="51" t="s">
        <v>199</v>
      </c>
      <c r="B35" s="51" t="s">
        <v>204</v>
      </c>
      <c r="C35" s="54" t="e">
        <f>SUMIFS(#REF!,#REF!,'Variance Analysis'!$B35,#REF!,'Variance Analysis'!$A35)</f>
        <v>#REF!</v>
      </c>
      <c r="D35" s="54" t="e">
        <f>SUMIFS(#REF!,#REF!,'Variance Analysis'!$B35,#REF!,'Variance Analysis'!$A35)</f>
        <v>#REF!</v>
      </c>
      <c r="E35" s="54" t="e">
        <f>SUMIFS(#REF!,#REF!,'Variance Analysis'!$B35,#REF!,'Variance Analysis'!$A35)</f>
        <v>#REF!</v>
      </c>
      <c r="F35" s="54" t="e">
        <f>SUMIFS(#REF!,#REF!,'Variance Analysis'!$B35,#REF!,'Variance Analysis'!$A35)</f>
        <v>#REF!</v>
      </c>
      <c r="G35" s="54" t="e">
        <f>SUMIFS(#REF!,#REF!,'Variance Analysis'!$B35,#REF!,'Variance Analysis'!$A35)</f>
        <v>#REF!</v>
      </c>
      <c r="H35" s="54" t="e">
        <f>SUMIFS(#REF!,#REF!,'Variance Analysis'!$B35,#REF!,'Variance Analysis'!$A35)</f>
        <v>#REF!</v>
      </c>
      <c r="I35" s="54" t="e">
        <f>SUMIFS(#REF!,#REF!,'Variance Analysis'!$B35,#REF!,'Variance Analysis'!$A35)</f>
        <v>#REF!</v>
      </c>
      <c r="J35" s="54" t="e">
        <f>SUMIFS(#REF!,#REF!,'Variance Analysis'!$B35,#REF!,'Variance Analysis'!$A35)</f>
        <v>#REF!</v>
      </c>
      <c r="K35" s="54" t="e">
        <f>SUMIFS(#REF!,#REF!,'Variance Analysis'!$B35,#REF!,'Variance Analysis'!$A35)</f>
        <v>#REF!</v>
      </c>
      <c r="L35" s="54" t="e">
        <f>SUMIFS(#REF!,#REF!,'Variance Analysis'!$B35,#REF!,'Variance Analysis'!$A35)</f>
        <v>#REF!</v>
      </c>
      <c r="M35" s="54" t="e">
        <f>SUMIFS(#REF!,#REF!,'Variance Analysis'!$B35,#REF!,'Variance Analysis'!$A35)</f>
        <v>#REF!</v>
      </c>
      <c r="N35" s="54" t="e">
        <f>SUMIFS(#REF!,#REF!,'Variance Analysis'!$B35,#REF!,'Variance Analysis'!$A35)</f>
        <v>#REF!</v>
      </c>
      <c r="O35" s="4"/>
      <c r="P35" s="4"/>
      <c r="Q35" s="4"/>
      <c r="R35" s="4"/>
      <c r="S35" s="4"/>
      <c r="T35" s="4"/>
      <c r="U35" s="4"/>
      <c r="V35" s="4"/>
      <c r="W35" s="4"/>
      <c r="X35" s="4"/>
      <c r="Y35" s="4"/>
      <c r="Z35" s="4"/>
    </row>
    <row r="36" spans="1:26" ht="12.75" customHeight="1" x14ac:dyDescent="0.2">
      <c r="A36" s="51" t="s">
        <v>199</v>
      </c>
      <c r="B36" s="51" t="s">
        <v>205</v>
      </c>
      <c r="C36" s="54" t="e">
        <f>SUMIFS(#REF!,#REF!,'Variance Analysis'!$B36,#REF!,'Variance Analysis'!$A36)</f>
        <v>#REF!</v>
      </c>
      <c r="D36" s="54" t="e">
        <f>SUMIFS(#REF!,#REF!,'Variance Analysis'!$B36,#REF!,'Variance Analysis'!$A36)</f>
        <v>#REF!</v>
      </c>
      <c r="E36" s="54" t="e">
        <f>SUMIFS(#REF!,#REF!,'Variance Analysis'!$B36,#REF!,'Variance Analysis'!$A36)</f>
        <v>#REF!</v>
      </c>
      <c r="F36" s="54" t="e">
        <f>SUMIFS(#REF!,#REF!,'Variance Analysis'!$B36,#REF!,'Variance Analysis'!$A36)</f>
        <v>#REF!</v>
      </c>
      <c r="G36" s="54" t="e">
        <f>SUMIFS(#REF!,#REF!,'Variance Analysis'!$B36,#REF!,'Variance Analysis'!$A36)</f>
        <v>#REF!</v>
      </c>
      <c r="H36" s="54" t="e">
        <f>SUMIFS(#REF!,#REF!,'Variance Analysis'!$B36,#REF!,'Variance Analysis'!$A36)</f>
        <v>#REF!</v>
      </c>
      <c r="I36" s="54" t="e">
        <f>SUMIFS(#REF!,#REF!,'Variance Analysis'!$B36,#REF!,'Variance Analysis'!$A36)</f>
        <v>#REF!</v>
      </c>
      <c r="J36" s="54" t="e">
        <f>SUMIFS(#REF!,#REF!,'Variance Analysis'!$B36,#REF!,'Variance Analysis'!$A36)</f>
        <v>#REF!</v>
      </c>
      <c r="K36" s="54" t="e">
        <f>SUMIFS(#REF!,#REF!,'Variance Analysis'!$B36,#REF!,'Variance Analysis'!$A36)</f>
        <v>#REF!</v>
      </c>
      <c r="L36" s="54" t="e">
        <f>SUMIFS(#REF!,#REF!,'Variance Analysis'!$B36,#REF!,'Variance Analysis'!$A36)</f>
        <v>#REF!</v>
      </c>
      <c r="M36" s="54" t="e">
        <f>SUMIFS(#REF!,#REF!,'Variance Analysis'!$B36,#REF!,'Variance Analysis'!$A36)</f>
        <v>#REF!</v>
      </c>
      <c r="N36" s="54" t="e">
        <f>SUMIFS(#REF!,#REF!,'Variance Analysis'!$B36,#REF!,'Variance Analysis'!$A36)</f>
        <v>#REF!</v>
      </c>
      <c r="O36" s="4"/>
      <c r="P36" s="4"/>
      <c r="Q36" s="4"/>
      <c r="R36" s="4"/>
      <c r="S36" s="4"/>
      <c r="T36" s="4"/>
      <c r="U36" s="4"/>
      <c r="V36" s="4"/>
      <c r="W36" s="4"/>
      <c r="X36" s="4"/>
      <c r="Y36" s="4"/>
      <c r="Z36" s="4"/>
    </row>
    <row r="37" spans="1:26" ht="12.75" customHeight="1" x14ac:dyDescent="0.2">
      <c r="A37" s="51" t="s">
        <v>199</v>
      </c>
      <c r="B37" s="51" t="s">
        <v>198</v>
      </c>
      <c r="C37" s="54" t="e">
        <f t="shared" ref="C37:N37" si="8">SUMIFS(#REF!,#REF!,$A$37)</f>
        <v>#REF!</v>
      </c>
      <c r="D37" s="54" t="e">
        <f t="shared" si="8"/>
        <v>#REF!</v>
      </c>
      <c r="E37" s="54" t="e">
        <f t="shared" si="8"/>
        <v>#REF!</v>
      </c>
      <c r="F37" s="54" t="e">
        <f t="shared" si="8"/>
        <v>#REF!</v>
      </c>
      <c r="G37" s="54" t="e">
        <f t="shared" si="8"/>
        <v>#REF!</v>
      </c>
      <c r="H37" s="54" t="e">
        <f t="shared" si="8"/>
        <v>#REF!</v>
      </c>
      <c r="I37" s="54" t="e">
        <f t="shared" si="8"/>
        <v>#REF!</v>
      </c>
      <c r="J37" s="54" t="e">
        <f t="shared" si="8"/>
        <v>#REF!</v>
      </c>
      <c r="K37" s="54" t="e">
        <f t="shared" si="8"/>
        <v>#REF!</v>
      </c>
      <c r="L37" s="54" t="e">
        <f t="shared" si="8"/>
        <v>#REF!</v>
      </c>
      <c r="M37" s="54" t="e">
        <f t="shared" si="8"/>
        <v>#REF!</v>
      </c>
      <c r="N37" s="54" t="e">
        <f t="shared" si="8"/>
        <v>#REF!</v>
      </c>
      <c r="O37" s="4"/>
      <c r="P37" s="4"/>
      <c r="Q37" s="4"/>
      <c r="R37" s="4"/>
      <c r="S37" s="4"/>
      <c r="T37" s="4"/>
      <c r="U37" s="4"/>
      <c r="V37" s="4"/>
      <c r="W37" s="4"/>
      <c r="X37" s="4"/>
      <c r="Y37" s="4"/>
      <c r="Z37" s="4"/>
    </row>
    <row r="38" spans="1:26" ht="12.75" customHeight="1" x14ac:dyDescent="0.2">
      <c r="A38" s="51" t="s">
        <v>206</v>
      </c>
      <c r="B38" s="51" t="s">
        <v>195</v>
      </c>
      <c r="C38" s="54" t="e">
        <f>SUMIFS(#REF!,#REF!,'Variance Analysis'!$B38,#REF!,'Variance Analysis'!$A38)</f>
        <v>#REF!</v>
      </c>
      <c r="D38" s="54" t="e">
        <f>SUMIFS(#REF!,#REF!,'Variance Analysis'!$B38,#REF!,'Variance Analysis'!$A38)</f>
        <v>#REF!</v>
      </c>
      <c r="E38" s="54" t="e">
        <f>SUMIFS(#REF!,#REF!,'Variance Analysis'!$B38,#REF!,'Variance Analysis'!$A38)</f>
        <v>#REF!</v>
      </c>
      <c r="F38" s="54" t="e">
        <f>SUMIFS(#REF!,#REF!,'Variance Analysis'!$B38,#REF!,'Variance Analysis'!$A38)</f>
        <v>#REF!</v>
      </c>
      <c r="G38" s="54" t="e">
        <f>SUMIFS(#REF!,#REF!,'Variance Analysis'!$B38,#REF!,'Variance Analysis'!$A38)</f>
        <v>#REF!</v>
      </c>
      <c r="H38" s="54" t="e">
        <f>SUMIFS(#REF!,#REF!,'Variance Analysis'!$B38,#REF!,'Variance Analysis'!$A38)</f>
        <v>#REF!</v>
      </c>
      <c r="I38" s="54" t="e">
        <f>SUMIFS(#REF!,#REF!,'Variance Analysis'!$B38,#REF!,'Variance Analysis'!$A38)</f>
        <v>#REF!</v>
      </c>
      <c r="J38" s="54" t="e">
        <f>SUMIFS(#REF!,#REF!,'Variance Analysis'!$B38,#REF!,'Variance Analysis'!$A38)</f>
        <v>#REF!</v>
      </c>
      <c r="K38" s="54" t="e">
        <f>SUMIFS(#REF!,#REF!,'Variance Analysis'!$B38,#REF!,'Variance Analysis'!$A38)</f>
        <v>#REF!</v>
      </c>
      <c r="L38" s="54" t="e">
        <f>SUMIFS(#REF!,#REF!,'Variance Analysis'!$B38,#REF!,'Variance Analysis'!$A38)</f>
        <v>#REF!</v>
      </c>
      <c r="M38" s="54" t="e">
        <f>SUMIFS(#REF!,#REF!,'Variance Analysis'!$B38,#REF!,'Variance Analysis'!$A38)</f>
        <v>#REF!</v>
      </c>
      <c r="N38" s="54" t="e">
        <f>SUMIFS(#REF!,#REF!,'Variance Analysis'!$B38,#REF!,'Variance Analysis'!$A38)</f>
        <v>#REF!</v>
      </c>
      <c r="O38" s="4"/>
      <c r="P38" s="4"/>
      <c r="Q38" s="4"/>
      <c r="R38" s="4"/>
      <c r="S38" s="4"/>
      <c r="T38" s="4"/>
      <c r="U38" s="4"/>
      <c r="V38" s="4"/>
      <c r="W38" s="4"/>
      <c r="X38" s="4"/>
      <c r="Y38" s="4"/>
      <c r="Z38" s="4"/>
    </row>
    <row r="39" spans="1:26" ht="12.75" customHeight="1" x14ac:dyDescent="0.2">
      <c r="A39" s="51" t="s">
        <v>206</v>
      </c>
      <c r="B39" s="51" t="s">
        <v>204</v>
      </c>
      <c r="C39" s="54" t="e">
        <f>SUMIFS(#REF!,#REF!,'Variance Analysis'!$B39,#REF!,'Variance Analysis'!$A39)</f>
        <v>#REF!</v>
      </c>
      <c r="D39" s="54" t="e">
        <f>SUMIFS(#REF!,#REF!,'Variance Analysis'!$B39,#REF!,'Variance Analysis'!$A39)</f>
        <v>#REF!</v>
      </c>
      <c r="E39" s="54" t="e">
        <f>SUMIFS(#REF!,#REF!,'Variance Analysis'!$B39,#REF!,'Variance Analysis'!$A39)</f>
        <v>#REF!</v>
      </c>
      <c r="F39" s="54" t="e">
        <f>SUMIFS(#REF!,#REF!,'Variance Analysis'!$B39,#REF!,'Variance Analysis'!$A39)</f>
        <v>#REF!</v>
      </c>
      <c r="G39" s="54" t="e">
        <f>SUMIFS(#REF!,#REF!,'Variance Analysis'!$B39,#REF!,'Variance Analysis'!$A39)</f>
        <v>#REF!</v>
      </c>
      <c r="H39" s="54" t="e">
        <f>SUMIFS(#REF!,#REF!,'Variance Analysis'!$B39,#REF!,'Variance Analysis'!$A39)</f>
        <v>#REF!</v>
      </c>
      <c r="I39" s="54" t="e">
        <f>SUMIFS(#REF!,#REF!,'Variance Analysis'!$B39,#REF!,'Variance Analysis'!$A39)</f>
        <v>#REF!</v>
      </c>
      <c r="J39" s="54" t="e">
        <f>SUMIFS(#REF!,#REF!,'Variance Analysis'!$B39,#REF!,'Variance Analysis'!$A39)</f>
        <v>#REF!</v>
      </c>
      <c r="K39" s="54" t="e">
        <f>SUMIFS(#REF!,#REF!,'Variance Analysis'!$B39,#REF!,'Variance Analysis'!$A39)</f>
        <v>#REF!</v>
      </c>
      <c r="L39" s="54" t="e">
        <f>SUMIFS(#REF!,#REF!,'Variance Analysis'!$B39,#REF!,'Variance Analysis'!$A39)</f>
        <v>#REF!</v>
      </c>
      <c r="M39" s="54" t="e">
        <f>SUMIFS(#REF!,#REF!,'Variance Analysis'!$B39,#REF!,'Variance Analysis'!$A39)</f>
        <v>#REF!</v>
      </c>
      <c r="N39" s="54" t="e">
        <f>SUMIFS(#REF!,#REF!,'Variance Analysis'!$B39,#REF!,'Variance Analysis'!$A39)</f>
        <v>#REF!</v>
      </c>
      <c r="O39" s="4"/>
      <c r="P39" s="4"/>
      <c r="Q39" s="4"/>
      <c r="R39" s="4"/>
      <c r="S39" s="4"/>
      <c r="T39" s="4"/>
      <c r="U39" s="4"/>
      <c r="V39" s="4"/>
      <c r="W39" s="4"/>
      <c r="X39" s="4"/>
      <c r="Y39" s="4"/>
      <c r="Z39" s="4"/>
    </row>
    <row r="40" spans="1:26" ht="12.75" customHeight="1" x14ac:dyDescent="0.2">
      <c r="A40" s="51" t="s">
        <v>206</v>
      </c>
      <c r="B40" s="51" t="s">
        <v>205</v>
      </c>
      <c r="C40" s="54" t="e">
        <f>SUMIFS(#REF!,#REF!,'Variance Analysis'!$B40,#REF!,'Variance Analysis'!$A40)</f>
        <v>#REF!</v>
      </c>
      <c r="D40" s="54" t="e">
        <f>SUMIFS(#REF!,#REF!,'Variance Analysis'!$B40,#REF!,'Variance Analysis'!$A40)</f>
        <v>#REF!</v>
      </c>
      <c r="E40" s="54" t="e">
        <f>SUMIFS(#REF!,#REF!,'Variance Analysis'!$B40,#REF!,'Variance Analysis'!$A40)</f>
        <v>#REF!</v>
      </c>
      <c r="F40" s="54" t="e">
        <f>SUMIFS(#REF!,#REF!,'Variance Analysis'!$B40,#REF!,'Variance Analysis'!$A40)</f>
        <v>#REF!</v>
      </c>
      <c r="G40" s="54" t="e">
        <f>SUMIFS(#REF!,#REF!,'Variance Analysis'!$B40,#REF!,'Variance Analysis'!$A40)</f>
        <v>#REF!</v>
      </c>
      <c r="H40" s="54" t="e">
        <f>SUMIFS(#REF!,#REF!,'Variance Analysis'!$B40,#REF!,'Variance Analysis'!$A40)</f>
        <v>#REF!</v>
      </c>
      <c r="I40" s="54" t="e">
        <f>SUMIFS(#REF!,#REF!,'Variance Analysis'!$B40,#REF!,'Variance Analysis'!$A40)</f>
        <v>#REF!</v>
      </c>
      <c r="J40" s="54" t="e">
        <f>SUMIFS(#REF!,#REF!,'Variance Analysis'!$B40,#REF!,'Variance Analysis'!$A40)</f>
        <v>#REF!</v>
      </c>
      <c r="K40" s="54" t="e">
        <f>SUMIFS(#REF!,#REF!,'Variance Analysis'!$B40,#REF!,'Variance Analysis'!$A40)</f>
        <v>#REF!</v>
      </c>
      <c r="L40" s="54" t="e">
        <f>SUMIFS(#REF!,#REF!,'Variance Analysis'!$B40,#REF!,'Variance Analysis'!$A40)</f>
        <v>#REF!</v>
      </c>
      <c r="M40" s="54" t="e">
        <f>SUMIFS(#REF!,#REF!,'Variance Analysis'!$B40,#REF!,'Variance Analysis'!$A40)</f>
        <v>#REF!</v>
      </c>
      <c r="N40" s="54" t="e">
        <f>SUMIFS(#REF!,#REF!,'Variance Analysis'!$B40,#REF!,'Variance Analysis'!$A40)</f>
        <v>#REF!</v>
      </c>
      <c r="O40" s="4"/>
      <c r="P40" s="4"/>
      <c r="Q40" s="4"/>
      <c r="R40" s="4"/>
      <c r="S40" s="4"/>
      <c r="T40" s="4"/>
      <c r="U40" s="4"/>
      <c r="V40" s="4"/>
      <c r="W40" s="4"/>
      <c r="X40" s="4"/>
      <c r="Y40" s="4"/>
      <c r="Z40" s="4"/>
    </row>
    <row r="41" spans="1:26" ht="12.75" customHeight="1" x14ac:dyDescent="0.2">
      <c r="A41" s="51" t="s">
        <v>206</v>
      </c>
      <c r="B41" s="51" t="s">
        <v>198</v>
      </c>
      <c r="C41" s="53" t="e">
        <f t="shared" ref="C41:N41" si="9">SUMIFS(#REF!,#REF!,$A$41)</f>
        <v>#REF!</v>
      </c>
      <c r="D41" s="53" t="e">
        <f t="shared" si="9"/>
        <v>#REF!</v>
      </c>
      <c r="E41" s="53" t="e">
        <f t="shared" si="9"/>
        <v>#REF!</v>
      </c>
      <c r="F41" s="53" t="e">
        <f t="shared" si="9"/>
        <v>#REF!</v>
      </c>
      <c r="G41" s="53" t="e">
        <f t="shared" si="9"/>
        <v>#REF!</v>
      </c>
      <c r="H41" s="53" t="e">
        <f t="shared" si="9"/>
        <v>#REF!</v>
      </c>
      <c r="I41" s="53" t="e">
        <f t="shared" si="9"/>
        <v>#REF!</v>
      </c>
      <c r="J41" s="53" t="e">
        <f t="shared" si="9"/>
        <v>#REF!</v>
      </c>
      <c r="K41" s="53" t="e">
        <f t="shared" si="9"/>
        <v>#REF!</v>
      </c>
      <c r="L41" s="53" t="e">
        <f t="shared" si="9"/>
        <v>#REF!</v>
      </c>
      <c r="M41" s="53" t="e">
        <f t="shared" si="9"/>
        <v>#REF!</v>
      </c>
      <c r="N41" s="53" t="e">
        <f t="shared" si="9"/>
        <v>#REF!</v>
      </c>
      <c r="O41" s="4"/>
      <c r="P41" s="4"/>
      <c r="Q41" s="4"/>
      <c r="R41" s="4"/>
      <c r="S41" s="4"/>
      <c r="T41" s="4"/>
      <c r="U41" s="4"/>
      <c r="V41" s="4"/>
      <c r="W41" s="4"/>
      <c r="X41" s="4"/>
      <c r="Y41" s="4"/>
      <c r="Z41" s="4"/>
    </row>
    <row r="42" spans="1:26" ht="12.75" customHeight="1" x14ac:dyDescent="0.2">
      <c r="A42" s="51" t="s">
        <v>181</v>
      </c>
      <c r="B42" s="51" t="s">
        <v>195</v>
      </c>
      <c r="C42" s="54" t="e">
        <f t="shared" ref="C42:N42" si="10">SUMIFS(C$30:C$41,$B$30:$B$41,$B$42)</f>
        <v>#REF!</v>
      </c>
      <c r="D42" s="54" t="e">
        <f t="shared" si="10"/>
        <v>#REF!</v>
      </c>
      <c r="E42" s="54" t="e">
        <f t="shared" si="10"/>
        <v>#REF!</v>
      </c>
      <c r="F42" s="54" t="e">
        <f t="shared" si="10"/>
        <v>#REF!</v>
      </c>
      <c r="G42" s="54" t="e">
        <f t="shared" si="10"/>
        <v>#REF!</v>
      </c>
      <c r="H42" s="54" t="e">
        <f t="shared" si="10"/>
        <v>#REF!</v>
      </c>
      <c r="I42" s="54" t="e">
        <f t="shared" si="10"/>
        <v>#REF!</v>
      </c>
      <c r="J42" s="54" t="e">
        <f t="shared" si="10"/>
        <v>#REF!</v>
      </c>
      <c r="K42" s="54" t="e">
        <f t="shared" si="10"/>
        <v>#REF!</v>
      </c>
      <c r="L42" s="54" t="e">
        <f t="shared" si="10"/>
        <v>#REF!</v>
      </c>
      <c r="M42" s="54" t="e">
        <f t="shared" si="10"/>
        <v>#REF!</v>
      </c>
      <c r="N42" s="54" t="e">
        <f t="shared" si="10"/>
        <v>#REF!</v>
      </c>
      <c r="O42" s="4"/>
      <c r="P42" s="4"/>
      <c r="Q42" s="4"/>
      <c r="R42" s="4"/>
      <c r="S42" s="4"/>
      <c r="T42" s="4"/>
      <c r="U42" s="4"/>
      <c r="V42" s="4"/>
      <c r="W42" s="4"/>
      <c r="X42" s="4"/>
      <c r="Y42" s="4"/>
      <c r="Z42" s="4"/>
    </row>
    <row r="43" spans="1:26" ht="12.75" customHeight="1" x14ac:dyDescent="0.2">
      <c r="A43" s="51" t="s">
        <v>181</v>
      </c>
      <c r="B43" s="51" t="s">
        <v>204</v>
      </c>
      <c r="C43" s="54" t="e">
        <f t="shared" ref="C43:N43" si="11">SUMIFS(C$30:C$41,$B$30:$B$41,$B$43)</f>
        <v>#REF!</v>
      </c>
      <c r="D43" s="54" t="e">
        <f t="shared" si="11"/>
        <v>#REF!</v>
      </c>
      <c r="E43" s="54" t="e">
        <f t="shared" si="11"/>
        <v>#REF!</v>
      </c>
      <c r="F43" s="54" t="e">
        <f t="shared" si="11"/>
        <v>#REF!</v>
      </c>
      <c r="G43" s="54" t="e">
        <f t="shared" si="11"/>
        <v>#REF!</v>
      </c>
      <c r="H43" s="54" t="e">
        <f t="shared" si="11"/>
        <v>#REF!</v>
      </c>
      <c r="I43" s="54" t="e">
        <f t="shared" si="11"/>
        <v>#REF!</v>
      </c>
      <c r="J43" s="54" t="e">
        <f t="shared" si="11"/>
        <v>#REF!</v>
      </c>
      <c r="K43" s="54" t="e">
        <f t="shared" si="11"/>
        <v>#REF!</v>
      </c>
      <c r="L43" s="54" t="e">
        <f t="shared" si="11"/>
        <v>#REF!</v>
      </c>
      <c r="M43" s="54" t="e">
        <f t="shared" si="11"/>
        <v>#REF!</v>
      </c>
      <c r="N43" s="54" t="e">
        <f t="shared" si="11"/>
        <v>#REF!</v>
      </c>
      <c r="O43" s="4"/>
      <c r="P43" s="4"/>
      <c r="Q43" s="4"/>
      <c r="R43" s="4"/>
      <c r="S43" s="4"/>
      <c r="T43" s="4"/>
      <c r="U43" s="4"/>
      <c r="V43" s="4"/>
      <c r="W43" s="4"/>
      <c r="X43" s="4"/>
      <c r="Y43" s="4"/>
      <c r="Z43" s="4"/>
    </row>
    <row r="44" spans="1:26" ht="12.75" customHeight="1" x14ac:dyDescent="0.2">
      <c r="A44" s="51" t="s">
        <v>181</v>
      </c>
      <c r="B44" s="51" t="s">
        <v>205</v>
      </c>
      <c r="C44" s="54" t="e">
        <f t="shared" ref="C44:N44" si="12">SUMIFS(C$30:C$41,$B$30:$B$41,$B$44)</f>
        <v>#REF!</v>
      </c>
      <c r="D44" s="54" t="e">
        <f t="shared" si="12"/>
        <v>#REF!</v>
      </c>
      <c r="E44" s="54" t="e">
        <f t="shared" si="12"/>
        <v>#REF!</v>
      </c>
      <c r="F44" s="54" t="e">
        <f t="shared" si="12"/>
        <v>#REF!</v>
      </c>
      <c r="G44" s="54" t="e">
        <f t="shared" si="12"/>
        <v>#REF!</v>
      </c>
      <c r="H44" s="54" t="e">
        <f t="shared" si="12"/>
        <v>#REF!</v>
      </c>
      <c r="I44" s="54" t="e">
        <f t="shared" si="12"/>
        <v>#REF!</v>
      </c>
      <c r="J44" s="54" t="e">
        <f t="shared" si="12"/>
        <v>#REF!</v>
      </c>
      <c r="K44" s="54" t="e">
        <f t="shared" si="12"/>
        <v>#REF!</v>
      </c>
      <c r="L44" s="54" t="e">
        <f t="shared" si="12"/>
        <v>#REF!</v>
      </c>
      <c r="M44" s="54" t="e">
        <f t="shared" si="12"/>
        <v>#REF!</v>
      </c>
      <c r="N44" s="54" t="e">
        <f t="shared" si="12"/>
        <v>#REF!</v>
      </c>
      <c r="O44" s="4"/>
      <c r="P44" s="4"/>
      <c r="Q44" s="4"/>
      <c r="R44" s="4"/>
      <c r="S44" s="4"/>
      <c r="T44" s="4"/>
      <c r="U44" s="4"/>
      <c r="V44" s="4"/>
      <c r="W44" s="4"/>
      <c r="X44" s="4"/>
      <c r="Y44" s="4"/>
      <c r="Z44" s="4"/>
    </row>
    <row r="45" spans="1:26" ht="12.75" customHeight="1" x14ac:dyDescent="0.2">
      <c r="A45" s="51" t="s">
        <v>181</v>
      </c>
      <c r="B45" s="4" t="s">
        <v>198</v>
      </c>
      <c r="C45" s="54" t="e">
        <f t="shared" ref="C45:N45" si="13">SUMIFS(C$30:C$41,$B$30:$B$41,$B$45)</f>
        <v>#REF!</v>
      </c>
      <c r="D45" s="54" t="e">
        <f t="shared" si="13"/>
        <v>#REF!</v>
      </c>
      <c r="E45" s="54" t="e">
        <f t="shared" si="13"/>
        <v>#REF!</v>
      </c>
      <c r="F45" s="54" t="e">
        <f t="shared" si="13"/>
        <v>#REF!</v>
      </c>
      <c r="G45" s="54" t="e">
        <f t="shared" si="13"/>
        <v>#REF!</v>
      </c>
      <c r="H45" s="54" t="e">
        <f t="shared" si="13"/>
        <v>#REF!</v>
      </c>
      <c r="I45" s="54" t="e">
        <f t="shared" si="13"/>
        <v>#REF!</v>
      </c>
      <c r="J45" s="54" t="e">
        <f t="shared" si="13"/>
        <v>#REF!</v>
      </c>
      <c r="K45" s="54" t="e">
        <f t="shared" si="13"/>
        <v>#REF!</v>
      </c>
      <c r="L45" s="54" t="e">
        <f t="shared" si="13"/>
        <v>#REF!</v>
      </c>
      <c r="M45" s="54" t="e">
        <f t="shared" si="13"/>
        <v>#REF!</v>
      </c>
      <c r="N45" s="54" t="e">
        <f t="shared" si="13"/>
        <v>#REF!</v>
      </c>
      <c r="O45" s="4"/>
      <c r="P45" s="4"/>
      <c r="Q45" s="4"/>
      <c r="R45" s="4"/>
      <c r="S45" s="4"/>
      <c r="T45" s="4"/>
      <c r="U45" s="4"/>
      <c r="V45" s="4"/>
      <c r="W45" s="4"/>
      <c r="X45" s="4"/>
      <c r="Y45" s="4"/>
      <c r="Z45" s="4"/>
    </row>
    <row r="46" spans="1:26" ht="39.75" customHeight="1" x14ac:dyDescent="0.2">
      <c r="A46" s="217" t="s">
        <v>207</v>
      </c>
      <c r="B46" s="218"/>
      <c r="C46" s="218"/>
      <c r="D46" s="218"/>
      <c r="E46" s="218"/>
      <c r="F46" s="218"/>
      <c r="G46" s="218"/>
      <c r="H46" s="218"/>
      <c r="I46" s="218"/>
      <c r="J46" s="218"/>
      <c r="K46" s="149"/>
      <c r="L46" s="149"/>
      <c r="M46" s="149"/>
      <c r="N46" s="149"/>
      <c r="O46" s="149"/>
      <c r="P46" s="149"/>
      <c r="Q46" s="149"/>
      <c r="R46" s="149"/>
      <c r="S46" s="149"/>
      <c r="T46" s="149"/>
      <c r="U46" s="149"/>
      <c r="V46" s="149"/>
      <c r="W46" s="149"/>
      <c r="X46" s="149"/>
      <c r="Y46" s="149"/>
      <c r="Z46" s="149"/>
    </row>
    <row r="47" spans="1:26" ht="30" customHeight="1" x14ac:dyDescent="0.2">
      <c r="A47" s="212" t="s">
        <v>208</v>
      </c>
      <c r="B47" s="213"/>
      <c r="C47" s="213"/>
      <c r="D47" s="213"/>
      <c r="E47" s="213"/>
      <c r="F47" s="213"/>
      <c r="G47" s="213"/>
      <c r="H47" s="213"/>
      <c r="I47" s="213"/>
      <c r="J47" s="213"/>
      <c r="K47" s="149"/>
      <c r="L47" s="149"/>
      <c r="M47" s="149"/>
      <c r="N47" s="149"/>
      <c r="O47" s="149"/>
      <c r="P47" s="149"/>
      <c r="Q47" s="149"/>
      <c r="R47" s="149"/>
      <c r="S47" s="149"/>
      <c r="T47" s="149"/>
      <c r="U47" s="149"/>
      <c r="V47" s="149"/>
      <c r="W47" s="149"/>
      <c r="X47" s="149"/>
      <c r="Y47" s="149"/>
      <c r="Z47" s="149"/>
    </row>
    <row r="48" spans="1:26" ht="45.75" customHeight="1" x14ac:dyDescent="0.2">
      <c r="A48" s="212" t="s">
        <v>209</v>
      </c>
      <c r="B48" s="213"/>
      <c r="C48" s="213"/>
      <c r="D48" s="213"/>
      <c r="E48" s="213"/>
      <c r="F48" s="213"/>
      <c r="G48" s="213"/>
      <c r="H48" s="213"/>
      <c r="I48" s="213"/>
      <c r="J48" s="213"/>
      <c r="K48" s="149"/>
      <c r="L48" s="149"/>
      <c r="M48" s="149"/>
      <c r="N48" s="149"/>
      <c r="O48" s="149"/>
      <c r="P48" s="149"/>
      <c r="Q48" s="149"/>
      <c r="R48" s="149"/>
      <c r="S48" s="149"/>
      <c r="T48" s="149"/>
      <c r="U48" s="149"/>
      <c r="V48" s="149"/>
      <c r="W48" s="149"/>
      <c r="X48" s="149"/>
      <c r="Y48" s="149"/>
      <c r="Z48" s="149"/>
    </row>
    <row r="49" spans="1:26" ht="45.75" customHeight="1" x14ac:dyDescent="0.2">
      <c r="A49" s="150" t="s">
        <v>210</v>
      </c>
      <c r="B49" s="151" t="s">
        <v>211</v>
      </c>
      <c r="C49" s="152"/>
      <c r="D49" s="152"/>
      <c r="E49" s="152"/>
      <c r="F49" s="152"/>
      <c r="G49" s="152"/>
      <c r="H49" s="152"/>
      <c r="I49" s="152"/>
      <c r="J49" s="152"/>
      <c r="K49" s="149"/>
      <c r="L49" s="149"/>
      <c r="M49" s="149"/>
      <c r="N49" s="149"/>
      <c r="O49" s="149"/>
      <c r="P49" s="149"/>
      <c r="Q49" s="149"/>
      <c r="R49" s="149"/>
      <c r="S49" s="149"/>
      <c r="T49" s="149"/>
      <c r="U49" s="149"/>
      <c r="V49" s="149"/>
      <c r="W49" s="149"/>
      <c r="X49" s="149"/>
      <c r="Y49" s="149"/>
      <c r="Z49" s="149"/>
    </row>
    <row r="50" spans="1:26" ht="28.5" customHeight="1" x14ac:dyDescent="0.2">
      <c r="A50" s="55" t="s">
        <v>181</v>
      </c>
      <c r="B50" s="147"/>
      <c r="C50" s="50" t="s">
        <v>182</v>
      </c>
      <c r="D50" s="50" t="s">
        <v>183</v>
      </c>
      <c r="E50" s="50" t="s">
        <v>184</v>
      </c>
      <c r="F50" s="50" t="s">
        <v>185</v>
      </c>
      <c r="G50" s="50" t="s">
        <v>186</v>
      </c>
      <c r="H50" s="50" t="s">
        <v>187</v>
      </c>
      <c r="I50" s="50" t="s">
        <v>188</v>
      </c>
      <c r="J50" s="50" t="s">
        <v>189</v>
      </c>
      <c r="K50" s="50" t="s">
        <v>190</v>
      </c>
      <c r="L50" s="50" t="s">
        <v>191</v>
      </c>
      <c r="M50" s="50" t="s">
        <v>192</v>
      </c>
      <c r="N50" s="50" t="s">
        <v>193</v>
      </c>
      <c r="O50" s="4"/>
      <c r="P50" s="4"/>
      <c r="Q50" s="4"/>
      <c r="R50" s="4"/>
      <c r="S50" s="4"/>
      <c r="T50" s="4"/>
      <c r="U50" s="4"/>
      <c r="V50" s="4"/>
      <c r="W50" s="4"/>
      <c r="X50" s="4"/>
      <c r="Y50" s="4"/>
      <c r="Z50" s="4"/>
    </row>
    <row r="51" spans="1:26" ht="12.75" customHeight="1" x14ac:dyDescent="0.2">
      <c r="A51" s="56" t="s">
        <v>194</v>
      </c>
      <c r="B51" s="52" t="s">
        <v>195</v>
      </c>
      <c r="C51" s="57" t="e">
        <f t="shared" ref="C51:N51" si="14">C30-C9</f>
        <v>#REF!</v>
      </c>
      <c r="D51" s="57" t="e">
        <f t="shared" si="14"/>
        <v>#REF!</v>
      </c>
      <c r="E51" s="57" t="e">
        <f t="shared" si="14"/>
        <v>#REF!</v>
      </c>
      <c r="F51" s="57" t="e">
        <f t="shared" si="14"/>
        <v>#REF!</v>
      </c>
      <c r="G51" s="57" t="e">
        <f t="shared" si="14"/>
        <v>#REF!</v>
      </c>
      <c r="H51" s="57" t="e">
        <f t="shared" si="14"/>
        <v>#REF!</v>
      </c>
      <c r="I51" s="57" t="e">
        <f t="shared" si="14"/>
        <v>#REF!</v>
      </c>
      <c r="J51" s="57" t="e">
        <f t="shared" si="14"/>
        <v>#REF!</v>
      </c>
      <c r="K51" s="57" t="e">
        <f t="shared" si="14"/>
        <v>#REF!</v>
      </c>
      <c r="L51" s="57" t="e">
        <f t="shared" si="14"/>
        <v>#REF!</v>
      </c>
      <c r="M51" s="57" t="e">
        <f t="shared" si="14"/>
        <v>#REF!</v>
      </c>
      <c r="N51" s="57" t="e">
        <f t="shared" si="14"/>
        <v>#REF!</v>
      </c>
      <c r="O51" s="4"/>
      <c r="P51" s="4"/>
      <c r="Q51" s="4"/>
      <c r="R51" s="4"/>
      <c r="S51" s="4"/>
      <c r="T51" s="4"/>
      <c r="U51" s="4"/>
      <c r="V51" s="4"/>
      <c r="W51" s="4"/>
      <c r="X51" s="4"/>
      <c r="Y51" s="4"/>
      <c r="Z51" s="4"/>
    </row>
    <row r="52" spans="1:26" ht="12.75" customHeight="1" x14ac:dyDescent="0.2">
      <c r="A52" s="51"/>
      <c r="B52" s="51" t="s">
        <v>196</v>
      </c>
      <c r="C52" s="57" t="e">
        <f t="shared" ref="C52:N52" si="15">C31-C10</f>
        <v>#REF!</v>
      </c>
      <c r="D52" s="57" t="e">
        <f t="shared" si="15"/>
        <v>#REF!</v>
      </c>
      <c r="E52" s="57" t="e">
        <f t="shared" si="15"/>
        <v>#REF!</v>
      </c>
      <c r="F52" s="57" t="e">
        <f t="shared" si="15"/>
        <v>#REF!</v>
      </c>
      <c r="G52" s="57" t="e">
        <f t="shared" si="15"/>
        <v>#REF!</v>
      </c>
      <c r="H52" s="57" t="e">
        <f t="shared" si="15"/>
        <v>#REF!</v>
      </c>
      <c r="I52" s="57" t="e">
        <f t="shared" si="15"/>
        <v>#REF!</v>
      </c>
      <c r="J52" s="57" t="e">
        <f t="shared" si="15"/>
        <v>#REF!</v>
      </c>
      <c r="K52" s="57" t="e">
        <f t="shared" si="15"/>
        <v>#REF!</v>
      </c>
      <c r="L52" s="57" t="e">
        <f t="shared" si="15"/>
        <v>#REF!</v>
      </c>
      <c r="M52" s="57" t="e">
        <f t="shared" si="15"/>
        <v>#REF!</v>
      </c>
      <c r="N52" s="57" t="e">
        <f t="shared" si="15"/>
        <v>#REF!</v>
      </c>
      <c r="O52" s="4"/>
      <c r="P52" s="4"/>
      <c r="Q52" s="4"/>
      <c r="R52" s="4"/>
      <c r="S52" s="4"/>
      <c r="T52" s="4"/>
      <c r="U52" s="4"/>
      <c r="V52" s="4"/>
      <c r="W52" s="4"/>
      <c r="X52" s="4"/>
      <c r="Y52" s="4"/>
      <c r="Z52" s="4"/>
    </row>
    <row r="53" spans="1:26" ht="12.75" customHeight="1" x14ac:dyDescent="0.2">
      <c r="A53" s="51"/>
      <c r="B53" s="51" t="s">
        <v>197</v>
      </c>
      <c r="C53" s="57" t="e">
        <f t="shared" ref="C53:N53" si="16">C32-C11</f>
        <v>#REF!</v>
      </c>
      <c r="D53" s="57" t="e">
        <f t="shared" si="16"/>
        <v>#REF!</v>
      </c>
      <c r="E53" s="57" t="e">
        <f t="shared" si="16"/>
        <v>#REF!</v>
      </c>
      <c r="F53" s="57" t="e">
        <f t="shared" si="16"/>
        <v>#REF!</v>
      </c>
      <c r="G53" s="57" t="e">
        <f t="shared" si="16"/>
        <v>#REF!</v>
      </c>
      <c r="H53" s="57" t="e">
        <f t="shared" si="16"/>
        <v>#REF!</v>
      </c>
      <c r="I53" s="57" t="e">
        <f t="shared" si="16"/>
        <v>#REF!</v>
      </c>
      <c r="J53" s="57" t="e">
        <f t="shared" si="16"/>
        <v>#REF!</v>
      </c>
      <c r="K53" s="57" t="e">
        <f t="shared" si="16"/>
        <v>#REF!</v>
      </c>
      <c r="L53" s="57" t="e">
        <f t="shared" si="16"/>
        <v>#REF!</v>
      </c>
      <c r="M53" s="57" t="e">
        <f t="shared" si="16"/>
        <v>#REF!</v>
      </c>
      <c r="N53" s="57" t="e">
        <f t="shared" si="16"/>
        <v>#REF!</v>
      </c>
      <c r="O53" s="4"/>
      <c r="P53" s="4"/>
      <c r="Q53" s="4"/>
      <c r="R53" s="4"/>
      <c r="S53" s="4"/>
      <c r="T53" s="4"/>
      <c r="U53" s="4"/>
      <c r="V53" s="4"/>
      <c r="W53" s="4"/>
      <c r="X53" s="4"/>
      <c r="Y53" s="4"/>
      <c r="Z53" s="4"/>
    </row>
    <row r="54" spans="1:26" ht="12.75" customHeight="1" x14ac:dyDescent="0.2">
      <c r="A54" s="51"/>
      <c r="B54" s="51" t="s">
        <v>198</v>
      </c>
      <c r="C54" s="57" t="e">
        <f t="shared" ref="C54:N54" si="17">C33-C12</f>
        <v>#REF!</v>
      </c>
      <c r="D54" s="57" t="e">
        <f t="shared" si="17"/>
        <v>#REF!</v>
      </c>
      <c r="E54" s="57" t="e">
        <f t="shared" si="17"/>
        <v>#REF!</v>
      </c>
      <c r="F54" s="57" t="e">
        <f t="shared" si="17"/>
        <v>#REF!</v>
      </c>
      <c r="G54" s="57" t="e">
        <f t="shared" si="17"/>
        <v>#REF!</v>
      </c>
      <c r="H54" s="57" t="e">
        <f t="shared" si="17"/>
        <v>#REF!</v>
      </c>
      <c r="I54" s="57" t="e">
        <f t="shared" si="17"/>
        <v>#REF!</v>
      </c>
      <c r="J54" s="57" t="e">
        <f t="shared" si="17"/>
        <v>#REF!</v>
      </c>
      <c r="K54" s="57" t="e">
        <f t="shared" si="17"/>
        <v>#REF!</v>
      </c>
      <c r="L54" s="57" t="e">
        <f t="shared" si="17"/>
        <v>#REF!</v>
      </c>
      <c r="M54" s="57" t="e">
        <f t="shared" si="17"/>
        <v>#REF!</v>
      </c>
      <c r="N54" s="57" t="e">
        <f t="shared" si="17"/>
        <v>#REF!</v>
      </c>
      <c r="O54" s="4"/>
      <c r="P54" s="4"/>
      <c r="Q54" s="4"/>
      <c r="R54" s="4"/>
      <c r="S54" s="4"/>
      <c r="T54" s="4"/>
      <c r="U54" s="4"/>
      <c r="V54" s="4"/>
      <c r="W54" s="4"/>
      <c r="X54" s="4"/>
      <c r="Y54" s="4"/>
      <c r="Z54" s="4"/>
    </row>
    <row r="55" spans="1:26" ht="12.75" customHeight="1" x14ac:dyDescent="0.2">
      <c r="A55" s="51" t="s">
        <v>199</v>
      </c>
      <c r="B55" s="51" t="s">
        <v>195</v>
      </c>
      <c r="C55" s="57" t="e">
        <f t="shared" ref="C55:N55" si="18">C34-C13</f>
        <v>#REF!</v>
      </c>
      <c r="D55" s="57" t="e">
        <f t="shared" si="18"/>
        <v>#REF!</v>
      </c>
      <c r="E55" s="57" t="e">
        <f t="shared" si="18"/>
        <v>#REF!</v>
      </c>
      <c r="F55" s="57" t="e">
        <f t="shared" si="18"/>
        <v>#REF!</v>
      </c>
      <c r="G55" s="57" t="e">
        <f t="shared" si="18"/>
        <v>#REF!</v>
      </c>
      <c r="H55" s="57" t="e">
        <f t="shared" si="18"/>
        <v>#REF!</v>
      </c>
      <c r="I55" s="57" t="e">
        <f t="shared" si="18"/>
        <v>#REF!</v>
      </c>
      <c r="J55" s="57" t="e">
        <f t="shared" si="18"/>
        <v>#REF!</v>
      </c>
      <c r="K55" s="57" t="e">
        <f t="shared" si="18"/>
        <v>#REF!</v>
      </c>
      <c r="L55" s="57" t="e">
        <f t="shared" si="18"/>
        <v>#REF!</v>
      </c>
      <c r="M55" s="57" t="e">
        <f t="shared" si="18"/>
        <v>#REF!</v>
      </c>
      <c r="N55" s="57" t="e">
        <f t="shared" si="18"/>
        <v>#REF!</v>
      </c>
      <c r="O55" s="4"/>
      <c r="P55" s="4"/>
      <c r="Q55" s="4"/>
      <c r="R55" s="4"/>
      <c r="S55" s="4"/>
      <c r="T55" s="4"/>
      <c r="U55" s="4"/>
      <c r="V55" s="4"/>
      <c r="W55" s="4"/>
      <c r="X55" s="4"/>
      <c r="Y55" s="4"/>
      <c r="Z55" s="4"/>
    </row>
    <row r="56" spans="1:26" ht="12.75" customHeight="1" x14ac:dyDescent="0.2">
      <c r="A56" s="51"/>
      <c r="B56" s="51" t="s">
        <v>196</v>
      </c>
      <c r="C56" s="57" t="e">
        <f t="shared" ref="C56:N56" si="19">C35-C14</f>
        <v>#REF!</v>
      </c>
      <c r="D56" s="57" t="e">
        <f t="shared" si="19"/>
        <v>#REF!</v>
      </c>
      <c r="E56" s="57" t="e">
        <f t="shared" si="19"/>
        <v>#REF!</v>
      </c>
      <c r="F56" s="57" t="e">
        <f t="shared" si="19"/>
        <v>#REF!</v>
      </c>
      <c r="G56" s="57" t="e">
        <f t="shared" si="19"/>
        <v>#REF!</v>
      </c>
      <c r="H56" s="57" t="e">
        <f t="shared" si="19"/>
        <v>#REF!</v>
      </c>
      <c r="I56" s="57" t="e">
        <f t="shared" si="19"/>
        <v>#REF!</v>
      </c>
      <c r="J56" s="57" t="e">
        <f t="shared" si="19"/>
        <v>#REF!</v>
      </c>
      <c r="K56" s="57" t="e">
        <f t="shared" si="19"/>
        <v>#REF!</v>
      </c>
      <c r="L56" s="57" t="e">
        <f t="shared" si="19"/>
        <v>#REF!</v>
      </c>
      <c r="M56" s="57" t="e">
        <f t="shared" si="19"/>
        <v>#REF!</v>
      </c>
      <c r="N56" s="57" t="e">
        <f t="shared" si="19"/>
        <v>#REF!</v>
      </c>
      <c r="O56" s="4"/>
      <c r="P56" s="4"/>
      <c r="Q56" s="4"/>
      <c r="R56" s="4"/>
      <c r="S56" s="4"/>
      <c r="T56" s="4"/>
      <c r="U56" s="4"/>
      <c r="V56" s="4"/>
      <c r="W56" s="4"/>
      <c r="X56" s="4"/>
      <c r="Y56" s="4"/>
      <c r="Z56" s="4"/>
    </row>
    <row r="57" spans="1:26" ht="12.75" customHeight="1" x14ac:dyDescent="0.2">
      <c r="A57" s="51"/>
      <c r="B57" s="51" t="s">
        <v>197</v>
      </c>
      <c r="C57" s="57" t="e">
        <f t="shared" ref="C57:N57" si="20">C36-C15</f>
        <v>#REF!</v>
      </c>
      <c r="D57" s="57" t="e">
        <f t="shared" si="20"/>
        <v>#REF!</v>
      </c>
      <c r="E57" s="57" t="e">
        <f t="shared" si="20"/>
        <v>#REF!</v>
      </c>
      <c r="F57" s="57" t="e">
        <f t="shared" si="20"/>
        <v>#REF!</v>
      </c>
      <c r="G57" s="57" t="e">
        <f t="shared" si="20"/>
        <v>#REF!</v>
      </c>
      <c r="H57" s="57" t="e">
        <f t="shared" si="20"/>
        <v>#REF!</v>
      </c>
      <c r="I57" s="57" t="e">
        <f t="shared" si="20"/>
        <v>#REF!</v>
      </c>
      <c r="J57" s="57" t="e">
        <f t="shared" si="20"/>
        <v>#REF!</v>
      </c>
      <c r="K57" s="57" t="e">
        <f t="shared" si="20"/>
        <v>#REF!</v>
      </c>
      <c r="L57" s="57" t="e">
        <f t="shared" si="20"/>
        <v>#REF!</v>
      </c>
      <c r="M57" s="57" t="e">
        <f t="shared" si="20"/>
        <v>#REF!</v>
      </c>
      <c r="N57" s="57" t="e">
        <f t="shared" si="20"/>
        <v>#REF!</v>
      </c>
      <c r="O57" s="4"/>
      <c r="P57" s="4"/>
      <c r="Q57" s="4"/>
      <c r="R57" s="4"/>
      <c r="S57" s="4"/>
      <c r="T57" s="4"/>
      <c r="U57" s="4"/>
      <c r="V57" s="4"/>
      <c r="W57" s="4"/>
      <c r="X57" s="4"/>
      <c r="Y57" s="4"/>
      <c r="Z57" s="4"/>
    </row>
    <row r="58" spans="1:26" ht="12.75" customHeight="1" x14ac:dyDescent="0.2">
      <c r="A58" s="51"/>
      <c r="B58" s="51" t="s">
        <v>198</v>
      </c>
      <c r="C58" s="57" t="e">
        <f t="shared" ref="C58:N58" si="21">C37-C16</f>
        <v>#REF!</v>
      </c>
      <c r="D58" s="57" t="e">
        <f t="shared" si="21"/>
        <v>#REF!</v>
      </c>
      <c r="E58" s="57" t="e">
        <f t="shared" si="21"/>
        <v>#REF!</v>
      </c>
      <c r="F58" s="57" t="e">
        <f t="shared" si="21"/>
        <v>#REF!</v>
      </c>
      <c r="G58" s="57" t="e">
        <f t="shared" si="21"/>
        <v>#REF!</v>
      </c>
      <c r="H58" s="57" t="e">
        <f t="shared" si="21"/>
        <v>#REF!</v>
      </c>
      <c r="I58" s="57" t="e">
        <f t="shared" si="21"/>
        <v>#REF!</v>
      </c>
      <c r="J58" s="57" t="e">
        <f t="shared" si="21"/>
        <v>#REF!</v>
      </c>
      <c r="K58" s="57" t="e">
        <f t="shared" si="21"/>
        <v>#REF!</v>
      </c>
      <c r="L58" s="57" t="e">
        <f t="shared" si="21"/>
        <v>#REF!</v>
      </c>
      <c r="M58" s="57" t="e">
        <f t="shared" si="21"/>
        <v>#REF!</v>
      </c>
      <c r="N58" s="57" t="e">
        <f t="shared" si="21"/>
        <v>#REF!</v>
      </c>
      <c r="O58" s="4"/>
      <c r="P58" s="4"/>
      <c r="Q58" s="4"/>
      <c r="R58" s="4"/>
      <c r="S58" s="4"/>
      <c r="T58" s="4"/>
      <c r="U58" s="4"/>
      <c r="V58" s="4"/>
      <c r="W58" s="4"/>
      <c r="X58" s="4"/>
      <c r="Y58" s="4"/>
      <c r="Z58" s="4"/>
    </row>
    <row r="59" spans="1:26" ht="12.75" customHeight="1" x14ac:dyDescent="0.2">
      <c r="A59" s="51" t="s">
        <v>200</v>
      </c>
      <c r="B59" s="51" t="s">
        <v>195</v>
      </c>
      <c r="C59" s="57" t="e">
        <f t="shared" ref="C59:N59" si="22">C38-C17</f>
        <v>#REF!</v>
      </c>
      <c r="D59" s="57" t="e">
        <f t="shared" si="22"/>
        <v>#REF!</v>
      </c>
      <c r="E59" s="57" t="e">
        <f t="shared" si="22"/>
        <v>#REF!</v>
      </c>
      <c r="F59" s="57" t="e">
        <f t="shared" si="22"/>
        <v>#REF!</v>
      </c>
      <c r="G59" s="57" t="e">
        <f t="shared" si="22"/>
        <v>#REF!</v>
      </c>
      <c r="H59" s="57" t="e">
        <f t="shared" si="22"/>
        <v>#REF!</v>
      </c>
      <c r="I59" s="57" t="e">
        <f t="shared" si="22"/>
        <v>#REF!</v>
      </c>
      <c r="J59" s="57" t="e">
        <f t="shared" si="22"/>
        <v>#REF!</v>
      </c>
      <c r="K59" s="57" t="e">
        <f t="shared" si="22"/>
        <v>#REF!</v>
      </c>
      <c r="L59" s="57" t="e">
        <f t="shared" si="22"/>
        <v>#REF!</v>
      </c>
      <c r="M59" s="57" t="e">
        <f t="shared" si="22"/>
        <v>#REF!</v>
      </c>
      <c r="N59" s="57" t="e">
        <f t="shared" si="22"/>
        <v>#REF!</v>
      </c>
      <c r="O59" s="4"/>
      <c r="P59" s="4"/>
      <c r="Q59" s="4"/>
      <c r="R59" s="4"/>
      <c r="S59" s="4"/>
      <c r="T59" s="4"/>
      <c r="U59" s="4"/>
      <c r="V59" s="4"/>
      <c r="W59" s="4"/>
      <c r="X59" s="4"/>
      <c r="Y59" s="4"/>
      <c r="Z59" s="4"/>
    </row>
    <row r="60" spans="1:26" ht="12.75" customHeight="1" x14ac:dyDescent="0.2">
      <c r="A60" s="51"/>
      <c r="B60" s="51" t="s">
        <v>196</v>
      </c>
      <c r="C60" s="57" t="e">
        <f t="shared" ref="C60:N60" si="23">C39-C18</f>
        <v>#REF!</v>
      </c>
      <c r="D60" s="57" t="e">
        <f t="shared" si="23"/>
        <v>#REF!</v>
      </c>
      <c r="E60" s="57" t="e">
        <f t="shared" si="23"/>
        <v>#REF!</v>
      </c>
      <c r="F60" s="57" t="e">
        <f t="shared" si="23"/>
        <v>#REF!</v>
      </c>
      <c r="G60" s="57" t="e">
        <f t="shared" si="23"/>
        <v>#REF!</v>
      </c>
      <c r="H60" s="57" t="e">
        <f t="shared" si="23"/>
        <v>#REF!</v>
      </c>
      <c r="I60" s="57" t="e">
        <f t="shared" si="23"/>
        <v>#REF!</v>
      </c>
      <c r="J60" s="57" t="e">
        <f t="shared" si="23"/>
        <v>#REF!</v>
      </c>
      <c r="K60" s="57" t="e">
        <f t="shared" si="23"/>
        <v>#REF!</v>
      </c>
      <c r="L60" s="57" t="e">
        <f t="shared" si="23"/>
        <v>#REF!</v>
      </c>
      <c r="M60" s="57" t="e">
        <f t="shared" si="23"/>
        <v>#REF!</v>
      </c>
      <c r="N60" s="57" t="e">
        <f t="shared" si="23"/>
        <v>#REF!</v>
      </c>
      <c r="O60" s="4"/>
      <c r="P60" s="4"/>
      <c r="Q60" s="4"/>
      <c r="R60" s="4"/>
      <c r="S60" s="4"/>
      <c r="T60" s="4"/>
      <c r="U60" s="4"/>
      <c r="V60" s="4"/>
      <c r="W60" s="4"/>
      <c r="X60" s="4"/>
      <c r="Y60" s="4"/>
      <c r="Z60" s="4"/>
    </row>
    <row r="61" spans="1:26" ht="12.75" customHeight="1" x14ac:dyDescent="0.2">
      <c r="A61" s="51"/>
      <c r="B61" s="51" t="s">
        <v>197</v>
      </c>
      <c r="C61" s="57" t="e">
        <f t="shared" ref="C61:N61" si="24">C40-C19</f>
        <v>#REF!</v>
      </c>
      <c r="D61" s="57" t="e">
        <f t="shared" si="24"/>
        <v>#REF!</v>
      </c>
      <c r="E61" s="57" t="e">
        <f t="shared" si="24"/>
        <v>#REF!</v>
      </c>
      <c r="F61" s="57" t="e">
        <f t="shared" si="24"/>
        <v>#REF!</v>
      </c>
      <c r="G61" s="57" t="e">
        <f t="shared" si="24"/>
        <v>#REF!</v>
      </c>
      <c r="H61" s="57" t="e">
        <f t="shared" si="24"/>
        <v>#REF!</v>
      </c>
      <c r="I61" s="57" t="e">
        <f t="shared" si="24"/>
        <v>#REF!</v>
      </c>
      <c r="J61" s="57" t="e">
        <f t="shared" si="24"/>
        <v>#REF!</v>
      </c>
      <c r="K61" s="57" t="e">
        <f t="shared" si="24"/>
        <v>#REF!</v>
      </c>
      <c r="L61" s="57" t="e">
        <f t="shared" si="24"/>
        <v>#REF!</v>
      </c>
      <c r="M61" s="57" t="e">
        <f t="shared" si="24"/>
        <v>#REF!</v>
      </c>
      <c r="N61" s="57" t="e">
        <f t="shared" si="24"/>
        <v>#REF!</v>
      </c>
      <c r="O61" s="4"/>
      <c r="P61" s="4"/>
      <c r="Q61" s="4"/>
      <c r="R61" s="4"/>
      <c r="S61" s="4"/>
      <c r="T61" s="4"/>
      <c r="U61" s="4"/>
      <c r="V61" s="4"/>
      <c r="W61" s="4"/>
      <c r="X61" s="4"/>
      <c r="Y61" s="4"/>
      <c r="Z61" s="4"/>
    </row>
    <row r="62" spans="1:26" ht="12.75" customHeight="1" x14ac:dyDescent="0.2">
      <c r="A62" s="51"/>
      <c r="B62" s="51" t="s">
        <v>198</v>
      </c>
      <c r="C62" s="57" t="e">
        <f t="shared" ref="C62:N62" si="25">C41-C20</f>
        <v>#REF!</v>
      </c>
      <c r="D62" s="57" t="e">
        <f t="shared" si="25"/>
        <v>#REF!</v>
      </c>
      <c r="E62" s="57" t="e">
        <f t="shared" si="25"/>
        <v>#REF!</v>
      </c>
      <c r="F62" s="57" t="e">
        <f t="shared" si="25"/>
        <v>#REF!</v>
      </c>
      <c r="G62" s="57" t="e">
        <f t="shared" si="25"/>
        <v>#REF!</v>
      </c>
      <c r="H62" s="57" t="e">
        <f t="shared" si="25"/>
        <v>#REF!</v>
      </c>
      <c r="I62" s="57" t="e">
        <f t="shared" si="25"/>
        <v>#REF!</v>
      </c>
      <c r="J62" s="57" t="e">
        <f t="shared" si="25"/>
        <v>#REF!</v>
      </c>
      <c r="K62" s="57" t="e">
        <f t="shared" si="25"/>
        <v>#REF!</v>
      </c>
      <c r="L62" s="57" t="e">
        <f t="shared" si="25"/>
        <v>#REF!</v>
      </c>
      <c r="M62" s="57" t="e">
        <f t="shared" si="25"/>
        <v>#REF!</v>
      </c>
      <c r="N62" s="57" t="e">
        <f t="shared" si="25"/>
        <v>#REF!</v>
      </c>
      <c r="O62" s="4"/>
      <c r="P62" s="4"/>
      <c r="Q62" s="4"/>
      <c r="R62" s="4"/>
      <c r="S62" s="4"/>
      <c r="T62" s="4"/>
      <c r="U62" s="4"/>
      <c r="V62" s="4"/>
      <c r="W62" s="4"/>
      <c r="X62" s="4"/>
      <c r="Y62" s="4"/>
      <c r="Z62" s="4"/>
    </row>
    <row r="63" spans="1:26" ht="12.75" customHeight="1" x14ac:dyDescent="0.2">
      <c r="A63" s="51" t="s">
        <v>181</v>
      </c>
      <c r="B63" s="51" t="s">
        <v>195</v>
      </c>
      <c r="C63" s="57" t="e">
        <f t="shared" ref="C63:N63" si="26">C42-C21</f>
        <v>#REF!</v>
      </c>
      <c r="D63" s="57" t="e">
        <f t="shared" si="26"/>
        <v>#REF!</v>
      </c>
      <c r="E63" s="57" t="e">
        <f t="shared" si="26"/>
        <v>#REF!</v>
      </c>
      <c r="F63" s="57" t="e">
        <f t="shared" si="26"/>
        <v>#REF!</v>
      </c>
      <c r="G63" s="57" t="e">
        <f t="shared" si="26"/>
        <v>#REF!</v>
      </c>
      <c r="H63" s="57" t="e">
        <f t="shared" si="26"/>
        <v>#REF!</v>
      </c>
      <c r="I63" s="57" t="e">
        <f t="shared" si="26"/>
        <v>#REF!</v>
      </c>
      <c r="J63" s="57" t="e">
        <f t="shared" si="26"/>
        <v>#REF!</v>
      </c>
      <c r="K63" s="57" t="e">
        <f t="shared" si="26"/>
        <v>#REF!</v>
      </c>
      <c r="L63" s="57" t="e">
        <f t="shared" si="26"/>
        <v>#REF!</v>
      </c>
      <c r="M63" s="57" t="e">
        <f t="shared" si="26"/>
        <v>#REF!</v>
      </c>
      <c r="N63" s="57" t="e">
        <f t="shared" si="26"/>
        <v>#REF!</v>
      </c>
      <c r="O63" s="4"/>
      <c r="P63" s="4"/>
      <c r="Q63" s="4"/>
      <c r="R63" s="4"/>
      <c r="S63" s="4"/>
      <c r="T63" s="4"/>
      <c r="U63" s="4"/>
      <c r="V63" s="4"/>
      <c r="W63" s="4"/>
      <c r="X63" s="4"/>
      <c r="Y63" s="4"/>
      <c r="Z63" s="4"/>
    </row>
    <row r="64" spans="1:26" ht="12.75" customHeight="1" x14ac:dyDescent="0.2">
      <c r="A64" s="51"/>
      <c r="B64" s="51" t="s">
        <v>196</v>
      </c>
      <c r="C64" s="57" t="e">
        <f t="shared" ref="C64:N64" si="27">C43-C22</f>
        <v>#REF!</v>
      </c>
      <c r="D64" s="57" t="e">
        <f t="shared" si="27"/>
        <v>#REF!</v>
      </c>
      <c r="E64" s="57" t="e">
        <f t="shared" si="27"/>
        <v>#REF!</v>
      </c>
      <c r="F64" s="57" t="e">
        <f t="shared" si="27"/>
        <v>#REF!</v>
      </c>
      <c r="G64" s="57" t="e">
        <f t="shared" si="27"/>
        <v>#REF!</v>
      </c>
      <c r="H64" s="57" t="e">
        <f t="shared" si="27"/>
        <v>#REF!</v>
      </c>
      <c r="I64" s="57" t="e">
        <f t="shared" si="27"/>
        <v>#REF!</v>
      </c>
      <c r="J64" s="57" t="e">
        <f t="shared" si="27"/>
        <v>#REF!</v>
      </c>
      <c r="K64" s="57" t="e">
        <f t="shared" si="27"/>
        <v>#REF!</v>
      </c>
      <c r="L64" s="57" t="e">
        <f t="shared" si="27"/>
        <v>#REF!</v>
      </c>
      <c r="M64" s="57" t="e">
        <f t="shared" si="27"/>
        <v>#REF!</v>
      </c>
      <c r="N64" s="57" t="e">
        <f t="shared" si="27"/>
        <v>#REF!</v>
      </c>
      <c r="O64" s="4"/>
      <c r="P64" s="4"/>
      <c r="Q64" s="4"/>
      <c r="R64" s="4"/>
      <c r="S64" s="4"/>
      <c r="T64" s="4"/>
      <c r="U64" s="4"/>
      <c r="V64" s="4"/>
      <c r="W64" s="4"/>
      <c r="X64" s="4"/>
      <c r="Y64" s="4"/>
      <c r="Z64" s="4"/>
    </row>
    <row r="65" spans="1:26" ht="12.75" customHeight="1" x14ac:dyDescent="0.2">
      <c r="A65" s="51"/>
      <c r="B65" s="51" t="s">
        <v>197</v>
      </c>
      <c r="C65" s="57" t="e">
        <f t="shared" ref="C65:N65" si="28">C44-C23</f>
        <v>#REF!</v>
      </c>
      <c r="D65" s="57" t="e">
        <f t="shared" si="28"/>
        <v>#REF!</v>
      </c>
      <c r="E65" s="57" t="e">
        <f t="shared" si="28"/>
        <v>#REF!</v>
      </c>
      <c r="F65" s="57" t="e">
        <f t="shared" si="28"/>
        <v>#REF!</v>
      </c>
      <c r="G65" s="57" t="e">
        <f t="shared" si="28"/>
        <v>#REF!</v>
      </c>
      <c r="H65" s="57" t="e">
        <f t="shared" si="28"/>
        <v>#REF!</v>
      </c>
      <c r="I65" s="57" t="e">
        <f t="shared" si="28"/>
        <v>#REF!</v>
      </c>
      <c r="J65" s="57" t="e">
        <f t="shared" si="28"/>
        <v>#REF!</v>
      </c>
      <c r="K65" s="57" t="e">
        <f t="shared" si="28"/>
        <v>#REF!</v>
      </c>
      <c r="L65" s="57" t="e">
        <f t="shared" si="28"/>
        <v>#REF!</v>
      </c>
      <c r="M65" s="57" t="e">
        <f t="shared" si="28"/>
        <v>#REF!</v>
      </c>
      <c r="N65" s="57" t="e">
        <f t="shared" si="28"/>
        <v>#REF!</v>
      </c>
      <c r="O65" s="4"/>
      <c r="P65" s="4"/>
      <c r="Q65" s="4"/>
      <c r="R65" s="4"/>
      <c r="S65" s="4"/>
      <c r="T65" s="4"/>
      <c r="U65" s="4"/>
      <c r="V65" s="4"/>
      <c r="W65" s="4"/>
      <c r="X65" s="4"/>
      <c r="Y65" s="4"/>
      <c r="Z65" s="4"/>
    </row>
    <row r="66" spans="1:26" ht="12.75" customHeight="1" x14ac:dyDescent="0.2">
      <c r="A66" s="4"/>
      <c r="B66" s="4" t="s">
        <v>198</v>
      </c>
      <c r="C66" s="57" t="e">
        <f t="shared" ref="C66:N66" si="29">C45-C24</f>
        <v>#REF!</v>
      </c>
      <c r="D66" s="57" t="e">
        <f t="shared" si="29"/>
        <v>#REF!</v>
      </c>
      <c r="E66" s="57" t="e">
        <f t="shared" si="29"/>
        <v>#REF!</v>
      </c>
      <c r="F66" s="57" t="e">
        <f t="shared" si="29"/>
        <v>#REF!</v>
      </c>
      <c r="G66" s="57" t="e">
        <f t="shared" si="29"/>
        <v>#REF!</v>
      </c>
      <c r="H66" s="57" t="e">
        <f t="shared" si="29"/>
        <v>#REF!</v>
      </c>
      <c r="I66" s="57" t="e">
        <f t="shared" si="29"/>
        <v>#REF!</v>
      </c>
      <c r="J66" s="57" t="e">
        <f t="shared" si="29"/>
        <v>#REF!</v>
      </c>
      <c r="K66" s="57" t="e">
        <f t="shared" si="29"/>
        <v>#REF!</v>
      </c>
      <c r="L66" s="57" t="e">
        <f t="shared" si="29"/>
        <v>#REF!</v>
      </c>
      <c r="M66" s="57" t="e">
        <f t="shared" si="29"/>
        <v>#REF!</v>
      </c>
      <c r="N66" s="57" t="e">
        <f t="shared" si="29"/>
        <v>#REF!</v>
      </c>
      <c r="O66" s="4"/>
      <c r="P66" s="4"/>
      <c r="Q66" s="4"/>
      <c r="R66" s="4"/>
      <c r="S66" s="4"/>
      <c r="T66" s="4"/>
      <c r="U66" s="4"/>
      <c r="V66" s="4"/>
      <c r="W66" s="4"/>
      <c r="X66" s="4"/>
      <c r="Y66" s="4"/>
      <c r="Z66" s="4"/>
    </row>
    <row r="67" spans="1:26" ht="189" customHeight="1" x14ac:dyDescent="0.2">
      <c r="A67" s="217" t="s">
        <v>212</v>
      </c>
      <c r="B67" s="218"/>
      <c r="C67" s="218"/>
      <c r="D67" s="218"/>
      <c r="E67" s="218"/>
      <c r="F67" s="218"/>
      <c r="G67" s="218"/>
      <c r="H67" s="218"/>
      <c r="I67" s="218"/>
      <c r="J67" s="218"/>
      <c r="K67" s="153"/>
      <c r="L67" s="153"/>
      <c r="M67" s="153"/>
      <c r="N67" s="153"/>
      <c r="O67" s="4"/>
      <c r="P67" s="4"/>
      <c r="Q67" s="4"/>
      <c r="R67" s="4"/>
      <c r="S67" s="4"/>
      <c r="T67" s="4"/>
      <c r="U67" s="4"/>
      <c r="V67" s="4"/>
      <c r="W67" s="4"/>
      <c r="X67" s="4"/>
      <c r="Y67" s="4"/>
      <c r="Z67" s="4"/>
    </row>
    <row r="68" spans="1:26" ht="24" customHeight="1" x14ac:dyDescent="0.2">
      <c r="A68" s="212" t="s">
        <v>213</v>
      </c>
      <c r="B68" s="213"/>
      <c r="C68" s="213"/>
      <c r="D68" s="213"/>
      <c r="E68" s="213"/>
      <c r="F68" s="213"/>
      <c r="G68" s="213"/>
      <c r="H68" s="213"/>
      <c r="I68" s="213"/>
      <c r="J68" s="213"/>
      <c r="K68" s="153"/>
      <c r="L68" s="153"/>
      <c r="M68" s="153"/>
      <c r="N68" s="153"/>
      <c r="O68" s="4"/>
      <c r="P68" s="4"/>
      <c r="Q68" s="4"/>
      <c r="R68" s="4"/>
      <c r="S68" s="4"/>
      <c r="T68" s="4"/>
      <c r="U68" s="4"/>
      <c r="V68" s="4"/>
      <c r="W68" s="4"/>
      <c r="X68" s="4"/>
      <c r="Y68" s="4"/>
      <c r="Z68" s="4"/>
    </row>
    <row r="69" spans="1:26" ht="24" customHeight="1" x14ac:dyDescent="0.2">
      <c r="A69" s="212" t="s">
        <v>214</v>
      </c>
      <c r="B69" s="213"/>
      <c r="C69" s="213"/>
      <c r="D69" s="213"/>
      <c r="E69" s="213"/>
      <c r="F69" s="213"/>
      <c r="G69" s="213"/>
      <c r="H69" s="213"/>
      <c r="I69" s="213"/>
      <c r="J69" s="213"/>
      <c r="K69" s="153"/>
      <c r="L69" s="153"/>
      <c r="M69" s="153"/>
      <c r="N69" s="153"/>
      <c r="O69" s="4"/>
      <c r="P69" s="4"/>
      <c r="Q69" s="4"/>
      <c r="R69" s="4"/>
      <c r="S69" s="4"/>
      <c r="T69" s="4"/>
      <c r="U69" s="4"/>
      <c r="V69" s="4"/>
      <c r="W69" s="4"/>
      <c r="X69" s="4"/>
      <c r="Y69" s="4"/>
      <c r="Z69" s="4"/>
    </row>
    <row r="70" spans="1:26" ht="27.75" customHeight="1" x14ac:dyDescent="0.2">
      <c r="A70" s="212"/>
      <c r="B70" s="213"/>
      <c r="C70" s="213"/>
      <c r="D70" s="213"/>
      <c r="E70" s="213"/>
      <c r="F70" s="213"/>
      <c r="G70" s="213"/>
      <c r="H70" s="213"/>
      <c r="I70" s="213"/>
      <c r="J70" s="213"/>
      <c r="K70" s="153"/>
      <c r="L70" s="153"/>
      <c r="M70" s="153"/>
      <c r="N70" s="153"/>
      <c r="O70" s="4"/>
      <c r="P70" s="4"/>
      <c r="Q70" s="4"/>
      <c r="R70" s="4"/>
      <c r="S70" s="4"/>
      <c r="T70" s="4"/>
      <c r="U70" s="4"/>
      <c r="V70" s="4"/>
      <c r="W70" s="4"/>
      <c r="X70" s="4"/>
      <c r="Y70" s="4"/>
      <c r="Z70" s="4"/>
    </row>
    <row r="71" spans="1:26" ht="28.5" customHeight="1" x14ac:dyDescent="0.2">
      <c r="A71" s="55" t="s">
        <v>181</v>
      </c>
      <c r="B71" s="147"/>
      <c r="C71" s="50" t="s">
        <v>182</v>
      </c>
      <c r="D71" s="50" t="s">
        <v>183</v>
      </c>
      <c r="E71" s="50" t="s">
        <v>184</v>
      </c>
      <c r="F71" s="50" t="s">
        <v>185</v>
      </c>
      <c r="G71" s="50" t="s">
        <v>186</v>
      </c>
      <c r="H71" s="50" t="s">
        <v>187</v>
      </c>
      <c r="I71" s="50" t="s">
        <v>188</v>
      </c>
      <c r="J71" s="50" t="s">
        <v>189</v>
      </c>
      <c r="K71" s="50" t="s">
        <v>190</v>
      </c>
      <c r="L71" s="50" t="s">
        <v>191</v>
      </c>
      <c r="M71" s="50" t="s">
        <v>192</v>
      </c>
      <c r="N71" s="50" t="s">
        <v>193</v>
      </c>
      <c r="O71" s="4"/>
      <c r="P71" s="4"/>
      <c r="Q71" s="4"/>
      <c r="R71" s="4"/>
      <c r="S71" s="4"/>
      <c r="T71" s="4"/>
      <c r="U71" s="4"/>
      <c r="V71" s="4"/>
      <c r="W71" s="4"/>
      <c r="X71" s="4"/>
      <c r="Y71" s="4"/>
      <c r="Z71" s="4"/>
    </row>
    <row r="72" spans="1:26" ht="12.75" customHeight="1" x14ac:dyDescent="0.2">
      <c r="A72" s="58" t="s">
        <v>194</v>
      </c>
      <c r="B72" s="154" t="s">
        <v>195</v>
      </c>
      <c r="C72" s="59" t="e">
        <f t="shared" ref="C72:N72" si="30">(C51/C9)*100</f>
        <v>#REF!</v>
      </c>
      <c r="D72" s="59" t="e">
        <f t="shared" si="30"/>
        <v>#REF!</v>
      </c>
      <c r="E72" s="59" t="e">
        <f t="shared" si="30"/>
        <v>#REF!</v>
      </c>
      <c r="F72" s="59" t="e">
        <f t="shared" si="30"/>
        <v>#REF!</v>
      </c>
      <c r="G72" s="59" t="e">
        <f t="shared" si="30"/>
        <v>#REF!</v>
      </c>
      <c r="H72" s="59" t="e">
        <f t="shared" si="30"/>
        <v>#REF!</v>
      </c>
      <c r="I72" s="59" t="e">
        <f t="shared" si="30"/>
        <v>#REF!</v>
      </c>
      <c r="J72" s="59" t="e">
        <f t="shared" si="30"/>
        <v>#REF!</v>
      </c>
      <c r="K72" s="59" t="e">
        <f t="shared" si="30"/>
        <v>#REF!</v>
      </c>
      <c r="L72" s="59" t="e">
        <f t="shared" si="30"/>
        <v>#REF!</v>
      </c>
      <c r="M72" s="59" t="e">
        <f t="shared" si="30"/>
        <v>#REF!</v>
      </c>
      <c r="N72" s="59" t="e">
        <f t="shared" si="30"/>
        <v>#REF!</v>
      </c>
      <c r="O72" s="4"/>
      <c r="P72" s="4"/>
      <c r="Q72" s="4"/>
      <c r="R72" s="4"/>
      <c r="S72" s="4"/>
      <c r="T72" s="4"/>
      <c r="U72" s="4"/>
      <c r="V72" s="4"/>
      <c r="W72" s="4"/>
      <c r="X72" s="4"/>
      <c r="Y72" s="4"/>
      <c r="Z72" s="4"/>
    </row>
    <row r="73" spans="1:26" ht="12.75" customHeight="1" x14ac:dyDescent="0.2">
      <c r="A73" s="58"/>
      <c r="B73" s="154" t="s">
        <v>196</v>
      </c>
      <c r="C73" s="59" t="e">
        <f t="shared" ref="C73:N73" si="31">(C52/C10)*100</f>
        <v>#REF!</v>
      </c>
      <c r="D73" s="59" t="e">
        <f t="shared" si="31"/>
        <v>#REF!</v>
      </c>
      <c r="E73" s="59" t="e">
        <f t="shared" si="31"/>
        <v>#REF!</v>
      </c>
      <c r="F73" s="59" t="e">
        <f t="shared" si="31"/>
        <v>#REF!</v>
      </c>
      <c r="G73" s="59" t="e">
        <f t="shared" si="31"/>
        <v>#REF!</v>
      </c>
      <c r="H73" s="59" t="e">
        <f t="shared" si="31"/>
        <v>#REF!</v>
      </c>
      <c r="I73" s="59" t="e">
        <f t="shared" si="31"/>
        <v>#REF!</v>
      </c>
      <c r="J73" s="59" t="e">
        <f t="shared" si="31"/>
        <v>#REF!</v>
      </c>
      <c r="K73" s="59" t="e">
        <f t="shared" si="31"/>
        <v>#REF!</v>
      </c>
      <c r="L73" s="59" t="e">
        <f t="shared" si="31"/>
        <v>#REF!</v>
      </c>
      <c r="M73" s="59" t="e">
        <f t="shared" si="31"/>
        <v>#REF!</v>
      </c>
      <c r="N73" s="59" t="e">
        <f t="shared" si="31"/>
        <v>#REF!</v>
      </c>
      <c r="O73" s="4"/>
      <c r="P73" s="4"/>
      <c r="Q73" s="4"/>
      <c r="R73" s="4"/>
      <c r="S73" s="4"/>
      <c r="T73" s="4"/>
      <c r="U73" s="4"/>
      <c r="V73" s="4"/>
      <c r="W73" s="4"/>
      <c r="X73" s="4"/>
      <c r="Y73" s="4"/>
      <c r="Z73" s="4"/>
    </row>
    <row r="74" spans="1:26" ht="12.75" customHeight="1" x14ac:dyDescent="0.2">
      <c r="A74" s="58"/>
      <c r="B74" s="154" t="s">
        <v>197</v>
      </c>
      <c r="C74" s="59" t="e">
        <f t="shared" ref="C74:N74" si="32">(C53/C11)*100</f>
        <v>#REF!</v>
      </c>
      <c r="D74" s="59" t="e">
        <f t="shared" si="32"/>
        <v>#REF!</v>
      </c>
      <c r="E74" s="59" t="e">
        <f t="shared" si="32"/>
        <v>#REF!</v>
      </c>
      <c r="F74" s="59" t="e">
        <f t="shared" si="32"/>
        <v>#REF!</v>
      </c>
      <c r="G74" s="59" t="e">
        <f t="shared" si="32"/>
        <v>#REF!</v>
      </c>
      <c r="H74" s="59" t="e">
        <f t="shared" si="32"/>
        <v>#REF!</v>
      </c>
      <c r="I74" s="59" t="e">
        <f t="shared" si="32"/>
        <v>#REF!</v>
      </c>
      <c r="J74" s="59" t="e">
        <f t="shared" si="32"/>
        <v>#REF!</v>
      </c>
      <c r="K74" s="59" t="e">
        <f t="shared" si="32"/>
        <v>#REF!</v>
      </c>
      <c r="L74" s="59" t="e">
        <f t="shared" si="32"/>
        <v>#REF!</v>
      </c>
      <c r="M74" s="59" t="e">
        <f t="shared" si="32"/>
        <v>#REF!</v>
      </c>
      <c r="N74" s="59" t="e">
        <f t="shared" si="32"/>
        <v>#REF!</v>
      </c>
      <c r="O74" s="4"/>
      <c r="P74" s="4"/>
      <c r="Q74" s="4"/>
      <c r="R74" s="4"/>
      <c r="S74" s="4"/>
      <c r="T74" s="4"/>
      <c r="U74" s="4"/>
      <c r="V74" s="4"/>
      <c r="W74" s="4"/>
      <c r="X74" s="4"/>
      <c r="Y74" s="4"/>
      <c r="Z74" s="4"/>
    </row>
    <row r="75" spans="1:26" ht="12.75" customHeight="1" x14ac:dyDescent="0.2">
      <c r="A75" s="58"/>
      <c r="B75" s="154" t="s">
        <v>198</v>
      </c>
      <c r="C75" s="59" t="e">
        <f t="shared" ref="C75:N75" si="33">(C54/C12)*100</f>
        <v>#REF!</v>
      </c>
      <c r="D75" s="59" t="e">
        <f t="shared" si="33"/>
        <v>#REF!</v>
      </c>
      <c r="E75" s="59" t="e">
        <f t="shared" si="33"/>
        <v>#REF!</v>
      </c>
      <c r="F75" s="59" t="e">
        <f t="shared" si="33"/>
        <v>#REF!</v>
      </c>
      <c r="G75" s="59" t="e">
        <f t="shared" si="33"/>
        <v>#REF!</v>
      </c>
      <c r="H75" s="59" t="e">
        <f t="shared" si="33"/>
        <v>#REF!</v>
      </c>
      <c r="I75" s="59" t="e">
        <f t="shared" si="33"/>
        <v>#REF!</v>
      </c>
      <c r="J75" s="59" t="e">
        <f t="shared" si="33"/>
        <v>#REF!</v>
      </c>
      <c r="K75" s="59" t="e">
        <f t="shared" si="33"/>
        <v>#REF!</v>
      </c>
      <c r="L75" s="59" t="e">
        <f t="shared" si="33"/>
        <v>#REF!</v>
      </c>
      <c r="M75" s="59" t="e">
        <f t="shared" si="33"/>
        <v>#REF!</v>
      </c>
      <c r="N75" s="59" t="e">
        <f t="shared" si="33"/>
        <v>#REF!</v>
      </c>
      <c r="O75" s="4"/>
      <c r="P75" s="4"/>
      <c r="Q75" s="4"/>
      <c r="R75" s="4"/>
      <c r="S75" s="4"/>
      <c r="T75" s="4"/>
      <c r="U75" s="4"/>
      <c r="V75" s="4"/>
      <c r="W75" s="4"/>
      <c r="X75" s="4"/>
      <c r="Y75" s="4"/>
      <c r="Z75" s="4"/>
    </row>
    <row r="76" spans="1:26" ht="12.75" customHeight="1" x14ac:dyDescent="0.2">
      <c r="A76" s="58" t="s">
        <v>199</v>
      </c>
      <c r="B76" s="154" t="s">
        <v>195</v>
      </c>
      <c r="C76" s="59" t="e">
        <f t="shared" ref="C76:N76" si="34">(C55/C13)*100</f>
        <v>#REF!</v>
      </c>
      <c r="D76" s="59" t="e">
        <f t="shared" si="34"/>
        <v>#REF!</v>
      </c>
      <c r="E76" s="59" t="e">
        <f t="shared" si="34"/>
        <v>#REF!</v>
      </c>
      <c r="F76" s="59" t="e">
        <f t="shared" si="34"/>
        <v>#REF!</v>
      </c>
      <c r="G76" s="59" t="e">
        <f t="shared" si="34"/>
        <v>#REF!</v>
      </c>
      <c r="H76" s="59" t="e">
        <f t="shared" si="34"/>
        <v>#REF!</v>
      </c>
      <c r="I76" s="59" t="e">
        <f t="shared" si="34"/>
        <v>#REF!</v>
      </c>
      <c r="J76" s="59" t="e">
        <f t="shared" si="34"/>
        <v>#REF!</v>
      </c>
      <c r="K76" s="59" t="e">
        <f t="shared" si="34"/>
        <v>#REF!</v>
      </c>
      <c r="L76" s="59" t="e">
        <f t="shared" si="34"/>
        <v>#REF!</v>
      </c>
      <c r="M76" s="59" t="e">
        <f t="shared" si="34"/>
        <v>#REF!</v>
      </c>
      <c r="N76" s="59" t="e">
        <f t="shared" si="34"/>
        <v>#REF!</v>
      </c>
      <c r="O76" s="4"/>
      <c r="P76" s="4"/>
      <c r="Q76" s="4"/>
      <c r="R76" s="4"/>
      <c r="S76" s="4"/>
      <c r="T76" s="4"/>
      <c r="U76" s="4"/>
      <c r="V76" s="4"/>
      <c r="W76" s="4"/>
      <c r="X76" s="4"/>
      <c r="Y76" s="4"/>
      <c r="Z76" s="4"/>
    </row>
    <row r="77" spans="1:26" ht="12.75" customHeight="1" x14ac:dyDescent="0.2">
      <c r="A77" s="58"/>
      <c r="B77" s="154" t="s">
        <v>196</v>
      </c>
      <c r="C77" s="59" t="e">
        <f t="shared" ref="C77:N77" si="35">(C56/C14)*100</f>
        <v>#REF!</v>
      </c>
      <c r="D77" s="59" t="e">
        <f t="shared" si="35"/>
        <v>#REF!</v>
      </c>
      <c r="E77" s="59" t="e">
        <f t="shared" si="35"/>
        <v>#REF!</v>
      </c>
      <c r="F77" s="59" t="e">
        <f t="shared" si="35"/>
        <v>#REF!</v>
      </c>
      <c r="G77" s="59" t="e">
        <f t="shared" si="35"/>
        <v>#REF!</v>
      </c>
      <c r="H77" s="59" t="e">
        <f t="shared" si="35"/>
        <v>#REF!</v>
      </c>
      <c r="I77" s="59" t="e">
        <f t="shared" si="35"/>
        <v>#REF!</v>
      </c>
      <c r="J77" s="59" t="e">
        <f t="shared" si="35"/>
        <v>#REF!</v>
      </c>
      <c r="K77" s="59" t="e">
        <f t="shared" si="35"/>
        <v>#REF!</v>
      </c>
      <c r="L77" s="59" t="e">
        <f t="shared" si="35"/>
        <v>#REF!</v>
      </c>
      <c r="M77" s="59" t="e">
        <f t="shared" si="35"/>
        <v>#REF!</v>
      </c>
      <c r="N77" s="59" t="e">
        <f t="shared" si="35"/>
        <v>#REF!</v>
      </c>
      <c r="O77" s="4"/>
      <c r="P77" s="4"/>
      <c r="Q77" s="4"/>
      <c r="R77" s="4"/>
      <c r="S77" s="4"/>
      <c r="T77" s="4"/>
      <c r="U77" s="4"/>
      <c r="V77" s="4"/>
      <c r="W77" s="4"/>
      <c r="X77" s="4"/>
      <c r="Y77" s="4"/>
      <c r="Z77" s="4"/>
    </row>
    <row r="78" spans="1:26" ht="12.75" customHeight="1" x14ac:dyDescent="0.2">
      <c r="A78" s="58"/>
      <c r="B78" s="154" t="s">
        <v>197</v>
      </c>
      <c r="C78" s="59" t="e">
        <f t="shared" ref="C78:N78" si="36">(C57/C15)*100</f>
        <v>#REF!</v>
      </c>
      <c r="D78" s="59" t="e">
        <f t="shared" si="36"/>
        <v>#REF!</v>
      </c>
      <c r="E78" s="59" t="e">
        <f t="shared" si="36"/>
        <v>#REF!</v>
      </c>
      <c r="F78" s="59" t="e">
        <f t="shared" si="36"/>
        <v>#REF!</v>
      </c>
      <c r="G78" s="59" t="e">
        <f t="shared" si="36"/>
        <v>#REF!</v>
      </c>
      <c r="H78" s="59" t="e">
        <f t="shared" si="36"/>
        <v>#REF!</v>
      </c>
      <c r="I78" s="59" t="e">
        <f t="shared" si="36"/>
        <v>#REF!</v>
      </c>
      <c r="J78" s="59" t="e">
        <f t="shared" si="36"/>
        <v>#REF!</v>
      </c>
      <c r="K78" s="59" t="e">
        <f t="shared" si="36"/>
        <v>#REF!</v>
      </c>
      <c r="L78" s="59" t="e">
        <f t="shared" si="36"/>
        <v>#REF!</v>
      </c>
      <c r="M78" s="59" t="e">
        <f t="shared" si="36"/>
        <v>#REF!</v>
      </c>
      <c r="N78" s="59" t="e">
        <f t="shared" si="36"/>
        <v>#REF!</v>
      </c>
      <c r="O78" s="4"/>
      <c r="P78" s="4"/>
      <c r="Q78" s="4"/>
      <c r="R78" s="4"/>
      <c r="S78" s="4"/>
      <c r="T78" s="4"/>
      <c r="U78" s="4"/>
      <c r="V78" s="4"/>
      <c r="W78" s="4"/>
      <c r="X78" s="4"/>
      <c r="Y78" s="4"/>
      <c r="Z78" s="4"/>
    </row>
    <row r="79" spans="1:26" ht="12.75" customHeight="1" x14ac:dyDescent="0.2">
      <c r="A79" s="58"/>
      <c r="B79" s="154" t="s">
        <v>198</v>
      </c>
      <c r="C79" s="59" t="e">
        <f t="shared" ref="C79:N79" si="37">(C58/C16)*100</f>
        <v>#REF!</v>
      </c>
      <c r="D79" s="59" t="e">
        <f t="shared" si="37"/>
        <v>#REF!</v>
      </c>
      <c r="E79" s="59" t="e">
        <f t="shared" si="37"/>
        <v>#REF!</v>
      </c>
      <c r="F79" s="59" t="e">
        <f t="shared" si="37"/>
        <v>#REF!</v>
      </c>
      <c r="G79" s="59" t="e">
        <f t="shared" si="37"/>
        <v>#REF!</v>
      </c>
      <c r="H79" s="59" t="e">
        <f t="shared" si="37"/>
        <v>#REF!</v>
      </c>
      <c r="I79" s="59" t="e">
        <f t="shared" si="37"/>
        <v>#REF!</v>
      </c>
      <c r="J79" s="59" t="e">
        <f t="shared" si="37"/>
        <v>#REF!</v>
      </c>
      <c r="K79" s="59" t="e">
        <f t="shared" si="37"/>
        <v>#REF!</v>
      </c>
      <c r="L79" s="59" t="e">
        <f t="shared" si="37"/>
        <v>#REF!</v>
      </c>
      <c r="M79" s="59" t="e">
        <f t="shared" si="37"/>
        <v>#REF!</v>
      </c>
      <c r="N79" s="59" t="e">
        <f t="shared" si="37"/>
        <v>#REF!</v>
      </c>
      <c r="O79" s="4"/>
      <c r="P79" s="4"/>
      <c r="Q79" s="4"/>
      <c r="R79" s="4"/>
      <c r="S79" s="4"/>
      <c r="T79" s="4"/>
      <c r="U79" s="4"/>
      <c r="V79" s="4"/>
      <c r="W79" s="4"/>
      <c r="X79" s="4"/>
      <c r="Y79" s="4"/>
      <c r="Z79" s="4"/>
    </row>
    <row r="80" spans="1:26" ht="12.75" customHeight="1" x14ac:dyDescent="0.2">
      <c r="A80" s="58" t="s">
        <v>200</v>
      </c>
      <c r="B80" s="154" t="s">
        <v>195</v>
      </c>
      <c r="C80" s="59" t="e">
        <f t="shared" ref="C80:N80" si="38">(C59/C17)*100</f>
        <v>#REF!</v>
      </c>
      <c r="D80" s="59" t="e">
        <f t="shared" si="38"/>
        <v>#REF!</v>
      </c>
      <c r="E80" s="59" t="e">
        <f t="shared" si="38"/>
        <v>#REF!</v>
      </c>
      <c r="F80" s="59" t="e">
        <f t="shared" si="38"/>
        <v>#REF!</v>
      </c>
      <c r="G80" s="59" t="e">
        <f t="shared" si="38"/>
        <v>#REF!</v>
      </c>
      <c r="H80" s="59" t="e">
        <f t="shared" si="38"/>
        <v>#REF!</v>
      </c>
      <c r="I80" s="59" t="e">
        <f t="shared" si="38"/>
        <v>#REF!</v>
      </c>
      <c r="J80" s="59" t="e">
        <f t="shared" si="38"/>
        <v>#REF!</v>
      </c>
      <c r="K80" s="59" t="e">
        <f t="shared" si="38"/>
        <v>#REF!</v>
      </c>
      <c r="L80" s="59" t="e">
        <f t="shared" si="38"/>
        <v>#REF!</v>
      </c>
      <c r="M80" s="59" t="e">
        <f t="shared" si="38"/>
        <v>#REF!</v>
      </c>
      <c r="N80" s="59" t="e">
        <f t="shared" si="38"/>
        <v>#REF!</v>
      </c>
      <c r="O80" s="4"/>
      <c r="P80" s="4"/>
      <c r="Q80" s="4"/>
      <c r="R80" s="4"/>
      <c r="S80" s="4"/>
      <c r="T80" s="4"/>
      <c r="U80" s="4"/>
      <c r="V80" s="4"/>
      <c r="W80" s="4"/>
      <c r="X80" s="4"/>
      <c r="Y80" s="4"/>
      <c r="Z80" s="4"/>
    </row>
    <row r="81" spans="1:26" ht="12.75" customHeight="1" x14ac:dyDescent="0.2">
      <c r="A81" s="58"/>
      <c r="B81" s="154" t="s">
        <v>196</v>
      </c>
      <c r="C81" s="59" t="e">
        <f t="shared" ref="C81:N81" si="39">(C60/C18)*100</f>
        <v>#REF!</v>
      </c>
      <c r="D81" s="59" t="e">
        <f t="shared" si="39"/>
        <v>#REF!</v>
      </c>
      <c r="E81" s="59" t="e">
        <f t="shared" si="39"/>
        <v>#REF!</v>
      </c>
      <c r="F81" s="59" t="e">
        <f t="shared" si="39"/>
        <v>#REF!</v>
      </c>
      <c r="G81" s="59" t="e">
        <f t="shared" si="39"/>
        <v>#REF!</v>
      </c>
      <c r="H81" s="59" t="e">
        <f t="shared" si="39"/>
        <v>#REF!</v>
      </c>
      <c r="I81" s="59" t="e">
        <f t="shared" si="39"/>
        <v>#REF!</v>
      </c>
      <c r="J81" s="59" t="e">
        <f t="shared" si="39"/>
        <v>#REF!</v>
      </c>
      <c r="K81" s="59" t="e">
        <f t="shared" si="39"/>
        <v>#REF!</v>
      </c>
      <c r="L81" s="59" t="e">
        <f t="shared" si="39"/>
        <v>#REF!</v>
      </c>
      <c r="M81" s="59" t="e">
        <f t="shared" si="39"/>
        <v>#REF!</v>
      </c>
      <c r="N81" s="59" t="e">
        <f t="shared" si="39"/>
        <v>#REF!</v>
      </c>
      <c r="O81" s="4"/>
      <c r="P81" s="4"/>
      <c r="Q81" s="4"/>
      <c r="R81" s="4"/>
      <c r="S81" s="4"/>
      <c r="T81" s="4"/>
      <c r="U81" s="4"/>
      <c r="V81" s="4"/>
      <c r="W81" s="4"/>
      <c r="X81" s="4"/>
      <c r="Y81" s="4"/>
      <c r="Z81" s="4"/>
    </row>
    <row r="82" spans="1:26" ht="12.75" customHeight="1" x14ac:dyDescent="0.2">
      <c r="A82" s="58"/>
      <c r="B82" s="154" t="s">
        <v>197</v>
      </c>
      <c r="C82" s="59" t="e">
        <f t="shared" ref="C82:N82" si="40">(C61/C19)*100</f>
        <v>#REF!</v>
      </c>
      <c r="D82" s="59" t="e">
        <f t="shared" si="40"/>
        <v>#REF!</v>
      </c>
      <c r="E82" s="59" t="e">
        <f t="shared" si="40"/>
        <v>#REF!</v>
      </c>
      <c r="F82" s="59" t="e">
        <f t="shared" si="40"/>
        <v>#REF!</v>
      </c>
      <c r="G82" s="59" t="e">
        <f t="shared" si="40"/>
        <v>#REF!</v>
      </c>
      <c r="H82" s="59" t="e">
        <f t="shared" si="40"/>
        <v>#REF!</v>
      </c>
      <c r="I82" s="59" t="e">
        <f t="shared" si="40"/>
        <v>#REF!</v>
      </c>
      <c r="J82" s="59" t="e">
        <f t="shared" si="40"/>
        <v>#REF!</v>
      </c>
      <c r="K82" s="59" t="e">
        <f t="shared" si="40"/>
        <v>#REF!</v>
      </c>
      <c r="L82" s="59" t="e">
        <f t="shared" si="40"/>
        <v>#REF!</v>
      </c>
      <c r="M82" s="59" t="e">
        <f t="shared" si="40"/>
        <v>#REF!</v>
      </c>
      <c r="N82" s="59" t="e">
        <f t="shared" si="40"/>
        <v>#REF!</v>
      </c>
      <c r="O82" s="4"/>
      <c r="P82" s="4"/>
      <c r="Q82" s="4"/>
      <c r="R82" s="4"/>
      <c r="S82" s="4"/>
      <c r="T82" s="4"/>
      <c r="U82" s="4"/>
      <c r="V82" s="4"/>
      <c r="W82" s="4"/>
      <c r="X82" s="4"/>
      <c r="Y82" s="4"/>
      <c r="Z82" s="4"/>
    </row>
    <row r="83" spans="1:26" ht="12.75" customHeight="1" x14ac:dyDescent="0.2">
      <c r="A83" s="58"/>
      <c r="B83" s="154" t="s">
        <v>198</v>
      </c>
      <c r="C83" s="59" t="e">
        <f t="shared" ref="C83:N83" si="41">(C62/C20)*100</f>
        <v>#REF!</v>
      </c>
      <c r="D83" s="59" t="e">
        <f t="shared" si="41"/>
        <v>#REF!</v>
      </c>
      <c r="E83" s="59" t="e">
        <f t="shared" si="41"/>
        <v>#REF!</v>
      </c>
      <c r="F83" s="59" t="e">
        <f t="shared" si="41"/>
        <v>#REF!</v>
      </c>
      <c r="G83" s="59" t="e">
        <f t="shared" si="41"/>
        <v>#REF!</v>
      </c>
      <c r="H83" s="59" t="e">
        <f t="shared" si="41"/>
        <v>#REF!</v>
      </c>
      <c r="I83" s="59" t="e">
        <f t="shared" si="41"/>
        <v>#REF!</v>
      </c>
      <c r="J83" s="59" t="e">
        <f t="shared" si="41"/>
        <v>#REF!</v>
      </c>
      <c r="K83" s="59" t="e">
        <f t="shared" si="41"/>
        <v>#REF!</v>
      </c>
      <c r="L83" s="59" t="e">
        <f t="shared" si="41"/>
        <v>#REF!</v>
      </c>
      <c r="M83" s="59" t="e">
        <f t="shared" si="41"/>
        <v>#REF!</v>
      </c>
      <c r="N83" s="59" t="e">
        <f t="shared" si="41"/>
        <v>#REF!</v>
      </c>
      <c r="O83" s="4"/>
      <c r="P83" s="4"/>
      <c r="Q83" s="4"/>
      <c r="R83" s="4"/>
      <c r="S83" s="4"/>
      <c r="T83" s="4"/>
      <c r="U83" s="4"/>
      <c r="V83" s="4"/>
      <c r="W83" s="4"/>
      <c r="X83" s="4"/>
      <c r="Y83" s="4"/>
      <c r="Z83" s="4"/>
    </row>
    <row r="84" spans="1:26" ht="12.75" customHeight="1" x14ac:dyDescent="0.2">
      <c r="A84" s="58" t="s">
        <v>181</v>
      </c>
      <c r="B84" s="154" t="s">
        <v>195</v>
      </c>
      <c r="C84" s="59" t="e">
        <f t="shared" ref="C84:N84" si="42">(C63/C21)*100</f>
        <v>#REF!</v>
      </c>
      <c r="D84" s="59" t="e">
        <f t="shared" si="42"/>
        <v>#REF!</v>
      </c>
      <c r="E84" s="59" t="e">
        <f t="shared" si="42"/>
        <v>#REF!</v>
      </c>
      <c r="F84" s="59" t="e">
        <f t="shared" si="42"/>
        <v>#REF!</v>
      </c>
      <c r="G84" s="59" t="e">
        <f t="shared" si="42"/>
        <v>#REF!</v>
      </c>
      <c r="H84" s="59" t="e">
        <f t="shared" si="42"/>
        <v>#REF!</v>
      </c>
      <c r="I84" s="59" t="e">
        <f t="shared" si="42"/>
        <v>#REF!</v>
      </c>
      <c r="J84" s="59" t="e">
        <f t="shared" si="42"/>
        <v>#REF!</v>
      </c>
      <c r="K84" s="59" t="e">
        <f t="shared" si="42"/>
        <v>#REF!</v>
      </c>
      <c r="L84" s="59" t="e">
        <f t="shared" si="42"/>
        <v>#REF!</v>
      </c>
      <c r="M84" s="59" t="e">
        <f t="shared" si="42"/>
        <v>#REF!</v>
      </c>
      <c r="N84" s="59" t="e">
        <f t="shared" si="42"/>
        <v>#REF!</v>
      </c>
      <c r="O84" s="4"/>
      <c r="P84" s="4"/>
      <c r="Q84" s="4"/>
      <c r="R84" s="4"/>
      <c r="S84" s="4"/>
      <c r="T84" s="4"/>
      <c r="U84" s="4"/>
      <c r="V84" s="4"/>
      <c r="W84" s="4"/>
      <c r="X84" s="4"/>
      <c r="Y84" s="4"/>
      <c r="Z84" s="4"/>
    </row>
    <row r="85" spans="1:26" ht="12.75" customHeight="1" x14ac:dyDescent="0.2">
      <c r="A85" s="58"/>
      <c r="B85" s="154" t="s">
        <v>196</v>
      </c>
      <c r="C85" s="59" t="e">
        <f t="shared" ref="C85:N85" si="43">(C64/C22)*100</f>
        <v>#REF!</v>
      </c>
      <c r="D85" s="59" t="e">
        <f t="shared" si="43"/>
        <v>#REF!</v>
      </c>
      <c r="E85" s="59" t="e">
        <f t="shared" si="43"/>
        <v>#REF!</v>
      </c>
      <c r="F85" s="59" t="e">
        <f t="shared" si="43"/>
        <v>#REF!</v>
      </c>
      <c r="G85" s="59" t="e">
        <f t="shared" si="43"/>
        <v>#REF!</v>
      </c>
      <c r="H85" s="59" t="e">
        <f t="shared" si="43"/>
        <v>#REF!</v>
      </c>
      <c r="I85" s="59" t="e">
        <f t="shared" si="43"/>
        <v>#REF!</v>
      </c>
      <c r="J85" s="59" t="e">
        <f t="shared" si="43"/>
        <v>#REF!</v>
      </c>
      <c r="K85" s="59" t="e">
        <f t="shared" si="43"/>
        <v>#REF!</v>
      </c>
      <c r="L85" s="59" t="e">
        <f t="shared" si="43"/>
        <v>#REF!</v>
      </c>
      <c r="M85" s="59" t="e">
        <f t="shared" si="43"/>
        <v>#REF!</v>
      </c>
      <c r="N85" s="59" t="e">
        <f t="shared" si="43"/>
        <v>#REF!</v>
      </c>
      <c r="O85" s="4"/>
      <c r="P85" s="4"/>
      <c r="Q85" s="4"/>
      <c r="R85" s="4"/>
      <c r="S85" s="4"/>
      <c r="T85" s="4"/>
      <c r="U85" s="4"/>
      <c r="V85" s="4"/>
      <c r="W85" s="4"/>
      <c r="X85" s="4"/>
      <c r="Y85" s="4"/>
      <c r="Z85" s="4"/>
    </row>
    <row r="86" spans="1:26" ht="12.75" customHeight="1" x14ac:dyDescent="0.2">
      <c r="A86" s="58"/>
      <c r="B86" s="155" t="s">
        <v>197</v>
      </c>
      <c r="C86" s="59" t="e">
        <f t="shared" ref="C86:N86" si="44">(C65/C23)*100</f>
        <v>#REF!</v>
      </c>
      <c r="D86" s="59" t="e">
        <f t="shared" si="44"/>
        <v>#REF!</v>
      </c>
      <c r="E86" s="59" t="e">
        <f t="shared" si="44"/>
        <v>#REF!</v>
      </c>
      <c r="F86" s="59" t="e">
        <f t="shared" si="44"/>
        <v>#REF!</v>
      </c>
      <c r="G86" s="59" t="e">
        <f t="shared" si="44"/>
        <v>#REF!</v>
      </c>
      <c r="H86" s="59" t="e">
        <f t="shared" si="44"/>
        <v>#REF!</v>
      </c>
      <c r="I86" s="59" t="e">
        <f t="shared" si="44"/>
        <v>#REF!</v>
      </c>
      <c r="J86" s="59" t="e">
        <f t="shared" si="44"/>
        <v>#REF!</v>
      </c>
      <c r="K86" s="59" t="e">
        <f t="shared" si="44"/>
        <v>#REF!</v>
      </c>
      <c r="L86" s="59" t="e">
        <f t="shared" si="44"/>
        <v>#REF!</v>
      </c>
      <c r="M86" s="59" t="e">
        <f t="shared" si="44"/>
        <v>#REF!</v>
      </c>
      <c r="N86" s="59" t="e">
        <f t="shared" si="44"/>
        <v>#REF!</v>
      </c>
      <c r="O86" s="4"/>
      <c r="P86" s="4"/>
      <c r="Q86" s="4"/>
      <c r="R86" s="4"/>
      <c r="S86" s="4"/>
      <c r="T86" s="4"/>
      <c r="U86" s="4"/>
      <c r="V86" s="4"/>
      <c r="W86" s="4"/>
      <c r="X86" s="4"/>
      <c r="Y86" s="4"/>
      <c r="Z86" s="4"/>
    </row>
    <row r="87" spans="1:26" ht="12.75" customHeight="1" x14ac:dyDescent="0.2">
      <c r="A87" s="58"/>
      <c r="B87" s="155" t="s">
        <v>198</v>
      </c>
      <c r="C87" s="59" t="e">
        <f t="shared" ref="C87:N87" si="45">(C66/C24)*100</f>
        <v>#REF!</v>
      </c>
      <c r="D87" s="59" t="e">
        <f t="shared" si="45"/>
        <v>#REF!</v>
      </c>
      <c r="E87" s="59" t="e">
        <f t="shared" si="45"/>
        <v>#REF!</v>
      </c>
      <c r="F87" s="59" t="e">
        <f t="shared" si="45"/>
        <v>#REF!</v>
      </c>
      <c r="G87" s="59" t="e">
        <f t="shared" si="45"/>
        <v>#REF!</v>
      </c>
      <c r="H87" s="59" t="e">
        <f t="shared" si="45"/>
        <v>#REF!</v>
      </c>
      <c r="I87" s="59" t="e">
        <f t="shared" si="45"/>
        <v>#REF!</v>
      </c>
      <c r="J87" s="59" t="e">
        <f t="shared" si="45"/>
        <v>#REF!</v>
      </c>
      <c r="K87" s="59" t="e">
        <f t="shared" si="45"/>
        <v>#REF!</v>
      </c>
      <c r="L87" s="59" t="e">
        <f t="shared" si="45"/>
        <v>#REF!</v>
      </c>
      <c r="M87" s="59" t="e">
        <f t="shared" si="45"/>
        <v>#REF!</v>
      </c>
      <c r="N87" s="59" t="e">
        <f t="shared" si="45"/>
        <v>#REF!</v>
      </c>
      <c r="O87" s="4"/>
      <c r="P87" s="4"/>
      <c r="Q87" s="4"/>
      <c r="R87" s="4"/>
      <c r="S87" s="4"/>
      <c r="T87" s="4"/>
      <c r="U87" s="4"/>
      <c r="V87" s="4"/>
      <c r="W87" s="4"/>
      <c r="X87" s="4"/>
      <c r="Y87" s="4"/>
      <c r="Z87" s="4"/>
    </row>
    <row r="88" spans="1:26" ht="12.7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x14ac:dyDescent="0.2">
      <c r="A120" s="19" t="s">
        <v>215</v>
      </c>
      <c r="B120" s="60" t="s">
        <v>182</v>
      </c>
      <c r="C120" s="60" t="s">
        <v>183</v>
      </c>
      <c r="D120" s="60" t="s">
        <v>184</v>
      </c>
      <c r="E120" s="60" t="s">
        <v>185</v>
      </c>
      <c r="F120" s="60" t="s">
        <v>186</v>
      </c>
      <c r="G120" s="60" t="s">
        <v>187</v>
      </c>
      <c r="H120" s="60" t="s">
        <v>188</v>
      </c>
      <c r="I120" s="60" t="s">
        <v>189</v>
      </c>
      <c r="J120" s="60" t="s">
        <v>190</v>
      </c>
      <c r="K120" s="60" t="s">
        <v>191</v>
      </c>
      <c r="L120" s="60" t="s">
        <v>192</v>
      </c>
      <c r="M120" s="60" t="s">
        <v>193</v>
      </c>
      <c r="N120" s="4"/>
      <c r="O120" s="4"/>
      <c r="P120" s="4"/>
      <c r="Q120" s="4"/>
      <c r="R120" s="4"/>
      <c r="S120" s="4"/>
      <c r="T120" s="4"/>
      <c r="U120" s="4"/>
      <c r="V120" s="4"/>
      <c r="W120" s="4"/>
      <c r="X120" s="4"/>
      <c r="Y120" s="4"/>
      <c r="Z120" s="4"/>
    </row>
    <row r="121" spans="1:26" ht="12.75" customHeight="1" x14ac:dyDescent="0.2">
      <c r="A121" s="156" t="s">
        <v>216</v>
      </c>
      <c r="B121" s="29" t="e">
        <f>EBIT!C7-EBIT!C36</f>
        <v>#REF!</v>
      </c>
      <c r="C121" s="29" t="e">
        <f>EBIT!D7-EBIT!D36</f>
        <v>#REF!</v>
      </c>
      <c r="D121" s="29" t="e">
        <f>EBIT!E7-EBIT!E36</f>
        <v>#REF!</v>
      </c>
      <c r="E121" s="29" t="e">
        <f>EBIT!F7-EBIT!F36</f>
        <v>#REF!</v>
      </c>
      <c r="F121" s="29" t="e">
        <f>EBIT!G7-EBIT!G36</f>
        <v>#REF!</v>
      </c>
      <c r="G121" s="29" t="e">
        <f>EBIT!H7-EBIT!H36</f>
        <v>#REF!</v>
      </c>
      <c r="H121" s="29" t="e">
        <f>EBIT!I7-EBIT!I36</f>
        <v>#REF!</v>
      </c>
      <c r="I121" s="29" t="e">
        <f>EBIT!J7-EBIT!J36</f>
        <v>#REF!</v>
      </c>
      <c r="J121" s="29" t="e">
        <f>EBIT!K7-EBIT!K36</f>
        <v>#REF!</v>
      </c>
      <c r="K121" s="29" t="e">
        <f>EBIT!L7-EBIT!L36</f>
        <v>#REF!</v>
      </c>
      <c r="L121" s="29" t="e">
        <f>EBIT!M7-EBIT!M36</f>
        <v>#REF!</v>
      </c>
      <c r="M121" s="29" t="e">
        <f>EBIT!N7-EBIT!N36</f>
        <v>#REF!</v>
      </c>
      <c r="N121" s="4"/>
      <c r="O121" s="4"/>
      <c r="P121" s="4"/>
      <c r="Q121" s="4"/>
      <c r="R121" s="4"/>
      <c r="S121" s="4"/>
      <c r="T121" s="4"/>
      <c r="U121" s="4"/>
      <c r="V121" s="4"/>
      <c r="W121" s="4"/>
      <c r="X121" s="4"/>
      <c r="Y121" s="4"/>
      <c r="Z121" s="4"/>
    </row>
    <row r="122" spans="1:26" ht="12.75" customHeight="1" x14ac:dyDescent="0.2">
      <c r="A122" s="156" t="s">
        <v>217</v>
      </c>
      <c r="B122" s="29" t="e">
        <f>EBIT!C8-EBIT!C37</f>
        <v>#REF!</v>
      </c>
      <c r="C122" s="29" t="e">
        <f>EBIT!D8-EBIT!D37</f>
        <v>#REF!</v>
      </c>
      <c r="D122" s="29" t="e">
        <f>EBIT!E8-EBIT!E37</f>
        <v>#REF!</v>
      </c>
      <c r="E122" s="29" t="e">
        <f>EBIT!F8-EBIT!F37</f>
        <v>#REF!</v>
      </c>
      <c r="F122" s="29" t="e">
        <f>EBIT!G8-EBIT!G37</f>
        <v>#REF!</v>
      </c>
      <c r="G122" s="29" t="e">
        <f>EBIT!H8-EBIT!H37</f>
        <v>#REF!</v>
      </c>
      <c r="H122" s="29" t="e">
        <f>EBIT!I8-EBIT!I37</f>
        <v>#REF!</v>
      </c>
      <c r="I122" s="29" t="e">
        <f>EBIT!J8-EBIT!J37</f>
        <v>#REF!</v>
      </c>
      <c r="J122" s="29" t="e">
        <f>EBIT!K8-EBIT!K37</f>
        <v>#REF!</v>
      </c>
      <c r="K122" s="29" t="e">
        <f>EBIT!L8-EBIT!L37</f>
        <v>#REF!</v>
      </c>
      <c r="L122" s="29" t="e">
        <f>EBIT!M8-EBIT!M37</f>
        <v>#REF!</v>
      </c>
      <c r="M122" s="29" t="e">
        <f>EBIT!N8-EBIT!N37</f>
        <v>#REF!</v>
      </c>
      <c r="N122" s="4"/>
      <c r="O122" s="4"/>
      <c r="P122" s="4"/>
      <c r="Q122" s="4"/>
      <c r="R122" s="4"/>
      <c r="S122" s="4"/>
      <c r="T122" s="4"/>
      <c r="U122" s="4"/>
      <c r="V122" s="4"/>
      <c r="W122" s="4"/>
      <c r="X122" s="4"/>
      <c r="Y122" s="4"/>
      <c r="Z122" s="4"/>
    </row>
    <row r="123" spans="1:26" ht="12.75" customHeight="1" x14ac:dyDescent="0.2">
      <c r="A123" s="156" t="s">
        <v>218</v>
      </c>
      <c r="B123" s="29" t="e">
        <f>EBIT!C9-EBIT!C38</f>
        <v>#REF!</v>
      </c>
      <c r="C123" s="29" t="e">
        <f>EBIT!D9-EBIT!D38</f>
        <v>#REF!</v>
      </c>
      <c r="D123" s="29" t="e">
        <f>EBIT!E9-EBIT!E38</f>
        <v>#REF!</v>
      </c>
      <c r="E123" s="29" t="e">
        <f>EBIT!F9-EBIT!F38</f>
        <v>#REF!</v>
      </c>
      <c r="F123" s="29" t="e">
        <f>EBIT!G9-EBIT!G38</f>
        <v>#REF!</v>
      </c>
      <c r="G123" s="29" t="e">
        <f>EBIT!H9-EBIT!H38</f>
        <v>#REF!</v>
      </c>
      <c r="H123" s="29" t="e">
        <f>EBIT!I9-EBIT!I38</f>
        <v>#REF!</v>
      </c>
      <c r="I123" s="29" t="e">
        <f>EBIT!J9-EBIT!J38</f>
        <v>#REF!</v>
      </c>
      <c r="J123" s="29" t="e">
        <f>EBIT!K9-EBIT!K38</f>
        <v>#REF!</v>
      </c>
      <c r="K123" s="29" t="e">
        <f>EBIT!L9-EBIT!L38</f>
        <v>#REF!</v>
      </c>
      <c r="L123" s="29" t="e">
        <f>EBIT!M9-EBIT!M38</f>
        <v>#REF!</v>
      </c>
      <c r="M123" s="29" t="e">
        <f>EBIT!N9-EBIT!N38</f>
        <v>#REF!</v>
      </c>
      <c r="N123" s="4"/>
      <c r="O123" s="4"/>
      <c r="P123" s="4"/>
      <c r="Q123" s="4"/>
      <c r="R123" s="4"/>
      <c r="S123" s="4"/>
      <c r="T123" s="4"/>
      <c r="U123" s="4"/>
      <c r="V123" s="4"/>
      <c r="W123" s="4"/>
      <c r="X123" s="4"/>
      <c r="Y123" s="4"/>
      <c r="Z123" s="4"/>
    </row>
    <row r="124" spans="1:26" ht="12.75" customHeight="1" x14ac:dyDescent="0.2">
      <c r="A124" s="157" t="s">
        <v>195</v>
      </c>
      <c r="B124" s="29" t="e">
        <f>EBIT!C39-EBIT!C10</f>
        <v>#REF!</v>
      </c>
      <c r="C124" s="29" t="e">
        <f>EBIT!D39-EBIT!D10</f>
        <v>#REF!</v>
      </c>
      <c r="D124" s="29" t="e">
        <f>EBIT!E39-EBIT!E10</f>
        <v>#REF!</v>
      </c>
      <c r="E124" s="29" t="e">
        <f>EBIT!F39-EBIT!F10</f>
        <v>#REF!</v>
      </c>
      <c r="F124" s="29" t="e">
        <f>EBIT!G39-EBIT!G10</f>
        <v>#REF!</v>
      </c>
      <c r="G124" s="29" t="e">
        <f>EBIT!H39-EBIT!H10</f>
        <v>#REF!</v>
      </c>
      <c r="H124" s="29" t="e">
        <f>EBIT!I39-EBIT!I10</f>
        <v>#REF!</v>
      </c>
      <c r="I124" s="29" t="e">
        <f>EBIT!J39-EBIT!J10</f>
        <v>#REF!</v>
      </c>
      <c r="J124" s="29" t="e">
        <f>EBIT!K39-EBIT!K10</f>
        <v>#REF!</v>
      </c>
      <c r="K124" s="29" t="e">
        <f>EBIT!L39-EBIT!L10</f>
        <v>#REF!</v>
      </c>
      <c r="L124" s="29" t="e">
        <f>EBIT!M39-EBIT!M10</f>
        <v>#REF!</v>
      </c>
      <c r="M124" s="29" t="e">
        <f>EBIT!N39-EBIT!N10</f>
        <v>#REF!</v>
      </c>
      <c r="N124" s="4"/>
      <c r="O124" s="4"/>
      <c r="P124" s="4"/>
      <c r="Q124" s="4"/>
      <c r="R124" s="4"/>
      <c r="S124" s="4"/>
      <c r="T124" s="4"/>
      <c r="U124" s="4"/>
      <c r="V124" s="4"/>
      <c r="W124" s="4"/>
      <c r="X124" s="4"/>
      <c r="Y124" s="4"/>
      <c r="Z124" s="4"/>
    </row>
    <row r="125" spans="1:26" ht="12.75" customHeight="1" x14ac:dyDescent="0.2">
      <c r="A125" s="158" t="s">
        <v>219</v>
      </c>
      <c r="B125" s="128" t="e">
        <f>EBIT!C11-EBIT!C40</f>
        <v>#REF!</v>
      </c>
      <c r="C125" s="128" t="e">
        <f>EBIT!D11-EBIT!D40</f>
        <v>#REF!</v>
      </c>
      <c r="D125" s="128" t="e">
        <f>EBIT!E11-EBIT!E40</f>
        <v>#REF!</v>
      </c>
      <c r="E125" s="128" t="e">
        <f>EBIT!F11-EBIT!F40</f>
        <v>#REF!</v>
      </c>
      <c r="F125" s="128" t="e">
        <f>EBIT!G11-EBIT!G40</f>
        <v>#REF!</v>
      </c>
      <c r="G125" s="128" t="e">
        <f>EBIT!H11-EBIT!H40</f>
        <v>#REF!</v>
      </c>
      <c r="H125" s="128" t="e">
        <f>EBIT!I11-EBIT!I40</f>
        <v>#REF!</v>
      </c>
      <c r="I125" s="128" t="e">
        <f>EBIT!J11-EBIT!J40</f>
        <v>#REF!</v>
      </c>
      <c r="J125" s="128" t="e">
        <f>EBIT!K11-EBIT!K40</f>
        <v>#REF!</v>
      </c>
      <c r="K125" s="128" t="e">
        <f>EBIT!L11-EBIT!L40</f>
        <v>#REF!</v>
      </c>
      <c r="L125" s="128" t="e">
        <f>EBIT!M11-EBIT!M40</f>
        <v>#REF!</v>
      </c>
      <c r="M125" s="128" t="e">
        <f>EBIT!N11-EBIT!N40</f>
        <v>#REF!</v>
      </c>
      <c r="N125" s="4"/>
      <c r="O125" s="4"/>
      <c r="P125" s="4"/>
      <c r="Q125" s="4"/>
      <c r="R125" s="4"/>
      <c r="S125" s="4"/>
      <c r="T125" s="4"/>
      <c r="U125" s="4"/>
      <c r="V125" s="4"/>
      <c r="W125" s="4"/>
      <c r="X125" s="4"/>
      <c r="Y125" s="4"/>
      <c r="Z125" s="4"/>
    </row>
    <row r="126" spans="1:26" ht="12.75" customHeight="1" x14ac:dyDescent="0.2">
      <c r="A126" s="4"/>
      <c r="B126" s="29"/>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3">
    <mergeCell ref="A70:J70"/>
    <mergeCell ref="A1:E1"/>
    <mergeCell ref="A2:K2"/>
    <mergeCell ref="A4:J4"/>
    <mergeCell ref="A6:V6"/>
    <mergeCell ref="A26:K26"/>
    <mergeCell ref="A28:V28"/>
    <mergeCell ref="A46:J46"/>
    <mergeCell ref="A47:J47"/>
    <mergeCell ref="A48:J48"/>
    <mergeCell ref="A67:J67"/>
    <mergeCell ref="A68:J68"/>
    <mergeCell ref="A69:J69"/>
  </mergeCells>
  <conditionalFormatting sqref="C72:N87">
    <cfRule type="cellIs" dxfId="0" priority="1" operator="greaterThan">
      <formula>5</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Z1000"/>
  <sheetViews>
    <sheetView showGridLines="0" workbookViewId="0"/>
  </sheetViews>
  <sheetFormatPr baseColWidth="10" defaultColWidth="14.5" defaultRowHeight="15" customHeight="1" x14ac:dyDescent="0.2"/>
  <cols>
    <col min="1" max="1" width="68.83203125" customWidth="1"/>
    <col min="2" max="2" width="15.5" customWidth="1"/>
    <col min="3" max="14" width="14" customWidth="1"/>
    <col min="15" max="26" width="8.6640625" customWidth="1"/>
  </cols>
  <sheetData>
    <row r="1" spans="1:26" ht="27.75" customHeight="1" x14ac:dyDescent="0.2">
      <c r="A1" s="216" t="s">
        <v>220</v>
      </c>
      <c r="B1" s="191"/>
      <c r="C1" s="191"/>
      <c r="D1" s="191"/>
      <c r="E1" s="191"/>
      <c r="F1" s="191"/>
      <c r="G1" s="191"/>
      <c r="H1" s="191"/>
      <c r="I1" s="191"/>
      <c r="J1" s="191"/>
      <c r="K1" s="191"/>
      <c r="L1" s="159"/>
      <c r="M1" s="159"/>
      <c r="N1" s="159"/>
      <c r="O1" s="159"/>
      <c r="P1" s="159"/>
      <c r="Q1" s="159"/>
      <c r="R1" s="159"/>
      <c r="S1" s="159"/>
      <c r="T1" s="159"/>
      <c r="U1" s="159"/>
      <c r="V1" s="159"/>
      <c r="W1" s="159"/>
      <c r="X1" s="159"/>
      <c r="Y1" s="159"/>
      <c r="Z1" s="159"/>
    </row>
    <row r="2" spans="1:26" ht="36.75" customHeight="1" x14ac:dyDescent="0.2">
      <c r="A2" s="191"/>
      <c r="B2" s="191"/>
      <c r="C2" s="191"/>
      <c r="D2" s="191"/>
      <c r="E2" s="191"/>
      <c r="F2" s="191"/>
      <c r="G2" s="191"/>
      <c r="H2" s="191"/>
      <c r="I2" s="191"/>
      <c r="J2" s="191"/>
      <c r="K2" s="191"/>
      <c r="L2" s="159"/>
      <c r="M2" s="159"/>
      <c r="N2" s="159"/>
      <c r="O2" s="159"/>
      <c r="P2" s="159"/>
      <c r="Q2" s="159"/>
      <c r="R2" s="159"/>
      <c r="S2" s="159"/>
      <c r="T2" s="159"/>
      <c r="U2" s="159"/>
      <c r="V2" s="159"/>
      <c r="W2" s="159"/>
      <c r="X2" s="159"/>
      <c r="Y2" s="159"/>
      <c r="Z2" s="159"/>
    </row>
    <row r="3" spans="1:26" ht="13.5" customHeight="1" x14ac:dyDescent="0.2">
      <c r="A3" s="160" t="s">
        <v>221</v>
      </c>
      <c r="B3" s="160"/>
      <c r="C3" s="161"/>
      <c r="D3" s="161"/>
      <c r="E3" s="161"/>
      <c r="F3" s="161"/>
      <c r="G3" s="143"/>
      <c r="H3" s="143"/>
      <c r="I3" s="143"/>
      <c r="J3" s="143"/>
      <c r="K3" s="143"/>
      <c r="L3" s="143"/>
      <c r="M3" s="143"/>
      <c r="N3" s="143"/>
      <c r="O3" s="143"/>
      <c r="P3" s="143"/>
      <c r="Q3" s="143"/>
      <c r="R3" s="143"/>
      <c r="S3" s="143"/>
      <c r="T3" s="143"/>
      <c r="U3" s="143"/>
      <c r="V3" s="143"/>
      <c r="W3" s="143"/>
      <c r="X3" s="143"/>
      <c r="Y3" s="143"/>
      <c r="Z3" s="143"/>
    </row>
    <row r="4" spans="1:26" ht="13.5" customHeight="1" x14ac:dyDescent="0.2">
      <c r="A4" s="143" t="s">
        <v>222</v>
      </c>
      <c r="B4" s="143"/>
      <c r="C4" s="161"/>
      <c r="D4" s="161"/>
      <c r="E4" s="161"/>
      <c r="F4" s="161"/>
      <c r="G4" s="143"/>
      <c r="H4" s="143"/>
      <c r="I4" s="143"/>
      <c r="J4" s="143"/>
      <c r="K4" s="143"/>
      <c r="L4" s="143"/>
      <c r="M4" s="143"/>
      <c r="N4" s="143"/>
      <c r="O4" s="143"/>
      <c r="P4" s="143"/>
      <c r="Q4" s="143"/>
      <c r="R4" s="143"/>
      <c r="S4" s="143"/>
      <c r="T4" s="143"/>
      <c r="U4" s="143"/>
      <c r="V4" s="143"/>
      <c r="W4" s="143"/>
      <c r="X4" s="143"/>
      <c r="Y4" s="143"/>
      <c r="Z4" s="143"/>
    </row>
    <row r="5" spans="1:26" ht="41.25" customHeight="1" x14ac:dyDescent="0.2">
      <c r="A5" s="219" t="s">
        <v>223</v>
      </c>
      <c r="B5" s="191"/>
      <c r="C5" s="191"/>
      <c r="D5" s="191"/>
      <c r="E5" s="191"/>
      <c r="F5" s="191"/>
      <c r="G5" s="191"/>
      <c r="H5" s="191"/>
      <c r="I5" s="191"/>
      <c r="J5" s="191"/>
      <c r="K5" s="191"/>
      <c r="L5" s="191"/>
      <c r="M5" s="148"/>
      <c r="N5" s="148"/>
      <c r="O5" s="148"/>
      <c r="P5" s="148"/>
      <c r="Q5" s="148"/>
      <c r="R5" s="148"/>
      <c r="S5" s="148"/>
      <c r="T5" s="148"/>
      <c r="U5" s="148"/>
      <c r="V5" s="148"/>
      <c r="W5" s="148"/>
      <c r="X5" s="148"/>
      <c r="Y5" s="148"/>
      <c r="Z5" s="148"/>
    </row>
    <row r="6" spans="1:26" ht="13.5" customHeight="1" x14ac:dyDescent="0.2">
      <c r="A6" s="160" t="s">
        <v>224</v>
      </c>
      <c r="B6" s="160"/>
      <c r="C6" s="161"/>
      <c r="D6" s="161"/>
      <c r="E6" s="161"/>
      <c r="F6" s="161"/>
      <c r="G6" s="143"/>
      <c r="H6" s="143"/>
      <c r="I6" s="143"/>
      <c r="J6" s="143"/>
      <c r="K6" s="143"/>
      <c r="L6" s="143"/>
      <c r="M6" s="143"/>
      <c r="N6" s="143"/>
      <c r="O6" s="143"/>
      <c r="P6" s="143"/>
      <c r="Q6" s="143"/>
      <c r="R6" s="143"/>
      <c r="S6" s="143"/>
      <c r="T6" s="143"/>
      <c r="U6" s="143"/>
      <c r="V6" s="143"/>
      <c r="W6" s="143"/>
      <c r="X6" s="143"/>
      <c r="Y6" s="143"/>
      <c r="Z6" s="143"/>
    </row>
    <row r="7" spans="1:26" ht="13.5" customHeight="1" x14ac:dyDescent="0.2">
      <c r="A7" s="19" t="s">
        <v>225</v>
      </c>
      <c r="B7" s="19" t="s">
        <v>226</v>
      </c>
      <c r="C7" s="61" t="s">
        <v>182</v>
      </c>
      <c r="D7" s="61" t="s">
        <v>183</v>
      </c>
      <c r="E7" s="61" t="s">
        <v>184</v>
      </c>
      <c r="F7" s="61" t="s">
        <v>185</v>
      </c>
      <c r="G7" s="61" t="s">
        <v>186</v>
      </c>
      <c r="H7" s="61" t="s">
        <v>187</v>
      </c>
      <c r="I7" s="61" t="s">
        <v>188</v>
      </c>
      <c r="J7" s="61" t="s">
        <v>189</v>
      </c>
      <c r="K7" s="61" t="s">
        <v>190</v>
      </c>
      <c r="L7" s="61" t="s">
        <v>191</v>
      </c>
      <c r="M7" s="61" t="s">
        <v>192</v>
      </c>
      <c r="N7" s="61" t="s">
        <v>193</v>
      </c>
      <c r="O7" s="4"/>
      <c r="P7" s="4"/>
      <c r="Q7" s="4"/>
      <c r="R7" s="4"/>
      <c r="S7" s="4"/>
      <c r="T7" s="4"/>
      <c r="U7" s="4"/>
      <c r="V7" s="4"/>
      <c r="W7" s="4"/>
      <c r="X7" s="4"/>
      <c r="Y7" s="4"/>
      <c r="Z7" s="4"/>
    </row>
    <row r="8" spans="1:26" ht="13.5" customHeight="1" x14ac:dyDescent="0.2">
      <c r="A8" s="62" t="s">
        <v>216</v>
      </c>
      <c r="B8" s="62" t="s">
        <v>38</v>
      </c>
      <c r="C8" s="63" t="e">
        <f>SUMIFS('Variance Analysis'!C$30:C$45,'Variance Analysis'!$B$30:$B$45,'Variance Analysis'!$B33,'Variance Analysis'!$A$30:$A$45,'Variance Analysis'!$A$30)</f>
        <v>#REF!</v>
      </c>
      <c r="D8" s="63" t="e">
        <f>SUMIFS('Variance Analysis'!D$30:D$45,'Variance Analysis'!$B$30:$B$45,'Variance Analysis'!$B33,'Variance Analysis'!$A$30:$A$45,'Variance Analysis'!$A$30)</f>
        <v>#REF!</v>
      </c>
      <c r="E8" s="63" t="e">
        <f>SUMIFS('Variance Analysis'!E$30:E$45,'Variance Analysis'!$B$30:$B$45,'Variance Analysis'!$B33,'Variance Analysis'!$A$30:$A$45,'Variance Analysis'!$A$30)</f>
        <v>#REF!</v>
      </c>
      <c r="F8" s="63" t="e">
        <f>SUMIFS('Variance Analysis'!F$30:F$45,'Variance Analysis'!$B$30:$B$45,'Variance Analysis'!$B33,'Variance Analysis'!$A$30:$A$45,'Variance Analysis'!$A$30)</f>
        <v>#REF!</v>
      </c>
      <c r="G8" s="63" t="e">
        <f>SUMIFS('Variance Analysis'!G$30:G$45,'Variance Analysis'!$B$30:$B$45,'Variance Analysis'!$B33,'Variance Analysis'!$A$30:$A$45,'Variance Analysis'!$A$30)</f>
        <v>#REF!</v>
      </c>
      <c r="H8" s="63" t="e">
        <f>SUMIFS('Variance Analysis'!H$30:H$45,'Variance Analysis'!$B$30:$B$45,'Variance Analysis'!$B33,'Variance Analysis'!$A$30:$A$45,'Variance Analysis'!$A$30)</f>
        <v>#REF!</v>
      </c>
      <c r="I8" s="63" t="e">
        <f>SUMIFS('Variance Analysis'!I$30:I$45,'Variance Analysis'!$B$30:$B$45,'Variance Analysis'!$B33,'Variance Analysis'!$A$30:$A$45,'Variance Analysis'!$A$30)</f>
        <v>#REF!</v>
      </c>
      <c r="J8" s="63" t="e">
        <f>SUMIFS('Variance Analysis'!J$30:J$45,'Variance Analysis'!$B$30:$B$45,'Variance Analysis'!$B33,'Variance Analysis'!$A$30:$A$45,'Variance Analysis'!$A$30)</f>
        <v>#REF!</v>
      </c>
      <c r="K8" s="63" t="e">
        <f>SUMIFS('Variance Analysis'!K$30:K$45,'Variance Analysis'!$B$30:$B$45,'Variance Analysis'!$B33,'Variance Analysis'!$A$30:$A$45,'Variance Analysis'!$A$30)</f>
        <v>#REF!</v>
      </c>
      <c r="L8" s="63" t="e">
        <f>SUMIFS('Variance Analysis'!L$30:L$45,'Variance Analysis'!$B$30:$B$45,'Variance Analysis'!$B33,'Variance Analysis'!$A$30:$A$45,'Variance Analysis'!$A$30)</f>
        <v>#REF!</v>
      </c>
      <c r="M8" s="63" t="e">
        <f>SUMIFS('Variance Analysis'!M$30:M$45,'Variance Analysis'!$B$30:$B$45,'Variance Analysis'!$B33,'Variance Analysis'!$A$30:$A$45,'Variance Analysis'!$A$30)</f>
        <v>#REF!</v>
      </c>
      <c r="N8" s="63" t="e">
        <f>SUMIFS('Variance Analysis'!N$30:N$45,'Variance Analysis'!$B$30:$B$45,'Variance Analysis'!$B33,'Variance Analysis'!$A$30:$A$45,'Variance Analysis'!$A$30)</f>
        <v>#REF!</v>
      </c>
      <c r="O8" s="4"/>
      <c r="P8" s="4"/>
      <c r="Q8" s="4"/>
      <c r="R8" s="4"/>
      <c r="S8" s="4"/>
      <c r="T8" s="4"/>
      <c r="U8" s="4"/>
      <c r="V8" s="4"/>
      <c r="W8" s="4"/>
      <c r="X8" s="4"/>
      <c r="Y8" s="4"/>
      <c r="Z8" s="4"/>
    </row>
    <row r="9" spans="1:26" ht="13.5" customHeight="1" x14ac:dyDescent="0.2">
      <c r="A9" s="62" t="s">
        <v>217</v>
      </c>
      <c r="B9" s="62" t="s">
        <v>38</v>
      </c>
      <c r="C9" s="63" t="e">
        <f>SUMIFS('Variance Analysis'!C$30:C$45,'Variance Analysis'!$B$30:$B$45,'Variance Analysis'!$B$31,'Variance Analysis'!$A$30:$A$45,'Variance Analysis'!$A$30)</f>
        <v>#REF!</v>
      </c>
      <c r="D9" s="63" t="e">
        <f>SUMIFS('Variance Analysis'!D$30:D$45,'Variance Analysis'!$B$30:$B$45,'Variance Analysis'!$B$31,'Variance Analysis'!$A$30:$A$45,'Variance Analysis'!$A$30)</f>
        <v>#REF!</v>
      </c>
      <c r="E9" s="63" t="e">
        <f>SUMIFS('Variance Analysis'!E$30:E$45,'Variance Analysis'!$B$30:$B$45,'Variance Analysis'!$B$31,'Variance Analysis'!$A$30:$A$45,'Variance Analysis'!$A$30)</f>
        <v>#REF!</v>
      </c>
      <c r="F9" s="63" t="e">
        <f>SUMIFS('Variance Analysis'!F$30:F$45,'Variance Analysis'!$B$30:$B$45,'Variance Analysis'!$B$31,'Variance Analysis'!$A$30:$A$45,'Variance Analysis'!$A$30)</f>
        <v>#REF!</v>
      </c>
      <c r="G9" s="63" t="e">
        <f>SUMIFS('Variance Analysis'!G$30:G$45,'Variance Analysis'!$B$30:$B$45,'Variance Analysis'!$B$31,'Variance Analysis'!$A$30:$A$45,'Variance Analysis'!$A$30)</f>
        <v>#REF!</v>
      </c>
      <c r="H9" s="63" t="e">
        <f>SUMIFS('Variance Analysis'!H$30:H$45,'Variance Analysis'!$B$30:$B$45,'Variance Analysis'!$B$31,'Variance Analysis'!$A$30:$A$45,'Variance Analysis'!$A$30)</f>
        <v>#REF!</v>
      </c>
      <c r="I9" s="63" t="e">
        <f>SUMIFS('Variance Analysis'!I$30:I$45,'Variance Analysis'!$B$30:$B$45,'Variance Analysis'!$B$31,'Variance Analysis'!$A$30:$A$45,'Variance Analysis'!$A$30)</f>
        <v>#REF!</v>
      </c>
      <c r="J9" s="63" t="e">
        <f>SUMIFS('Variance Analysis'!J$30:J$45,'Variance Analysis'!$B$30:$B$45,'Variance Analysis'!$B$31,'Variance Analysis'!$A$30:$A$45,'Variance Analysis'!$A$30)</f>
        <v>#REF!</v>
      </c>
      <c r="K9" s="63" t="e">
        <f>SUMIFS('Variance Analysis'!K$30:K$45,'Variance Analysis'!$B$30:$B$45,'Variance Analysis'!$B$31,'Variance Analysis'!$A$30:$A$45,'Variance Analysis'!$A$30)</f>
        <v>#REF!</v>
      </c>
      <c r="L9" s="63" t="e">
        <f>SUMIFS('Variance Analysis'!L$30:L$45,'Variance Analysis'!$B$30:$B$45,'Variance Analysis'!$B$31,'Variance Analysis'!$A$30:$A$45,'Variance Analysis'!$A$30)</f>
        <v>#REF!</v>
      </c>
      <c r="M9" s="63" t="e">
        <f>SUMIFS('Variance Analysis'!M$30:M$45,'Variance Analysis'!$B$30:$B$45,'Variance Analysis'!$B$31,'Variance Analysis'!$A$30:$A$45,'Variance Analysis'!$A$30)</f>
        <v>#REF!</v>
      </c>
      <c r="N9" s="63" t="e">
        <f>SUMIFS('Variance Analysis'!N$30:N$45,'Variance Analysis'!$B$30:$B$45,'Variance Analysis'!$B$31,'Variance Analysis'!$A$30:$A$45,'Variance Analysis'!$A$30)</f>
        <v>#REF!</v>
      </c>
      <c r="O9" s="4"/>
      <c r="P9" s="4"/>
      <c r="Q9" s="4"/>
      <c r="R9" s="4"/>
      <c r="S9" s="4"/>
      <c r="T9" s="4"/>
      <c r="U9" s="4"/>
      <c r="V9" s="4"/>
      <c r="W9" s="4"/>
      <c r="X9" s="4"/>
      <c r="Y9" s="4"/>
      <c r="Z9" s="4"/>
    </row>
    <row r="10" spans="1:26" ht="13.5" customHeight="1" x14ac:dyDescent="0.2">
      <c r="A10" s="62" t="s">
        <v>218</v>
      </c>
      <c r="B10" s="62" t="s">
        <v>38</v>
      </c>
      <c r="C10" s="63" t="e">
        <f>SUMIFS('Variance Analysis'!C$30:C$45,'Variance Analysis'!$B$30:$B$45,'Variance Analysis'!$B32,'Variance Analysis'!$A$30:$A$45,'Variance Analysis'!$A$30)</f>
        <v>#REF!</v>
      </c>
      <c r="D10" s="63" t="e">
        <f>SUMIFS('Variance Analysis'!D$30:D$45,'Variance Analysis'!$B$30:$B$45,'Variance Analysis'!$B32,'Variance Analysis'!$A$30:$A$45,'Variance Analysis'!$A$30)</f>
        <v>#REF!</v>
      </c>
      <c r="E10" s="63" t="e">
        <f>SUMIFS('Variance Analysis'!E$30:E$45,'Variance Analysis'!$B$30:$B$45,'Variance Analysis'!$B32,'Variance Analysis'!$A$30:$A$45,'Variance Analysis'!$A$30)</f>
        <v>#REF!</v>
      </c>
      <c r="F10" s="63" t="e">
        <f>SUMIFS('Variance Analysis'!F$30:F$45,'Variance Analysis'!$B$30:$B$45,'Variance Analysis'!$B32,'Variance Analysis'!$A$30:$A$45,'Variance Analysis'!$A$30)</f>
        <v>#REF!</v>
      </c>
      <c r="G10" s="63" t="e">
        <f>SUMIFS('Variance Analysis'!G$30:G$45,'Variance Analysis'!$B$30:$B$45,'Variance Analysis'!$B32,'Variance Analysis'!$A$30:$A$45,'Variance Analysis'!$A$30)</f>
        <v>#REF!</v>
      </c>
      <c r="H10" s="63" t="e">
        <f>SUMIFS('Variance Analysis'!H$30:H$45,'Variance Analysis'!$B$30:$B$45,'Variance Analysis'!$B32,'Variance Analysis'!$A$30:$A$45,'Variance Analysis'!$A$30)</f>
        <v>#REF!</v>
      </c>
      <c r="I10" s="63" t="e">
        <f>SUMIFS('Variance Analysis'!I$30:I$45,'Variance Analysis'!$B$30:$B$45,'Variance Analysis'!$B32,'Variance Analysis'!$A$30:$A$45,'Variance Analysis'!$A$30)</f>
        <v>#REF!</v>
      </c>
      <c r="J10" s="63" t="e">
        <f>SUMIFS('Variance Analysis'!J$30:J$45,'Variance Analysis'!$B$30:$B$45,'Variance Analysis'!$B32,'Variance Analysis'!$A$30:$A$45,'Variance Analysis'!$A$30)</f>
        <v>#REF!</v>
      </c>
      <c r="K10" s="63" t="e">
        <f>SUMIFS('Variance Analysis'!K$30:K$45,'Variance Analysis'!$B$30:$B$45,'Variance Analysis'!$B32,'Variance Analysis'!$A$30:$A$45,'Variance Analysis'!$A$30)</f>
        <v>#REF!</v>
      </c>
      <c r="L10" s="63" t="e">
        <f>SUMIFS('Variance Analysis'!L$30:L$45,'Variance Analysis'!$B$30:$B$45,'Variance Analysis'!$B32,'Variance Analysis'!$A$30:$A$45,'Variance Analysis'!$A$30)</f>
        <v>#REF!</v>
      </c>
      <c r="M10" s="63" t="e">
        <f>SUMIFS('Variance Analysis'!M$30:M$45,'Variance Analysis'!$B$30:$B$45,'Variance Analysis'!$B32,'Variance Analysis'!$A$30:$A$45,'Variance Analysis'!$A$30)</f>
        <v>#REF!</v>
      </c>
      <c r="N10" s="63" t="e">
        <f>SUMIFS('Variance Analysis'!N$30:N$45,'Variance Analysis'!$B$30:$B$45,'Variance Analysis'!$B32,'Variance Analysis'!$A$30:$A$45,'Variance Analysis'!$A$30)</f>
        <v>#REF!</v>
      </c>
      <c r="O10" s="4"/>
      <c r="P10" s="4"/>
      <c r="Q10" s="4"/>
      <c r="R10" s="4"/>
      <c r="S10" s="4"/>
      <c r="T10" s="4"/>
      <c r="U10" s="4"/>
      <c r="V10" s="4"/>
      <c r="W10" s="4"/>
      <c r="X10" s="4"/>
      <c r="Y10" s="4"/>
      <c r="Z10" s="4"/>
    </row>
    <row r="11" spans="1:26" ht="13.5" customHeight="1" x14ac:dyDescent="0.2">
      <c r="A11" s="62" t="s">
        <v>194</v>
      </c>
      <c r="B11" s="62" t="s">
        <v>227</v>
      </c>
      <c r="C11" s="64" t="e">
        <f t="shared" ref="C11:N11" si="0">#REF!</f>
        <v>#REF!</v>
      </c>
      <c r="D11" s="64" t="e">
        <f t="shared" si="0"/>
        <v>#REF!</v>
      </c>
      <c r="E11" s="64" t="e">
        <f t="shared" si="0"/>
        <v>#REF!</v>
      </c>
      <c r="F11" s="64" t="e">
        <f t="shared" si="0"/>
        <v>#REF!</v>
      </c>
      <c r="G11" s="64" t="e">
        <f t="shared" si="0"/>
        <v>#REF!</v>
      </c>
      <c r="H11" s="64" t="e">
        <f t="shared" si="0"/>
        <v>#REF!</v>
      </c>
      <c r="I11" s="64" t="e">
        <f t="shared" si="0"/>
        <v>#REF!</v>
      </c>
      <c r="J11" s="64" t="e">
        <f t="shared" si="0"/>
        <v>#REF!</v>
      </c>
      <c r="K11" s="64" t="e">
        <f t="shared" si="0"/>
        <v>#REF!</v>
      </c>
      <c r="L11" s="64" t="e">
        <f t="shared" si="0"/>
        <v>#REF!</v>
      </c>
      <c r="M11" s="64" t="e">
        <f t="shared" si="0"/>
        <v>#REF!</v>
      </c>
      <c r="N11" s="64" t="e">
        <f t="shared" si="0"/>
        <v>#REF!</v>
      </c>
      <c r="O11" s="4"/>
      <c r="P11" s="4"/>
      <c r="Q11" s="4"/>
      <c r="R11" s="4"/>
      <c r="S11" s="4"/>
      <c r="T11" s="4"/>
      <c r="U11" s="4"/>
      <c r="V11" s="4"/>
      <c r="W11" s="4"/>
      <c r="X11" s="4"/>
      <c r="Y11" s="4"/>
      <c r="Z11" s="4"/>
    </row>
    <row r="12" spans="1:26" ht="13.5" customHeight="1" x14ac:dyDescent="0.2">
      <c r="A12" s="65" t="s">
        <v>228</v>
      </c>
      <c r="B12" s="66" t="s">
        <v>229</v>
      </c>
      <c r="C12" s="67" t="e">
        <f t="shared" ref="C12:N12" si="1">SUM($C$8:C10)/(SUM($C$11:C11)*1000)</f>
        <v>#REF!</v>
      </c>
      <c r="D12" s="67" t="e">
        <f t="shared" si="1"/>
        <v>#REF!</v>
      </c>
      <c r="E12" s="67" t="e">
        <f t="shared" si="1"/>
        <v>#REF!</v>
      </c>
      <c r="F12" s="67" t="e">
        <f t="shared" si="1"/>
        <v>#REF!</v>
      </c>
      <c r="G12" s="67" t="e">
        <f t="shared" si="1"/>
        <v>#REF!</v>
      </c>
      <c r="H12" s="67" t="e">
        <f t="shared" si="1"/>
        <v>#REF!</v>
      </c>
      <c r="I12" s="67" t="e">
        <f t="shared" si="1"/>
        <v>#REF!</v>
      </c>
      <c r="J12" s="67" t="e">
        <f t="shared" si="1"/>
        <v>#REF!</v>
      </c>
      <c r="K12" s="67" t="e">
        <f t="shared" si="1"/>
        <v>#REF!</v>
      </c>
      <c r="L12" s="67" t="e">
        <f t="shared" si="1"/>
        <v>#REF!</v>
      </c>
      <c r="M12" s="67" t="e">
        <f t="shared" si="1"/>
        <v>#REF!</v>
      </c>
      <c r="N12" s="67" t="e">
        <f t="shared" si="1"/>
        <v>#REF!</v>
      </c>
      <c r="O12" s="4"/>
      <c r="P12" s="4"/>
      <c r="Q12" s="4"/>
      <c r="R12" s="4"/>
      <c r="S12" s="4"/>
      <c r="T12" s="4"/>
      <c r="U12" s="4"/>
      <c r="V12" s="4"/>
      <c r="W12" s="4"/>
      <c r="X12" s="4"/>
      <c r="Y12" s="4"/>
      <c r="Z12" s="4"/>
    </row>
    <row r="13" spans="1:26" ht="13.5" customHeight="1" x14ac:dyDescent="0.2">
      <c r="A13" s="19"/>
      <c r="B13" s="4"/>
      <c r="C13" s="29"/>
      <c r="D13" s="29"/>
      <c r="E13" s="29"/>
      <c r="F13" s="29"/>
      <c r="G13" s="29"/>
      <c r="H13" s="29"/>
      <c r="I13" s="29"/>
      <c r="J13" s="29"/>
      <c r="K13" s="29"/>
      <c r="L13" s="29"/>
      <c r="M13" s="29"/>
      <c r="N13" s="29"/>
      <c r="O13" s="4"/>
      <c r="P13" s="4"/>
      <c r="Q13" s="4"/>
      <c r="R13" s="4"/>
      <c r="S13" s="4"/>
      <c r="T13" s="4"/>
      <c r="U13" s="4"/>
      <c r="V13" s="4"/>
      <c r="W13" s="4"/>
      <c r="X13" s="4"/>
      <c r="Y13" s="4"/>
      <c r="Z13" s="4"/>
    </row>
    <row r="14" spans="1:26" ht="13.5" customHeight="1" x14ac:dyDescent="0.2">
      <c r="A14" s="160" t="s">
        <v>230</v>
      </c>
      <c r="B14" s="160"/>
      <c r="C14" s="161"/>
      <c r="D14" s="161"/>
      <c r="E14" s="161"/>
      <c r="F14" s="161"/>
      <c r="G14" s="143"/>
      <c r="H14" s="143"/>
      <c r="I14" s="143"/>
      <c r="J14" s="143"/>
      <c r="K14" s="143"/>
      <c r="L14" s="143"/>
      <c r="M14" s="143"/>
      <c r="N14" s="143"/>
      <c r="O14" s="143"/>
      <c r="P14" s="143"/>
      <c r="Q14" s="143"/>
      <c r="R14" s="143"/>
      <c r="S14" s="143"/>
      <c r="T14" s="143"/>
      <c r="U14" s="143"/>
      <c r="V14" s="143"/>
      <c r="W14" s="143"/>
      <c r="X14" s="143"/>
      <c r="Y14" s="143"/>
      <c r="Z14" s="143"/>
    </row>
    <row r="15" spans="1:26" ht="13.5" customHeight="1" x14ac:dyDescent="0.2">
      <c r="A15" s="160" t="s">
        <v>225</v>
      </c>
      <c r="B15" s="160" t="s">
        <v>226</v>
      </c>
      <c r="C15" s="50" t="s">
        <v>182</v>
      </c>
      <c r="D15" s="50" t="s">
        <v>183</v>
      </c>
      <c r="E15" s="50" t="s">
        <v>184</v>
      </c>
      <c r="F15" s="50" t="s">
        <v>185</v>
      </c>
      <c r="G15" s="50" t="s">
        <v>186</v>
      </c>
      <c r="H15" s="50" t="s">
        <v>187</v>
      </c>
      <c r="I15" s="50" t="s">
        <v>188</v>
      </c>
      <c r="J15" s="50" t="s">
        <v>189</v>
      </c>
      <c r="K15" s="50" t="s">
        <v>190</v>
      </c>
      <c r="L15" s="50" t="s">
        <v>191</v>
      </c>
      <c r="M15" s="50" t="s">
        <v>192</v>
      </c>
      <c r="N15" s="50" t="s">
        <v>193</v>
      </c>
      <c r="O15" s="143"/>
      <c r="P15" s="143"/>
      <c r="Q15" s="143"/>
      <c r="R15" s="143"/>
      <c r="S15" s="143"/>
      <c r="T15" s="143"/>
      <c r="U15" s="143"/>
      <c r="V15" s="143"/>
      <c r="W15" s="143"/>
      <c r="X15" s="143"/>
      <c r="Y15" s="143"/>
      <c r="Z15" s="143"/>
    </row>
    <row r="16" spans="1:26" ht="13.5" customHeight="1" x14ac:dyDescent="0.2">
      <c r="A16" s="62" t="s">
        <v>216</v>
      </c>
      <c r="B16" s="62" t="s">
        <v>38</v>
      </c>
      <c r="C16" s="63" t="e">
        <f>SUMIFS('Variance Analysis'!C$30:C$45,'Variance Analysis'!$B$30:$B$45,'Variance Analysis'!$B37,'Variance Analysis'!$A$30:$A$45,'Variance Analysis'!$A$34)</f>
        <v>#REF!</v>
      </c>
      <c r="D16" s="63" t="e">
        <f>SUMIFS('Variance Analysis'!D$30:D$45,'Variance Analysis'!$B$30:$B$45,'Variance Analysis'!$B37,'Variance Analysis'!$A$30:$A$45,'Variance Analysis'!$A$34)</f>
        <v>#REF!</v>
      </c>
      <c r="E16" s="63" t="e">
        <f>SUMIFS('Variance Analysis'!E$30:E$45,'Variance Analysis'!$B$30:$B$45,'Variance Analysis'!$B37,'Variance Analysis'!$A$30:$A$45,'Variance Analysis'!$A$34)</f>
        <v>#REF!</v>
      </c>
      <c r="F16" s="63" t="e">
        <f>SUMIFS('Variance Analysis'!F$30:F$45,'Variance Analysis'!$B$30:$B$45,'Variance Analysis'!$B37,'Variance Analysis'!$A$30:$A$45,'Variance Analysis'!$A$34)</f>
        <v>#REF!</v>
      </c>
      <c r="G16" s="63" t="e">
        <f>SUMIFS('Variance Analysis'!G$30:G$45,'Variance Analysis'!$B$30:$B$45,'Variance Analysis'!$B37,'Variance Analysis'!$A$30:$A$45,'Variance Analysis'!$A$34)</f>
        <v>#REF!</v>
      </c>
      <c r="H16" s="63" t="e">
        <f>SUMIFS('Variance Analysis'!H$30:H$45,'Variance Analysis'!$B$30:$B$45,'Variance Analysis'!$B37,'Variance Analysis'!$A$30:$A$45,'Variance Analysis'!$A$34)</f>
        <v>#REF!</v>
      </c>
      <c r="I16" s="63" t="e">
        <f>SUMIFS('Variance Analysis'!I$30:I$45,'Variance Analysis'!$B$30:$B$45,'Variance Analysis'!$B37,'Variance Analysis'!$A$30:$A$45,'Variance Analysis'!$A$34)</f>
        <v>#REF!</v>
      </c>
      <c r="J16" s="63" t="e">
        <f>SUMIFS('Variance Analysis'!J$30:J$45,'Variance Analysis'!$B$30:$B$45,'Variance Analysis'!$B37,'Variance Analysis'!$A$30:$A$45,'Variance Analysis'!$A$34)</f>
        <v>#REF!</v>
      </c>
      <c r="K16" s="63" t="e">
        <f>SUMIFS('Variance Analysis'!K$30:K$45,'Variance Analysis'!$B$30:$B$45,'Variance Analysis'!$B37,'Variance Analysis'!$A$30:$A$45,'Variance Analysis'!$A$34)</f>
        <v>#REF!</v>
      </c>
      <c r="L16" s="63" t="e">
        <f>SUMIFS('Variance Analysis'!L$30:L$45,'Variance Analysis'!$B$30:$B$45,'Variance Analysis'!$B37,'Variance Analysis'!$A$30:$A$45,'Variance Analysis'!$A$34)</f>
        <v>#REF!</v>
      </c>
      <c r="M16" s="63" t="e">
        <f>SUMIFS('Variance Analysis'!M$30:M$45,'Variance Analysis'!$B$30:$B$45,'Variance Analysis'!$B37,'Variance Analysis'!$A$30:$A$45,'Variance Analysis'!$A$34)</f>
        <v>#REF!</v>
      </c>
      <c r="N16" s="63" t="e">
        <f>SUMIFS('Variance Analysis'!N$30:N$45,'Variance Analysis'!$B$30:$B$45,'Variance Analysis'!$B37,'Variance Analysis'!$A$30:$A$45,'Variance Analysis'!$A$34)</f>
        <v>#REF!</v>
      </c>
      <c r="O16" s="4"/>
      <c r="P16" s="4"/>
      <c r="Q16" s="4"/>
      <c r="R16" s="4"/>
      <c r="S16" s="4"/>
      <c r="T16" s="4"/>
      <c r="U16" s="4"/>
      <c r="V16" s="4"/>
      <c r="W16" s="4"/>
      <c r="X16" s="4"/>
      <c r="Y16" s="4"/>
      <c r="Z16" s="4"/>
    </row>
    <row r="17" spans="1:26" ht="13.5" customHeight="1" x14ac:dyDescent="0.2">
      <c r="A17" s="62" t="s">
        <v>217</v>
      </c>
      <c r="B17" s="62" t="s">
        <v>38</v>
      </c>
      <c r="C17" s="63" t="e">
        <f>SUMIFS('Variance Analysis'!C$30:C$45,'Variance Analysis'!$B$30:$B$45,'Variance Analysis'!$B$35,'Variance Analysis'!$A$30:$A$45,'Variance Analysis'!$A$34)</f>
        <v>#REF!</v>
      </c>
      <c r="D17" s="63" t="e">
        <f>SUMIFS('Variance Analysis'!D$30:D$45,'Variance Analysis'!$B$30:$B$45,'Variance Analysis'!$B$35,'Variance Analysis'!$A$30:$A$45,'Variance Analysis'!$A$34)</f>
        <v>#REF!</v>
      </c>
      <c r="E17" s="63" t="e">
        <f>SUMIFS('Variance Analysis'!E$30:E$45,'Variance Analysis'!$B$30:$B$45,'Variance Analysis'!$B$35,'Variance Analysis'!$A$30:$A$45,'Variance Analysis'!$A$34)</f>
        <v>#REF!</v>
      </c>
      <c r="F17" s="63" t="e">
        <f>SUMIFS('Variance Analysis'!F$30:F$45,'Variance Analysis'!$B$30:$B$45,'Variance Analysis'!$B$35,'Variance Analysis'!$A$30:$A$45,'Variance Analysis'!$A$34)</f>
        <v>#REF!</v>
      </c>
      <c r="G17" s="63" t="e">
        <f>SUMIFS('Variance Analysis'!G$30:G$45,'Variance Analysis'!$B$30:$B$45,'Variance Analysis'!$B$35,'Variance Analysis'!$A$30:$A$45,'Variance Analysis'!$A$34)</f>
        <v>#REF!</v>
      </c>
      <c r="H17" s="63" t="e">
        <f>SUMIFS('Variance Analysis'!H$30:H$45,'Variance Analysis'!$B$30:$B$45,'Variance Analysis'!$B$35,'Variance Analysis'!$A$30:$A$45,'Variance Analysis'!$A$34)</f>
        <v>#REF!</v>
      </c>
      <c r="I17" s="63" t="e">
        <f>SUMIFS('Variance Analysis'!I$30:I$45,'Variance Analysis'!$B$30:$B$45,'Variance Analysis'!$B$35,'Variance Analysis'!$A$30:$A$45,'Variance Analysis'!$A$34)</f>
        <v>#REF!</v>
      </c>
      <c r="J17" s="63" t="e">
        <f>SUMIFS('Variance Analysis'!J$30:J$45,'Variance Analysis'!$B$30:$B$45,'Variance Analysis'!$B$35,'Variance Analysis'!$A$30:$A$45,'Variance Analysis'!$A$34)</f>
        <v>#REF!</v>
      </c>
      <c r="K17" s="63" t="e">
        <f>SUMIFS('Variance Analysis'!K$30:K$45,'Variance Analysis'!$B$30:$B$45,'Variance Analysis'!$B$35,'Variance Analysis'!$A$30:$A$45,'Variance Analysis'!$A$34)</f>
        <v>#REF!</v>
      </c>
      <c r="L17" s="63" t="e">
        <f>SUMIFS('Variance Analysis'!L$30:L$45,'Variance Analysis'!$B$30:$B$45,'Variance Analysis'!$B$35,'Variance Analysis'!$A$30:$A$45,'Variance Analysis'!$A$34)</f>
        <v>#REF!</v>
      </c>
      <c r="M17" s="63" t="e">
        <f>SUMIFS('Variance Analysis'!M$30:M$45,'Variance Analysis'!$B$30:$B$45,'Variance Analysis'!$B$35,'Variance Analysis'!$A$30:$A$45,'Variance Analysis'!$A$34)</f>
        <v>#REF!</v>
      </c>
      <c r="N17" s="63" t="e">
        <f>SUMIFS('Variance Analysis'!N$30:N$45,'Variance Analysis'!$B$30:$B$45,'Variance Analysis'!$B$35,'Variance Analysis'!$A$30:$A$45,'Variance Analysis'!$A$34)</f>
        <v>#REF!</v>
      </c>
      <c r="O17" s="4"/>
      <c r="P17" s="4"/>
      <c r="Q17" s="4"/>
      <c r="R17" s="4"/>
      <c r="S17" s="4"/>
      <c r="T17" s="4"/>
      <c r="U17" s="4"/>
      <c r="V17" s="4"/>
      <c r="W17" s="4"/>
      <c r="X17" s="4"/>
      <c r="Y17" s="4"/>
      <c r="Z17" s="4"/>
    </row>
    <row r="18" spans="1:26" ht="13.5" customHeight="1" x14ac:dyDescent="0.2">
      <c r="A18" s="62" t="s">
        <v>218</v>
      </c>
      <c r="B18" s="62" t="s">
        <v>38</v>
      </c>
      <c r="C18" s="63" t="e">
        <f>SUMIFS('Variance Analysis'!C$30:C$45,'Variance Analysis'!$B$30:$B$45,'Variance Analysis'!$B36,'Variance Analysis'!$A$30:$A$45,'Variance Analysis'!$A$34)</f>
        <v>#REF!</v>
      </c>
      <c r="D18" s="63" t="e">
        <f>SUMIFS('Variance Analysis'!D$30:D$45,'Variance Analysis'!$B$30:$B$45,'Variance Analysis'!$B36,'Variance Analysis'!$A$30:$A$45,'Variance Analysis'!$A$34)</f>
        <v>#REF!</v>
      </c>
      <c r="E18" s="63" t="e">
        <f>SUMIFS('Variance Analysis'!E$30:E$45,'Variance Analysis'!$B$30:$B$45,'Variance Analysis'!$B36,'Variance Analysis'!$A$30:$A$45,'Variance Analysis'!$A$34)</f>
        <v>#REF!</v>
      </c>
      <c r="F18" s="63" t="e">
        <f>SUMIFS('Variance Analysis'!F$30:F$45,'Variance Analysis'!$B$30:$B$45,'Variance Analysis'!$B36,'Variance Analysis'!$A$30:$A$45,'Variance Analysis'!$A$34)</f>
        <v>#REF!</v>
      </c>
      <c r="G18" s="63" t="e">
        <f>SUMIFS('Variance Analysis'!G$30:G$45,'Variance Analysis'!$B$30:$B$45,'Variance Analysis'!$B36,'Variance Analysis'!$A$30:$A$45,'Variance Analysis'!$A$34)</f>
        <v>#REF!</v>
      </c>
      <c r="H18" s="63" t="e">
        <f>SUMIFS('Variance Analysis'!H$30:H$45,'Variance Analysis'!$B$30:$B$45,'Variance Analysis'!$B36,'Variance Analysis'!$A$30:$A$45,'Variance Analysis'!$A$34)</f>
        <v>#REF!</v>
      </c>
      <c r="I18" s="63" t="e">
        <f>SUMIFS('Variance Analysis'!I$30:I$45,'Variance Analysis'!$B$30:$B$45,'Variance Analysis'!$B36,'Variance Analysis'!$A$30:$A$45,'Variance Analysis'!$A$34)</f>
        <v>#REF!</v>
      </c>
      <c r="J18" s="63" t="e">
        <f>SUMIFS('Variance Analysis'!J$30:J$45,'Variance Analysis'!$B$30:$B$45,'Variance Analysis'!$B36,'Variance Analysis'!$A$30:$A$45,'Variance Analysis'!$A$34)</f>
        <v>#REF!</v>
      </c>
      <c r="K18" s="63" t="e">
        <f>SUMIFS('Variance Analysis'!K$30:K$45,'Variance Analysis'!$B$30:$B$45,'Variance Analysis'!$B36,'Variance Analysis'!$A$30:$A$45,'Variance Analysis'!$A$34)</f>
        <v>#REF!</v>
      </c>
      <c r="L18" s="63" t="e">
        <f>SUMIFS('Variance Analysis'!L$30:L$45,'Variance Analysis'!$B$30:$B$45,'Variance Analysis'!$B36,'Variance Analysis'!$A$30:$A$45,'Variance Analysis'!$A$34)</f>
        <v>#REF!</v>
      </c>
      <c r="M18" s="63" t="e">
        <f>SUMIFS('Variance Analysis'!M$30:M$45,'Variance Analysis'!$B$30:$B$45,'Variance Analysis'!$B36,'Variance Analysis'!$A$30:$A$45,'Variance Analysis'!$A$34)</f>
        <v>#REF!</v>
      </c>
      <c r="N18" s="63" t="e">
        <f>SUMIFS('Variance Analysis'!N$30:N$45,'Variance Analysis'!$B$30:$B$45,'Variance Analysis'!$B36,'Variance Analysis'!$A$30:$A$45,'Variance Analysis'!$A$34)</f>
        <v>#REF!</v>
      </c>
      <c r="O18" s="4"/>
      <c r="P18" s="4"/>
      <c r="Q18" s="4"/>
      <c r="R18" s="4"/>
      <c r="S18" s="4"/>
      <c r="T18" s="4"/>
      <c r="U18" s="4"/>
      <c r="V18" s="4"/>
      <c r="W18" s="4"/>
      <c r="X18" s="4"/>
      <c r="Y18" s="4"/>
      <c r="Z18" s="4"/>
    </row>
    <row r="19" spans="1:26" ht="13.5" customHeight="1" x14ac:dyDescent="0.2">
      <c r="A19" s="62" t="s">
        <v>199</v>
      </c>
      <c r="B19" s="62" t="s">
        <v>227</v>
      </c>
      <c r="C19" s="64" t="e">
        <f t="shared" ref="C19:N19" si="2">#REF!</f>
        <v>#REF!</v>
      </c>
      <c r="D19" s="64" t="e">
        <f t="shared" si="2"/>
        <v>#REF!</v>
      </c>
      <c r="E19" s="64" t="e">
        <f t="shared" si="2"/>
        <v>#REF!</v>
      </c>
      <c r="F19" s="64" t="e">
        <f t="shared" si="2"/>
        <v>#REF!</v>
      </c>
      <c r="G19" s="64" t="e">
        <f t="shared" si="2"/>
        <v>#REF!</v>
      </c>
      <c r="H19" s="64" t="e">
        <f t="shared" si="2"/>
        <v>#REF!</v>
      </c>
      <c r="I19" s="64" t="e">
        <f t="shared" si="2"/>
        <v>#REF!</v>
      </c>
      <c r="J19" s="64" t="e">
        <f t="shared" si="2"/>
        <v>#REF!</v>
      </c>
      <c r="K19" s="64" t="e">
        <f t="shared" si="2"/>
        <v>#REF!</v>
      </c>
      <c r="L19" s="64" t="e">
        <f t="shared" si="2"/>
        <v>#REF!</v>
      </c>
      <c r="M19" s="64" t="e">
        <f t="shared" si="2"/>
        <v>#REF!</v>
      </c>
      <c r="N19" s="64" t="e">
        <f t="shared" si="2"/>
        <v>#REF!</v>
      </c>
      <c r="O19" s="4"/>
      <c r="P19" s="4"/>
      <c r="Q19" s="4"/>
      <c r="R19" s="4"/>
      <c r="S19" s="4"/>
      <c r="T19" s="4"/>
      <c r="U19" s="4"/>
      <c r="V19" s="4"/>
      <c r="W19" s="4"/>
      <c r="X19" s="4"/>
      <c r="Y19" s="4"/>
      <c r="Z19" s="4"/>
    </row>
    <row r="20" spans="1:26" ht="13.5" customHeight="1" x14ac:dyDescent="0.2">
      <c r="A20" s="65" t="s">
        <v>228</v>
      </c>
      <c r="B20" s="66" t="s">
        <v>229</v>
      </c>
      <c r="C20" s="67" t="e">
        <f>SUM($C$16:C18)/(SUM($C$19:C19*1000))</f>
        <v>#REF!</v>
      </c>
      <c r="D20" s="67" t="e">
        <f t="shared" ref="D20:N20" si="3">SUM($C$16:D18)/(SUM($C$19:D19)*1000)</f>
        <v>#REF!</v>
      </c>
      <c r="E20" s="67" t="e">
        <f t="shared" si="3"/>
        <v>#REF!</v>
      </c>
      <c r="F20" s="67" t="e">
        <f t="shared" si="3"/>
        <v>#REF!</v>
      </c>
      <c r="G20" s="67" t="e">
        <f t="shared" si="3"/>
        <v>#REF!</v>
      </c>
      <c r="H20" s="67" t="e">
        <f t="shared" si="3"/>
        <v>#REF!</v>
      </c>
      <c r="I20" s="67" t="e">
        <f t="shared" si="3"/>
        <v>#REF!</v>
      </c>
      <c r="J20" s="67" t="e">
        <f t="shared" si="3"/>
        <v>#REF!</v>
      </c>
      <c r="K20" s="67" t="e">
        <f t="shared" si="3"/>
        <v>#REF!</v>
      </c>
      <c r="L20" s="67" t="e">
        <f t="shared" si="3"/>
        <v>#REF!</v>
      </c>
      <c r="M20" s="67" t="e">
        <f t="shared" si="3"/>
        <v>#REF!</v>
      </c>
      <c r="N20" s="67" t="e">
        <f t="shared" si="3"/>
        <v>#REF!</v>
      </c>
      <c r="O20" s="4"/>
      <c r="P20" s="4"/>
      <c r="Q20" s="4"/>
      <c r="R20" s="4"/>
      <c r="S20" s="4"/>
      <c r="T20" s="4"/>
      <c r="U20" s="4"/>
      <c r="V20" s="4"/>
      <c r="W20" s="4"/>
      <c r="X20" s="4"/>
      <c r="Y20" s="4"/>
      <c r="Z20" s="4"/>
    </row>
    <row r="21" spans="1:26" ht="13.5" customHeight="1" x14ac:dyDescent="0.2">
      <c r="A21" s="19"/>
      <c r="B21" s="4"/>
      <c r="C21" s="29"/>
      <c r="D21" s="29"/>
      <c r="E21" s="29"/>
      <c r="F21" s="29"/>
      <c r="G21" s="29"/>
      <c r="H21" s="29"/>
      <c r="I21" s="29"/>
      <c r="J21" s="29"/>
      <c r="K21" s="29"/>
      <c r="L21" s="29"/>
      <c r="M21" s="29"/>
      <c r="N21" s="29"/>
      <c r="O21" s="4"/>
      <c r="P21" s="4"/>
      <c r="Q21" s="4"/>
      <c r="R21" s="4"/>
      <c r="S21" s="4"/>
      <c r="T21" s="4"/>
      <c r="U21" s="4"/>
      <c r="V21" s="4"/>
      <c r="W21" s="4"/>
      <c r="X21" s="4"/>
      <c r="Y21" s="4"/>
      <c r="Z21" s="4"/>
    </row>
    <row r="22" spans="1:26" ht="13.5" customHeight="1" x14ac:dyDescent="0.2">
      <c r="A22" s="160" t="s">
        <v>231</v>
      </c>
      <c r="B22" s="160"/>
      <c r="C22" s="161"/>
      <c r="D22" s="161"/>
      <c r="E22" s="161"/>
      <c r="F22" s="161"/>
      <c r="G22" s="143"/>
      <c r="H22" s="143"/>
      <c r="I22" s="143"/>
      <c r="J22" s="143"/>
      <c r="K22" s="143"/>
      <c r="L22" s="143"/>
      <c r="M22" s="143"/>
      <c r="N22" s="143"/>
      <c r="O22" s="143"/>
      <c r="P22" s="143"/>
      <c r="Q22" s="143"/>
      <c r="R22" s="143"/>
      <c r="S22" s="143"/>
      <c r="T22" s="143"/>
      <c r="U22" s="143"/>
      <c r="V22" s="143"/>
      <c r="W22" s="143"/>
      <c r="X22" s="143"/>
      <c r="Y22" s="143"/>
      <c r="Z22" s="143"/>
    </row>
    <row r="23" spans="1:26" ht="13.5" customHeight="1" x14ac:dyDescent="0.2">
      <c r="A23" s="160" t="s">
        <v>225</v>
      </c>
      <c r="B23" s="160" t="s">
        <v>226</v>
      </c>
      <c r="C23" s="50" t="s">
        <v>182</v>
      </c>
      <c r="D23" s="50" t="s">
        <v>183</v>
      </c>
      <c r="E23" s="50" t="s">
        <v>184</v>
      </c>
      <c r="F23" s="50" t="s">
        <v>185</v>
      </c>
      <c r="G23" s="50" t="s">
        <v>186</v>
      </c>
      <c r="H23" s="50" t="s">
        <v>187</v>
      </c>
      <c r="I23" s="50" t="s">
        <v>188</v>
      </c>
      <c r="J23" s="50" t="s">
        <v>189</v>
      </c>
      <c r="K23" s="50" t="s">
        <v>190</v>
      </c>
      <c r="L23" s="50" t="s">
        <v>191</v>
      </c>
      <c r="M23" s="50" t="s">
        <v>192</v>
      </c>
      <c r="N23" s="50" t="s">
        <v>193</v>
      </c>
      <c r="O23" s="143"/>
      <c r="P23" s="143"/>
      <c r="Q23" s="143"/>
      <c r="R23" s="143"/>
      <c r="S23" s="143"/>
      <c r="T23" s="143"/>
      <c r="U23" s="143"/>
      <c r="V23" s="143"/>
      <c r="W23" s="143"/>
      <c r="X23" s="143"/>
      <c r="Y23" s="143"/>
      <c r="Z23" s="143"/>
    </row>
    <row r="24" spans="1:26" ht="13.5" customHeight="1" x14ac:dyDescent="0.2">
      <c r="A24" s="62" t="s">
        <v>216</v>
      </c>
      <c r="B24" s="62" t="s">
        <v>38</v>
      </c>
      <c r="C24" s="63" t="e">
        <f>SUMIFS('Variance Analysis'!C$30:C$45,'Variance Analysis'!$B$30:$B$45,'Variance Analysis'!$B$41,'Variance Analysis'!$A$30:$A$45,'Variance Analysis'!$A$41)</f>
        <v>#REF!</v>
      </c>
      <c r="D24" s="63" t="e">
        <f>SUMIFS('Variance Analysis'!D$30:D$45,'Variance Analysis'!$B$30:$B$45,'Variance Analysis'!$B$41,'Variance Analysis'!$A$30:$A$45,'Variance Analysis'!$A$41)</f>
        <v>#REF!</v>
      </c>
      <c r="E24" s="63" t="e">
        <f>SUMIFS('Variance Analysis'!E$30:E$45,'Variance Analysis'!$B$30:$B$45,'Variance Analysis'!$B$41,'Variance Analysis'!$A$30:$A$45,'Variance Analysis'!$A$41)</f>
        <v>#REF!</v>
      </c>
      <c r="F24" s="63" t="e">
        <f>SUMIFS('Variance Analysis'!F$30:F$45,'Variance Analysis'!$B$30:$B$45,'Variance Analysis'!$B$41,'Variance Analysis'!$A$30:$A$45,'Variance Analysis'!$A$41)</f>
        <v>#REF!</v>
      </c>
      <c r="G24" s="63" t="e">
        <f>SUMIFS('Variance Analysis'!G$30:G$45,'Variance Analysis'!$B$30:$B$45,'Variance Analysis'!$B$41,'Variance Analysis'!$A$30:$A$45,'Variance Analysis'!$A$41)</f>
        <v>#REF!</v>
      </c>
      <c r="H24" s="63" t="e">
        <f>SUMIFS('Variance Analysis'!H$30:H$45,'Variance Analysis'!$B$30:$B$45,'Variance Analysis'!$B$41,'Variance Analysis'!$A$30:$A$45,'Variance Analysis'!$A$41)</f>
        <v>#REF!</v>
      </c>
      <c r="I24" s="63" t="e">
        <f>SUMIFS('Variance Analysis'!I$30:I$45,'Variance Analysis'!$B$30:$B$45,'Variance Analysis'!$B$41,'Variance Analysis'!$A$30:$A$45,'Variance Analysis'!$A$41)</f>
        <v>#REF!</v>
      </c>
      <c r="J24" s="63" t="e">
        <f>SUMIFS('Variance Analysis'!J$30:J$45,'Variance Analysis'!$B$30:$B$45,'Variance Analysis'!$B$41,'Variance Analysis'!$A$30:$A$45,'Variance Analysis'!$A$41)</f>
        <v>#REF!</v>
      </c>
      <c r="K24" s="63" t="e">
        <f>SUMIFS('Variance Analysis'!K$30:K$45,'Variance Analysis'!$B$30:$B$45,'Variance Analysis'!$B$41,'Variance Analysis'!$A$30:$A$45,'Variance Analysis'!$A$41)</f>
        <v>#REF!</v>
      </c>
      <c r="L24" s="63" t="e">
        <f>SUMIFS('Variance Analysis'!L$30:L$45,'Variance Analysis'!$B$30:$B$45,'Variance Analysis'!$B$41,'Variance Analysis'!$A$30:$A$45,'Variance Analysis'!$A$41)</f>
        <v>#REF!</v>
      </c>
      <c r="M24" s="63" t="e">
        <f>SUMIFS('Variance Analysis'!M$30:M$45,'Variance Analysis'!$B$30:$B$45,'Variance Analysis'!$B$41,'Variance Analysis'!$A$30:$A$45,'Variance Analysis'!$A$41)</f>
        <v>#REF!</v>
      </c>
      <c r="N24" s="63" t="e">
        <f>SUMIFS('Variance Analysis'!N$30:N$45,'Variance Analysis'!$B$30:$B$45,'Variance Analysis'!$B$41,'Variance Analysis'!$A$30:$A$45,'Variance Analysis'!$A$41)</f>
        <v>#REF!</v>
      </c>
      <c r="O24" s="4"/>
      <c r="P24" s="4"/>
      <c r="Q24" s="4"/>
      <c r="R24" s="4"/>
      <c r="S24" s="4"/>
      <c r="T24" s="4"/>
      <c r="U24" s="4"/>
      <c r="V24" s="4"/>
      <c r="W24" s="4"/>
      <c r="X24" s="4"/>
      <c r="Y24" s="4"/>
      <c r="Z24" s="4"/>
    </row>
    <row r="25" spans="1:26" ht="13.5" customHeight="1" x14ac:dyDescent="0.2">
      <c r="A25" s="62" t="s">
        <v>217</v>
      </c>
      <c r="B25" s="62" t="s">
        <v>38</v>
      </c>
      <c r="C25" s="63" t="e">
        <f>SUMIFS('Variance Analysis'!C$30:C$45,'Variance Analysis'!$B$30:$B$45,'Variance Analysis'!$B$39,'Variance Analysis'!$A$30:$A$45,'Variance Analysis'!$A$41)</f>
        <v>#REF!</v>
      </c>
      <c r="D25" s="63" t="e">
        <f>SUMIFS('Variance Analysis'!D$30:D$45,'Variance Analysis'!$B$30:$B$45,'Variance Analysis'!$B$39,'Variance Analysis'!$A$30:$A$45,'Variance Analysis'!$A$41)</f>
        <v>#REF!</v>
      </c>
      <c r="E25" s="63" t="e">
        <f>SUMIFS('Variance Analysis'!E$30:E$45,'Variance Analysis'!$B$30:$B$45,'Variance Analysis'!$B$39,'Variance Analysis'!$A$30:$A$45,'Variance Analysis'!$A$41)</f>
        <v>#REF!</v>
      </c>
      <c r="F25" s="63" t="e">
        <f>SUMIFS('Variance Analysis'!F$30:F$45,'Variance Analysis'!$B$30:$B$45,'Variance Analysis'!$B$39,'Variance Analysis'!$A$30:$A$45,'Variance Analysis'!$A$41)</f>
        <v>#REF!</v>
      </c>
      <c r="G25" s="63" t="e">
        <f>SUMIFS('Variance Analysis'!G$30:G$45,'Variance Analysis'!$B$30:$B$45,'Variance Analysis'!$B$39,'Variance Analysis'!$A$30:$A$45,'Variance Analysis'!$A$41)</f>
        <v>#REF!</v>
      </c>
      <c r="H25" s="63" t="e">
        <f>SUMIFS('Variance Analysis'!H$30:H$45,'Variance Analysis'!$B$30:$B$45,'Variance Analysis'!$B$39,'Variance Analysis'!$A$30:$A$45,'Variance Analysis'!$A$41)</f>
        <v>#REF!</v>
      </c>
      <c r="I25" s="63" t="e">
        <f>SUMIFS('Variance Analysis'!I$30:I$45,'Variance Analysis'!$B$30:$B$45,'Variance Analysis'!$B$39,'Variance Analysis'!$A$30:$A$45,'Variance Analysis'!$A$41)</f>
        <v>#REF!</v>
      </c>
      <c r="J25" s="63" t="e">
        <f>SUMIFS('Variance Analysis'!J$30:J$45,'Variance Analysis'!$B$30:$B$45,'Variance Analysis'!$B$39,'Variance Analysis'!$A$30:$A$45,'Variance Analysis'!$A$41)</f>
        <v>#REF!</v>
      </c>
      <c r="K25" s="63" t="e">
        <f>SUMIFS('Variance Analysis'!K$30:K$45,'Variance Analysis'!$B$30:$B$45,'Variance Analysis'!$B$39,'Variance Analysis'!$A$30:$A$45,'Variance Analysis'!$A$41)</f>
        <v>#REF!</v>
      </c>
      <c r="L25" s="63" t="e">
        <f>SUMIFS('Variance Analysis'!L$30:L$45,'Variance Analysis'!$B$30:$B$45,'Variance Analysis'!$B$39,'Variance Analysis'!$A$30:$A$45,'Variance Analysis'!$A$41)</f>
        <v>#REF!</v>
      </c>
      <c r="M25" s="63" t="e">
        <f>SUMIFS('Variance Analysis'!M$30:M$45,'Variance Analysis'!$B$30:$B$45,'Variance Analysis'!$B$39,'Variance Analysis'!$A$30:$A$45,'Variance Analysis'!$A$41)</f>
        <v>#REF!</v>
      </c>
      <c r="N25" s="63" t="e">
        <f>SUMIFS('Variance Analysis'!N$30:N$45,'Variance Analysis'!$B$30:$B$45,'Variance Analysis'!$B$39,'Variance Analysis'!$A$30:$A$45,'Variance Analysis'!$A$41)</f>
        <v>#REF!</v>
      </c>
      <c r="O25" s="4"/>
      <c r="P25" s="4"/>
      <c r="Q25" s="4"/>
      <c r="R25" s="4"/>
      <c r="S25" s="4"/>
      <c r="T25" s="4"/>
      <c r="U25" s="4"/>
      <c r="V25" s="4"/>
      <c r="W25" s="4"/>
      <c r="X25" s="4"/>
      <c r="Y25" s="4"/>
      <c r="Z25" s="4"/>
    </row>
    <row r="26" spans="1:26" ht="13.5" customHeight="1" x14ac:dyDescent="0.2">
      <c r="A26" s="62" t="s">
        <v>218</v>
      </c>
      <c r="B26" s="62" t="s">
        <v>38</v>
      </c>
      <c r="C26" s="63" t="e">
        <f>SUMIFS('Variance Analysis'!C$30:C$45,'Variance Analysis'!$B$30:$B$45,'Variance Analysis'!$B40,'Variance Analysis'!$A$30:$A$45,'Variance Analysis'!$A$40)</f>
        <v>#REF!</v>
      </c>
      <c r="D26" s="63" t="e">
        <f>SUMIFS('Variance Analysis'!D$30:D$45,'Variance Analysis'!$B$30:$B$45,'Variance Analysis'!$B40,'Variance Analysis'!$A$30:$A$45,'Variance Analysis'!$A$40)</f>
        <v>#REF!</v>
      </c>
      <c r="E26" s="63" t="e">
        <f>SUMIFS('Variance Analysis'!E$30:E$45,'Variance Analysis'!$B$30:$B$45,'Variance Analysis'!$B40,'Variance Analysis'!$A$30:$A$45,'Variance Analysis'!$A$40)</f>
        <v>#REF!</v>
      </c>
      <c r="F26" s="63" t="e">
        <f>SUMIFS('Variance Analysis'!F$30:F$45,'Variance Analysis'!$B$30:$B$45,'Variance Analysis'!$B40,'Variance Analysis'!$A$30:$A$45,'Variance Analysis'!$A$40)</f>
        <v>#REF!</v>
      </c>
      <c r="G26" s="63" t="e">
        <f>SUMIFS('Variance Analysis'!G$30:G$45,'Variance Analysis'!$B$30:$B$45,'Variance Analysis'!$B40,'Variance Analysis'!$A$30:$A$45,'Variance Analysis'!$A$40)</f>
        <v>#REF!</v>
      </c>
      <c r="H26" s="63" t="e">
        <f>SUMIFS('Variance Analysis'!H$30:H$45,'Variance Analysis'!$B$30:$B$45,'Variance Analysis'!$B40,'Variance Analysis'!$A$30:$A$45,'Variance Analysis'!$A$40)</f>
        <v>#REF!</v>
      </c>
      <c r="I26" s="63" t="e">
        <f>SUMIFS('Variance Analysis'!I$30:I$45,'Variance Analysis'!$B$30:$B$45,'Variance Analysis'!$B40,'Variance Analysis'!$A$30:$A$45,'Variance Analysis'!$A$40)</f>
        <v>#REF!</v>
      </c>
      <c r="J26" s="63" t="e">
        <f>SUMIFS('Variance Analysis'!J$30:J$45,'Variance Analysis'!$B$30:$B$45,'Variance Analysis'!$B40,'Variance Analysis'!$A$30:$A$45,'Variance Analysis'!$A$40)</f>
        <v>#REF!</v>
      </c>
      <c r="K26" s="63" t="e">
        <f>SUMIFS('Variance Analysis'!K$30:K$45,'Variance Analysis'!$B$30:$B$45,'Variance Analysis'!$B40,'Variance Analysis'!$A$30:$A$45,'Variance Analysis'!$A$40)</f>
        <v>#REF!</v>
      </c>
      <c r="L26" s="63" t="e">
        <f>SUMIFS('Variance Analysis'!L$30:L$45,'Variance Analysis'!$B$30:$B$45,'Variance Analysis'!$B40,'Variance Analysis'!$A$30:$A$45,'Variance Analysis'!$A$40)</f>
        <v>#REF!</v>
      </c>
      <c r="M26" s="63" t="e">
        <f>SUMIFS('Variance Analysis'!M$30:M$45,'Variance Analysis'!$B$30:$B$45,'Variance Analysis'!$B40,'Variance Analysis'!$A$30:$A$45,'Variance Analysis'!$A$40)</f>
        <v>#REF!</v>
      </c>
      <c r="N26" s="63" t="e">
        <f>SUMIFS('Variance Analysis'!N$30:N$45,'Variance Analysis'!$B$30:$B$45,'Variance Analysis'!$B40,'Variance Analysis'!$A$30:$A$45,'Variance Analysis'!$A$40)</f>
        <v>#REF!</v>
      </c>
      <c r="O26" s="4"/>
      <c r="P26" s="4"/>
      <c r="Q26" s="4"/>
      <c r="R26" s="4"/>
      <c r="S26" s="4"/>
      <c r="T26" s="4"/>
      <c r="U26" s="4"/>
      <c r="V26" s="4"/>
      <c r="W26" s="4"/>
      <c r="X26" s="4"/>
      <c r="Y26" s="4"/>
      <c r="Z26" s="4"/>
    </row>
    <row r="27" spans="1:26" ht="13.5" customHeight="1" x14ac:dyDescent="0.2">
      <c r="A27" s="62" t="s">
        <v>200</v>
      </c>
      <c r="B27" s="62" t="s">
        <v>227</v>
      </c>
      <c r="C27" s="64" t="e">
        <f t="shared" ref="C27:N27" si="4">#REF!</f>
        <v>#REF!</v>
      </c>
      <c r="D27" s="64" t="e">
        <f t="shared" si="4"/>
        <v>#REF!</v>
      </c>
      <c r="E27" s="64" t="e">
        <f t="shared" si="4"/>
        <v>#REF!</v>
      </c>
      <c r="F27" s="64" t="e">
        <f t="shared" si="4"/>
        <v>#REF!</v>
      </c>
      <c r="G27" s="64" t="e">
        <f t="shared" si="4"/>
        <v>#REF!</v>
      </c>
      <c r="H27" s="64" t="e">
        <f t="shared" si="4"/>
        <v>#REF!</v>
      </c>
      <c r="I27" s="64" t="e">
        <f t="shared" si="4"/>
        <v>#REF!</v>
      </c>
      <c r="J27" s="64" t="e">
        <f t="shared" si="4"/>
        <v>#REF!</v>
      </c>
      <c r="K27" s="64" t="e">
        <f t="shared" si="4"/>
        <v>#REF!</v>
      </c>
      <c r="L27" s="64" t="e">
        <f t="shared" si="4"/>
        <v>#REF!</v>
      </c>
      <c r="M27" s="64" t="e">
        <f t="shared" si="4"/>
        <v>#REF!</v>
      </c>
      <c r="N27" s="64" t="e">
        <f t="shared" si="4"/>
        <v>#REF!</v>
      </c>
      <c r="O27" s="4"/>
      <c r="P27" s="4"/>
      <c r="Q27" s="4"/>
      <c r="R27" s="4"/>
      <c r="S27" s="4"/>
      <c r="T27" s="4"/>
      <c r="U27" s="4"/>
      <c r="V27" s="4"/>
      <c r="W27" s="4"/>
      <c r="X27" s="4"/>
      <c r="Y27" s="4"/>
      <c r="Z27" s="4"/>
    </row>
    <row r="28" spans="1:26" ht="13.5" customHeight="1" x14ac:dyDescent="0.2">
      <c r="A28" s="65" t="s">
        <v>228</v>
      </c>
      <c r="B28" s="66" t="s">
        <v>229</v>
      </c>
      <c r="C28" s="67" t="e">
        <f>SUM(C24:C26)/(C27*1000)</f>
        <v>#REF!</v>
      </c>
      <c r="D28" s="67" t="e">
        <f t="shared" ref="D28:N28" si="5">SUM($C$24:D26)/(SUM($C$27:D27)*1000)</f>
        <v>#REF!</v>
      </c>
      <c r="E28" s="67" t="e">
        <f t="shared" si="5"/>
        <v>#REF!</v>
      </c>
      <c r="F28" s="67" t="e">
        <f t="shared" si="5"/>
        <v>#REF!</v>
      </c>
      <c r="G28" s="67" t="e">
        <f t="shared" si="5"/>
        <v>#REF!</v>
      </c>
      <c r="H28" s="67" t="e">
        <f t="shared" si="5"/>
        <v>#REF!</v>
      </c>
      <c r="I28" s="67" t="e">
        <f t="shared" si="5"/>
        <v>#REF!</v>
      </c>
      <c r="J28" s="67" t="e">
        <f t="shared" si="5"/>
        <v>#REF!</v>
      </c>
      <c r="K28" s="67" t="e">
        <f t="shared" si="5"/>
        <v>#REF!</v>
      </c>
      <c r="L28" s="67" t="e">
        <f t="shared" si="5"/>
        <v>#REF!</v>
      </c>
      <c r="M28" s="67" t="e">
        <f t="shared" si="5"/>
        <v>#REF!</v>
      </c>
      <c r="N28" s="67" t="e">
        <f t="shared" si="5"/>
        <v>#REF!</v>
      </c>
      <c r="O28" s="4"/>
      <c r="P28" s="4"/>
      <c r="Q28" s="4"/>
      <c r="R28" s="4"/>
      <c r="S28" s="4"/>
      <c r="T28" s="4"/>
      <c r="U28" s="4"/>
      <c r="V28" s="4"/>
      <c r="W28" s="4"/>
      <c r="X28" s="4"/>
      <c r="Y28" s="4"/>
      <c r="Z28" s="4"/>
    </row>
    <row r="29" spans="1:26" ht="13.5" customHeight="1" x14ac:dyDescent="0.2">
      <c r="A29" s="19"/>
      <c r="B29" s="4"/>
      <c r="C29" s="29"/>
      <c r="D29" s="29"/>
      <c r="E29" s="29"/>
      <c r="F29" s="29"/>
      <c r="G29" s="29"/>
      <c r="H29" s="29"/>
      <c r="I29" s="29"/>
      <c r="J29" s="29"/>
      <c r="K29" s="29"/>
      <c r="L29" s="29"/>
      <c r="M29" s="29"/>
      <c r="N29" s="29"/>
      <c r="O29" s="4"/>
      <c r="P29" s="4"/>
      <c r="Q29" s="4"/>
      <c r="R29" s="4"/>
      <c r="S29" s="4"/>
      <c r="T29" s="4"/>
      <c r="U29" s="4"/>
      <c r="V29" s="4"/>
      <c r="W29" s="4"/>
      <c r="X29" s="4"/>
      <c r="Y29" s="4"/>
      <c r="Z29" s="4"/>
    </row>
    <row r="30" spans="1:26" ht="13.5" customHeight="1" x14ac:dyDescent="0.2">
      <c r="A30" s="160" t="s">
        <v>232</v>
      </c>
      <c r="B30" s="160"/>
      <c r="C30" s="161"/>
      <c r="D30" s="161"/>
      <c r="E30" s="161"/>
      <c r="F30" s="161"/>
      <c r="G30" s="143"/>
      <c r="H30" s="143"/>
      <c r="I30" s="143"/>
      <c r="J30" s="143"/>
      <c r="K30" s="143"/>
      <c r="L30" s="143"/>
      <c r="M30" s="143"/>
      <c r="N30" s="143"/>
      <c r="O30" s="143"/>
      <c r="P30" s="143"/>
      <c r="Q30" s="143"/>
      <c r="R30" s="143"/>
      <c r="S30" s="143"/>
      <c r="T30" s="143"/>
      <c r="U30" s="143"/>
      <c r="V30" s="143"/>
      <c r="W30" s="143"/>
      <c r="X30" s="143"/>
      <c r="Y30" s="143"/>
      <c r="Z30" s="143"/>
    </row>
    <row r="31" spans="1:26" ht="13.5" customHeight="1" x14ac:dyDescent="0.2">
      <c r="A31" s="160" t="s">
        <v>225</v>
      </c>
      <c r="B31" s="160" t="s">
        <v>226</v>
      </c>
      <c r="C31" s="50" t="s">
        <v>182</v>
      </c>
      <c r="D31" s="50" t="s">
        <v>183</v>
      </c>
      <c r="E31" s="50" t="s">
        <v>184</v>
      </c>
      <c r="F31" s="50" t="s">
        <v>185</v>
      </c>
      <c r="G31" s="50" t="s">
        <v>186</v>
      </c>
      <c r="H31" s="50" t="s">
        <v>187</v>
      </c>
      <c r="I31" s="50" t="s">
        <v>188</v>
      </c>
      <c r="J31" s="50" t="s">
        <v>189</v>
      </c>
      <c r="K31" s="50" t="s">
        <v>190</v>
      </c>
      <c r="L31" s="50" t="s">
        <v>191</v>
      </c>
      <c r="M31" s="50" t="s">
        <v>192</v>
      </c>
      <c r="N31" s="50" t="s">
        <v>193</v>
      </c>
      <c r="O31" s="143"/>
      <c r="P31" s="143"/>
      <c r="Q31" s="143"/>
      <c r="R31" s="143"/>
      <c r="S31" s="143"/>
      <c r="T31" s="143"/>
      <c r="U31" s="143"/>
      <c r="V31" s="143"/>
      <c r="W31" s="143"/>
      <c r="X31" s="143"/>
      <c r="Y31" s="143"/>
      <c r="Z31" s="143"/>
    </row>
    <row r="32" spans="1:26" ht="13.5" customHeight="1" x14ac:dyDescent="0.2">
      <c r="A32" s="62" t="s">
        <v>216</v>
      </c>
      <c r="B32" s="62" t="s">
        <v>38</v>
      </c>
      <c r="C32" s="63" t="e">
        <f>SUMIFS('Variance Analysis'!C$42:C$45,'Variance Analysis'!$B$42:$B$45,'Variance Analysis'!$B$45)</f>
        <v>#REF!</v>
      </c>
      <c r="D32" s="63" t="e">
        <f>SUMIFS('Variance Analysis'!D$42:D$45,'Variance Analysis'!$B$42:$B$45,'Variance Analysis'!$B$45)</f>
        <v>#REF!</v>
      </c>
      <c r="E32" s="63" t="e">
        <f>SUMIFS('Variance Analysis'!E$42:E$45,'Variance Analysis'!$B$42:$B$45,'Variance Analysis'!$B$45)</f>
        <v>#REF!</v>
      </c>
      <c r="F32" s="63" t="e">
        <f>SUMIFS('Variance Analysis'!F$42:F$45,'Variance Analysis'!$B$42:$B$45,'Variance Analysis'!$B$45)</f>
        <v>#REF!</v>
      </c>
      <c r="G32" s="63" t="e">
        <f>SUMIFS('Variance Analysis'!G$42:G$45,'Variance Analysis'!$B$42:$B$45,'Variance Analysis'!$B$45)</f>
        <v>#REF!</v>
      </c>
      <c r="H32" s="63" t="e">
        <f>SUMIFS('Variance Analysis'!H$42:H$45,'Variance Analysis'!$B$42:$B$45,'Variance Analysis'!$B$45)</f>
        <v>#REF!</v>
      </c>
      <c r="I32" s="63" t="e">
        <f>SUMIFS('Variance Analysis'!I$42:I$45,'Variance Analysis'!$B$42:$B$45,'Variance Analysis'!$B$45)</f>
        <v>#REF!</v>
      </c>
      <c r="J32" s="63" t="e">
        <f>SUMIFS('Variance Analysis'!J$42:J$45,'Variance Analysis'!$B$42:$B$45,'Variance Analysis'!$B$45)</f>
        <v>#REF!</v>
      </c>
      <c r="K32" s="63" t="e">
        <f>SUMIFS('Variance Analysis'!K$42:K$45,'Variance Analysis'!$B$42:$B$45,'Variance Analysis'!$B$45)</f>
        <v>#REF!</v>
      </c>
      <c r="L32" s="63" t="e">
        <f>SUMIFS('Variance Analysis'!L$42:L$45,'Variance Analysis'!$B$42:$B$45,'Variance Analysis'!$B$45)</f>
        <v>#REF!</v>
      </c>
      <c r="M32" s="63" t="e">
        <f>SUMIFS('Variance Analysis'!M$42:M$45,'Variance Analysis'!$B$42:$B$45,'Variance Analysis'!$B$45)</f>
        <v>#REF!</v>
      </c>
      <c r="N32" s="63" t="e">
        <f>SUMIFS('Variance Analysis'!N$42:N$45,'Variance Analysis'!$B$42:$B$45,'Variance Analysis'!$B$45)</f>
        <v>#REF!</v>
      </c>
      <c r="O32" s="4"/>
      <c r="P32" s="4"/>
      <c r="Q32" s="4"/>
      <c r="R32" s="4"/>
      <c r="S32" s="4"/>
      <c r="T32" s="4"/>
      <c r="U32" s="4"/>
      <c r="V32" s="4"/>
      <c r="W32" s="4"/>
      <c r="X32" s="4"/>
      <c r="Y32" s="4"/>
      <c r="Z32" s="4"/>
    </row>
    <row r="33" spans="1:26" ht="13.5" customHeight="1" x14ac:dyDescent="0.2">
      <c r="A33" s="62" t="s">
        <v>217</v>
      </c>
      <c r="B33" s="62" t="s">
        <v>38</v>
      </c>
      <c r="C33" s="63" t="e">
        <f>SUMIFS('Variance Analysis'!C$42:C$45,'Variance Analysis'!$B$42:$B$45,'Variance Analysis'!$B$43)</f>
        <v>#REF!</v>
      </c>
      <c r="D33" s="63" t="e">
        <f>SUMIFS('Variance Analysis'!D$42:D$45,'Variance Analysis'!$B$42:$B$45,'Variance Analysis'!$B$43)</f>
        <v>#REF!</v>
      </c>
      <c r="E33" s="63" t="e">
        <f>SUMIFS('Variance Analysis'!E$42:E$45,'Variance Analysis'!$B$42:$B$45,'Variance Analysis'!$B$43)</f>
        <v>#REF!</v>
      </c>
      <c r="F33" s="63" t="e">
        <f>SUMIFS('Variance Analysis'!F$42:F$45,'Variance Analysis'!$B$42:$B$45,'Variance Analysis'!$B$43)</f>
        <v>#REF!</v>
      </c>
      <c r="G33" s="63" t="e">
        <f>SUMIFS('Variance Analysis'!G$42:G$45,'Variance Analysis'!$B$42:$B$45,'Variance Analysis'!$B$43)</f>
        <v>#REF!</v>
      </c>
      <c r="H33" s="63" t="e">
        <f>SUMIFS('Variance Analysis'!H$42:H$45,'Variance Analysis'!$B$42:$B$45,'Variance Analysis'!$B$43)</f>
        <v>#REF!</v>
      </c>
      <c r="I33" s="63" t="e">
        <f>SUMIFS('Variance Analysis'!I$42:I$45,'Variance Analysis'!$B$42:$B$45,'Variance Analysis'!$B$43)</f>
        <v>#REF!</v>
      </c>
      <c r="J33" s="63" t="e">
        <f>SUMIFS('Variance Analysis'!J$42:J$45,'Variance Analysis'!$B$42:$B$45,'Variance Analysis'!$B$43)</f>
        <v>#REF!</v>
      </c>
      <c r="K33" s="63" t="e">
        <f>SUMIFS('Variance Analysis'!K$42:K$45,'Variance Analysis'!$B$42:$B$45,'Variance Analysis'!$B$43)</f>
        <v>#REF!</v>
      </c>
      <c r="L33" s="63" t="e">
        <f>SUMIFS('Variance Analysis'!L$42:L$45,'Variance Analysis'!$B$42:$B$45,'Variance Analysis'!$B$43)</f>
        <v>#REF!</v>
      </c>
      <c r="M33" s="63" t="e">
        <f>SUMIFS('Variance Analysis'!M$42:M$45,'Variance Analysis'!$B$42:$B$45,'Variance Analysis'!$B$43)</f>
        <v>#REF!</v>
      </c>
      <c r="N33" s="63" t="e">
        <f>SUMIFS('Variance Analysis'!N$42:N$45,'Variance Analysis'!$B$42:$B$45,'Variance Analysis'!$B$43)</f>
        <v>#REF!</v>
      </c>
      <c r="O33" s="4"/>
      <c r="P33" s="4"/>
      <c r="Q33" s="4"/>
      <c r="R33" s="4"/>
      <c r="S33" s="4"/>
      <c r="T33" s="4"/>
      <c r="U33" s="4"/>
      <c r="V33" s="4"/>
      <c r="W33" s="4"/>
      <c r="X33" s="4"/>
      <c r="Y33" s="4"/>
      <c r="Z33" s="4"/>
    </row>
    <row r="34" spans="1:26" ht="13.5" customHeight="1" x14ac:dyDescent="0.2">
      <c r="A34" s="62" t="s">
        <v>218</v>
      </c>
      <c r="B34" s="62" t="s">
        <v>38</v>
      </c>
      <c r="C34" s="63" t="e">
        <f>SUMIFS('Variance Analysis'!C$42:C$45,'Variance Analysis'!$B$42:$B$45,'Variance Analysis'!$B$44)</f>
        <v>#REF!</v>
      </c>
      <c r="D34" s="63" t="e">
        <f>SUMIFS('Variance Analysis'!D$42:D$45,'Variance Analysis'!$B$42:$B$45,'Variance Analysis'!$B$44)</f>
        <v>#REF!</v>
      </c>
      <c r="E34" s="63" t="e">
        <f>SUMIFS('Variance Analysis'!E$42:E$45,'Variance Analysis'!$B$42:$B$45,'Variance Analysis'!$B$44)</f>
        <v>#REF!</v>
      </c>
      <c r="F34" s="63" t="e">
        <f>SUMIFS('Variance Analysis'!F$42:F$45,'Variance Analysis'!$B$42:$B$45,'Variance Analysis'!$B$44)</f>
        <v>#REF!</v>
      </c>
      <c r="G34" s="63" t="e">
        <f>SUMIFS('Variance Analysis'!G$42:G$45,'Variance Analysis'!$B$42:$B$45,'Variance Analysis'!$B$44)</f>
        <v>#REF!</v>
      </c>
      <c r="H34" s="63" t="e">
        <f>SUMIFS('Variance Analysis'!H$42:H$45,'Variance Analysis'!$B$42:$B$45,'Variance Analysis'!$B$44)</f>
        <v>#REF!</v>
      </c>
      <c r="I34" s="63" t="e">
        <f>SUMIFS('Variance Analysis'!I$42:I$45,'Variance Analysis'!$B$42:$B$45,'Variance Analysis'!$B$44)</f>
        <v>#REF!</v>
      </c>
      <c r="J34" s="63" t="e">
        <f>SUMIFS('Variance Analysis'!J$42:J$45,'Variance Analysis'!$B$42:$B$45,'Variance Analysis'!$B$44)</f>
        <v>#REF!</v>
      </c>
      <c r="K34" s="63" t="e">
        <f>SUMIFS('Variance Analysis'!K$42:K$45,'Variance Analysis'!$B$42:$B$45,'Variance Analysis'!$B$44)</f>
        <v>#REF!</v>
      </c>
      <c r="L34" s="63" t="e">
        <f>SUMIFS('Variance Analysis'!L$42:L$45,'Variance Analysis'!$B$42:$B$45,'Variance Analysis'!$B$44)</f>
        <v>#REF!</v>
      </c>
      <c r="M34" s="63" t="e">
        <f>SUMIFS('Variance Analysis'!M$42:M$45,'Variance Analysis'!$B$42:$B$45,'Variance Analysis'!$B$44)</f>
        <v>#REF!</v>
      </c>
      <c r="N34" s="63" t="e">
        <f>SUMIFS('Variance Analysis'!N$42:N$45,'Variance Analysis'!$B$42:$B$45,'Variance Analysis'!$B$44)</f>
        <v>#REF!</v>
      </c>
      <c r="O34" s="4"/>
      <c r="P34" s="4"/>
      <c r="Q34" s="4"/>
      <c r="R34" s="4"/>
      <c r="S34" s="4"/>
      <c r="T34" s="4"/>
      <c r="U34" s="4"/>
      <c r="V34" s="4"/>
      <c r="W34" s="4"/>
      <c r="X34" s="4"/>
      <c r="Y34" s="4"/>
      <c r="Z34" s="4"/>
    </row>
    <row r="35" spans="1:26" ht="13.5" customHeight="1" x14ac:dyDescent="0.2">
      <c r="A35" s="62" t="s">
        <v>194</v>
      </c>
      <c r="B35" s="62" t="s">
        <v>227</v>
      </c>
      <c r="C35" s="64" t="e">
        <f t="shared" ref="C35:N35" si="6">#REF!</f>
        <v>#REF!</v>
      </c>
      <c r="D35" s="64" t="e">
        <f t="shared" si="6"/>
        <v>#REF!</v>
      </c>
      <c r="E35" s="64" t="e">
        <f t="shared" si="6"/>
        <v>#REF!</v>
      </c>
      <c r="F35" s="64" t="e">
        <f t="shared" si="6"/>
        <v>#REF!</v>
      </c>
      <c r="G35" s="64" t="e">
        <f t="shared" si="6"/>
        <v>#REF!</v>
      </c>
      <c r="H35" s="64" t="e">
        <f t="shared" si="6"/>
        <v>#REF!</v>
      </c>
      <c r="I35" s="64" t="e">
        <f t="shared" si="6"/>
        <v>#REF!</v>
      </c>
      <c r="J35" s="64" t="e">
        <f t="shared" si="6"/>
        <v>#REF!</v>
      </c>
      <c r="K35" s="64" t="e">
        <f t="shared" si="6"/>
        <v>#REF!</v>
      </c>
      <c r="L35" s="64" t="e">
        <f t="shared" si="6"/>
        <v>#REF!</v>
      </c>
      <c r="M35" s="64" t="e">
        <f t="shared" si="6"/>
        <v>#REF!</v>
      </c>
      <c r="N35" s="64" t="e">
        <f t="shared" si="6"/>
        <v>#REF!</v>
      </c>
      <c r="O35" s="4"/>
      <c r="P35" s="4"/>
      <c r="Q35" s="4"/>
      <c r="R35" s="4"/>
      <c r="S35" s="4"/>
      <c r="T35" s="4"/>
      <c r="U35" s="4"/>
      <c r="V35" s="4"/>
      <c r="W35" s="4"/>
      <c r="X35" s="4"/>
      <c r="Y35" s="4"/>
      <c r="Z35" s="4"/>
    </row>
    <row r="36" spans="1:26" ht="13.5" customHeight="1" x14ac:dyDescent="0.2">
      <c r="A36" s="62" t="s">
        <v>199</v>
      </c>
      <c r="B36" s="62" t="s">
        <v>227</v>
      </c>
      <c r="C36" s="64" t="e">
        <f t="shared" ref="C36:N36" si="7">#REF!</f>
        <v>#REF!</v>
      </c>
      <c r="D36" s="64" t="e">
        <f t="shared" si="7"/>
        <v>#REF!</v>
      </c>
      <c r="E36" s="64" t="e">
        <f t="shared" si="7"/>
        <v>#REF!</v>
      </c>
      <c r="F36" s="64" t="e">
        <f t="shared" si="7"/>
        <v>#REF!</v>
      </c>
      <c r="G36" s="64" t="e">
        <f t="shared" si="7"/>
        <v>#REF!</v>
      </c>
      <c r="H36" s="64" t="e">
        <f t="shared" si="7"/>
        <v>#REF!</v>
      </c>
      <c r="I36" s="64" t="e">
        <f t="shared" si="7"/>
        <v>#REF!</v>
      </c>
      <c r="J36" s="64" t="e">
        <f t="shared" si="7"/>
        <v>#REF!</v>
      </c>
      <c r="K36" s="64" t="e">
        <f t="shared" si="7"/>
        <v>#REF!</v>
      </c>
      <c r="L36" s="64" t="e">
        <f t="shared" si="7"/>
        <v>#REF!</v>
      </c>
      <c r="M36" s="64" t="e">
        <f t="shared" si="7"/>
        <v>#REF!</v>
      </c>
      <c r="N36" s="64" t="e">
        <f t="shared" si="7"/>
        <v>#REF!</v>
      </c>
      <c r="O36" s="4"/>
      <c r="P36" s="4"/>
      <c r="Q36" s="4"/>
      <c r="R36" s="4"/>
      <c r="S36" s="4"/>
      <c r="T36" s="4"/>
      <c r="U36" s="4"/>
      <c r="V36" s="4"/>
      <c r="W36" s="4"/>
      <c r="X36" s="4"/>
      <c r="Y36" s="4"/>
      <c r="Z36" s="4"/>
    </row>
    <row r="37" spans="1:26" ht="13.5" customHeight="1" x14ac:dyDescent="0.2">
      <c r="A37" s="62" t="s">
        <v>200</v>
      </c>
      <c r="B37" s="62" t="s">
        <v>227</v>
      </c>
      <c r="C37" s="64" t="e">
        <f t="shared" ref="C37:N37" si="8">#REF!</f>
        <v>#REF!</v>
      </c>
      <c r="D37" s="64" t="e">
        <f t="shared" si="8"/>
        <v>#REF!</v>
      </c>
      <c r="E37" s="64" t="e">
        <f t="shared" si="8"/>
        <v>#REF!</v>
      </c>
      <c r="F37" s="64" t="e">
        <f t="shared" si="8"/>
        <v>#REF!</v>
      </c>
      <c r="G37" s="64" t="e">
        <f t="shared" si="8"/>
        <v>#REF!</v>
      </c>
      <c r="H37" s="64" t="e">
        <f t="shared" si="8"/>
        <v>#REF!</v>
      </c>
      <c r="I37" s="64" t="e">
        <f t="shared" si="8"/>
        <v>#REF!</v>
      </c>
      <c r="J37" s="64" t="e">
        <f t="shared" si="8"/>
        <v>#REF!</v>
      </c>
      <c r="K37" s="64" t="e">
        <f t="shared" si="8"/>
        <v>#REF!</v>
      </c>
      <c r="L37" s="64" t="e">
        <f t="shared" si="8"/>
        <v>#REF!</v>
      </c>
      <c r="M37" s="64" t="e">
        <f t="shared" si="8"/>
        <v>#REF!</v>
      </c>
      <c r="N37" s="64" t="e">
        <f t="shared" si="8"/>
        <v>#REF!</v>
      </c>
      <c r="O37" s="4"/>
      <c r="P37" s="4"/>
      <c r="Q37" s="4"/>
      <c r="R37" s="4"/>
      <c r="S37" s="4"/>
      <c r="T37" s="4"/>
      <c r="U37" s="4"/>
      <c r="V37" s="4"/>
      <c r="W37" s="4"/>
      <c r="X37" s="4"/>
      <c r="Y37" s="4"/>
      <c r="Z37" s="4"/>
    </row>
    <row r="38" spans="1:26" ht="13.5" customHeight="1" x14ac:dyDescent="0.2">
      <c r="A38" s="65" t="s">
        <v>228</v>
      </c>
      <c r="B38" s="66" t="s">
        <v>229</v>
      </c>
      <c r="C38" s="67" t="e">
        <f t="shared" ref="C38:N38" si="9">SUM($C$32:C34)/(SUM($C$35:C37)*1000)</f>
        <v>#REF!</v>
      </c>
      <c r="D38" s="67" t="e">
        <f t="shared" si="9"/>
        <v>#REF!</v>
      </c>
      <c r="E38" s="67" t="e">
        <f t="shared" si="9"/>
        <v>#REF!</v>
      </c>
      <c r="F38" s="67" t="e">
        <f t="shared" si="9"/>
        <v>#REF!</v>
      </c>
      <c r="G38" s="67" t="e">
        <f t="shared" si="9"/>
        <v>#REF!</v>
      </c>
      <c r="H38" s="67" t="e">
        <f t="shared" si="9"/>
        <v>#REF!</v>
      </c>
      <c r="I38" s="67" t="e">
        <f t="shared" si="9"/>
        <v>#REF!</v>
      </c>
      <c r="J38" s="67" t="e">
        <f t="shared" si="9"/>
        <v>#REF!</v>
      </c>
      <c r="K38" s="67" t="e">
        <f t="shared" si="9"/>
        <v>#REF!</v>
      </c>
      <c r="L38" s="67" t="e">
        <f t="shared" si="9"/>
        <v>#REF!</v>
      </c>
      <c r="M38" s="67" t="e">
        <f t="shared" si="9"/>
        <v>#REF!</v>
      </c>
      <c r="N38" s="67" t="e">
        <f t="shared" si="9"/>
        <v>#REF!</v>
      </c>
      <c r="O38" s="4"/>
      <c r="P38" s="4"/>
      <c r="Q38" s="4"/>
      <c r="R38" s="4"/>
      <c r="S38" s="4"/>
      <c r="T38" s="4"/>
      <c r="U38" s="4"/>
      <c r="V38" s="4"/>
      <c r="W38" s="4"/>
      <c r="X38" s="4"/>
      <c r="Y38" s="4"/>
      <c r="Z38" s="4"/>
    </row>
    <row r="39" spans="1:26" ht="13.5" customHeight="1" x14ac:dyDescent="0.2">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5" customHeight="1" x14ac:dyDescent="0.2">
      <c r="A40" s="160" t="s">
        <v>233</v>
      </c>
      <c r="B40" s="160"/>
      <c r="C40" s="143"/>
      <c r="D40" s="143"/>
      <c r="E40" s="143"/>
      <c r="F40" s="143"/>
      <c r="G40" s="143"/>
      <c r="H40" s="143"/>
      <c r="I40" s="143"/>
      <c r="J40" s="143"/>
      <c r="K40" s="143"/>
      <c r="L40" s="143"/>
      <c r="M40" s="143"/>
      <c r="N40" s="143"/>
      <c r="O40" s="143"/>
      <c r="P40" s="143"/>
      <c r="Q40" s="143"/>
      <c r="R40" s="143"/>
      <c r="S40" s="143"/>
      <c r="T40" s="143"/>
      <c r="U40" s="143"/>
      <c r="V40" s="143"/>
      <c r="W40" s="143"/>
      <c r="X40" s="143"/>
      <c r="Y40" s="143"/>
      <c r="Z40" s="143"/>
    </row>
    <row r="41" spans="1:26" ht="13.5" customHeight="1" x14ac:dyDescent="0.2">
      <c r="A41" s="160" t="s">
        <v>225</v>
      </c>
      <c r="B41" s="160"/>
      <c r="C41" s="50" t="s">
        <v>182</v>
      </c>
      <c r="D41" s="50" t="s">
        <v>183</v>
      </c>
      <c r="E41" s="50" t="s">
        <v>184</v>
      </c>
      <c r="F41" s="50" t="s">
        <v>185</v>
      </c>
      <c r="G41" s="50" t="s">
        <v>186</v>
      </c>
      <c r="H41" s="50" t="s">
        <v>187</v>
      </c>
      <c r="I41" s="50" t="s">
        <v>188</v>
      </c>
      <c r="J41" s="50" t="s">
        <v>189</v>
      </c>
      <c r="K41" s="50" t="s">
        <v>190</v>
      </c>
      <c r="L41" s="50" t="s">
        <v>191</v>
      </c>
      <c r="M41" s="50" t="s">
        <v>192</v>
      </c>
      <c r="N41" s="50" t="s">
        <v>193</v>
      </c>
      <c r="O41" s="143"/>
      <c r="P41" s="143"/>
      <c r="Q41" s="143"/>
      <c r="R41" s="143"/>
      <c r="S41" s="143"/>
      <c r="T41" s="143"/>
      <c r="U41" s="143"/>
      <c r="V41" s="143"/>
      <c r="W41" s="143"/>
      <c r="X41" s="143"/>
      <c r="Y41" s="143"/>
      <c r="Z41" s="143"/>
    </row>
    <row r="42" spans="1:26" ht="13.5" customHeight="1" x14ac:dyDescent="0.2">
      <c r="A42" s="62" t="s">
        <v>216</v>
      </c>
      <c r="B42" s="62" t="s">
        <v>38</v>
      </c>
      <c r="C42" s="63" t="e">
        <f>SUMIFS('Variance Analysis'!C$9:C$24,'Variance Analysis'!$B$9:$B$24,'Variance Analysis'!$B$12,'Variance Analysis'!$A$9:$A$24,'Variance Analysis'!$A$12)</f>
        <v>#REF!</v>
      </c>
      <c r="D42" s="63" t="e">
        <f>SUMIFS('Variance Analysis'!D$9:D$24,'Variance Analysis'!$B$9:$B$24,'Variance Analysis'!$B$12,'Variance Analysis'!$A$9:$A$24,'Variance Analysis'!$A$12)</f>
        <v>#REF!</v>
      </c>
      <c r="E42" s="63" t="e">
        <f>SUMIFS('Variance Analysis'!E$9:E$24,'Variance Analysis'!$B$9:$B$24,'Variance Analysis'!$B$12,'Variance Analysis'!$A$9:$A$24,'Variance Analysis'!$A$12)</f>
        <v>#REF!</v>
      </c>
      <c r="F42" s="63" t="e">
        <f>SUMIFS('Variance Analysis'!F$9:F$24,'Variance Analysis'!$B$9:$B$24,'Variance Analysis'!$B$12,'Variance Analysis'!$A$9:$A$24,'Variance Analysis'!$A$12)</f>
        <v>#REF!</v>
      </c>
      <c r="G42" s="63" t="e">
        <f>SUMIFS('Variance Analysis'!G$9:G$24,'Variance Analysis'!$B$9:$B$24,'Variance Analysis'!$B$12,'Variance Analysis'!$A$9:$A$24,'Variance Analysis'!$A$12)</f>
        <v>#REF!</v>
      </c>
      <c r="H42" s="63" t="e">
        <f>SUMIFS('Variance Analysis'!H$9:H$24,'Variance Analysis'!$B$9:$B$24,'Variance Analysis'!$B$12,'Variance Analysis'!$A$9:$A$24,'Variance Analysis'!$A$12)</f>
        <v>#REF!</v>
      </c>
      <c r="I42" s="63" t="e">
        <f>SUMIFS('Variance Analysis'!I$9:I$24,'Variance Analysis'!$B$9:$B$24,'Variance Analysis'!$B$12,'Variance Analysis'!$A$9:$A$24,'Variance Analysis'!$A$12)</f>
        <v>#REF!</v>
      </c>
      <c r="J42" s="63" t="e">
        <f>SUMIFS('Variance Analysis'!J$9:J$24,'Variance Analysis'!$B$9:$B$24,'Variance Analysis'!$B$12,'Variance Analysis'!$A$9:$A$24,'Variance Analysis'!$A$12)</f>
        <v>#REF!</v>
      </c>
      <c r="K42" s="63" t="e">
        <f>SUMIFS('Variance Analysis'!K$9:K$24,'Variance Analysis'!$B$9:$B$24,'Variance Analysis'!$B$12,'Variance Analysis'!$A$9:$A$24,'Variance Analysis'!$A$12)</f>
        <v>#REF!</v>
      </c>
      <c r="L42" s="63" t="e">
        <f>SUMIFS('Variance Analysis'!L$9:L$24,'Variance Analysis'!$B$9:$B$24,'Variance Analysis'!$B$12,'Variance Analysis'!$A$9:$A$24,'Variance Analysis'!$A$12)</f>
        <v>#REF!</v>
      </c>
      <c r="M42" s="63" t="e">
        <f>SUMIFS('Variance Analysis'!M$9:M$24,'Variance Analysis'!$B$9:$B$24,'Variance Analysis'!$B$12,'Variance Analysis'!$A$9:$A$24,'Variance Analysis'!$A$12)</f>
        <v>#REF!</v>
      </c>
      <c r="N42" s="63" t="e">
        <f>SUMIFS('Variance Analysis'!N$9:N$24,'Variance Analysis'!$B$9:$B$24,'Variance Analysis'!$B$12,'Variance Analysis'!$A$9:$A$24,'Variance Analysis'!$A$12)</f>
        <v>#REF!</v>
      </c>
      <c r="O42" s="4"/>
      <c r="P42" s="4"/>
      <c r="Q42" s="4"/>
      <c r="R42" s="4"/>
      <c r="S42" s="4"/>
      <c r="T42" s="4"/>
      <c r="U42" s="4"/>
      <c r="V42" s="4"/>
      <c r="W42" s="4"/>
      <c r="X42" s="4"/>
      <c r="Y42" s="4"/>
      <c r="Z42" s="4"/>
    </row>
    <row r="43" spans="1:26" ht="13.5" customHeight="1" x14ac:dyDescent="0.2">
      <c r="A43" s="62" t="s">
        <v>217</v>
      </c>
      <c r="B43" s="62" t="s">
        <v>38</v>
      </c>
      <c r="C43" s="63" t="e">
        <f>SUMIFS('Variance Analysis'!C$9:C$24,'Variance Analysis'!$B$9:$B$24,'Variance Analysis'!$B$10,'Variance Analysis'!$A$9:$A$24,'Variance Analysis'!$A$10)</f>
        <v>#REF!</v>
      </c>
      <c r="D43" s="63" t="e">
        <f>SUMIFS('Variance Analysis'!D$9:D$24,'Variance Analysis'!$B$9:$B$24,'Variance Analysis'!$B$10,'Variance Analysis'!$A$9:$A$24,'Variance Analysis'!$A$10)</f>
        <v>#REF!</v>
      </c>
      <c r="E43" s="63" t="e">
        <f>SUMIFS('Variance Analysis'!E$9:E$24,'Variance Analysis'!$B$9:$B$24,'Variance Analysis'!$B$10,'Variance Analysis'!$A$9:$A$24,'Variance Analysis'!$A$10)</f>
        <v>#REF!</v>
      </c>
      <c r="F43" s="63" t="e">
        <f>SUMIFS('Variance Analysis'!F$9:F$24,'Variance Analysis'!$B$9:$B$24,'Variance Analysis'!$B$10,'Variance Analysis'!$A$9:$A$24,'Variance Analysis'!$A$10)</f>
        <v>#REF!</v>
      </c>
      <c r="G43" s="63" t="e">
        <f>SUMIFS('Variance Analysis'!G$9:G$24,'Variance Analysis'!$B$9:$B$24,'Variance Analysis'!$B$10,'Variance Analysis'!$A$9:$A$24,'Variance Analysis'!$A$10)</f>
        <v>#REF!</v>
      </c>
      <c r="H43" s="63" t="e">
        <f>SUMIFS('Variance Analysis'!H$9:H$24,'Variance Analysis'!$B$9:$B$24,'Variance Analysis'!$B$10,'Variance Analysis'!$A$9:$A$24,'Variance Analysis'!$A$10)</f>
        <v>#REF!</v>
      </c>
      <c r="I43" s="63" t="e">
        <f>SUMIFS('Variance Analysis'!I$9:I$24,'Variance Analysis'!$B$9:$B$24,'Variance Analysis'!$B$10,'Variance Analysis'!$A$9:$A$24,'Variance Analysis'!$A$10)</f>
        <v>#REF!</v>
      </c>
      <c r="J43" s="63" t="e">
        <f>SUMIFS('Variance Analysis'!J$9:J$24,'Variance Analysis'!$B$9:$B$24,'Variance Analysis'!$B$10,'Variance Analysis'!$A$9:$A$24,'Variance Analysis'!$A$10)</f>
        <v>#REF!</v>
      </c>
      <c r="K43" s="63" t="e">
        <f>SUMIFS('Variance Analysis'!K$9:K$24,'Variance Analysis'!$B$9:$B$24,'Variance Analysis'!$B$10,'Variance Analysis'!$A$9:$A$24,'Variance Analysis'!$A$10)</f>
        <v>#REF!</v>
      </c>
      <c r="L43" s="63" t="e">
        <f>SUMIFS('Variance Analysis'!L$9:L$24,'Variance Analysis'!$B$9:$B$24,'Variance Analysis'!$B$10,'Variance Analysis'!$A$9:$A$24,'Variance Analysis'!$A$10)</f>
        <v>#REF!</v>
      </c>
      <c r="M43" s="63" t="e">
        <f>SUMIFS('Variance Analysis'!M$9:M$24,'Variance Analysis'!$B$9:$B$24,'Variance Analysis'!$B$10,'Variance Analysis'!$A$9:$A$24,'Variance Analysis'!$A$10)</f>
        <v>#REF!</v>
      </c>
      <c r="N43" s="63" t="e">
        <f>SUMIFS('Variance Analysis'!N$9:N$24,'Variance Analysis'!$B$9:$B$24,'Variance Analysis'!$B$10,'Variance Analysis'!$A$9:$A$24,'Variance Analysis'!$A$10)</f>
        <v>#REF!</v>
      </c>
      <c r="O43" s="4"/>
      <c r="P43" s="4"/>
      <c r="Q43" s="4"/>
      <c r="R43" s="4"/>
      <c r="S43" s="4"/>
      <c r="T43" s="4"/>
      <c r="U43" s="4"/>
      <c r="V43" s="4"/>
      <c r="W43" s="4"/>
      <c r="X43" s="4"/>
      <c r="Y43" s="4"/>
      <c r="Z43" s="4"/>
    </row>
    <row r="44" spans="1:26" ht="13.5" customHeight="1" x14ac:dyDescent="0.2">
      <c r="A44" s="62" t="s">
        <v>218</v>
      </c>
      <c r="B44" s="62" t="s">
        <v>38</v>
      </c>
      <c r="C44" s="63" t="e">
        <f>SUMIFS('Variance Analysis'!C$9:C$24,'Variance Analysis'!$B$9:$B$24,'Variance Analysis'!$B$11,'Variance Analysis'!$A$9:$A$24,'Variance Analysis'!$A$11)</f>
        <v>#REF!</v>
      </c>
      <c r="D44" s="63" t="e">
        <f>SUMIFS('Variance Analysis'!D$9:D$24,'Variance Analysis'!$B$9:$B$24,'Variance Analysis'!$B$11,'Variance Analysis'!$A$9:$A$24,'Variance Analysis'!$A$11)</f>
        <v>#REF!</v>
      </c>
      <c r="E44" s="63" t="e">
        <f>SUMIFS('Variance Analysis'!E$9:E$24,'Variance Analysis'!$B$9:$B$24,'Variance Analysis'!$B$11,'Variance Analysis'!$A$9:$A$24,'Variance Analysis'!$A$11)</f>
        <v>#REF!</v>
      </c>
      <c r="F44" s="63" t="e">
        <f>SUMIFS('Variance Analysis'!F$9:F$24,'Variance Analysis'!$B$9:$B$24,'Variance Analysis'!$B$11,'Variance Analysis'!$A$9:$A$24,'Variance Analysis'!$A$11)</f>
        <v>#REF!</v>
      </c>
      <c r="G44" s="63" t="e">
        <f>SUMIFS('Variance Analysis'!G$9:G$24,'Variance Analysis'!$B$9:$B$24,'Variance Analysis'!$B$11,'Variance Analysis'!$A$9:$A$24,'Variance Analysis'!$A$11)</f>
        <v>#REF!</v>
      </c>
      <c r="H44" s="63" t="e">
        <f>SUMIFS('Variance Analysis'!H$9:H$24,'Variance Analysis'!$B$9:$B$24,'Variance Analysis'!$B$11,'Variance Analysis'!$A$9:$A$24,'Variance Analysis'!$A$11)</f>
        <v>#REF!</v>
      </c>
      <c r="I44" s="63" t="e">
        <f>SUMIFS('Variance Analysis'!I$9:I$24,'Variance Analysis'!$B$9:$B$24,'Variance Analysis'!$B$11,'Variance Analysis'!$A$9:$A$24,'Variance Analysis'!$A$11)</f>
        <v>#REF!</v>
      </c>
      <c r="J44" s="63" t="e">
        <f>SUMIFS('Variance Analysis'!J$9:J$24,'Variance Analysis'!$B$9:$B$24,'Variance Analysis'!$B$11,'Variance Analysis'!$A$9:$A$24,'Variance Analysis'!$A$11)</f>
        <v>#REF!</v>
      </c>
      <c r="K44" s="63" t="e">
        <f>SUMIFS('Variance Analysis'!K$9:K$24,'Variance Analysis'!$B$9:$B$24,'Variance Analysis'!$B$11,'Variance Analysis'!$A$9:$A$24,'Variance Analysis'!$A$11)</f>
        <v>#REF!</v>
      </c>
      <c r="L44" s="63" t="e">
        <f>SUMIFS('Variance Analysis'!L$9:L$24,'Variance Analysis'!$B$9:$B$24,'Variance Analysis'!$B$11,'Variance Analysis'!$A$9:$A$24,'Variance Analysis'!$A$11)</f>
        <v>#REF!</v>
      </c>
      <c r="M44" s="63" t="e">
        <f>SUMIFS('Variance Analysis'!M$9:M$24,'Variance Analysis'!$B$9:$B$24,'Variance Analysis'!$B$11,'Variance Analysis'!$A$9:$A$24,'Variance Analysis'!$A$11)</f>
        <v>#REF!</v>
      </c>
      <c r="N44" s="63" t="e">
        <f>SUMIFS('Variance Analysis'!N$9:N$24,'Variance Analysis'!$B$9:$B$24,'Variance Analysis'!$B$11,'Variance Analysis'!$A$9:$A$24,'Variance Analysis'!$A$11)</f>
        <v>#REF!</v>
      </c>
      <c r="O44" s="4"/>
      <c r="P44" s="4"/>
      <c r="Q44" s="4"/>
      <c r="R44" s="4"/>
      <c r="S44" s="4"/>
      <c r="T44" s="4"/>
      <c r="U44" s="4"/>
      <c r="V44" s="4"/>
      <c r="W44" s="4"/>
      <c r="X44" s="4"/>
      <c r="Y44" s="4"/>
      <c r="Z44" s="4"/>
    </row>
    <row r="45" spans="1:26" ht="13.5" customHeight="1" x14ac:dyDescent="0.2">
      <c r="A45" s="62" t="s">
        <v>194</v>
      </c>
      <c r="B45" s="62" t="s">
        <v>227</v>
      </c>
      <c r="C45" s="64" t="e">
        <f t="shared" ref="C45:N45" si="10">#REF!</f>
        <v>#REF!</v>
      </c>
      <c r="D45" s="64" t="e">
        <f t="shared" si="10"/>
        <v>#REF!</v>
      </c>
      <c r="E45" s="64" t="e">
        <f t="shared" si="10"/>
        <v>#REF!</v>
      </c>
      <c r="F45" s="64" t="e">
        <f t="shared" si="10"/>
        <v>#REF!</v>
      </c>
      <c r="G45" s="64" t="e">
        <f t="shared" si="10"/>
        <v>#REF!</v>
      </c>
      <c r="H45" s="64" t="e">
        <f t="shared" si="10"/>
        <v>#REF!</v>
      </c>
      <c r="I45" s="64" t="e">
        <f t="shared" si="10"/>
        <v>#REF!</v>
      </c>
      <c r="J45" s="64" t="e">
        <f t="shared" si="10"/>
        <v>#REF!</v>
      </c>
      <c r="K45" s="64" t="e">
        <f t="shared" si="10"/>
        <v>#REF!</v>
      </c>
      <c r="L45" s="64" t="e">
        <f t="shared" si="10"/>
        <v>#REF!</v>
      </c>
      <c r="M45" s="64" t="e">
        <f t="shared" si="10"/>
        <v>#REF!</v>
      </c>
      <c r="N45" s="64" t="e">
        <f t="shared" si="10"/>
        <v>#REF!</v>
      </c>
      <c r="O45" s="4"/>
      <c r="P45" s="4"/>
      <c r="Q45" s="4"/>
      <c r="R45" s="4"/>
      <c r="S45" s="4"/>
      <c r="T45" s="4"/>
      <c r="U45" s="4"/>
      <c r="V45" s="4"/>
      <c r="W45" s="4"/>
      <c r="X45" s="4"/>
      <c r="Y45" s="4"/>
      <c r="Z45" s="4"/>
    </row>
    <row r="46" spans="1:26" ht="13.5" customHeight="1" x14ac:dyDescent="0.2">
      <c r="A46" s="65" t="s">
        <v>234</v>
      </c>
      <c r="B46" s="66" t="s">
        <v>229</v>
      </c>
      <c r="C46" s="67" t="e">
        <f t="shared" ref="C46:N46" si="11">SUM($C$42:C44)/(SUM($C$45:C45)*1000)</f>
        <v>#REF!</v>
      </c>
      <c r="D46" s="67" t="e">
        <f t="shared" si="11"/>
        <v>#REF!</v>
      </c>
      <c r="E46" s="67" t="e">
        <f t="shared" si="11"/>
        <v>#REF!</v>
      </c>
      <c r="F46" s="67" t="e">
        <f t="shared" si="11"/>
        <v>#REF!</v>
      </c>
      <c r="G46" s="67" t="e">
        <f t="shared" si="11"/>
        <v>#REF!</v>
      </c>
      <c r="H46" s="67" t="e">
        <f t="shared" si="11"/>
        <v>#REF!</v>
      </c>
      <c r="I46" s="67" t="e">
        <f t="shared" si="11"/>
        <v>#REF!</v>
      </c>
      <c r="J46" s="67" t="e">
        <f t="shared" si="11"/>
        <v>#REF!</v>
      </c>
      <c r="K46" s="67" t="e">
        <f t="shared" si="11"/>
        <v>#REF!</v>
      </c>
      <c r="L46" s="67" t="e">
        <f t="shared" si="11"/>
        <v>#REF!</v>
      </c>
      <c r="M46" s="67" t="e">
        <f t="shared" si="11"/>
        <v>#REF!</v>
      </c>
      <c r="N46" s="67" t="e">
        <f t="shared" si="11"/>
        <v>#REF!</v>
      </c>
      <c r="O46" s="4"/>
      <c r="P46" s="4"/>
      <c r="Q46" s="4"/>
      <c r="R46" s="4"/>
      <c r="S46" s="4"/>
      <c r="T46" s="4"/>
      <c r="U46" s="4"/>
      <c r="V46" s="4"/>
      <c r="W46" s="4"/>
      <c r="X46" s="4"/>
      <c r="Y46" s="4"/>
      <c r="Z46" s="4"/>
    </row>
    <row r="47" spans="1:26" ht="13.5" customHeight="1" x14ac:dyDescent="0.2">
      <c r="A47" s="19"/>
      <c r="B47" s="4"/>
      <c r="C47" s="29"/>
      <c r="D47" s="29"/>
      <c r="E47" s="29"/>
      <c r="F47" s="29"/>
      <c r="G47" s="29"/>
      <c r="H47" s="29"/>
      <c r="I47" s="29"/>
      <c r="J47" s="29"/>
      <c r="K47" s="29"/>
      <c r="L47" s="29"/>
      <c r="M47" s="29"/>
      <c r="N47" s="29"/>
      <c r="O47" s="4"/>
      <c r="P47" s="4"/>
      <c r="Q47" s="4"/>
      <c r="R47" s="4"/>
      <c r="S47" s="4"/>
      <c r="T47" s="4"/>
      <c r="U47" s="4"/>
      <c r="V47" s="4"/>
      <c r="W47" s="4"/>
      <c r="X47" s="4"/>
      <c r="Y47" s="4"/>
      <c r="Z47" s="4"/>
    </row>
    <row r="48" spans="1:26" ht="13.5" customHeight="1" x14ac:dyDescent="0.2">
      <c r="A48" s="160" t="s">
        <v>235</v>
      </c>
      <c r="B48" s="160"/>
      <c r="C48" s="143"/>
      <c r="D48" s="143"/>
      <c r="E48" s="143"/>
      <c r="F48" s="143"/>
      <c r="G48" s="143"/>
      <c r="H48" s="143"/>
      <c r="I48" s="143"/>
      <c r="J48" s="143"/>
      <c r="K48" s="143"/>
      <c r="L48" s="143"/>
      <c r="M48" s="143"/>
      <c r="N48" s="143"/>
      <c r="O48" s="143"/>
      <c r="P48" s="143"/>
      <c r="Q48" s="143"/>
      <c r="R48" s="143"/>
      <c r="S48" s="143"/>
      <c r="T48" s="143"/>
      <c r="U48" s="143"/>
      <c r="V48" s="143"/>
      <c r="W48" s="143"/>
      <c r="X48" s="143"/>
      <c r="Y48" s="143"/>
      <c r="Z48" s="143"/>
    </row>
    <row r="49" spans="1:26" ht="13.5" customHeight="1" x14ac:dyDescent="0.2">
      <c r="A49" s="160" t="s">
        <v>225</v>
      </c>
      <c r="B49" s="160"/>
      <c r="C49" s="50" t="s">
        <v>182</v>
      </c>
      <c r="D49" s="50" t="s">
        <v>183</v>
      </c>
      <c r="E49" s="50" t="s">
        <v>184</v>
      </c>
      <c r="F49" s="50" t="s">
        <v>185</v>
      </c>
      <c r="G49" s="50" t="s">
        <v>186</v>
      </c>
      <c r="H49" s="50" t="s">
        <v>187</v>
      </c>
      <c r="I49" s="50" t="s">
        <v>188</v>
      </c>
      <c r="J49" s="50" t="s">
        <v>189</v>
      </c>
      <c r="K49" s="50" t="s">
        <v>190</v>
      </c>
      <c r="L49" s="50" t="s">
        <v>191</v>
      </c>
      <c r="M49" s="50" t="s">
        <v>192</v>
      </c>
      <c r="N49" s="50" t="s">
        <v>193</v>
      </c>
      <c r="O49" s="143"/>
      <c r="P49" s="143"/>
      <c r="Q49" s="143"/>
      <c r="R49" s="143"/>
      <c r="S49" s="143"/>
      <c r="T49" s="143"/>
      <c r="U49" s="143"/>
      <c r="V49" s="143"/>
      <c r="W49" s="143"/>
      <c r="X49" s="143"/>
      <c r="Y49" s="143"/>
      <c r="Z49" s="143"/>
    </row>
    <row r="50" spans="1:26" ht="13.5" customHeight="1" x14ac:dyDescent="0.2">
      <c r="A50" s="62" t="s">
        <v>216</v>
      </c>
      <c r="B50" s="62" t="s">
        <v>38</v>
      </c>
      <c r="C50" s="63" t="e">
        <f>SUMIFS('Variance Analysis'!C$9:C$24,'Variance Analysis'!$B$9:$B$24,'Variance Analysis'!$B$12,'Variance Analysis'!$A$9:$A$24,'Variance Analysis'!$A$13)</f>
        <v>#REF!</v>
      </c>
      <c r="D50" s="63" t="e">
        <f>SUMIFS('Variance Analysis'!D$9:D$24,'Variance Analysis'!$B$9:$B$24,'Variance Analysis'!$B$12,'Variance Analysis'!$A$9:$A$24,'Variance Analysis'!$A$13)</f>
        <v>#REF!</v>
      </c>
      <c r="E50" s="63" t="e">
        <f>SUMIFS('Variance Analysis'!E$9:E$24,'Variance Analysis'!$B$9:$B$24,'Variance Analysis'!$B$12,'Variance Analysis'!$A$9:$A$24,'Variance Analysis'!$A$13)</f>
        <v>#REF!</v>
      </c>
      <c r="F50" s="63" t="e">
        <f>SUMIFS('Variance Analysis'!F$9:F$24,'Variance Analysis'!$B$9:$B$24,'Variance Analysis'!$B$12,'Variance Analysis'!$A$9:$A$24,'Variance Analysis'!$A$13)</f>
        <v>#REF!</v>
      </c>
      <c r="G50" s="63" t="e">
        <f>SUMIFS('Variance Analysis'!G$9:G$24,'Variance Analysis'!$B$9:$B$24,'Variance Analysis'!$B$12,'Variance Analysis'!$A$9:$A$24,'Variance Analysis'!$A$13)</f>
        <v>#REF!</v>
      </c>
      <c r="H50" s="63" t="e">
        <f>SUMIFS('Variance Analysis'!H$9:H$24,'Variance Analysis'!$B$9:$B$24,'Variance Analysis'!$B$12,'Variance Analysis'!$A$9:$A$24,'Variance Analysis'!$A$13)</f>
        <v>#REF!</v>
      </c>
      <c r="I50" s="63" t="e">
        <f>SUMIFS('Variance Analysis'!I$9:I$24,'Variance Analysis'!$B$9:$B$24,'Variance Analysis'!$B$12,'Variance Analysis'!$A$9:$A$24,'Variance Analysis'!$A$13)</f>
        <v>#REF!</v>
      </c>
      <c r="J50" s="63" t="e">
        <f>SUMIFS('Variance Analysis'!J$9:J$24,'Variance Analysis'!$B$9:$B$24,'Variance Analysis'!$B$12,'Variance Analysis'!$A$9:$A$24,'Variance Analysis'!$A$13)</f>
        <v>#REF!</v>
      </c>
      <c r="K50" s="63" t="e">
        <f>SUMIFS('Variance Analysis'!K$9:K$24,'Variance Analysis'!$B$9:$B$24,'Variance Analysis'!$B$12,'Variance Analysis'!$A$9:$A$24,'Variance Analysis'!$A$13)</f>
        <v>#REF!</v>
      </c>
      <c r="L50" s="63" t="e">
        <f>SUMIFS('Variance Analysis'!L$9:L$24,'Variance Analysis'!$B$9:$B$24,'Variance Analysis'!$B$12,'Variance Analysis'!$A$9:$A$24,'Variance Analysis'!$A$13)</f>
        <v>#REF!</v>
      </c>
      <c r="M50" s="63" t="e">
        <f>SUMIFS('Variance Analysis'!M$9:M$24,'Variance Analysis'!$B$9:$B$24,'Variance Analysis'!$B$12,'Variance Analysis'!$A$9:$A$24,'Variance Analysis'!$A$13)</f>
        <v>#REF!</v>
      </c>
      <c r="N50" s="63" t="e">
        <f>SUMIFS('Variance Analysis'!N$9:N$24,'Variance Analysis'!$B$9:$B$24,'Variance Analysis'!$B$12,'Variance Analysis'!$A$9:$A$24,'Variance Analysis'!$A$13)</f>
        <v>#REF!</v>
      </c>
      <c r="O50" s="4"/>
      <c r="P50" s="4"/>
      <c r="Q50" s="4"/>
      <c r="R50" s="4"/>
      <c r="S50" s="4"/>
      <c r="T50" s="4"/>
      <c r="U50" s="4"/>
      <c r="V50" s="4"/>
      <c r="W50" s="4"/>
      <c r="X50" s="4"/>
      <c r="Y50" s="4"/>
      <c r="Z50" s="4"/>
    </row>
    <row r="51" spans="1:26" ht="13.5" customHeight="1" x14ac:dyDescent="0.2">
      <c r="A51" s="62" t="s">
        <v>217</v>
      </c>
      <c r="B51" s="62" t="s">
        <v>38</v>
      </c>
      <c r="C51" s="63" t="e">
        <f>SUMIFS('Variance Analysis'!C$9:C$24,'Variance Analysis'!$B$9:$B$24,'Variance Analysis'!$B$10,'Variance Analysis'!$A$9:$A$24,'Variance Analysis'!$A$13)</f>
        <v>#REF!</v>
      </c>
      <c r="D51" s="63" t="e">
        <f>SUMIFS('Variance Analysis'!D$9:D$24,'Variance Analysis'!$B$9:$B$24,'Variance Analysis'!$B$10,'Variance Analysis'!$A$9:$A$24,'Variance Analysis'!$A$13)</f>
        <v>#REF!</v>
      </c>
      <c r="E51" s="63" t="e">
        <f>SUMIFS('Variance Analysis'!E$9:E$24,'Variance Analysis'!$B$9:$B$24,'Variance Analysis'!$B$10,'Variance Analysis'!$A$9:$A$24,'Variance Analysis'!$A$13)</f>
        <v>#REF!</v>
      </c>
      <c r="F51" s="63" t="e">
        <f>SUMIFS('Variance Analysis'!F$9:F$24,'Variance Analysis'!$B$9:$B$24,'Variance Analysis'!$B$10,'Variance Analysis'!$A$9:$A$24,'Variance Analysis'!$A$13)</f>
        <v>#REF!</v>
      </c>
      <c r="G51" s="63" t="e">
        <f>SUMIFS('Variance Analysis'!G$9:G$24,'Variance Analysis'!$B$9:$B$24,'Variance Analysis'!$B$10,'Variance Analysis'!$A$9:$A$24,'Variance Analysis'!$A$13)</f>
        <v>#REF!</v>
      </c>
      <c r="H51" s="63" t="e">
        <f>SUMIFS('Variance Analysis'!H$9:H$24,'Variance Analysis'!$B$9:$B$24,'Variance Analysis'!$B$10,'Variance Analysis'!$A$9:$A$24,'Variance Analysis'!$A$13)</f>
        <v>#REF!</v>
      </c>
      <c r="I51" s="63" t="e">
        <f>SUMIFS('Variance Analysis'!I$9:I$24,'Variance Analysis'!$B$9:$B$24,'Variance Analysis'!$B$10,'Variance Analysis'!$A$9:$A$24,'Variance Analysis'!$A$13)</f>
        <v>#REF!</v>
      </c>
      <c r="J51" s="63" t="e">
        <f>SUMIFS('Variance Analysis'!J$9:J$24,'Variance Analysis'!$B$9:$B$24,'Variance Analysis'!$B$10,'Variance Analysis'!$A$9:$A$24,'Variance Analysis'!$A$13)</f>
        <v>#REF!</v>
      </c>
      <c r="K51" s="63" t="e">
        <f>SUMIFS('Variance Analysis'!K$9:K$24,'Variance Analysis'!$B$9:$B$24,'Variance Analysis'!$B$10,'Variance Analysis'!$A$9:$A$24,'Variance Analysis'!$A$13)</f>
        <v>#REF!</v>
      </c>
      <c r="L51" s="63" t="e">
        <f>SUMIFS('Variance Analysis'!L$9:L$24,'Variance Analysis'!$B$9:$B$24,'Variance Analysis'!$B$10,'Variance Analysis'!$A$9:$A$24,'Variance Analysis'!$A$13)</f>
        <v>#REF!</v>
      </c>
      <c r="M51" s="63" t="e">
        <f>SUMIFS('Variance Analysis'!M$9:M$24,'Variance Analysis'!$B$9:$B$24,'Variance Analysis'!$B$10,'Variance Analysis'!$A$9:$A$24,'Variance Analysis'!$A$13)</f>
        <v>#REF!</v>
      </c>
      <c r="N51" s="63" t="e">
        <f>SUMIFS('Variance Analysis'!N$9:N$24,'Variance Analysis'!$B$9:$B$24,'Variance Analysis'!$B$10,'Variance Analysis'!$A$9:$A$24,'Variance Analysis'!$A$13)</f>
        <v>#REF!</v>
      </c>
      <c r="O51" s="4"/>
      <c r="P51" s="4"/>
      <c r="Q51" s="4"/>
      <c r="R51" s="4"/>
      <c r="S51" s="4"/>
      <c r="T51" s="4"/>
      <c r="U51" s="4"/>
      <c r="V51" s="4"/>
      <c r="W51" s="4"/>
      <c r="X51" s="4"/>
      <c r="Y51" s="4"/>
      <c r="Z51" s="4"/>
    </row>
    <row r="52" spans="1:26" ht="13.5" customHeight="1" x14ac:dyDescent="0.2">
      <c r="A52" s="62" t="s">
        <v>218</v>
      </c>
      <c r="B52" s="62" t="s">
        <v>38</v>
      </c>
      <c r="C52" s="63" t="e">
        <f>SUMIFS('Variance Analysis'!C$9:C$24,'Variance Analysis'!$B$9:$B$24,'Variance Analysis'!$B$11,'Variance Analysis'!$A$9:$A$24,'Variance Analysis'!$A$13)</f>
        <v>#REF!</v>
      </c>
      <c r="D52" s="63" t="e">
        <f>SUMIFS('Variance Analysis'!D$9:D$24,'Variance Analysis'!$B$9:$B$24,'Variance Analysis'!$B$11,'Variance Analysis'!$A$9:$A$24,'Variance Analysis'!$A$13)</f>
        <v>#REF!</v>
      </c>
      <c r="E52" s="63" t="e">
        <f>SUMIFS('Variance Analysis'!E$9:E$24,'Variance Analysis'!$B$9:$B$24,'Variance Analysis'!$B$11,'Variance Analysis'!$A$9:$A$24,'Variance Analysis'!$A$13)</f>
        <v>#REF!</v>
      </c>
      <c r="F52" s="63" t="e">
        <f>SUMIFS('Variance Analysis'!F$9:F$24,'Variance Analysis'!$B$9:$B$24,'Variance Analysis'!$B$11,'Variance Analysis'!$A$9:$A$24,'Variance Analysis'!$A$13)</f>
        <v>#REF!</v>
      </c>
      <c r="G52" s="63" t="e">
        <f>SUMIFS('Variance Analysis'!G$9:G$24,'Variance Analysis'!$B$9:$B$24,'Variance Analysis'!$B$11,'Variance Analysis'!$A$9:$A$24,'Variance Analysis'!$A$13)</f>
        <v>#REF!</v>
      </c>
      <c r="H52" s="63" t="e">
        <f>SUMIFS('Variance Analysis'!H$9:H$24,'Variance Analysis'!$B$9:$B$24,'Variance Analysis'!$B$11,'Variance Analysis'!$A$9:$A$24,'Variance Analysis'!$A$13)</f>
        <v>#REF!</v>
      </c>
      <c r="I52" s="63" t="e">
        <f>SUMIFS('Variance Analysis'!I$9:I$24,'Variance Analysis'!$B$9:$B$24,'Variance Analysis'!$B$11,'Variance Analysis'!$A$9:$A$24,'Variance Analysis'!$A$13)</f>
        <v>#REF!</v>
      </c>
      <c r="J52" s="63" t="e">
        <f>SUMIFS('Variance Analysis'!J$9:J$24,'Variance Analysis'!$B$9:$B$24,'Variance Analysis'!$B$11,'Variance Analysis'!$A$9:$A$24,'Variance Analysis'!$A$13)</f>
        <v>#REF!</v>
      </c>
      <c r="K52" s="63" t="e">
        <f>SUMIFS('Variance Analysis'!K$9:K$24,'Variance Analysis'!$B$9:$B$24,'Variance Analysis'!$B$11,'Variance Analysis'!$A$9:$A$24,'Variance Analysis'!$A$13)</f>
        <v>#REF!</v>
      </c>
      <c r="L52" s="63" t="e">
        <f>SUMIFS('Variance Analysis'!L$9:L$24,'Variance Analysis'!$B$9:$B$24,'Variance Analysis'!$B$11,'Variance Analysis'!$A$9:$A$24,'Variance Analysis'!$A$13)</f>
        <v>#REF!</v>
      </c>
      <c r="M52" s="63" t="e">
        <f>SUMIFS('Variance Analysis'!M$9:M$24,'Variance Analysis'!$B$9:$B$24,'Variance Analysis'!$B$11,'Variance Analysis'!$A$9:$A$24,'Variance Analysis'!$A$13)</f>
        <v>#REF!</v>
      </c>
      <c r="N52" s="63" t="e">
        <f>SUMIFS('Variance Analysis'!N$9:N$24,'Variance Analysis'!$B$9:$B$24,'Variance Analysis'!$B$11,'Variance Analysis'!$A$9:$A$24,'Variance Analysis'!$A$13)</f>
        <v>#REF!</v>
      </c>
      <c r="O52" s="4"/>
      <c r="P52" s="4"/>
      <c r="Q52" s="4"/>
      <c r="R52" s="4"/>
      <c r="S52" s="4"/>
      <c r="T52" s="4"/>
      <c r="U52" s="4"/>
      <c r="V52" s="4"/>
      <c r="W52" s="4"/>
      <c r="X52" s="4"/>
      <c r="Y52" s="4"/>
      <c r="Z52" s="4"/>
    </row>
    <row r="53" spans="1:26" ht="13.5" customHeight="1" x14ac:dyDescent="0.2">
      <c r="A53" s="62" t="s">
        <v>199</v>
      </c>
      <c r="B53" s="62" t="s">
        <v>227</v>
      </c>
      <c r="C53" s="64" t="e">
        <f t="shared" ref="C53:N53" si="12">#REF!</f>
        <v>#REF!</v>
      </c>
      <c r="D53" s="64" t="e">
        <f t="shared" si="12"/>
        <v>#REF!</v>
      </c>
      <c r="E53" s="64" t="e">
        <f t="shared" si="12"/>
        <v>#REF!</v>
      </c>
      <c r="F53" s="64" t="e">
        <f t="shared" si="12"/>
        <v>#REF!</v>
      </c>
      <c r="G53" s="64" t="e">
        <f t="shared" si="12"/>
        <v>#REF!</v>
      </c>
      <c r="H53" s="64" t="e">
        <f t="shared" si="12"/>
        <v>#REF!</v>
      </c>
      <c r="I53" s="64" t="e">
        <f t="shared" si="12"/>
        <v>#REF!</v>
      </c>
      <c r="J53" s="64" t="e">
        <f t="shared" si="12"/>
        <v>#REF!</v>
      </c>
      <c r="K53" s="64" t="e">
        <f t="shared" si="12"/>
        <v>#REF!</v>
      </c>
      <c r="L53" s="64" t="e">
        <f t="shared" si="12"/>
        <v>#REF!</v>
      </c>
      <c r="M53" s="64" t="e">
        <f t="shared" si="12"/>
        <v>#REF!</v>
      </c>
      <c r="N53" s="64" t="e">
        <f t="shared" si="12"/>
        <v>#REF!</v>
      </c>
      <c r="O53" s="4"/>
      <c r="P53" s="4"/>
      <c r="Q53" s="4"/>
      <c r="R53" s="4"/>
      <c r="S53" s="4"/>
      <c r="T53" s="4"/>
      <c r="U53" s="4"/>
      <c r="V53" s="4"/>
      <c r="W53" s="4"/>
      <c r="X53" s="4"/>
      <c r="Y53" s="4"/>
      <c r="Z53" s="4"/>
    </row>
    <row r="54" spans="1:26" ht="13.5" customHeight="1" x14ac:dyDescent="0.2">
      <c r="A54" s="65" t="s">
        <v>234</v>
      </c>
      <c r="B54" s="66" t="s">
        <v>229</v>
      </c>
      <c r="C54" s="67" t="e">
        <f t="shared" ref="C54:N54" si="13">SUM($C$50:C52)/(SUM($C$53:C53)*1000)</f>
        <v>#REF!</v>
      </c>
      <c r="D54" s="67" t="e">
        <f t="shared" si="13"/>
        <v>#REF!</v>
      </c>
      <c r="E54" s="67" t="e">
        <f t="shared" si="13"/>
        <v>#REF!</v>
      </c>
      <c r="F54" s="67" t="e">
        <f t="shared" si="13"/>
        <v>#REF!</v>
      </c>
      <c r="G54" s="67" t="e">
        <f t="shared" si="13"/>
        <v>#REF!</v>
      </c>
      <c r="H54" s="67" t="e">
        <f t="shared" si="13"/>
        <v>#REF!</v>
      </c>
      <c r="I54" s="67" t="e">
        <f t="shared" si="13"/>
        <v>#REF!</v>
      </c>
      <c r="J54" s="67" t="e">
        <f t="shared" si="13"/>
        <v>#REF!</v>
      </c>
      <c r="K54" s="67" t="e">
        <f t="shared" si="13"/>
        <v>#REF!</v>
      </c>
      <c r="L54" s="67" t="e">
        <f t="shared" si="13"/>
        <v>#REF!</v>
      </c>
      <c r="M54" s="67" t="e">
        <f t="shared" si="13"/>
        <v>#REF!</v>
      </c>
      <c r="N54" s="67" t="e">
        <f t="shared" si="13"/>
        <v>#REF!</v>
      </c>
      <c r="O54" s="4"/>
      <c r="P54" s="4"/>
      <c r="Q54" s="4"/>
      <c r="R54" s="4"/>
      <c r="S54" s="4"/>
      <c r="T54" s="4"/>
      <c r="U54" s="4"/>
      <c r="V54" s="4"/>
      <c r="W54" s="4"/>
      <c r="X54" s="4"/>
      <c r="Y54" s="4"/>
      <c r="Z54" s="4"/>
    </row>
    <row r="55" spans="1:26" ht="13.5" customHeight="1" x14ac:dyDescent="0.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5" customHeight="1" x14ac:dyDescent="0.2">
      <c r="A56" s="160" t="s">
        <v>236</v>
      </c>
      <c r="B56" s="160"/>
      <c r="C56" s="160"/>
      <c r="D56" s="160"/>
      <c r="E56" s="160"/>
      <c r="F56" s="160"/>
      <c r="G56" s="160"/>
      <c r="H56" s="160"/>
      <c r="I56" s="160"/>
      <c r="J56" s="160"/>
      <c r="K56" s="160"/>
      <c r="L56" s="160"/>
      <c r="M56" s="160"/>
      <c r="N56" s="160"/>
      <c r="O56" s="160"/>
      <c r="P56" s="160"/>
      <c r="Q56" s="160"/>
      <c r="R56" s="160"/>
      <c r="S56" s="160"/>
      <c r="T56" s="160"/>
      <c r="U56" s="160"/>
      <c r="V56" s="160"/>
      <c r="W56" s="160"/>
      <c r="X56" s="160"/>
      <c r="Y56" s="160"/>
      <c r="Z56" s="160"/>
    </row>
    <row r="57" spans="1:26" ht="13.5" customHeight="1" x14ac:dyDescent="0.2">
      <c r="A57" s="160" t="s">
        <v>225</v>
      </c>
      <c r="B57" s="160"/>
      <c r="C57" s="50" t="s">
        <v>182</v>
      </c>
      <c r="D57" s="50" t="s">
        <v>183</v>
      </c>
      <c r="E57" s="50" t="s">
        <v>184</v>
      </c>
      <c r="F57" s="50" t="s">
        <v>185</v>
      </c>
      <c r="G57" s="50" t="s">
        <v>186</v>
      </c>
      <c r="H57" s="50" t="s">
        <v>187</v>
      </c>
      <c r="I57" s="50" t="s">
        <v>188</v>
      </c>
      <c r="J57" s="50" t="s">
        <v>189</v>
      </c>
      <c r="K57" s="50" t="s">
        <v>190</v>
      </c>
      <c r="L57" s="50" t="s">
        <v>191</v>
      </c>
      <c r="M57" s="50" t="s">
        <v>192</v>
      </c>
      <c r="N57" s="50" t="s">
        <v>193</v>
      </c>
      <c r="O57" s="160"/>
      <c r="P57" s="160"/>
      <c r="Q57" s="160"/>
      <c r="R57" s="160"/>
      <c r="S57" s="160"/>
      <c r="T57" s="160"/>
      <c r="U57" s="160"/>
      <c r="V57" s="160"/>
      <c r="W57" s="160"/>
      <c r="X57" s="160"/>
      <c r="Y57" s="160"/>
      <c r="Z57" s="160"/>
    </row>
    <row r="58" spans="1:26" ht="13.5" customHeight="1" x14ac:dyDescent="0.2">
      <c r="A58" s="62" t="s">
        <v>216</v>
      </c>
      <c r="B58" s="62" t="s">
        <v>38</v>
      </c>
      <c r="C58" s="63" t="e">
        <f>SUMIFS('Variance Analysis'!C$9:C$24,'Variance Analysis'!$B$9:$B$24,'Variance Analysis'!$B$12,'Variance Analysis'!$A$9:$A$24,'Variance Analysis'!$A$17)</f>
        <v>#REF!</v>
      </c>
      <c r="D58" s="63" t="e">
        <f>SUMIFS('Variance Analysis'!D$9:D$24,'Variance Analysis'!$B$9:$B$24,'Variance Analysis'!$B$12,'Variance Analysis'!$A$9:$A$24,'Variance Analysis'!$A$17)</f>
        <v>#REF!</v>
      </c>
      <c r="E58" s="63" t="e">
        <f>SUMIFS('Variance Analysis'!E$9:E$24,'Variance Analysis'!$B$9:$B$24,'Variance Analysis'!$B$12,'Variance Analysis'!$A$9:$A$24,'Variance Analysis'!$A$17)</f>
        <v>#REF!</v>
      </c>
      <c r="F58" s="63" t="e">
        <f>SUMIFS('Variance Analysis'!F$9:F$24,'Variance Analysis'!$B$9:$B$24,'Variance Analysis'!$B$12,'Variance Analysis'!$A$9:$A$24,'Variance Analysis'!$A$17)</f>
        <v>#REF!</v>
      </c>
      <c r="G58" s="63" t="e">
        <f>SUMIFS('Variance Analysis'!G$9:G$24,'Variance Analysis'!$B$9:$B$24,'Variance Analysis'!$B$12,'Variance Analysis'!$A$9:$A$24,'Variance Analysis'!$A$17)</f>
        <v>#REF!</v>
      </c>
      <c r="H58" s="63" t="e">
        <f>SUMIFS('Variance Analysis'!H$9:H$24,'Variance Analysis'!$B$9:$B$24,'Variance Analysis'!$B$12,'Variance Analysis'!$A$9:$A$24,'Variance Analysis'!$A$17)</f>
        <v>#REF!</v>
      </c>
      <c r="I58" s="63" t="e">
        <f>SUMIFS('Variance Analysis'!I$9:I$24,'Variance Analysis'!$B$9:$B$24,'Variance Analysis'!$B$12,'Variance Analysis'!$A$9:$A$24,'Variance Analysis'!$A$17)</f>
        <v>#REF!</v>
      </c>
      <c r="J58" s="63" t="e">
        <f>SUMIFS('Variance Analysis'!J$9:J$24,'Variance Analysis'!$B$9:$B$24,'Variance Analysis'!$B$12,'Variance Analysis'!$A$9:$A$24,'Variance Analysis'!$A$17)</f>
        <v>#REF!</v>
      </c>
      <c r="K58" s="63" t="e">
        <f>SUMIFS('Variance Analysis'!K$9:K$24,'Variance Analysis'!$B$9:$B$24,'Variance Analysis'!$B$12,'Variance Analysis'!$A$9:$A$24,'Variance Analysis'!$A$17)</f>
        <v>#REF!</v>
      </c>
      <c r="L58" s="63" t="e">
        <f>SUMIFS('Variance Analysis'!L$9:L$24,'Variance Analysis'!$B$9:$B$24,'Variance Analysis'!$B$12,'Variance Analysis'!$A$9:$A$24,'Variance Analysis'!$A$17)</f>
        <v>#REF!</v>
      </c>
      <c r="M58" s="63" t="e">
        <f>SUMIFS('Variance Analysis'!M$9:M$24,'Variance Analysis'!$B$9:$B$24,'Variance Analysis'!$B$12,'Variance Analysis'!$A$9:$A$24,'Variance Analysis'!$A$17)</f>
        <v>#REF!</v>
      </c>
      <c r="N58" s="63" t="e">
        <f>SUMIFS('Variance Analysis'!N$9:N$24,'Variance Analysis'!$B$9:$B$24,'Variance Analysis'!$B$12,'Variance Analysis'!$A$9:$A$24,'Variance Analysis'!$A$17)</f>
        <v>#REF!</v>
      </c>
      <c r="O58" s="4"/>
      <c r="P58" s="4"/>
      <c r="Q58" s="4"/>
      <c r="R58" s="4"/>
      <c r="S58" s="4"/>
      <c r="T58" s="4"/>
      <c r="U58" s="4"/>
      <c r="V58" s="4"/>
      <c r="W58" s="4"/>
      <c r="X58" s="4"/>
      <c r="Y58" s="4"/>
      <c r="Z58" s="4"/>
    </row>
    <row r="59" spans="1:26" ht="13.5" customHeight="1" x14ac:dyDescent="0.2">
      <c r="A59" s="62" t="s">
        <v>217</v>
      </c>
      <c r="B59" s="62" t="s">
        <v>38</v>
      </c>
      <c r="C59" s="63" t="e">
        <f>SUMIFS('Variance Analysis'!C$9:C$24,'Variance Analysis'!$B$9:$B$24,'Variance Analysis'!$B$10,'Variance Analysis'!$A$9:$A$24,'Variance Analysis'!$A$17)</f>
        <v>#REF!</v>
      </c>
      <c r="D59" s="63" t="e">
        <f>SUMIFS('Variance Analysis'!D$9:D$24,'Variance Analysis'!$B$9:$B$24,'Variance Analysis'!$B$10,'Variance Analysis'!$A$9:$A$24,'Variance Analysis'!$A$17)</f>
        <v>#REF!</v>
      </c>
      <c r="E59" s="63" t="e">
        <f>SUMIFS('Variance Analysis'!E$9:E$24,'Variance Analysis'!$B$9:$B$24,'Variance Analysis'!$B$10,'Variance Analysis'!$A$9:$A$24,'Variance Analysis'!$A$17)</f>
        <v>#REF!</v>
      </c>
      <c r="F59" s="63" t="e">
        <f>SUMIFS('Variance Analysis'!F$9:F$24,'Variance Analysis'!$B$9:$B$24,'Variance Analysis'!$B$10,'Variance Analysis'!$A$9:$A$24,'Variance Analysis'!$A$17)</f>
        <v>#REF!</v>
      </c>
      <c r="G59" s="63" t="e">
        <f>SUMIFS('Variance Analysis'!G$9:G$24,'Variance Analysis'!$B$9:$B$24,'Variance Analysis'!$B$10,'Variance Analysis'!$A$9:$A$24,'Variance Analysis'!$A$17)</f>
        <v>#REF!</v>
      </c>
      <c r="H59" s="63" t="e">
        <f>SUMIFS('Variance Analysis'!H$9:H$24,'Variance Analysis'!$B$9:$B$24,'Variance Analysis'!$B$10,'Variance Analysis'!$A$9:$A$24,'Variance Analysis'!$A$17)</f>
        <v>#REF!</v>
      </c>
      <c r="I59" s="63" t="e">
        <f>SUMIFS('Variance Analysis'!I$9:I$24,'Variance Analysis'!$B$9:$B$24,'Variance Analysis'!$B$10,'Variance Analysis'!$A$9:$A$24,'Variance Analysis'!$A$17)</f>
        <v>#REF!</v>
      </c>
      <c r="J59" s="63" t="e">
        <f>SUMIFS('Variance Analysis'!J$9:J$24,'Variance Analysis'!$B$9:$B$24,'Variance Analysis'!$B$10,'Variance Analysis'!$A$9:$A$24,'Variance Analysis'!$A$17)</f>
        <v>#REF!</v>
      </c>
      <c r="K59" s="63" t="e">
        <f>SUMIFS('Variance Analysis'!K$9:K$24,'Variance Analysis'!$B$9:$B$24,'Variance Analysis'!$B$10,'Variance Analysis'!$A$9:$A$24,'Variance Analysis'!$A$17)</f>
        <v>#REF!</v>
      </c>
      <c r="L59" s="63" t="e">
        <f>SUMIFS('Variance Analysis'!L$9:L$24,'Variance Analysis'!$B$9:$B$24,'Variance Analysis'!$B$10,'Variance Analysis'!$A$9:$A$24,'Variance Analysis'!$A$17)</f>
        <v>#REF!</v>
      </c>
      <c r="M59" s="63" t="e">
        <f>SUMIFS('Variance Analysis'!M$9:M$24,'Variance Analysis'!$B$9:$B$24,'Variance Analysis'!$B$10,'Variance Analysis'!$A$9:$A$24,'Variance Analysis'!$A$17)</f>
        <v>#REF!</v>
      </c>
      <c r="N59" s="63" t="e">
        <f>SUMIFS('Variance Analysis'!N$9:N$24,'Variance Analysis'!$B$9:$B$24,'Variance Analysis'!$B$10,'Variance Analysis'!$A$9:$A$24,'Variance Analysis'!$A$17)</f>
        <v>#REF!</v>
      </c>
      <c r="O59" s="4"/>
      <c r="P59" s="4"/>
      <c r="Q59" s="4"/>
      <c r="R59" s="4"/>
      <c r="S59" s="4"/>
      <c r="T59" s="4"/>
      <c r="U59" s="4"/>
      <c r="V59" s="4"/>
      <c r="W59" s="4"/>
      <c r="X59" s="4"/>
      <c r="Y59" s="4"/>
      <c r="Z59" s="4"/>
    </row>
    <row r="60" spans="1:26" ht="13.5" customHeight="1" x14ac:dyDescent="0.2">
      <c r="A60" s="62" t="s">
        <v>218</v>
      </c>
      <c r="B60" s="62" t="s">
        <v>38</v>
      </c>
      <c r="C60" s="63" t="e">
        <f>SUMIFS('Variance Analysis'!C$9:C$24,'Variance Analysis'!$B$9:$B$24,'Variance Analysis'!$B$11,'Variance Analysis'!$A$9:$A$24,'Variance Analysis'!$A$17)</f>
        <v>#REF!</v>
      </c>
      <c r="D60" s="63" t="e">
        <f>SUMIFS('Variance Analysis'!D$9:D$24,'Variance Analysis'!$B$9:$B$24,'Variance Analysis'!$B$11,'Variance Analysis'!$A$9:$A$24,'Variance Analysis'!$A$17)</f>
        <v>#REF!</v>
      </c>
      <c r="E60" s="63" t="e">
        <f>SUMIFS('Variance Analysis'!E$9:E$24,'Variance Analysis'!$B$9:$B$24,'Variance Analysis'!$B$11,'Variance Analysis'!$A$9:$A$24,'Variance Analysis'!$A$17)</f>
        <v>#REF!</v>
      </c>
      <c r="F60" s="63" t="e">
        <f>SUMIFS('Variance Analysis'!F$9:F$24,'Variance Analysis'!$B$9:$B$24,'Variance Analysis'!$B$11,'Variance Analysis'!$A$9:$A$24,'Variance Analysis'!$A$17)</f>
        <v>#REF!</v>
      </c>
      <c r="G60" s="63" t="e">
        <f>SUMIFS('Variance Analysis'!G$9:G$24,'Variance Analysis'!$B$9:$B$24,'Variance Analysis'!$B$11,'Variance Analysis'!$A$9:$A$24,'Variance Analysis'!$A$17)</f>
        <v>#REF!</v>
      </c>
      <c r="H60" s="63" t="e">
        <f>SUMIFS('Variance Analysis'!H$9:H$24,'Variance Analysis'!$B$9:$B$24,'Variance Analysis'!$B$11,'Variance Analysis'!$A$9:$A$24,'Variance Analysis'!$A$17)</f>
        <v>#REF!</v>
      </c>
      <c r="I60" s="63" t="e">
        <f>SUMIFS('Variance Analysis'!I$9:I$24,'Variance Analysis'!$B$9:$B$24,'Variance Analysis'!$B$11,'Variance Analysis'!$A$9:$A$24,'Variance Analysis'!$A$17)</f>
        <v>#REF!</v>
      </c>
      <c r="J60" s="63" t="e">
        <f>SUMIFS('Variance Analysis'!J$9:J$24,'Variance Analysis'!$B$9:$B$24,'Variance Analysis'!$B$11,'Variance Analysis'!$A$9:$A$24,'Variance Analysis'!$A$17)</f>
        <v>#REF!</v>
      </c>
      <c r="K60" s="63" t="e">
        <f>SUMIFS('Variance Analysis'!K$9:K$24,'Variance Analysis'!$B$9:$B$24,'Variance Analysis'!$B$11,'Variance Analysis'!$A$9:$A$24,'Variance Analysis'!$A$17)</f>
        <v>#REF!</v>
      </c>
      <c r="L60" s="63" t="e">
        <f>SUMIFS('Variance Analysis'!L$9:L$24,'Variance Analysis'!$B$9:$B$24,'Variance Analysis'!$B$11,'Variance Analysis'!$A$9:$A$24,'Variance Analysis'!$A$17)</f>
        <v>#REF!</v>
      </c>
      <c r="M60" s="63" t="e">
        <f>SUMIFS('Variance Analysis'!M$9:M$24,'Variance Analysis'!$B$9:$B$24,'Variance Analysis'!$B$11,'Variance Analysis'!$A$9:$A$24,'Variance Analysis'!$A$17)</f>
        <v>#REF!</v>
      </c>
      <c r="N60" s="63" t="e">
        <f>SUMIFS('Variance Analysis'!N$9:N$24,'Variance Analysis'!$B$9:$B$24,'Variance Analysis'!$B$11,'Variance Analysis'!$A$9:$A$24,'Variance Analysis'!$A$17)</f>
        <v>#REF!</v>
      </c>
      <c r="O60" s="4"/>
      <c r="P60" s="4"/>
      <c r="Q60" s="4"/>
      <c r="R60" s="4"/>
      <c r="S60" s="4"/>
      <c r="T60" s="4"/>
      <c r="U60" s="4"/>
      <c r="V60" s="4"/>
      <c r="W60" s="4"/>
      <c r="X60" s="4"/>
      <c r="Y60" s="4"/>
      <c r="Z60" s="4"/>
    </row>
    <row r="61" spans="1:26" ht="13.5" customHeight="1" x14ac:dyDescent="0.2">
      <c r="A61" s="62" t="s">
        <v>200</v>
      </c>
      <c r="B61" s="62" t="s">
        <v>227</v>
      </c>
      <c r="C61" s="64" t="e">
        <f t="shared" ref="C61:N61" si="14">#REF!</f>
        <v>#REF!</v>
      </c>
      <c r="D61" s="64" t="e">
        <f t="shared" si="14"/>
        <v>#REF!</v>
      </c>
      <c r="E61" s="64" t="e">
        <f t="shared" si="14"/>
        <v>#REF!</v>
      </c>
      <c r="F61" s="64" t="e">
        <f t="shared" si="14"/>
        <v>#REF!</v>
      </c>
      <c r="G61" s="64" t="e">
        <f t="shared" si="14"/>
        <v>#REF!</v>
      </c>
      <c r="H61" s="64" t="e">
        <f t="shared" si="14"/>
        <v>#REF!</v>
      </c>
      <c r="I61" s="64" t="e">
        <f t="shared" si="14"/>
        <v>#REF!</v>
      </c>
      <c r="J61" s="64" t="e">
        <f t="shared" si="14"/>
        <v>#REF!</v>
      </c>
      <c r="K61" s="64" t="e">
        <f t="shared" si="14"/>
        <v>#REF!</v>
      </c>
      <c r="L61" s="64" t="e">
        <f t="shared" si="14"/>
        <v>#REF!</v>
      </c>
      <c r="M61" s="64" t="e">
        <f t="shared" si="14"/>
        <v>#REF!</v>
      </c>
      <c r="N61" s="64" t="e">
        <f t="shared" si="14"/>
        <v>#REF!</v>
      </c>
      <c r="O61" s="4"/>
      <c r="P61" s="4"/>
      <c r="Q61" s="4"/>
      <c r="R61" s="4"/>
      <c r="S61" s="4"/>
      <c r="T61" s="4"/>
      <c r="U61" s="4"/>
      <c r="V61" s="4"/>
      <c r="W61" s="4"/>
      <c r="X61" s="4"/>
      <c r="Y61" s="4"/>
      <c r="Z61" s="4"/>
    </row>
    <row r="62" spans="1:26" ht="13.5" customHeight="1" x14ac:dyDescent="0.2">
      <c r="A62" s="65" t="s">
        <v>234</v>
      </c>
      <c r="B62" s="66" t="s">
        <v>229</v>
      </c>
      <c r="C62" s="67" t="e">
        <f t="shared" ref="C62:N62" si="15">SUM($C$58:C60)/(SUM($C$61:C61)*1000)</f>
        <v>#REF!</v>
      </c>
      <c r="D62" s="67" t="e">
        <f t="shared" si="15"/>
        <v>#REF!</v>
      </c>
      <c r="E62" s="67" t="e">
        <f t="shared" si="15"/>
        <v>#REF!</v>
      </c>
      <c r="F62" s="67" t="e">
        <f t="shared" si="15"/>
        <v>#REF!</v>
      </c>
      <c r="G62" s="67" t="e">
        <f t="shared" si="15"/>
        <v>#REF!</v>
      </c>
      <c r="H62" s="67" t="e">
        <f t="shared" si="15"/>
        <v>#REF!</v>
      </c>
      <c r="I62" s="67" t="e">
        <f t="shared" si="15"/>
        <v>#REF!</v>
      </c>
      <c r="J62" s="67" t="e">
        <f t="shared" si="15"/>
        <v>#REF!</v>
      </c>
      <c r="K62" s="67" t="e">
        <f t="shared" si="15"/>
        <v>#REF!</v>
      </c>
      <c r="L62" s="67" t="e">
        <f t="shared" si="15"/>
        <v>#REF!</v>
      </c>
      <c r="M62" s="67" t="e">
        <f t="shared" si="15"/>
        <v>#REF!</v>
      </c>
      <c r="N62" s="67" t="e">
        <f t="shared" si="15"/>
        <v>#REF!</v>
      </c>
      <c r="O62" s="4"/>
      <c r="P62" s="4"/>
      <c r="Q62" s="4"/>
      <c r="R62" s="4"/>
      <c r="S62" s="4"/>
      <c r="T62" s="4"/>
      <c r="U62" s="4"/>
      <c r="V62" s="4"/>
      <c r="W62" s="4"/>
      <c r="X62" s="4"/>
      <c r="Y62" s="4"/>
      <c r="Z62" s="4"/>
    </row>
    <row r="63" spans="1:26" ht="13.5" customHeight="1" x14ac:dyDescent="0.2">
      <c r="A63" s="19"/>
      <c r="B63" s="4"/>
      <c r="C63" s="68"/>
      <c r="D63" s="68"/>
      <c r="E63" s="68"/>
      <c r="F63" s="68"/>
      <c r="G63" s="68"/>
      <c r="H63" s="68"/>
      <c r="I63" s="68"/>
      <c r="J63" s="68"/>
      <c r="K63" s="68"/>
      <c r="L63" s="68"/>
      <c r="M63" s="68"/>
      <c r="N63" s="68"/>
      <c r="O63" s="4"/>
      <c r="P63" s="4"/>
      <c r="Q63" s="4"/>
      <c r="R63" s="4"/>
      <c r="S63" s="4"/>
      <c r="T63" s="4"/>
      <c r="U63" s="4"/>
      <c r="V63" s="4"/>
      <c r="W63" s="4"/>
      <c r="X63" s="4"/>
      <c r="Y63" s="4"/>
      <c r="Z63" s="4"/>
    </row>
    <row r="64" spans="1:26" ht="13.5" customHeight="1" x14ac:dyDescent="0.2">
      <c r="A64" s="160" t="s">
        <v>237</v>
      </c>
      <c r="B64" s="148"/>
      <c r="C64" s="148"/>
      <c r="D64" s="148"/>
      <c r="E64" s="148"/>
      <c r="F64" s="148"/>
      <c r="G64" s="148"/>
      <c r="H64" s="148"/>
      <c r="I64" s="148"/>
      <c r="J64" s="148"/>
      <c r="K64" s="148"/>
      <c r="L64" s="148"/>
      <c r="M64" s="148"/>
      <c r="N64" s="148"/>
      <c r="O64" s="148"/>
      <c r="P64" s="148"/>
      <c r="Q64" s="148"/>
      <c r="R64" s="148"/>
      <c r="S64" s="148"/>
      <c r="T64" s="148"/>
      <c r="U64" s="148"/>
      <c r="V64" s="148"/>
      <c r="W64" s="148"/>
      <c r="X64" s="148"/>
      <c r="Y64" s="148"/>
      <c r="Z64" s="148"/>
    </row>
    <row r="65" spans="1:26" ht="13.5" customHeight="1" x14ac:dyDescent="0.2">
      <c r="A65" s="160" t="s">
        <v>225</v>
      </c>
      <c r="B65" s="160"/>
      <c r="C65" s="50" t="s">
        <v>182</v>
      </c>
      <c r="D65" s="50" t="s">
        <v>183</v>
      </c>
      <c r="E65" s="50" t="s">
        <v>184</v>
      </c>
      <c r="F65" s="50" t="s">
        <v>185</v>
      </c>
      <c r="G65" s="50" t="s">
        <v>186</v>
      </c>
      <c r="H65" s="50" t="s">
        <v>187</v>
      </c>
      <c r="I65" s="50" t="s">
        <v>188</v>
      </c>
      <c r="J65" s="50" t="s">
        <v>189</v>
      </c>
      <c r="K65" s="50" t="s">
        <v>190</v>
      </c>
      <c r="L65" s="50" t="s">
        <v>191</v>
      </c>
      <c r="M65" s="50" t="s">
        <v>192</v>
      </c>
      <c r="N65" s="50" t="s">
        <v>193</v>
      </c>
      <c r="O65" s="143"/>
      <c r="P65" s="143"/>
      <c r="Q65" s="143"/>
      <c r="R65" s="143"/>
      <c r="S65" s="143"/>
      <c r="T65" s="143"/>
      <c r="U65" s="143"/>
      <c r="V65" s="143"/>
      <c r="W65" s="143"/>
      <c r="X65" s="143"/>
      <c r="Y65" s="143"/>
      <c r="Z65" s="143"/>
    </row>
    <row r="66" spans="1:26" ht="13.5" customHeight="1" x14ac:dyDescent="0.2">
      <c r="A66" s="62" t="s">
        <v>216</v>
      </c>
      <c r="B66" s="62" t="s">
        <v>38</v>
      </c>
      <c r="C66" s="63" t="e">
        <f>SUMIFS('Variance Analysis'!C$9:C$24,'Variance Analysis'!$B$9:$B$24,'Variance Analysis'!$B$12,'Variance Analysis'!$A$9:$A$24,'Variance Analysis'!$A$21)</f>
        <v>#REF!</v>
      </c>
      <c r="D66" s="63" t="e">
        <f>SUMIFS('Variance Analysis'!D$9:D$24,'Variance Analysis'!$B$9:$B$24,'Variance Analysis'!$B$12,'Variance Analysis'!$A$9:$A$24,'Variance Analysis'!$A$21)</f>
        <v>#REF!</v>
      </c>
      <c r="E66" s="63" t="e">
        <f>SUMIFS('Variance Analysis'!E$9:E$24,'Variance Analysis'!$B$9:$B$24,'Variance Analysis'!$B$12,'Variance Analysis'!$A$9:$A$24,'Variance Analysis'!$A$21)</f>
        <v>#REF!</v>
      </c>
      <c r="F66" s="63" t="e">
        <f>SUMIFS('Variance Analysis'!F$9:F$24,'Variance Analysis'!$B$9:$B$24,'Variance Analysis'!$B$12,'Variance Analysis'!$A$9:$A$24,'Variance Analysis'!$A$21)</f>
        <v>#REF!</v>
      </c>
      <c r="G66" s="63" t="e">
        <f>SUMIFS('Variance Analysis'!G$9:G$24,'Variance Analysis'!$B$9:$B$24,'Variance Analysis'!$B$12,'Variance Analysis'!$A$9:$A$24,'Variance Analysis'!$A$21)</f>
        <v>#REF!</v>
      </c>
      <c r="H66" s="63" t="e">
        <f>SUMIFS('Variance Analysis'!H$9:H$24,'Variance Analysis'!$B$9:$B$24,'Variance Analysis'!$B$12,'Variance Analysis'!$A$9:$A$24,'Variance Analysis'!$A$21)</f>
        <v>#REF!</v>
      </c>
      <c r="I66" s="63" t="e">
        <f>SUMIFS('Variance Analysis'!I$9:I$24,'Variance Analysis'!$B$9:$B$24,'Variance Analysis'!$B$12,'Variance Analysis'!$A$9:$A$24,'Variance Analysis'!$A$21)</f>
        <v>#REF!</v>
      </c>
      <c r="J66" s="63" t="e">
        <f>SUMIFS('Variance Analysis'!J$9:J$24,'Variance Analysis'!$B$9:$B$24,'Variance Analysis'!$B$12,'Variance Analysis'!$A$9:$A$24,'Variance Analysis'!$A$21)</f>
        <v>#REF!</v>
      </c>
      <c r="K66" s="63" t="e">
        <f>SUMIFS('Variance Analysis'!K$9:K$24,'Variance Analysis'!$B$9:$B$24,'Variance Analysis'!$B$12,'Variance Analysis'!$A$9:$A$24,'Variance Analysis'!$A$21)</f>
        <v>#REF!</v>
      </c>
      <c r="L66" s="63" t="e">
        <f>SUMIFS('Variance Analysis'!L$9:L$24,'Variance Analysis'!$B$9:$B$24,'Variance Analysis'!$B$12,'Variance Analysis'!$A$9:$A$24,'Variance Analysis'!$A$21)</f>
        <v>#REF!</v>
      </c>
      <c r="M66" s="63" t="e">
        <f>SUMIFS('Variance Analysis'!M$9:M$24,'Variance Analysis'!$B$9:$B$24,'Variance Analysis'!$B$12,'Variance Analysis'!$A$9:$A$24,'Variance Analysis'!$A$21)</f>
        <v>#REF!</v>
      </c>
      <c r="N66" s="63" t="e">
        <f>SUMIFS('Variance Analysis'!N$9:N$24,'Variance Analysis'!$B$9:$B$24,'Variance Analysis'!$B$12,'Variance Analysis'!$A$9:$A$24,'Variance Analysis'!$A$21)</f>
        <v>#REF!</v>
      </c>
      <c r="O66" s="4"/>
      <c r="P66" s="4"/>
      <c r="Q66" s="4"/>
      <c r="R66" s="4"/>
      <c r="S66" s="4"/>
      <c r="T66" s="4"/>
      <c r="U66" s="4"/>
      <c r="V66" s="4"/>
      <c r="W66" s="4"/>
      <c r="X66" s="4"/>
      <c r="Y66" s="4"/>
      <c r="Z66" s="4"/>
    </row>
    <row r="67" spans="1:26" ht="13.5" customHeight="1" x14ac:dyDescent="0.2">
      <c r="A67" s="62" t="s">
        <v>217</v>
      </c>
      <c r="B67" s="62" t="s">
        <v>38</v>
      </c>
      <c r="C67" s="63" t="e">
        <f>SUMIFS('Variance Analysis'!C$9:C$24,'Variance Analysis'!$B$9:$B$24,'Variance Analysis'!$B$10,'Variance Analysis'!$A$9:$A$24,'Variance Analysis'!$A$21)</f>
        <v>#REF!</v>
      </c>
      <c r="D67" s="63" t="e">
        <f>SUMIFS('Variance Analysis'!D$9:D$24,'Variance Analysis'!$B$9:$B$24,'Variance Analysis'!$B$10,'Variance Analysis'!$A$9:$A$24,'Variance Analysis'!$A$21)</f>
        <v>#REF!</v>
      </c>
      <c r="E67" s="63" t="e">
        <f>SUMIFS('Variance Analysis'!E$9:E$24,'Variance Analysis'!$B$9:$B$24,'Variance Analysis'!$B$10,'Variance Analysis'!$A$9:$A$24,'Variance Analysis'!$A$21)</f>
        <v>#REF!</v>
      </c>
      <c r="F67" s="63" t="e">
        <f>SUMIFS('Variance Analysis'!F$9:F$24,'Variance Analysis'!$B$9:$B$24,'Variance Analysis'!$B$10,'Variance Analysis'!$A$9:$A$24,'Variance Analysis'!$A$21)</f>
        <v>#REF!</v>
      </c>
      <c r="G67" s="63" t="e">
        <f>SUMIFS('Variance Analysis'!G$9:G$24,'Variance Analysis'!$B$9:$B$24,'Variance Analysis'!$B$10,'Variance Analysis'!$A$9:$A$24,'Variance Analysis'!$A$21)</f>
        <v>#REF!</v>
      </c>
      <c r="H67" s="63" t="e">
        <f>SUMIFS('Variance Analysis'!H$9:H$24,'Variance Analysis'!$B$9:$B$24,'Variance Analysis'!$B$10,'Variance Analysis'!$A$9:$A$24,'Variance Analysis'!$A$21)</f>
        <v>#REF!</v>
      </c>
      <c r="I67" s="63" t="e">
        <f>SUMIFS('Variance Analysis'!I$9:I$24,'Variance Analysis'!$B$9:$B$24,'Variance Analysis'!$B$10,'Variance Analysis'!$A$9:$A$24,'Variance Analysis'!$A$21)</f>
        <v>#REF!</v>
      </c>
      <c r="J67" s="63" t="e">
        <f>SUMIFS('Variance Analysis'!J$9:J$24,'Variance Analysis'!$B$9:$B$24,'Variance Analysis'!$B$10,'Variance Analysis'!$A$9:$A$24,'Variance Analysis'!$A$21)</f>
        <v>#REF!</v>
      </c>
      <c r="K67" s="63" t="e">
        <f>SUMIFS('Variance Analysis'!K$9:K$24,'Variance Analysis'!$B$9:$B$24,'Variance Analysis'!$B$10,'Variance Analysis'!$A$9:$A$24,'Variance Analysis'!$A$21)</f>
        <v>#REF!</v>
      </c>
      <c r="L67" s="63" t="e">
        <f>SUMIFS('Variance Analysis'!L$9:L$24,'Variance Analysis'!$B$9:$B$24,'Variance Analysis'!$B$10,'Variance Analysis'!$A$9:$A$24,'Variance Analysis'!$A$21)</f>
        <v>#REF!</v>
      </c>
      <c r="M67" s="63" t="e">
        <f>SUMIFS('Variance Analysis'!M$9:M$24,'Variance Analysis'!$B$9:$B$24,'Variance Analysis'!$B$10,'Variance Analysis'!$A$9:$A$24,'Variance Analysis'!$A$21)</f>
        <v>#REF!</v>
      </c>
      <c r="N67" s="63" t="e">
        <f>SUMIFS('Variance Analysis'!N$9:N$24,'Variance Analysis'!$B$9:$B$24,'Variance Analysis'!$B$10,'Variance Analysis'!$A$9:$A$24,'Variance Analysis'!$A$21)</f>
        <v>#REF!</v>
      </c>
      <c r="O67" s="4"/>
      <c r="P67" s="4"/>
      <c r="Q67" s="4"/>
      <c r="R67" s="4"/>
      <c r="S67" s="4"/>
      <c r="T67" s="4"/>
      <c r="U67" s="4"/>
      <c r="V67" s="4"/>
      <c r="W67" s="4"/>
      <c r="X67" s="4"/>
      <c r="Y67" s="4"/>
      <c r="Z67" s="4"/>
    </row>
    <row r="68" spans="1:26" ht="13.5" customHeight="1" x14ac:dyDescent="0.2">
      <c r="A68" s="62" t="s">
        <v>218</v>
      </c>
      <c r="B68" s="62" t="s">
        <v>38</v>
      </c>
      <c r="C68" s="63" t="e">
        <f>SUMIFS('Variance Analysis'!C$9:C$24,'Variance Analysis'!$B$9:$B$24,'Variance Analysis'!$B$11,'Variance Analysis'!$A$9:$A$24,'Variance Analysis'!$A$21)</f>
        <v>#REF!</v>
      </c>
      <c r="D68" s="63" t="e">
        <f>SUMIFS('Variance Analysis'!D$9:D$24,'Variance Analysis'!$B$9:$B$24,'Variance Analysis'!$B$11,'Variance Analysis'!$A$9:$A$24,'Variance Analysis'!$A$21)</f>
        <v>#REF!</v>
      </c>
      <c r="E68" s="63" t="e">
        <f>SUMIFS('Variance Analysis'!E$9:E$24,'Variance Analysis'!$B$9:$B$24,'Variance Analysis'!$B$11,'Variance Analysis'!$A$9:$A$24,'Variance Analysis'!$A$21)</f>
        <v>#REF!</v>
      </c>
      <c r="F68" s="63" t="e">
        <f>SUMIFS('Variance Analysis'!F$9:F$24,'Variance Analysis'!$B$9:$B$24,'Variance Analysis'!$B$11,'Variance Analysis'!$A$9:$A$24,'Variance Analysis'!$A$21)</f>
        <v>#REF!</v>
      </c>
      <c r="G68" s="63" t="e">
        <f>SUMIFS('Variance Analysis'!G$9:G$24,'Variance Analysis'!$B$9:$B$24,'Variance Analysis'!$B$11,'Variance Analysis'!$A$9:$A$24,'Variance Analysis'!$A$21)</f>
        <v>#REF!</v>
      </c>
      <c r="H68" s="63" t="e">
        <f>SUMIFS('Variance Analysis'!H$9:H$24,'Variance Analysis'!$B$9:$B$24,'Variance Analysis'!$B$11,'Variance Analysis'!$A$9:$A$24,'Variance Analysis'!$A$21)</f>
        <v>#REF!</v>
      </c>
      <c r="I68" s="63" t="e">
        <f>SUMIFS('Variance Analysis'!I$9:I$24,'Variance Analysis'!$B$9:$B$24,'Variance Analysis'!$B$11,'Variance Analysis'!$A$9:$A$24,'Variance Analysis'!$A$21)</f>
        <v>#REF!</v>
      </c>
      <c r="J68" s="63" t="e">
        <f>SUMIFS('Variance Analysis'!J$9:J$24,'Variance Analysis'!$B$9:$B$24,'Variance Analysis'!$B$11,'Variance Analysis'!$A$9:$A$24,'Variance Analysis'!$A$21)</f>
        <v>#REF!</v>
      </c>
      <c r="K68" s="63" t="e">
        <f>SUMIFS('Variance Analysis'!K$9:K$24,'Variance Analysis'!$B$9:$B$24,'Variance Analysis'!$B$11,'Variance Analysis'!$A$9:$A$24,'Variance Analysis'!$A$21)</f>
        <v>#REF!</v>
      </c>
      <c r="L68" s="63" t="e">
        <f>SUMIFS('Variance Analysis'!L$9:L$24,'Variance Analysis'!$B$9:$B$24,'Variance Analysis'!$B$11,'Variance Analysis'!$A$9:$A$24,'Variance Analysis'!$A$21)</f>
        <v>#REF!</v>
      </c>
      <c r="M68" s="63" t="e">
        <f>SUMIFS('Variance Analysis'!M$9:M$24,'Variance Analysis'!$B$9:$B$24,'Variance Analysis'!$B$11,'Variance Analysis'!$A$9:$A$24,'Variance Analysis'!$A$21)</f>
        <v>#REF!</v>
      </c>
      <c r="N68" s="63" t="e">
        <f>SUMIFS('Variance Analysis'!N$9:N$24,'Variance Analysis'!$B$9:$B$24,'Variance Analysis'!$B$11,'Variance Analysis'!$A$9:$A$24,'Variance Analysis'!$A$21)</f>
        <v>#REF!</v>
      </c>
      <c r="O68" s="4"/>
      <c r="P68" s="4"/>
      <c r="Q68" s="4"/>
      <c r="R68" s="4"/>
      <c r="S68" s="4"/>
      <c r="T68" s="4"/>
      <c r="U68" s="4"/>
      <c r="V68" s="4"/>
      <c r="W68" s="4"/>
      <c r="X68" s="4"/>
      <c r="Y68" s="4"/>
      <c r="Z68" s="4"/>
    </row>
    <row r="69" spans="1:26" ht="13.5" customHeight="1" x14ac:dyDescent="0.2">
      <c r="A69" s="62" t="s">
        <v>194</v>
      </c>
      <c r="B69" s="62" t="s">
        <v>227</v>
      </c>
      <c r="C69" s="64" t="e">
        <f t="shared" ref="C69:N69" si="16">#REF!</f>
        <v>#REF!</v>
      </c>
      <c r="D69" s="64" t="e">
        <f t="shared" si="16"/>
        <v>#REF!</v>
      </c>
      <c r="E69" s="64" t="e">
        <f t="shared" si="16"/>
        <v>#REF!</v>
      </c>
      <c r="F69" s="64" t="e">
        <f t="shared" si="16"/>
        <v>#REF!</v>
      </c>
      <c r="G69" s="64" t="e">
        <f t="shared" si="16"/>
        <v>#REF!</v>
      </c>
      <c r="H69" s="64" t="e">
        <f t="shared" si="16"/>
        <v>#REF!</v>
      </c>
      <c r="I69" s="64" t="e">
        <f t="shared" si="16"/>
        <v>#REF!</v>
      </c>
      <c r="J69" s="64" t="e">
        <f t="shared" si="16"/>
        <v>#REF!</v>
      </c>
      <c r="K69" s="64" t="e">
        <f t="shared" si="16"/>
        <v>#REF!</v>
      </c>
      <c r="L69" s="64" t="e">
        <f t="shared" si="16"/>
        <v>#REF!</v>
      </c>
      <c r="M69" s="64" t="e">
        <f t="shared" si="16"/>
        <v>#REF!</v>
      </c>
      <c r="N69" s="64" t="e">
        <f t="shared" si="16"/>
        <v>#REF!</v>
      </c>
      <c r="O69" s="4"/>
      <c r="P69" s="4"/>
      <c r="Q69" s="4"/>
      <c r="R69" s="4"/>
      <c r="S69" s="4"/>
      <c r="T69" s="4"/>
      <c r="U69" s="4"/>
      <c r="V69" s="4"/>
      <c r="W69" s="4"/>
      <c r="X69" s="4"/>
      <c r="Y69" s="4"/>
      <c r="Z69" s="4"/>
    </row>
    <row r="70" spans="1:26" ht="13.5" customHeight="1" x14ac:dyDescent="0.2">
      <c r="A70" s="62" t="s">
        <v>199</v>
      </c>
      <c r="B70" s="62" t="s">
        <v>227</v>
      </c>
      <c r="C70" s="64" t="e">
        <f t="shared" ref="C70:N70" si="17">#REF!</f>
        <v>#REF!</v>
      </c>
      <c r="D70" s="64" t="e">
        <f t="shared" si="17"/>
        <v>#REF!</v>
      </c>
      <c r="E70" s="64" t="e">
        <f t="shared" si="17"/>
        <v>#REF!</v>
      </c>
      <c r="F70" s="64" t="e">
        <f t="shared" si="17"/>
        <v>#REF!</v>
      </c>
      <c r="G70" s="64" t="e">
        <f t="shared" si="17"/>
        <v>#REF!</v>
      </c>
      <c r="H70" s="64" t="e">
        <f t="shared" si="17"/>
        <v>#REF!</v>
      </c>
      <c r="I70" s="64" t="e">
        <f t="shared" si="17"/>
        <v>#REF!</v>
      </c>
      <c r="J70" s="64" t="e">
        <f t="shared" si="17"/>
        <v>#REF!</v>
      </c>
      <c r="K70" s="64" t="e">
        <f t="shared" si="17"/>
        <v>#REF!</v>
      </c>
      <c r="L70" s="64" t="e">
        <f t="shared" si="17"/>
        <v>#REF!</v>
      </c>
      <c r="M70" s="64" t="e">
        <f t="shared" si="17"/>
        <v>#REF!</v>
      </c>
      <c r="N70" s="64" t="e">
        <f t="shared" si="17"/>
        <v>#REF!</v>
      </c>
      <c r="O70" s="4"/>
      <c r="P70" s="4"/>
      <c r="Q70" s="4"/>
      <c r="R70" s="4"/>
      <c r="S70" s="4"/>
      <c r="T70" s="4"/>
      <c r="U70" s="4"/>
      <c r="V70" s="4"/>
      <c r="W70" s="4"/>
      <c r="X70" s="4"/>
      <c r="Y70" s="4"/>
      <c r="Z70" s="4"/>
    </row>
    <row r="71" spans="1:26" ht="13.5" customHeight="1" x14ac:dyDescent="0.2">
      <c r="A71" s="62" t="s">
        <v>200</v>
      </c>
      <c r="B71" s="62" t="s">
        <v>227</v>
      </c>
      <c r="C71" s="64" t="e">
        <f t="shared" ref="C71:N71" si="18">#REF!</f>
        <v>#REF!</v>
      </c>
      <c r="D71" s="64" t="e">
        <f t="shared" si="18"/>
        <v>#REF!</v>
      </c>
      <c r="E71" s="64" t="e">
        <f t="shared" si="18"/>
        <v>#REF!</v>
      </c>
      <c r="F71" s="64" t="e">
        <f t="shared" si="18"/>
        <v>#REF!</v>
      </c>
      <c r="G71" s="64" t="e">
        <f t="shared" si="18"/>
        <v>#REF!</v>
      </c>
      <c r="H71" s="64" t="e">
        <f t="shared" si="18"/>
        <v>#REF!</v>
      </c>
      <c r="I71" s="64" t="e">
        <f t="shared" si="18"/>
        <v>#REF!</v>
      </c>
      <c r="J71" s="64" t="e">
        <f t="shared" si="18"/>
        <v>#REF!</v>
      </c>
      <c r="K71" s="64" t="e">
        <f t="shared" si="18"/>
        <v>#REF!</v>
      </c>
      <c r="L71" s="64" t="e">
        <f t="shared" si="18"/>
        <v>#REF!</v>
      </c>
      <c r="M71" s="64" t="e">
        <f t="shared" si="18"/>
        <v>#REF!</v>
      </c>
      <c r="N71" s="64" t="e">
        <f t="shared" si="18"/>
        <v>#REF!</v>
      </c>
      <c r="O71" s="4"/>
      <c r="P71" s="4"/>
      <c r="Q71" s="4"/>
      <c r="R71" s="4"/>
      <c r="S71" s="4"/>
      <c r="T71" s="4"/>
      <c r="U71" s="4"/>
      <c r="V71" s="4"/>
      <c r="W71" s="4"/>
      <c r="X71" s="4"/>
      <c r="Y71" s="4"/>
      <c r="Z71" s="4"/>
    </row>
    <row r="72" spans="1:26" ht="13.5" customHeight="1" x14ac:dyDescent="0.2">
      <c r="A72" s="65" t="s">
        <v>234</v>
      </c>
      <c r="B72" s="66" t="s">
        <v>229</v>
      </c>
      <c r="C72" s="67" t="e">
        <f t="shared" ref="C72:N72" si="19">SUM($C$66:C68)/(SUM($C$69:C71)*1000)</f>
        <v>#REF!</v>
      </c>
      <c r="D72" s="67" t="e">
        <f t="shared" si="19"/>
        <v>#REF!</v>
      </c>
      <c r="E72" s="67" t="e">
        <f t="shared" si="19"/>
        <v>#REF!</v>
      </c>
      <c r="F72" s="67" t="e">
        <f t="shared" si="19"/>
        <v>#REF!</v>
      </c>
      <c r="G72" s="67" t="e">
        <f t="shared" si="19"/>
        <v>#REF!</v>
      </c>
      <c r="H72" s="67" t="e">
        <f t="shared" si="19"/>
        <v>#REF!</v>
      </c>
      <c r="I72" s="67" t="e">
        <f t="shared" si="19"/>
        <v>#REF!</v>
      </c>
      <c r="J72" s="67" t="e">
        <f t="shared" si="19"/>
        <v>#REF!</v>
      </c>
      <c r="K72" s="67" t="e">
        <f t="shared" si="19"/>
        <v>#REF!</v>
      </c>
      <c r="L72" s="67" t="e">
        <f t="shared" si="19"/>
        <v>#REF!</v>
      </c>
      <c r="M72" s="67" t="e">
        <f t="shared" si="19"/>
        <v>#REF!</v>
      </c>
      <c r="N72" s="67" t="e">
        <f t="shared" si="19"/>
        <v>#REF!</v>
      </c>
      <c r="O72" s="4"/>
      <c r="P72" s="4"/>
      <c r="Q72" s="4"/>
      <c r="R72" s="4"/>
      <c r="S72" s="4"/>
      <c r="T72" s="4"/>
      <c r="U72" s="4"/>
      <c r="V72" s="4"/>
      <c r="W72" s="4"/>
      <c r="X72" s="4"/>
      <c r="Y72" s="4"/>
      <c r="Z72" s="4"/>
    </row>
    <row r="73" spans="1:26" ht="13.5" customHeight="1"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39.75" customHeight="1" x14ac:dyDescent="0.25">
      <c r="A74" s="162" t="s">
        <v>238</v>
      </c>
      <c r="B74" s="163"/>
      <c r="C74" s="164"/>
      <c r="D74" s="164"/>
      <c r="E74" s="164"/>
      <c r="F74" s="164"/>
      <c r="G74" s="164"/>
      <c r="H74" s="164"/>
      <c r="I74" s="164"/>
      <c r="J74" s="164"/>
      <c r="K74" s="164"/>
      <c r="L74" s="164"/>
      <c r="M74" s="164"/>
      <c r="N74" s="164"/>
      <c r="O74" s="165"/>
      <c r="P74" s="165"/>
      <c r="Q74" s="165"/>
      <c r="R74" s="165"/>
      <c r="S74" s="165"/>
      <c r="T74" s="165"/>
      <c r="U74" s="165"/>
      <c r="V74" s="165"/>
      <c r="W74" s="165"/>
      <c r="X74" s="165"/>
      <c r="Y74" s="165"/>
      <c r="Z74" s="165"/>
    </row>
    <row r="75" spans="1:26" ht="13.5" customHeight="1"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5" customHeight="1"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5" customHeight="1"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5" customHeight="1"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5" customHeight="1"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5" customHeight="1"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5" customHeight="1"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5" customHeight="1"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5"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5" customHeight="1"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5" customHeight="1"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5" customHeight="1"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5" customHeight="1"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2">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mergeCells count="2">
    <mergeCell ref="A1:K2"/>
    <mergeCell ref="A5:L5"/>
  </mergeCells>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sheetPr>
  <dimension ref="A1:Z1000"/>
  <sheetViews>
    <sheetView showGridLines="0" workbookViewId="0"/>
  </sheetViews>
  <sheetFormatPr baseColWidth="10" defaultColWidth="14.5" defaultRowHeight="15" customHeight="1" x14ac:dyDescent="0.2"/>
  <cols>
    <col min="1" max="1" width="28.33203125" customWidth="1"/>
    <col min="2" max="2" width="16.1640625" customWidth="1"/>
    <col min="3" max="14" width="15.1640625" customWidth="1"/>
    <col min="15" max="20" width="8.6640625" customWidth="1"/>
  </cols>
  <sheetData>
    <row r="1" spans="1:26" ht="147.75" customHeight="1" x14ac:dyDescent="0.2">
      <c r="A1" s="214" t="s">
        <v>239</v>
      </c>
      <c r="B1" s="191"/>
      <c r="C1" s="191"/>
      <c r="D1" s="191"/>
      <c r="E1" s="191"/>
      <c r="F1" s="191"/>
      <c r="G1" s="191"/>
      <c r="H1" s="191"/>
      <c r="I1" s="191"/>
      <c r="J1" s="191"/>
      <c r="K1" s="191"/>
      <c r="L1" s="191"/>
      <c r="M1" s="191"/>
      <c r="N1" s="191"/>
      <c r="O1" s="191"/>
      <c r="P1" s="191"/>
      <c r="Q1" s="191"/>
      <c r="R1" s="191"/>
      <c r="S1" s="191"/>
      <c r="T1" s="191"/>
      <c r="U1" s="163"/>
      <c r="V1" s="163"/>
      <c r="W1" s="163"/>
      <c r="X1" s="163"/>
      <c r="Y1" s="163"/>
      <c r="Z1" s="163"/>
    </row>
    <row r="2" spans="1:26" ht="40.5" customHeight="1" x14ac:dyDescent="0.2">
      <c r="A2" s="146" t="s">
        <v>240</v>
      </c>
      <c r="B2" s="163"/>
      <c r="C2" s="163"/>
      <c r="D2" s="163"/>
      <c r="E2" s="163"/>
      <c r="F2" s="163"/>
      <c r="G2" s="163"/>
      <c r="H2" s="163"/>
      <c r="I2" s="163"/>
      <c r="J2" s="163"/>
      <c r="K2" s="163"/>
      <c r="L2" s="163"/>
      <c r="M2" s="163"/>
      <c r="N2" s="163"/>
      <c r="O2" s="163"/>
      <c r="P2" s="163"/>
      <c r="Q2" s="163"/>
      <c r="R2" s="163"/>
      <c r="S2" s="163"/>
      <c r="T2" s="163"/>
      <c r="U2" s="163"/>
      <c r="V2" s="163"/>
      <c r="W2" s="163"/>
      <c r="X2" s="163"/>
      <c r="Y2" s="163"/>
      <c r="Z2" s="163"/>
    </row>
    <row r="3" spans="1:26" ht="19.5" customHeight="1" x14ac:dyDescent="0.2">
      <c r="A3" s="146"/>
      <c r="B3" s="163"/>
      <c r="C3" s="163"/>
      <c r="D3" s="163"/>
      <c r="E3" s="163"/>
      <c r="F3" s="163"/>
      <c r="G3" s="163"/>
      <c r="H3" s="163"/>
      <c r="I3" s="163"/>
      <c r="J3" s="163"/>
      <c r="K3" s="163"/>
      <c r="L3" s="163"/>
      <c r="M3" s="163"/>
      <c r="N3" s="163"/>
      <c r="O3" s="163"/>
      <c r="P3" s="163"/>
      <c r="Q3" s="163"/>
      <c r="R3" s="163"/>
      <c r="S3" s="163"/>
      <c r="T3" s="163"/>
      <c r="U3" s="163"/>
      <c r="V3" s="163"/>
      <c r="W3" s="163"/>
      <c r="X3" s="163"/>
      <c r="Y3" s="163"/>
      <c r="Z3" s="163"/>
    </row>
    <row r="4" spans="1:26" ht="21" customHeight="1" x14ac:dyDescent="0.2">
      <c r="A4" s="146" t="s">
        <v>241</v>
      </c>
      <c r="B4" s="163"/>
      <c r="C4" s="163"/>
      <c r="D4" s="163"/>
      <c r="E4" s="163"/>
      <c r="F4" s="163"/>
      <c r="G4" s="163"/>
      <c r="H4" s="163"/>
      <c r="I4" s="163"/>
      <c r="J4" s="163"/>
      <c r="K4" s="163"/>
      <c r="L4" s="163"/>
      <c r="M4" s="163"/>
      <c r="N4" s="163"/>
      <c r="O4" s="163"/>
      <c r="P4" s="163"/>
      <c r="Q4" s="163"/>
      <c r="R4" s="163"/>
      <c r="S4" s="163"/>
      <c r="T4" s="163"/>
      <c r="U4" s="163"/>
      <c r="V4" s="163"/>
      <c r="W4" s="163"/>
      <c r="X4" s="163"/>
      <c r="Y4" s="163"/>
      <c r="Z4" s="163"/>
    </row>
    <row r="5" spans="1:26" ht="21.75" customHeight="1" x14ac:dyDescent="0.2">
      <c r="A5" s="146" t="s">
        <v>34</v>
      </c>
      <c r="B5" s="163"/>
      <c r="C5" s="163"/>
      <c r="D5" s="163"/>
      <c r="E5" s="163"/>
      <c r="F5" s="163"/>
      <c r="G5" s="163"/>
      <c r="H5" s="163"/>
      <c r="I5" s="163"/>
      <c r="J5" s="163"/>
      <c r="K5" s="163"/>
      <c r="L5" s="163"/>
      <c r="M5" s="163"/>
      <c r="N5" s="163"/>
      <c r="O5" s="163"/>
      <c r="P5" s="163"/>
      <c r="Q5" s="163"/>
      <c r="R5" s="163"/>
      <c r="S5" s="163"/>
      <c r="T5" s="163"/>
      <c r="U5" s="163"/>
      <c r="V5" s="163"/>
      <c r="W5" s="163"/>
      <c r="X5" s="163"/>
      <c r="Y5" s="163"/>
      <c r="Z5" s="163"/>
    </row>
    <row r="6" spans="1:26" ht="14.25" customHeight="1" x14ac:dyDescent="0.2">
      <c r="A6" s="160" t="s">
        <v>242</v>
      </c>
      <c r="B6" s="160" t="s">
        <v>226</v>
      </c>
      <c r="C6" s="50" t="s">
        <v>182</v>
      </c>
      <c r="D6" s="50" t="s">
        <v>183</v>
      </c>
      <c r="E6" s="50" t="s">
        <v>184</v>
      </c>
      <c r="F6" s="50" t="s">
        <v>185</v>
      </c>
      <c r="G6" s="50" t="s">
        <v>186</v>
      </c>
      <c r="H6" s="50" t="s">
        <v>187</v>
      </c>
      <c r="I6" s="50" t="s">
        <v>188</v>
      </c>
      <c r="J6" s="50" t="s">
        <v>189</v>
      </c>
      <c r="K6" s="50" t="s">
        <v>190</v>
      </c>
      <c r="L6" s="50" t="s">
        <v>191</v>
      </c>
      <c r="M6" s="50" t="s">
        <v>192</v>
      </c>
      <c r="N6" s="50" t="s">
        <v>193</v>
      </c>
      <c r="O6" s="166"/>
      <c r="P6" s="166"/>
      <c r="Q6" s="166"/>
      <c r="R6" s="166"/>
      <c r="S6" s="166"/>
      <c r="T6" s="166"/>
      <c r="U6" s="166"/>
      <c r="V6" s="166"/>
      <c r="W6" s="166"/>
      <c r="X6" s="166"/>
      <c r="Y6" s="166"/>
      <c r="Z6" s="166"/>
    </row>
    <row r="7" spans="1:26" ht="14.25" customHeight="1" x14ac:dyDescent="0.2">
      <c r="A7" s="62" t="s">
        <v>243</v>
      </c>
      <c r="B7" s="62" t="s">
        <v>38</v>
      </c>
      <c r="C7" s="63" t="e">
        <f>SUMIFS('Variance Analysis'!C$30:C$45,'Variance Analysis'!$B$30:$B$45,'Variance Analysis'!$B$33,'Variance Analysis'!$A$30:$A$45,'Variance Analysis'!$A$33)</f>
        <v>#REF!</v>
      </c>
      <c r="D7" s="63" t="e">
        <f>SUMIFS('Variance Analysis'!D$30:D$45,'Variance Analysis'!$B$30:$B$45,'Variance Analysis'!$B$33,'Variance Analysis'!$A$30:$A$45,'Variance Analysis'!$A$33)</f>
        <v>#REF!</v>
      </c>
      <c r="E7" s="63" t="e">
        <f>SUMIFS('Variance Analysis'!E$30:E$45,'Variance Analysis'!$B$30:$B$45,'Variance Analysis'!$B$33,'Variance Analysis'!$A$30:$A$45,'Variance Analysis'!$A$33)</f>
        <v>#REF!</v>
      </c>
      <c r="F7" s="63" t="e">
        <f>SUMIFS('Variance Analysis'!F$30:F$45,'Variance Analysis'!$B$30:$B$45,'Variance Analysis'!$B$33,'Variance Analysis'!$A$30:$A$45,'Variance Analysis'!$A$33)</f>
        <v>#REF!</v>
      </c>
      <c r="G7" s="63" t="e">
        <f>SUMIFS('Variance Analysis'!G$30:G$45,'Variance Analysis'!$B$30:$B$45,'Variance Analysis'!$B$33,'Variance Analysis'!$A$30:$A$45,'Variance Analysis'!$A$33)</f>
        <v>#REF!</v>
      </c>
      <c r="H7" s="63" t="e">
        <f>SUMIFS('Variance Analysis'!H$30:H$45,'Variance Analysis'!$B$30:$B$45,'Variance Analysis'!$B$33,'Variance Analysis'!$A$30:$A$45,'Variance Analysis'!$A$33)</f>
        <v>#REF!</v>
      </c>
      <c r="I7" s="63" t="e">
        <f>SUMIFS('Variance Analysis'!I$30:I$45,'Variance Analysis'!$B$30:$B$45,'Variance Analysis'!$B$33,'Variance Analysis'!$A$30:$A$45,'Variance Analysis'!$A$33)</f>
        <v>#REF!</v>
      </c>
      <c r="J7" s="63" t="e">
        <f>SUMIFS('Variance Analysis'!J$30:J$45,'Variance Analysis'!$B$30:$B$45,'Variance Analysis'!$B$33,'Variance Analysis'!$A$30:$A$45,'Variance Analysis'!$A$33)</f>
        <v>#REF!</v>
      </c>
      <c r="K7" s="63" t="e">
        <f>SUMIFS('Variance Analysis'!K$30:K$45,'Variance Analysis'!$B$30:$B$45,'Variance Analysis'!$B$33,'Variance Analysis'!$A$30:$A$45,'Variance Analysis'!$A$33)</f>
        <v>#REF!</v>
      </c>
      <c r="L7" s="63" t="e">
        <f>SUMIFS('Variance Analysis'!L$30:L$45,'Variance Analysis'!$B$30:$B$45,'Variance Analysis'!$B$33,'Variance Analysis'!$A$30:$A$45,'Variance Analysis'!$A$33)</f>
        <v>#REF!</v>
      </c>
      <c r="M7" s="63" t="e">
        <f>SUMIFS('Variance Analysis'!M$30:M$45,'Variance Analysis'!$B$30:$B$45,'Variance Analysis'!$B$33,'Variance Analysis'!$A$30:$A$45,'Variance Analysis'!$A$33)</f>
        <v>#REF!</v>
      </c>
      <c r="N7" s="63" t="e">
        <f>SUMIFS('Variance Analysis'!N$30:N$45,'Variance Analysis'!$B$30:$B$45,'Variance Analysis'!$B$33,'Variance Analysis'!$A$30:$A$45,'Variance Analysis'!$A$33)</f>
        <v>#REF!</v>
      </c>
    </row>
    <row r="8" spans="1:26" ht="14.25" customHeight="1" x14ac:dyDescent="0.2">
      <c r="A8" s="62" t="s">
        <v>244</v>
      </c>
      <c r="B8" s="62" t="s">
        <v>38</v>
      </c>
      <c r="C8" s="63" t="e">
        <f>SUMIFS('Variance Analysis'!C$30:C$45,'Variance Analysis'!$B$30:$B$45,'Variance Analysis'!$B$31,'Variance Analysis'!$A$30:$A$45,'Variance Analysis'!$A$33)</f>
        <v>#REF!</v>
      </c>
      <c r="D8" s="63" t="e">
        <f>SUMIFS('Variance Analysis'!D$30:D$45,'Variance Analysis'!$B$30:$B$45,'Variance Analysis'!$B$31,'Variance Analysis'!$A$30:$A$45,'Variance Analysis'!$A$33)</f>
        <v>#REF!</v>
      </c>
      <c r="E8" s="63" t="e">
        <f>SUMIFS('Variance Analysis'!E$30:E$45,'Variance Analysis'!$B$30:$B$45,'Variance Analysis'!$B$31,'Variance Analysis'!$A$30:$A$45,'Variance Analysis'!$A$33)</f>
        <v>#REF!</v>
      </c>
      <c r="F8" s="63" t="e">
        <f>SUMIFS('Variance Analysis'!F$30:F$45,'Variance Analysis'!$B$30:$B$45,'Variance Analysis'!$B$31,'Variance Analysis'!$A$30:$A$45,'Variance Analysis'!$A$33)</f>
        <v>#REF!</v>
      </c>
      <c r="G8" s="63" t="e">
        <f>SUMIFS('Variance Analysis'!G$30:G$45,'Variance Analysis'!$B$30:$B$45,'Variance Analysis'!$B$31,'Variance Analysis'!$A$30:$A$45,'Variance Analysis'!$A$33)</f>
        <v>#REF!</v>
      </c>
      <c r="H8" s="63" t="e">
        <f>SUMIFS('Variance Analysis'!H$30:H$45,'Variance Analysis'!$B$30:$B$45,'Variance Analysis'!$B$31,'Variance Analysis'!$A$30:$A$45,'Variance Analysis'!$A$33)</f>
        <v>#REF!</v>
      </c>
      <c r="I8" s="63" t="e">
        <f>SUMIFS('Variance Analysis'!I$30:I$45,'Variance Analysis'!$B$30:$B$45,'Variance Analysis'!$B$31,'Variance Analysis'!$A$30:$A$45,'Variance Analysis'!$A$33)</f>
        <v>#REF!</v>
      </c>
      <c r="J8" s="63" t="e">
        <f>SUMIFS('Variance Analysis'!J$30:J$45,'Variance Analysis'!$B$30:$B$45,'Variance Analysis'!$B$31,'Variance Analysis'!$A$30:$A$45,'Variance Analysis'!$A$33)</f>
        <v>#REF!</v>
      </c>
      <c r="K8" s="63" t="e">
        <f>SUMIFS('Variance Analysis'!K$30:K$45,'Variance Analysis'!$B$30:$B$45,'Variance Analysis'!$B$31,'Variance Analysis'!$A$30:$A$45,'Variance Analysis'!$A$33)</f>
        <v>#REF!</v>
      </c>
      <c r="L8" s="63" t="e">
        <f>SUMIFS('Variance Analysis'!L$30:L$45,'Variance Analysis'!$B$30:$B$45,'Variance Analysis'!$B$31,'Variance Analysis'!$A$30:$A$45,'Variance Analysis'!$A$33)</f>
        <v>#REF!</v>
      </c>
      <c r="M8" s="63" t="e">
        <f>SUMIFS('Variance Analysis'!M$30:M$45,'Variance Analysis'!$B$30:$B$45,'Variance Analysis'!$B$31,'Variance Analysis'!$A$30:$A$45,'Variance Analysis'!$A$33)</f>
        <v>#REF!</v>
      </c>
      <c r="N8" s="63" t="e">
        <f>SUMIFS('Variance Analysis'!N$30:N$45,'Variance Analysis'!$B$30:$B$45,'Variance Analysis'!$B$31,'Variance Analysis'!$A$30:$A$45,'Variance Analysis'!$A$33)</f>
        <v>#REF!</v>
      </c>
    </row>
    <row r="9" spans="1:26" ht="14.25" customHeight="1" x14ac:dyDescent="0.2">
      <c r="A9" s="62" t="s">
        <v>245</v>
      </c>
      <c r="B9" s="62" t="s">
        <v>38</v>
      </c>
      <c r="C9" s="63" t="e">
        <f>SUMIFS('Variance Analysis'!C$30:C$45,'Variance Analysis'!$B$30:$B$45,'Variance Analysis'!$B$32,'Variance Analysis'!$A$30:$A$45,'Variance Analysis'!$A$33)</f>
        <v>#REF!</v>
      </c>
      <c r="D9" s="63" t="e">
        <f>SUMIFS('Variance Analysis'!D$30:D$45,'Variance Analysis'!$B$30:$B$45,'Variance Analysis'!$B$32,'Variance Analysis'!$A$30:$A$45,'Variance Analysis'!$A$33)</f>
        <v>#REF!</v>
      </c>
      <c r="E9" s="63" t="e">
        <f>SUMIFS('Variance Analysis'!E$30:E$45,'Variance Analysis'!$B$30:$B$45,'Variance Analysis'!$B$32,'Variance Analysis'!$A$30:$A$45,'Variance Analysis'!$A$33)</f>
        <v>#REF!</v>
      </c>
      <c r="F9" s="63" t="e">
        <f>SUMIFS('Variance Analysis'!F$30:F$45,'Variance Analysis'!$B$30:$B$45,'Variance Analysis'!$B$32,'Variance Analysis'!$A$30:$A$45,'Variance Analysis'!$A$33)</f>
        <v>#REF!</v>
      </c>
      <c r="G9" s="63" t="e">
        <f>SUMIFS('Variance Analysis'!G$30:G$45,'Variance Analysis'!$B$30:$B$45,'Variance Analysis'!$B$32,'Variance Analysis'!$A$30:$A$45,'Variance Analysis'!$A$33)</f>
        <v>#REF!</v>
      </c>
      <c r="H9" s="63" t="e">
        <f>SUMIFS('Variance Analysis'!H$30:H$45,'Variance Analysis'!$B$30:$B$45,'Variance Analysis'!$B$32,'Variance Analysis'!$A$30:$A$45,'Variance Analysis'!$A$33)</f>
        <v>#REF!</v>
      </c>
      <c r="I9" s="63" t="e">
        <f>SUMIFS('Variance Analysis'!I$30:I$45,'Variance Analysis'!$B$30:$B$45,'Variance Analysis'!$B$32,'Variance Analysis'!$A$30:$A$45,'Variance Analysis'!$A$33)</f>
        <v>#REF!</v>
      </c>
      <c r="J9" s="63" t="e">
        <f>SUMIFS('Variance Analysis'!J$30:J$45,'Variance Analysis'!$B$30:$B$45,'Variance Analysis'!$B$32,'Variance Analysis'!$A$30:$A$45,'Variance Analysis'!$A$33)</f>
        <v>#REF!</v>
      </c>
      <c r="K9" s="63" t="e">
        <f>SUMIFS('Variance Analysis'!K$30:K$45,'Variance Analysis'!$B$30:$B$45,'Variance Analysis'!$B$32,'Variance Analysis'!$A$30:$A$45,'Variance Analysis'!$A$33)</f>
        <v>#REF!</v>
      </c>
      <c r="L9" s="63" t="e">
        <f>SUMIFS('Variance Analysis'!L$30:L$45,'Variance Analysis'!$B$30:$B$45,'Variance Analysis'!$B$32,'Variance Analysis'!$A$30:$A$45,'Variance Analysis'!$A$33)</f>
        <v>#REF!</v>
      </c>
      <c r="M9" s="63" t="e">
        <f>SUMIFS('Variance Analysis'!M$30:M$45,'Variance Analysis'!$B$30:$B$45,'Variance Analysis'!$B$32,'Variance Analysis'!$A$30:$A$45,'Variance Analysis'!$A$33)</f>
        <v>#REF!</v>
      </c>
      <c r="N9" s="63" t="e">
        <f>SUMIFS('Variance Analysis'!N$30:N$45,'Variance Analysis'!$B$30:$B$45,'Variance Analysis'!$B$32,'Variance Analysis'!$A$30:$A$45,'Variance Analysis'!$A$33)</f>
        <v>#REF!</v>
      </c>
    </row>
    <row r="10" spans="1:26" ht="14.25" customHeight="1" x14ac:dyDescent="0.2">
      <c r="A10" s="70" t="s">
        <v>195</v>
      </c>
      <c r="B10" s="70" t="s">
        <v>38</v>
      </c>
      <c r="C10" s="63" t="e">
        <f>SUMIFS('Variance Analysis'!C$30:C$45,'Variance Analysis'!$B$30:$B$45,'Variance Analysis'!$B$30,'Variance Analysis'!$A$30:$A$45,'Variance Analysis'!$A$33)</f>
        <v>#REF!</v>
      </c>
      <c r="D10" s="63" t="e">
        <f>SUMIFS('Variance Analysis'!D$30:D$45,'Variance Analysis'!$B$30:$B$45,'Variance Analysis'!$B$30,'Variance Analysis'!$A$30:$A$45,'Variance Analysis'!$A$33)</f>
        <v>#REF!</v>
      </c>
      <c r="E10" s="63" t="e">
        <f>SUMIFS('Variance Analysis'!E$30:E$45,'Variance Analysis'!$B$30:$B$45,'Variance Analysis'!$B$30,'Variance Analysis'!$A$30:$A$45,'Variance Analysis'!$A$33)</f>
        <v>#REF!</v>
      </c>
      <c r="F10" s="63" t="e">
        <f>SUMIFS('Variance Analysis'!F$30:F$45,'Variance Analysis'!$B$30:$B$45,'Variance Analysis'!$B$30,'Variance Analysis'!$A$30:$A$45,'Variance Analysis'!$A$33)</f>
        <v>#REF!</v>
      </c>
      <c r="G10" s="63" t="e">
        <f>SUMIFS('Variance Analysis'!G$30:G$45,'Variance Analysis'!$B$30:$B$45,'Variance Analysis'!$B$30,'Variance Analysis'!$A$30:$A$45,'Variance Analysis'!$A$33)</f>
        <v>#REF!</v>
      </c>
      <c r="H10" s="63" t="e">
        <f>SUMIFS('Variance Analysis'!H$30:H$45,'Variance Analysis'!$B$30:$B$45,'Variance Analysis'!$B$30,'Variance Analysis'!$A$30:$A$45,'Variance Analysis'!$A$33)</f>
        <v>#REF!</v>
      </c>
      <c r="I10" s="63" t="e">
        <f>SUMIFS('Variance Analysis'!I$30:I$45,'Variance Analysis'!$B$30:$B$45,'Variance Analysis'!$B$30,'Variance Analysis'!$A$30:$A$45,'Variance Analysis'!$A$33)</f>
        <v>#REF!</v>
      </c>
      <c r="J10" s="63" t="e">
        <f>SUMIFS('Variance Analysis'!J$30:J$45,'Variance Analysis'!$B$30:$B$45,'Variance Analysis'!$B$30,'Variance Analysis'!$A$30:$A$45,'Variance Analysis'!$A$33)</f>
        <v>#REF!</v>
      </c>
      <c r="K10" s="63" t="e">
        <f>SUMIFS('Variance Analysis'!K$30:K$45,'Variance Analysis'!$B$30:$B$45,'Variance Analysis'!$B$30,'Variance Analysis'!$A$30:$A$45,'Variance Analysis'!$A$33)</f>
        <v>#REF!</v>
      </c>
      <c r="L10" s="63" t="e">
        <f>SUMIFS('Variance Analysis'!L$30:L$45,'Variance Analysis'!$B$30:$B$45,'Variance Analysis'!$B$30,'Variance Analysis'!$A$30:$A$45,'Variance Analysis'!$A$33)</f>
        <v>#REF!</v>
      </c>
      <c r="M10" s="63" t="e">
        <f>SUMIFS('Variance Analysis'!M$30:M$45,'Variance Analysis'!$B$30:$B$45,'Variance Analysis'!$B$30,'Variance Analysis'!$A$30:$A$45,'Variance Analysis'!$A$33)</f>
        <v>#REF!</v>
      </c>
      <c r="N10" s="63" t="e">
        <f>SUMIFS('Variance Analysis'!N$30:N$45,'Variance Analysis'!$B$30:$B$45,'Variance Analysis'!$B$30,'Variance Analysis'!$A$30:$A$45,'Variance Analysis'!$A$33)</f>
        <v>#REF!</v>
      </c>
    </row>
    <row r="11" spans="1:26" ht="14.25" customHeight="1" x14ac:dyDescent="0.2">
      <c r="A11" s="65" t="s">
        <v>246</v>
      </c>
      <c r="B11" s="66" t="s">
        <v>38</v>
      </c>
      <c r="C11" s="67" t="e">
        <f t="shared" ref="C11:N11" si="0">ABS(C10)-SUM(C7:C9)</f>
        <v>#REF!</v>
      </c>
      <c r="D11" s="67" t="e">
        <f t="shared" si="0"/>
        <v>#REF!</v>
      </c>
      <c r="E11" s="67" t="e">
        <f t="shared" si="0"/>
        <v>#REF!</v>
      </c>
      <c r="F11" s="67" t="e">
        <f t="shared" si="0"/>
        <v>#REF!</v>
      </c>
      <c r="G11" s="67" t="e">
        <f t="shared" si="0"/>
        <v>#REF!</v>
      </c>
      <c r="H11" s="67" t="e">
        <f t="shared" si="0"/>
        <v>#REF!</v>
      </c>
      <c r="I11" s="67" t="e">
        <f t="shared" si="0"/>
        <v>#REF!</v>
      </c>
      <c r="J11" s="67" t="e">
        <f t="shared" si="0"/>
        <v>#REF!</v>
      </c>
      <c r="K11" s="67" t="e">
        <f t="shared" si="0"/>
        <v>#REF!</v>
      </c>
      <c r="L11" s="67" t="e">
        <f t="shared" si="0"/>
        <v>#REF!</v>
      </c>
      <c r="M11" s="67" t="e">
        <f t="shared" si="0"/>
        <v>#REF!</v>
      </c>
      <c r="N11" s="67" t="e">
        <f t="shared" si="0"/>
        <v>#REF!</v>
      </c>
    </row>
    <row r="12" spans="1:26" ht="26.25" customHeight="1" x14ac:dyDescent="0.2">
      <c r="A12" s="146" t="s">
        <v>42</v>
      </c>
      <c r="B12" s="167"/>
      <c r="C12" s="168"/>
      <c r="D12" s="168"/>
      <c r="E12" s="168"/>
      <c r="F12" s="168"/>
      <c r="G12" s="168"/>
      <c r="H12" s="168"/>
      <c r="I12" s="168"/>
      <c r="J12" s="168"/>
      <c r="K12" s="168"/>
      <c r="L12" s="168"/>
      <c r="M12" s="168"/>
      <c r="N12" s="168"/>
      <c r="O12" s="169"/>
      <c r="P12" s="169"/>
      <c r="Q12" s="169"/>
      <c r="R12" s="169"/>
      <c r="S12" s="169"/>
      <c r="T12" s="169"/>
      <c r="U12" s="169"/>
      <c r="V12" s="169"/>
      <c r="W12" s="169"/>
      <c r="X12" s="169"/>
      <c r="Y12" s="169"/>
      <c r="Z12" s="169"/>
    </row>
    <row r="13" spans="1:26" ht="14.25" customHeight="1" x14ac:dyDescent="0.2">
      <c r="A13" s="160" t="s">
        <v>242</v>
      </c>
      <c r="B13" s="160" t="s">
        <v>226</v>
      </c>
      <c r="C13" s="50" t="s">
        <v>182</v>
      </c>
      <c r="D13" s="50" t="s">
        <v>183</v>
      </c>
      <c r="E13" s="50" t="s">
        <v>184</v>
      </c>
      <c r="F13" s="50" t="s">
        <v>185</v>
      </c>
      <c r="G13" s="50" t="s">
        <v>186</v>
      </c>
      <c r="H13" s="50" t="s">
        <v>187</v>
      </c>
      <c r="I13" s="50" t="s">
        <v>188</v>
      </c>
      <c r="J13" s="50" t="s">
        <v>189</v>
      </c>
      <c r="K13" s="50" t="s">
        <v>190</v>
      </c>
      <c r="L13" s="50" t="s">
        <v>191</v>
      </c>
      <c r="M13" s="50" t="s">
        <v>192</v>
      </c>
      <c r="N13" s="50" t="s">
        <v>193</v>
      </c>
      <c r="O13" s="170"/>
      <c r="P13" s="170"/>
      <c r="Q13" s="170"/>
      <c r="R13" s="170"/>
      <c r="S13" s="170"/>
      <c r="T13" s="170"/>
      <c r="U13" s="170"/>
      <c r="V13" s="170"/>
      <c r="W13" s="170"/>
      <c r="X13" s="170"/>
      <c r="Y13" s="170"/>
      <c r="Z13" s="170"/>
    </row>
    <row r="14" spans="1:26" ht="14.25" customHeight="1" x14ac:dyDescent="0.2">
      <c r="A14" s="62" t="s">
        <v>243</v>
      </c>
      <c r="B14" s="62" t="s">
        <v>38</v>
      </c>
      <c r="C14" s="63" t="e">
        <f>SUMIFS('Variance Analysis'!C$30:C$45,'Variance Analysis'!$B$30:$B$45,'Variance Analysis'!$B$33,'Variance Analysis'!$A$30:$A$45,'Variance Analysis'!$A$34)</f>
        <v>#REF!</v>
      </c>
      <c r="D14" s="63" t="e">
        <f>SUMIFS('Variance Analysis'!D$30:D$45,'Variance Analysis'!$B$30:$B$45,'Variance Analysis'!$B$33,'Variance Analysis'!$A$30:$A$45,'Variance Analysis'!$A$34)</f>
        <v>#REF!</v>
      </c>
      <c r="E14" s="63" t="e">
        <f>SUMIFS('Variance Analysis'!E$30:E$45,'Variance Analysis'!$B$30:$B$45,'Variance Analysis'!$B$33,'Variance Analysis'!$A$30:$A$45,'Variance Analysis'!$A$34)</f>
        <v>#REF!</v>
      </c>
      <c r="F14" s="63" t="e">
        <f>SUMIFS('Variance Analysis'!F$30:F$45,'Variance Analysis'!$B$30:$B$45,'Variance Analysis'!$B$33,'Variance Analysis'!$A$30:$A$45,'Variance Analysis'!$A$34)</f>
        <v>#REF!</v>
      </c>
      <c r="G14" s="63" t="e">
        <f>SUMIFS('Variance Analysis'!G$30:G$45,'Variance Analysis'!$B$30:$B$45,'Variance Analysis'!$B$33,'Variance Analysis'!$A$30:$A$45,'Variance Analysis'!$A$34)</f>
        <v>#REF!</v>
      </c>
      <c r="H14" s="63" t="e">
        <f>SUMIFS('Variance Analysis'!H$30:H$45,'Variance Analysis'!$B$30:$B$45,'Variance Analysis'!$B$33,'Variance Analysis'!$A$30:$A$45,'Variance Analysis'!$A$34)</f>
        <v>#REF!</v>
      </c>
      <c r="I14" s="63" t="e">
        <f>SUMIFS('Variance Analysis'!I$30:I$45,'Variance Analysis'!$B$30:$B$45,'Variance Analysis'!$B$33,'Variance Analysis'!$A$30:$A$45,'Variance Analysis'!$A$34)</f>
        <v>#REF!</v>
      </c>
      <c r="J14" s="63" t="e">
        <f>SUMIFS('Variance Analysis'!J$30:J$45,'Variance Analysis'!$B$30:$B$45,'Variance Analysis'!$B$33,'Variance Analysis'!$A$30:$A$45,'Variance Analysis'!$A$34)</f>
        <v>#REF!</v>
      </c>
      <c r="K14" s="63" t="e">
        <f>SUMIFS('Variance Analysis'!K$30:K$45,'Variance Analysis'!$B$30:$B$45,'Variance Analysis'!$B$33,'Variance Analysis'!$A$30:$A$45,'Variance Analysis'!$A$34)</f>
        <v>#REF!</v>
      </c>
      <c r="L14" s="63" t="e">
        <f>SUMIFS('Variance Analysis'!L$30:L$45,'Variance Analysis'!$B$30:$B$45,'Variance Analysis'!$B$33,'Variance Analysis'!$A$30:$A$45,'Variance Analysis'!$A$34)</f>
        <v>#REF!</v>
      </c>
      <c r="M14" s="63" t="e">
        <f>SUMIFS('Variance Analysis'!M$30:M$45,'Variance Analysis'!$B$30:$B$45,'Variance Analysis'!$B$33,'Variance Analysis'!$A$30:$A$45,'Variance Analysis'!$A$34)</f>
        <v>#REF!</v>
      </c>
      <c r="N14" s="63" t="e">
        <f>SUMIFS('Variance Analysis'!N$30:N$45,'Variance Analysis'!$B$30:$B$45,'Variance Analysis'!$B$33,'Variance Analysis'!$A$30:$A$45,'Variance Analysis'!$A$34)</f>
        <v>#REF!</v>
      </c>
    </row>
    <row r="15" spans="1:26" ht="14.25" customHeight="1" x14ac:dyDescent="0.2">
      <c r="A15" s="62" t="s">
        <v>244</v>
      </c>
      <c r="B15" s="62" t="s">
        <v>38</v>
      </c>
      <c r="C15" s="63" t="e">
        <f>SUMIFS('Variance Analysis'!C$30:C$45,'Variance Analysis'!$B$30:$B$45,'Variance Analysis'!$B$31,'Variance Analysis'!$A$30:$A$45,'Variance Analysis'!$A$34)</f>
        <v>#REF!</v>
      </c>
      <c r="D15" s="63" t="e">
        <f>SUMIFS('Variance Analysis'!D$30:D$45,'Variance Analysis'!$B$30:$B$45,'Variance Analysis'!$B$31,'Variance Analysis'!$A$30:$A$45,'Variance Analysis'!$A$34)</f>
        <v>#REF!</v>
      </c>
      <c r="E15" s="63" t="e">
        <f>SUMIFS('Variance Analysis'!E$30:E$45,'Variance Analysis'!$B$30:$B$45,'Variance Analysis'!$B$31,'Variance Analysis'!$A$30:$A$45,'Variance Analysis'!$A$34)</f>
        <v>#REF!</v>
      </c>
      <c r="F15" s="63" t="e">
        <f>SUMIFS('Variance Analysis'!F$30:F$45,'Variance Analysis'!$B$30:$B$45,'Variance Analysis'!$B$31,'Variance Analysis'!$A$30:$A$45,'Variance Analysis'!$A$34)</f>
        <v>#REF!</v>
      </c>
      <c r="G15" s="63" t="e">
        <f>SUMIFS('Variance Analysis'!G$30:G$45,'Variance Analysis'!$B$30:$B$45,'Variance Analysis'!$B$31,'Variance Analysis'!$A$30:$A$45,'Variance Analysis'!$A$34)</f>
        <v>#REF!</v>
      </c>
      <c r="H15" s="63" t="e">
        <f>SUMIFS('Variance Analysis'!H$30:H$45,'Variance Analysis'!$B$30:$B$45,'Variance Analysis'!$B$31,'Variance Analysis'!$A$30:$A$45,'Variance Analysis'!$A$34)</f>
        <v>#REF!</v>
      </c>
      <c r="I15" s="63" t="e">
        <f>SUMIFS('Variance Analysis'!I$30:I$45,'Variance Analysis'!$B$30:$B$45,'Variance Analysis'!$B$31,'Variance Analysis'!$A$30:$A$45,'Variance Analysis'!$A$34)</f>
        <v>#REF!</v>
      </c>
      <c r="J15" s="63" t="e">
        <f>SUMIFS('Variance Analysis'!J$30:J$45,'Variance Analysis'!$B$30:$B$45,'Variance Analysis'!$B$31,'Variance Analysis'!$A$30:$A$45,'Variance Analysis'!$A$34)</f>
        <v>#REF!</v>
      </c>
      <c r="K15" s="63" t="e">
        <f>SUMIFS('Variance Analysis'!K$30:K$45,'Variance Analysis'!$B$30:$B$45,'Variance Analysis'!$B$31,'Variance Analysis'!$A$30:$A$45,'Variance Analysis'!$A$34)</f>
        <v>#REF!</v>
      </c>
      <c r="L15" s="63" t="e">
        <f>SUMIFS('Variance Analysis'!L$30:L$45,'Variance Analysis'!$B$30:$B$45,'Variance Analysis'!$B$31,'Variance Analysis'!$A$30:$A$45,'Variance Analysis'!$A$34)</f>
        <v>#REF!</v>
      </c>
      <c r="M15" s="63" t="e">
        <f>SUMIFS('Variance Analysis'!M$30:M$45,'Variance Analysis'!$B$30:$B$45,'Variance Analysis'!$B$31,'Variance Analysis'!$A$30:$A$45,'Variance Analysis'!$A$34)</f>
        <v>#REF!</v>
      </c>
      <c r="N15" s="63" t="e">
        <f>SUMIFS('Variance Analysis'!N$30:N$45,'Variance Analysis'!$B$30:$B$45,'Variance Analysis'!$B$31,'Variance Analysis'!$A$30:$A$45,'Variance Analysis'!$A$34)</f>
        <v>#REF!</v>
      </c>
    </row>
    <row r="16" spans="1:26" ht="14.25" customHeight="1" x14ac:dyDescent="0.2">
      <c r="A16" s="62" t="s">
        <v>245</v>
      </c>
      <c r="B16" s="62" t="s">
        <v>38</v>
      </c>
      <c r="C16" s="63" t="e">
        <f>SUMIFS('Variance Analysis'!C$30:C$45,'Variance Analysis'!$B$30:$B$45,'Variance Analysis'!$B$32,'Variance Analysis'!$A$30:$A$45,'Variance Analysis'!$A$34)</f>
        <v>#REF!</v>
      </c>
      <c r="D16" s="63" t="e">
        <f>SUMIFS('Variance Analysis'!D$30:D$45,'Variance Analysis'!$B$30:$B$45,'Variance Analysis'!$B$32,'Variance Analysis'!$A$30:$A$45,'Variance Analysis'!$A$34)</f>
        <v>#REF!</v>
      </c>
      <c r="E16" s="63" t="e">
        <f>SUMIFS('Variance Analysis'!E$30:E$45,'Variance Analysis'!$B$30:$B$45,'Variance Analysis'!$B$32,'Variance Analysis'!$A$30:$A$45,'Variance Analysis'!$A$34)</f>
        <v>#REF!</v>
      </c>
      <c r="F16" s="63" t="e">
        <f>SUMIFS('Variance Analysis'!F$30:F$45,'Variance Analysis'!$B$30:$B$45,'Variance Analysis'!$B$32,'Variance Analysis'!$A$30:$A$45,'Variance Analysis'!$A$34)</f>
        <v>#REF!</v>
      </c>
      <c r="G16" s="63" t="e">
        <f>SUMIFS('Variance Analysis'!G$30:G$45,'Variance Analysis'!$B$30:$B$45,'Variance Analysis'!$B$32,'Variance Analysis'!$A$30:$A$45,'Variance Analysis'!$A$34)</f>
        <v>#REF!</v>
      </c>
      <c r="H16" s="63" t="e">
        <f>SUMIFS('Variance Analysis'!H$30:H$45,'Variance Analysis'!$B$30:$B$45,'Variance Analysis'!$B$32,'Variance Analysis'!$A$30:$A$45,'Variance Analysis'!$A$34)</f>
        <v>#REF!</v>
      </c>
      <c r="I16" s="63" t="e">
        <f>SUMIFS('Variance Analysis'!I$30:I$45,'Variance Analysis'!$B$30:$B$45,'Variance Analysis'!$B$32,'Variance Analysis'!$A$30:$A$45,'Variance Analysis'!$A$34)</f>
        <v>#REF!</v>
      </c>
      <c r="J16" s="63" t="e">
        <f>SUMIFS('Variance Analysis'!J$30:J$45,'Variance Analysis'!$B$30:$B$45,'Variance Analysis'!$B$32,'Variance Analysis'!$A$30:$A$45,'Variance Analysis'!$A$34)</f>
        <v>#REF!</v>
      </c>
      <c r="K16" s="63" t="e">
        <f>SUMIFS('Variance Analysis'!K$30:K$45,'Variance Analysis'!$B$30:$B$45,'Variance Analysis'!$B$32,'Variance Analysis'!$A$30:$A$45,'Variance Analysis'!$A$34)</f>
        <v>#REF!</v>
      </c>
      <c r="L16" s="63" t="e">
        <f>SUMIFS('Variance Analysis'!L$30:L$45,'Variance Analysis'!$B$30:$B$45,'Variance Analysis'!$B$32,'Variance Analysis'!$A$30:$A$45,'Variance Analysis'!$A$34)</f>
        <v>#REF!</v>
      </c>
      <c r="M16" s="63" t="e">
        <f>SUMIFS('Variance Analysis'!M$30:M$45,'Variance Analysis'!$B$30:$B$45,'Variance Analysis'!$B$32,'Variance Analysis'!$A$30:$A$45,'Variance Analysis'!$A$34)</f>
        <v>#REF!</v>
      </c>
      <c r="N16" s="63" t="e">
        <f>SUMIFS('Variance Analysis'!N$30:N$45,'Variance Analysis'!$B$30:$B$45,'Variance Analysis'!$B$32,'Variance Analysis'!$A$30:$A$45,'Variance Analysis'!$A$34)</f>
        <v>#REF!</v>
      </c>
    </row>
    <row r="17" spans="1:26" ht="14.25" customHeight="1" x14ac:dyDescent="0.2">
      <c r="A17" s="70" t="s">
        <v>195</v>
      </c>
      <c r="B17" s="70" t="s">
        <v>38</v>
      </c>
      <c r="C17" s="63" t="e">
        <f>SUMIFS('Variance Analysis'!C$30:C$45,'Variance Analysis'!$B$30:$B$45,'Variance Analysis'!$B$30,'Variance Analysis'!$A$30:$A$45,'Variance Analysis'!$A$34)</f>
        <v>#REF!</v>
      </c>
      <c r="D17" s="63" t="e">
        <f>SUMIFS('Variance Analysis'!D$30:D$45,'Variance Analysis'!$B$30:$B$45,'Variance Analysis'!$B$30,'Variance Analysis'!$A$30:$A$45,'Variance Analysis'!$A$34)</f>
        <v>#REF!</v>
      </c>
      <c r="E17" s="63" t="e">
        <f>SUMIFS('Variance Analysis'!E$30:E$45,'Variance Analysis'!$B$30:$B$45,'Variance Analysis'!$B$30,'Variance Analysis'!$A$30:$A$45,'Variance Analysis'!$A$34)</f>
        <v>#REF!</v>
      </c>
      <c r="F17" s="63" t="e">
        <f>SUMIFS('Variance Analysis'!F$30:F$45,'Variance Analysis'!$B$30:$B$45,'Variance Analysis'!$B$30,'Variance Analysis'!$A$30:$A$45,'Variance Analysis'!$A$34)</f>
        <v>#REF!</v>
      </c>
      <c r="G17" s="63" t="e">
        <f>SUMIFS('Variance Analysis'!G$30:G$45,'Variance Analysis'!$B$30:$B$45,'Variance Analysis'!$B$30,'Variance Analysis'!$A$30:$A$45,'Variance Analysis'!$A$34)</f>
        <v>#REF!</v>
      </c>
      <c r="H17" s="63" t="e">
        <f>SUMIFS('Variance Analysis'!H$30:H$45,'Variance Analysis'!$B$30:$B$45,'Variance Analysis'!$B$30,'Variance Analysis'!$A$30:$A$45,'Variance Analysis'!$A$34)</f>
        <v>#REF!</v>
      </c>
      <c r="I17" s="63" t="e">
        <f>SUMIFS('Variance Analysis'!I$30:I$45,'Variance Analysis'!$B$30:$B$45,'Variance Analysis'!$B$30,'Variance Analysis'!$A$30:$A$45,'Variance Analysis'!$A$34)</f>
        <v>#REF!</v>
      </c>
      <c r="J17" s="63" t="e">
        <f>SUMIFS('Variance Analysis'!J$30:J$45,'Variance Analysis'!$B$30:$B$45,'Variance Analysis'!$B$30,'Variance Analysis'!$A$30:$A$45,'Variance Analysis'!$A$34)</f>
        <v>#REF!</v>
      </c>
      <c r="K17" s="63" t="e">
        <f>SUMIFS('Variance Analysis'!K$30:K$45,'Variance Analysis'!$B$30:$B$45,'Variance Analysis'!$B$30,'Variance Analysis'!$A$30:$A$45,'Variance Analysis'!$A$34)</f>
        <v>#REF!</v>
      </c>
      <c r="L17" s="63" t="e">
        <f>SUMIFS('Variance Analysis'!L$30:L$45,'Variance Analysis'!$B$30:$B$45,'Variance Analysis'!$B$30,'Variance Analysis'!$A$30:$A$45,'Variance Analysis'!$A$34)</f>
        <v>#REF!</v>
      </c>
      <c r="M17" s="63" t="e">
        <f>SUMIFS('Variance Analysis'!M$30:M$45,'Variance Analysis'!$B$30:$B$45,'Variance Analysis'!$B$30,'Variance Analysis'!$A$30:$A$45,'Variance Analysis'!$A$34)</f>
        <v>#REF!</v>
      </c>
      <c r="N17" s="63" t="e">
        <f>SUMIFS('Variance Analysis'!N$30:N$45,'Variance Analysis'!$B$30:$B$45,'Variance Analysis'!$B$30,'Variance Analysis'!$A$30:$A$45,'Variance Analysis'!$A$34)</f>
        <v>#REF!</v>
      </c>
    </row>
    <row r="18" spans="1:26" ht="14.25" customHeight="1" x14ac:dyDescent="0.2">
      <c r="A18" s="65" t="s">
        <v>246</v>
      </c>
      <c r="B18" s="66" t="s">
        <v>38</v>
      </c>
      <c r="C18" s="67" t="e">
        <f t="shared" ref="C18:N18" si="1">ABS(C17)-SUM(C14:C16)</f>
        <v>#REF!</v>
      </c>
      <c r="D18" s="67" t="e">
        <f t="shared" si="1"/>
        <v>#REF!</v>
      </c>
      <c r="E18" s="67" t="e">
        <f t="shared" si="1"/>
        <v>#REF!</v>
      </c>
      <c r="F18" s="67" t="e">
        <f t="shared" si="1"/>
        <v>#REF!</v>
      </c>
      <c r="G18" s="67" t="e">
        <f t="shared" si="1"/>
        <v>#REF!</v>
      </c>
      <c r="H18" s="67" t="e">
        <f t="shared" si="1"/>
        <v>#REF!</v>
      </c>
      <c r="I18" s="67" t="e">
        <f t="shared" si="1"/>
        <v>#REF!</v>
      </c>
      <c r="J18" s="67" t="e">
        <f t="shared" si="1"/>
        <v>#REF!</v>
      </c>
      <c r="K18" s="67" t="e">
        <f t="shared" si="1"/>
        <v>#REF!</v>
      </c>
      <c r="L18" s="67" t="e">
        <f t="shared" si="1"/>
        <v>#REF!</v>
      </c>
      <c r="M18" s="67" t="e">
        <f t="shared" si="1"/>
        <v>#REF!</v>
      </c>
      <c r="N18" s="67" t="e">
        <f t="shared" si="1"/>
        <v>#REF!</v>
      </c>
    </row>
    <row r="19" spans="1:26" ht="26.25" customHeight="1" x14ac:dyDescent="0.2">
      <c r="A19" s="146" t="s">
        <v>43</v>
      </c>
      <c r="B19" s="167"/>
      <c r="C19" s="168"/>
      <c r="D19" s="168"/>
      <c r="E19" s="168"/>
      <c r="F19" s="168"/>
      <c r="G19" s="168"/>
      <c r="H19" s="168"/>
      <c r="I19" s="168"/>
      <c r="J19" s="168"/>
      <c r="K19" s="168"/>
      <c r="L19" s="168"/>
      <c r="M19" s="168"/>
      <c r="N19" s="168"/>
      <c r="O19" s="169"/>
      <c r="P19" s="169"/>
      <c r="Q19" s="169"/>
      <c r="R19" s="169"/>
      <c r="S19" s="169"/>
      <c r="T19" s="169"/>
      <c r="U19" s="169"/>
      <c r="V19" s="169"/>
      <c r="W19" s="169"/>
      <c r="X19" s="169"/>
      <c r="Y19" s="169"/>
      <c r="Z19" s="169"/>
    </row>
    <row r="20" spans="1:26" ht="14.25" customHeight="1" x14ac:dyDescent="0.2">
      <c r="A20" s="160" t="s">
        <v>242</v>
      </c>
      <c r="B20" s="160" t="s">
        <v>226</v>
      </c>
      <c r="C20" s="50" t="s">
        <v>182</v>
      </c>
      <c r="D20" s="50" t="s">
        <v>183</v>
      </c>
      <c r="E20" s="50" t="s">
        <v>184</v>
      </c>
      <c r="F20" s="50" t="s">
        <v>185</v>
      </c>
      <c r="G20" s="50" t="s">
        <v>186</v>
      </c>
      <c r="H20" s="50" t="s">
        <v>187</v>
      </c>
      <c r="I20" s="50" t="s">
        <v>188</v>
      </c>
      <c r="J20" s="50" t="s">
        <v>189</v>
      </c>
      <c r="K20" s="50" t="s">
        <v>190</v>
      </c>
      <c r="L20" s="50" t="s">
        <v>191</v>
      </c>
      <c r="M20" s="50" t="s">
        <v>192</v>
      </c>
      <c r="N20" s="50" t="s">
        <v>193</v>
      </c>
      <c r="O20" s="170"/>
      <c r="P20" s="170"/>
      <c r="Q20" s="170"/>
      <c r="R20" s="170"/>
      <c r="S20" s="170"/>
      <c r="T20" s="170"/>
      <c r="U20" s="170"/>
      <c r="V20" s="170"/>
      <c r="W20" s="170"/>
      <c r="X20" s="170"/>
      <c r="Y20" s="170"/>
      <c r="Z20" s="170"/>
    </row>
    <row r="21" spans="1:26" ht="14.25" customHeight="1" x14ac:dyDescent="0.2">
      <c r="A21" s="62" t="s">
        <v>243</v>
      </c>
      <c r="B21" s="62" t="s">
        <v>38</v>
      </c>
      <c r="C21" s="63" t="e">
        <f>SUMIFS('Variance Analysis'!C$30:C$45,'Variance Analysis'!$B$30:$B$45,'Variance Analysis'!$B$33,'Variance Analysis'!$A$30:$A$45,'Variance Analysis'!$A$38)</f>
        <v>#REF!</v>
      </c>
      <c r="D21" s="63" t="e">
        <f>SUMIFS('Variance Analysis'!D$30:D$45,'Variance Analysis'!$B$30:$B$45,'Variance Analysis'!$B$33,'Variance Analysis'!$A$30:$A$45,'Variance Analysis'!$A$38)</f>
        <v>#REF!</v>
      </c>
      <c r="E21" s="63" t="e">
        <f>SUMIFS('Variance Analysis'!E$30:E$45,'Variance Analysis'!$B$30:$B$45,'Variance Analysis'!$B$33,'Variance Analysis'!$A$30:$A$45,'Variance Analysis'!$A$38)</f>
        <v>#REF!</v>
      </c>
      <c r="F21" s="63" t="e">
        <f>SUMIFS('Variance Analysis'!F$30:F$45,'Variance Analysis'!$B$30:$B$45,'Variance Analysis'!$B$33,'Variance Analysis'!$A$30:$A$45,'Variance Analysis'!$A$38)</f>
        <v>#REF!</v>
      </c>
      <c r="G21" s="63" t="e">
        <f>SUMIFS('Variance Analysis'!G$30:G$45,'Variance Analysis'!$B$30:$B$45,'Variance Analysis'!$B$33,'Variance Analysis'!$A$30:$A$45,'Variance Analysis'!$A$38)</f>
        <v>#REF!</v>
      </c>
      <c r="H21" s="63" t="e">
        <f>SUMIFS('Variance Analysis'!H$30:H$45,'Variance Analysis'!$B$30:$B$45,'Variance Analysis'!$B$33,'Variance Analysis'!$A$30:$A$45,'Variance Analysis'!$A$38)</f>
        <v>#REF!</v>
      </c>
      <c r="I21" s="63" t="e">
        <f>SUMIFS('Variance Analysis'!I$30:I$45,'Variance Analysis'!$B$30:$B$45,'Variance Analysis'!$B$33,'Variance Analysis'!$A$30:$A$45,'Variance Analysis'!$A$38)</f>
        <v>#REF!</v>
      </c>
      <c r="J21" s="63" t="e">
        <f>SUMIFS('Variance Analysis'!J$30:J$45,'Variance Analysis'!$B$30:$B$45,'Variance Analysis'!$B$33,'Variance Analysis'!$A$30:$A$45,'Variance Analysis'!$A$38)</f>
        <v>#REF!</v>
      </c>
      <c r="K21" s="63" t="e">
        <f>SUMIFS('Variance Analysis'!K$30:K$45,'Variance Analysis'!$B$30:$B$45,'Variance Analysis'!$B$33,'Variance Analysis'!$A$30:$A$45,'Variance Analysis'!$A$38)</f>
        <v>#REF!</v>
      </c>
      <c r="L21" s="63" t="e">
        <f>SUMIFS('Variance Analysis'!L$30:L$45,'Variance Analysis'!$B$30:$B$45,'Variance Analysis'!$B$33,'Variance Analysis'!$A$30:$A$45,'Variance Analysis'!$A$38)</f>
        <v>#REF!</v>
      </c>
      <c r="M21" s="63" t="e">
        <f>SUMIFS('Variance Analysis'!M$30:M$45,'Variance Analysis'!$B$30:$B$45,'Variance Analysis'!$B$33,'Variance Analysis'!$A$30:$A$45,'Variance Analysis'!$A$38)</f>
        <v>#REF!</v>
      </c>
      <c r="N21" s="63" t="e">
        <f>SUMIFS('Variance Analysis'!N$30:N$45,'Variance Analysis'!$B$30:$B$45,'Variance Analysis'!$B$33,'Variance Analysis'!$A$30:$A$45,'Variance Analysis'!$A$38)</f>
        <v>#REF!</v>
      </c>
    </row>
    <row r="22" spans="1:26" ht="14.25" customHeight="1" x14ac:dyDescent="0.2">
      <c r="A22" s="62" t="s">
        <v>244</v>
      </c>
      <c r="B22" s="62" t="s">
        <v>38</v>
      </c>
      <c r="C22" s="63" t="e">
        <f>SUMIFS('Variance Analysis'!C$30:C$45,'Variance Analysis'!$B$30:$B$45,'Variance Analysis'!$B$31,'Variance Analysis'!$A$30:$A$45,'Variance Analysis'!$A$38)</f>
        <v>#REF!</v>
      </c>
      <c r="D22" s="63" t="e">
        <f>SUMIFS('Variance Analysis'!D$30:D$45,'Variance Analysis'!$B$30:$B$45,'Variance Analysis'!$B$31,'Variance Analysis'!$A$30:$A$45,'Variance Analysis'!$A$38)</f>
        <v>#REF!</v>
      </c>
      <c r="E22" s="63" t="e">
        <f>SUMIFS('Variance Analysis'!E$30:E$45,'Variance Analysis'!$B$30:$B$45,'Variance Analysis'!$B$31,'Variance Analysis'!$A$30:$A$45,'Variance Analysis'!$A$38)</f>
        <v>#REF!</v>
      </c>
      <c r="F22" s="63" t="e">
        <f>SUMIFS('Variance Analysis'!F$30:F$45,'Variance Analysis'!$B$30:$B$45,'Variance Analysis'!$B$31,'Variance Analysis'!$A$30:$A$45,'Variance Analysis'!$A$38)</f>
        <v>#REF!</v>
      </c>
      <c r="G22" s="63" t="e">
        <f>SUMIFS('Variance Analysis'!G$30:G$45,'Variance Analysis'!$B$30:$B$45,'Variance Analysis'!$B$31,'Variance Analysis'!$A$30:$A$45,'Variance Analysis'!$A$38)</f>
        <v>#REF!</v>
      </c>
      <c r="H22" s="63" t="e">
        <f>SUMIFS('Variance Analysis'!H$30:H$45,'Variance Analysis'!$B$30:$B$45,'Variance Analysis'!$B$31,'Variance Analysis'!$A$30:$A$45,'Variance Analysis'!$A$38)</f>
        <v>#REF!</v>
      </c>
      <c r="I22" s="63" t="e">
        <f>SUMIFS('Variance Analysis'!I$30:I$45,'Variance Analysis'!$B$30:$B$45,'Variance Analysis'!$B$31,'Variance Analysis'!$A$30:$A$45,'Variance Analysis'!$A$38)</f>
        <v>#REF!</v>
      </c>
      <c r="J22" s="63" t="e">
        <f>SUMIFS('Variance Analysis'!J$30:J$45,'Variance Analysis'!$B$30:$B$45,'Variance Analysis'!$B$31,'Variance Analysis'!$A$30:$A$45,'Variance Analysis'!$A$38)</f>
        <v>#REF!</v>
      </c>
      <c r="K22" s="63" t="e">
        <f>SUMIFS('Variance Analysis'!K$30:K$45,'Variance Analysis'!$B$30:$B$45,'Variance Analysis'!$B$31,'Variance Analysis'!$A$30:$A$45,'Variance Analysis'!$A$38)</f>
        <v>#REF!</v>
      </c>
      <c r="L22" s="63" t="e">
        <f>SUMIFS('Variance Analysis'!L$30:L$45,'Variance Analysis'!$B$30:$B$45,'Variance Analysis'!$B$31,'Variance Analysis'!$A$30:$A$45,'Variance Analysis'!$A$38)</f>
        <v>#REF!</v>
      </c>
      <c r="M22" s="63" t="e">
        <f>SUMIFS('Variance Analysis'!M$30:M$45,'Variance Analysis'!$B$30:$B$45,'Variance Analysis'!$B$31,'Variance Analysis'!$A$30:$A$45,'Variance Analysis'!$A$38)</f>
        <v>#REF!</v>
      </c>
      <c r="N22" s="63" t="e">
        <f>SUMIFS('Variance Analysis'!N$30:N$45,'Variance Analysis'!$B$30:$B$45,'Variance Analysis'!$B$31,'Variance Analysis'!$A$30:$A$45,'Variance Analysis'!$A$38)</f>
        <v>#REF!</v>
      </c>
    </row>
    <row r="23" spans="1:26" ht="14.25" customHeight="1" x14ac:dyDescent="0.2">
      <c r="A23" s="62" t="s">
        <v>245</v>
      </c>
      <c r="B23" s="62" t="s">
        <v>38</v>
      </c>
      <c r="C23" s="63" t="e">
        <f>SUMIFS('Variance Analysis'!C$30:C$45,'Variance Analysis'!$B$30:$B$45,'Variance Analysis'!$B$32,'Variance Analysis'!$A$30:$A$45,'Variance Analysis'!$A$38)</f>
        <v>#REF!</v>
      </c>
      <c r="D23" s="63" t="e">
        <f>SUMIFS('Variance Analysis'!D$30:D$45,'Variance Analysis'!$B$30:$B$45,'Variance Analysis'!$B$32,'Variance Analysis'!$A$30:$A$45,'Variance Analysis'!$A$38)</f>
        <v>#REF!</v>
      </c>
      <c r="E23" s="63" t="e">
        <f>SUMIFS('Variance Analysis'!E$30:E$45,'Variance Analysis'!$B$30:$B$45,'Variance Analysis'!$B$32,'Variance Analysis'!$A$30:$A$45,'Variance Analysis'!$A$38)</f>
        <v>#REF!</v>
      </c>
      <c r="F23" s="63" t="e">
        <f>SUMIFS('Variance Analysis'!F$30:F$45,'Variance Analysis'!$B$30:$B$45,'Variance Analysis'!$B$32,'Variance Analysis'!$A$30:$A$45,'Variance Analysis'!$A$38)</f>
        <v>#REF!</v>
      </c>
      <c r="G23" s="63" t="e">
        <f>SUMIFS('Variance Analysis'!G$30:G$45,'Variance Analysis'!$B$30:$B$45,'Variance Analysis'!$B$32,'Variance Analysis'!$A$30:$A$45,'Variance Analysis'!$A$38)</f>
        <v>#REF!</v>
      </c>
      <c r="H23" s="63" t="e">
        <f>SUMIFS('Variance Analysis'!H$30:H$45,'Variance Analysis'!$B$30:$B$45,'Variance Analysis'!$B$32,'Variance Analysis'!$A$30:$A$45,'Variance Analysis'!$A$38)</f>
        <v>#REF!</v>
      </c>
      <c r="I23" s="63" t="e">
        <f>SUMIFS('Variance Analysis'!I$30:I$45,'Variance Analysis'!$B$30:$B$45,'Variance Analysis'!$B$32,'Variance Analysis'!$A$30:$A$45,'Variance Analysis'!$A$38)</f>
        <v>#REF!</v>
      </c>
      <c r="J23" s="63" t="e">
        <f>SUMIFS('Variance Analysis'!J$30:J$45,'Variance Analysis'!$B$30:$B$45,'Variance Analysis'!$B$32,'Variance Analysis'!$A$30:$A$45,'Variance Analysis'!$A$38)</f>
        <v>#REF!</v>
      </c>
      <c r="K23" s="63" t="e">
        <f>SUMIFS('Variance Analysis'!K$30:K$45,'Variance Analysis'!$B$30:$B$45,'Variance Analysis'!$B$32,'Variance Analysis'!$A$30:$A$45,'Variance Analysis'!$A$38)</f>
        <v>#REF!</v>
      </c>
      <c r="L23" s="63" t="e">
        <f>SUMIFS('Variance Analysis'!L$30:L$45,'Variance Analysis'!$B$30:$B$45,'Variance Analysis'!$B$32,'Variance Analysis'!$A$30:$A$45,'Variance Analysis'!$A$38)</f>
        <v>#REF!</v>
      </c>
      <c r="M23" s="63" t="e">
        <f>SUMIFS('Variance Analysis'!M$30:M$45,'Variance Analysis'!$B$30:$B$45,'Variance Analysis'!$B$32,'Variance Analysis'!$A$30:$A$45,'Variance Analysis'!$A$38)</f>
        <v>#REF!</v>
      </c>
      <c r="N23" s="63" t="e">
        <f>SUMIFS('Variance Analysis'!N$30:N$45,'Variance Analysis'!$B$30:$B$45,'Variance Analysis'!$B$32,'Variance Analysis'!$A$30:$A$45,'Variance Analysis'!$A$38)</f>
        <v>#REF!</v>
      </c>
    </row>
    <row r="24" spans="1:26" ht="14.25" customHeight="1" x14ac:dyDescent="0.2">
      <c r="A24" s="70" t="s">
        <v>195</v>
      </c>
      <c r="B24" s="70" t="s">
        <v>38</v>
      </c>
      <c r="C24" s="63" t="e">
        <f>SUMIFS('Variance Analysis'!C$30:C$45,'Variance Analysis'!$B$30:$B$45,'Variance Analysis'!$B$30,'Variance Analysis'!$A$30:$A$45,'Variance Analysis'!$A$38)</f>
        <v>#REF!</v>
      </c>
      <c r="D24" s="63" t="e">
        <f>SUMIFS('Variance Analysis'!D$30:D$45,'Variance Analysis'!$B$30:$B$45,'Variance Analysis'!$B$30,'Variance Analysis'!$A$30:$A$45,'Variance Analysis'!$A$38)</f>
        <v>#REF!</v>
      </c>
      <c r="E24" s="63" t="e">
        <f>SUMIFS('Variance Analysis'!E$30:E$45,'Variance Analysis'!$B$30:$B$45,'Variance Analysis'!$B$30,'Variance Analysis'!$A$30:$A$45,'Variance Analysis'!$A$38)</f>
        <v>#REF!</v>
      </c>
      <c r="F24" s="63" t="e">
        <f>SUMIFS('Variance Analysis'!F$30:F$45,'Variance Analysis'!$B$30:$B$45,'Variance Analysis'!$B$30,'Variance Analysis'!$A$30:$A$45,'Variance Analysis'!$A$38)</f>
        <v>#REF!</v>
      </c>
      <c r="G24" s="63" t="e">
        <f>SUMIFS('Variance Analysis'!G$30:G$45,'Variance Analysis'!$B$30:$B$45,'Variance Analysis'!$B$30,'Variance Analysis'!$A$30:$A$45,'Variance Analysis'!$A$38)</f>
        <v>#REF!</v>
      </c>
      <c r="H24" s="63" t="e">
        <f>SUMIFS('Variance Analysis'!H$30:H$45,'Variance Analysis'!$B$30:$B$45,'Variance Analysis'!$B$30,'Variance Analysis'!$A$30:$A$45,'Variance Analysis'!$A$38)</f>
        <v>#REF!</v>
      </c>
      <c r="I24" s="63" t="e">
        <f>SUMIFS('Variance Analysis'!I$30:I$45,'Variance Analysis'!$B$30:$B$45,'Variance Analysis'!$B$30,'Variance Analysis'!$A$30:$A$45,'Variance Analysis'!$A$38)</f>
        <v>#REF!</v>
      </c>
      <c r="J24" s="63" t="e">
        <f>SUMIFS('Variance Analysis'!J$30:J$45,'Variance Analysis'!$B$30:$B$45,'Variance Analysis'!$B$30,'Variance Analysis'!$A$30:$A$45,'Variance Analysis'!$A$38)</f>
        <v>#REF!</v>
      </c>
      <c r="K24" s="63" t="e">
        <f>SUMIFS('Variance Analysis'!K$30:K$45,'Variance Analysis'!$B$30:$B$45,'Variance Analysis'!$B$30,'Variance Analysis'!$A$30:$A$45,'Variance Analysis'!$A$38)</f>
        <v>#REF!</v>
      </c>
      <c r="L24" s="63" t="e">
        <f>SUMIFS('Variance Analysis'!L$30:L$45,'Variance Analysis'!$B$30:$B$45,'Variance Analysis'!$B$30,'Variance Analysis'!$A$30:$A$45,'Variance Analysis'!$A$38)</f>
        <v>#REF!</v>
      </c>
      <c r="M24" s="63" t="e">
        <f>SUMIFS('Variance Analysis'!M$30:M$45,'Variance Analysis'!$B$30:$B$45,'Variance Analysis'!$B$30,'Variance Analysis'!$A$30:$A$45,'Variance Analysis'!$A$38)</f>
        <v>#REF!</v>
      </c>
      <c r="N24" s="63" t="e">
        <f>SUMIFS('Variance Analysis'!N$30:N$45,'Variance Analysis'!$B$30:$B$45,'Variance Analysis'!$B$30,'Variance Analysis'!$A$30:$A$45,'Variance Analysis'!$A$38)</f>
        <v>#REF!</v>
      </c>
    </row>
    <row r="25" spans="1:26" ht="14.25" customHeight="1" x14ac:dyDescent="0.2">
      <c r="A25" s="65" t="s">
        <v>246</v>
      </c>
      <c r="B25" s="66" t="s">
        <v>38</v>
      </c>
      <c r="C25" s="68" t="e">
        <f t="shared" ref="C25:N25" si="2">ABS(C24)-SUM(C21:C23)</f>
        <v>#REF!</v>
      </c>
      <c r="D25" s="68" t="e">
        <f t="shared" si="2"/>
        <v>#REF!</v>
      </c>
      <c r="E25" s="68" t="e">
        <f t="shared" si="2"/>
        <v>#REF!</v>
      </c>
      <c r="F25" s="68" t="e">
        <f t="shared" si="2"/>
        <v>#REF!</v>
      </c>
      <c r="G25" s="68" t="e">
        <f t="shared" si="2"/>
        <v>#REF!</v>
      </c>
      <c r="H25" s="68" t="e">
        <f t="shared" si="2"/>
        <v>#REF!</v>
      </c>
      <c r="I25" s="68" t="e">
        <f t="shared" si="2"/>
        <v>#REF!</v>
      </c>
      <c r="J25" s="68" t="e">
        <f t="shared" si="2"/>
        <v>#REF!</v>
      </c>
      <c r="K25" s="68" t="e">
        <f t="shared" si="2"/>
        <v>#REF!</v>
      </c>
      <c r="L25" s="68" t="e">
        <f t="shared" si="2"/>
        <v>#REF!</v>
      </c>
      <c r="M25" s="68" t="e">
        <f t="shared" si="2"/>
        <v>#REF!</v>
      </c>
      <c r="N25" s="68" t="e">
        <f t="shared" si="2"/>
        <v>#REF!</v>
      </c>
    </row>
    <row r="26" spans="1:26" ht="26.25" customHeight="1" x14ac:dyDescent="0.2">
      <c r="A26" s="146" t="s">
        <v>247</v>
      </c>
      <c r="B26" s="167"/>
      <c r="C26" s="168"/>
      <c r="D26" s="168"/>
      <c r="E26" s="168"/>
      <c r="F26" s="168"/>
      <c r="G26" s="168"/>
      <c r="H26" s="168"/>
      <c r="I26" s="168"/>
      <c r="J26" s="168"/>
      <c r="K26" s="168"/>
      <c r="L26" s="168"/>
      <c r="M26" s="168"/>
      <c r="N26" s="168"/>
      <c r="O26" s="169"/>
      <c r="P26" s="169"/>
      <c r="Q26" s="169"/>
      <c r="R26" s="169"/>
      <c r="S26" s="169"/>
      <c r="T26" s="169"/>
      <c r="U26" s="169"/>
      <c r="V26" s="169"/>
      <c r="W26" s="169"/>
      <c r="X26" s="169"/>
      <c r="Y26" s="169"/>
      <c r="Z26" s="169"/>
    </row>
    <row r="27" spans="1:26" ht="14.25" customHeight="1" x14ac:dyDescent="0.2">
      <c r="A27" s="160" t="s">
        <v>242</v>
      </c>
      <c r="B27" s="160" t="s">
        <v>226</v>
      </c>
      <c r="C27" s="50" t="s">
        <v>182</v>
      </c>
      <c r="D27" s="50" t="s">
        <v>183</v>
      </c>
      <c r="E27" s="50" t="s">
        <v>184</v>
      </c>
      <c r="F27" s="50" t="s">
        <v>185</v>
      </c>
      <c r="G27" s="50" t="s">
        <v>186</v>
      </c>
      <c r="H27" s="50" t="s">
        <v>187</v>
      </c>
      <c r="I27" s="50" t="s">
        <v>188</v>
      </c>
      <c r="J27" s="50" t="s">
        <v>189</v>
      </c>
      <c r="K27" s="50" t="s">
        <v>190</v>
      </c>
      <c r="L27" s="50" t="s">
        <v>191</v>
      </c>
      <c r="M27" s="50" t="s">
        <v>192</v>
      </c>
      <c r="N27" s="50" t="s">
        <v>193</v>
      </c>
      <c r="O27" s="170"/>
      <c r="P27" s="170"/>
      <c r="Q27" s="170"/>
      <c r="R27" s="170"/>
      <c r="S27" s="170"/>
      <c r="T27" s="170"/>
      <c r="U27" s="170"/>
      <c r="V27" s="170"/>
      <c r="W27" s="170"/>
      <c r="X27" s="170"/>
      <c r="Y27" s="170"/>
      <c r="Z27" s="170"/>
    </row>
    <row r="28" spans="1:26" ht="14.25" customHeight="1" x14ac:dyDescent="0.2">
      <c r="A28" s="62" t="s">
        <v>243</v>
      </c>
      <c r="B28" s="62" t="s">
        <v>38</v>
      </c>
      <c r="C28" s="63" t="e">
        <f>SUMIFS('Variance Analysis'!C$30:C$45,'Variance Analysis'!$B$30:$B$45,'Variance Analysis'!$B$33,'Variance Analysis'!$A$30:$A$45,'Variance Analysis'!$A$42)</f>
        <v>#REF!</v>
      </c>
      <c r="D28" s="63" t="e">
        <f>SUMIFS('Variance Analysis'!D$30:D$45,'Variance Analysis'!$B$30:$B$45,'Variance Analysis'!$B$33,'Variance Analysis'!$A$30:$A$45,'Variance Analysis'!$A$42)</f>
        <v>#REF!</v>
      </c>
      <c r="E28" s="63" t="e">
        <f>SUMIFS('Variance Analysis'!E$30:E$45,'Variance Analysis'!$B$30:$B$45,'Variance Analysis'!$B$33,'Variance Analysis'!$A$30:$A$45,'Variance Analysis'!$A$42)</f>
        <v>#REF!</v>
      </c>
      <c r="F28" s="63" t="e">
        <f>SUMIFS('Variance Analysis'!F$30:F$45,'Variance Analysis'!$B$30:$B$45,'Variance Analysis'!$B$33,'Variance Analysis'!$A$30:$A$45,'Variance Analysis'!$A$42)</f>
        <v>#REF!</v>
      </c>
      <c r="G28" s="63" t="e">
        <f>SUMIFS('Variance Analysis'!G$30:G$45,'Variance Analysis'!$B$30:$B$45,'Variance Analysis'!$B$33,'Variance Analysis'!$A$30:$A$45,'Variance Analysis'!$A$42)</f>
        <v>#REF!</v>
      </c>
      <c r="H28" s="63" t="e">
        <f>SUMIFS('Variance Analysis'!H$30:H$45,'Variance Analysis'!$B$30:$B$45,'Variance Analysis'!$B$33,'Variance Analysis'!$A$30:$A$45,'Variance Analysis'!$A$42)</f>
        <v>#REF!</v>
      </c>
      <c r="I28" s="63" t="e">
        <f>SUMIFS('Variance Analysis'!I$30:I$45,'Variance Analysis'!$B$30:$B$45,'Variance Analysis'!$B$33,'Variance Analysis'!$A$30:$A$45,'Variance Analysis'!$A$42)</f>
        <v>#REF!</v>
      </c>
      <c r="J28" s="63" t="e">
        <f>SUMIFS('Variance Analysis'!J$30:J$45,'Variance Analysis'!$B$30:$B$45,'Variance Analysis'!$B$33,'Variance Analysis'!$A$30:$A$45,'Variance Analysis'!$A$42)</f>
        <v>#REF!</v>
      </c>
      <c r="K28" s="63" t="e">
        <f>SUMIFS('Variance Analysis'!K$30:K$45,'Variance Analysis'!$B$30:$B$45,'Variance Analysis'!$B$33,'Variance Analysis'!$A$30:$A$45,'Variance Analysis'!$A$42)</f>
        <v>#REF!</v>
      </c>
      <c r="L28" s="63" t="e">
        <f>SUMIFS('Variance Analysis'!L$30:L$45,'Variance Analysis'!$B$30:$B$45,'Variance Analysis'!$B$33,'Variance Analysis'!$A$30:$A$45,'Variance Analysis'!$A$42)</f>
        <v>#REF!</v>
      </c>
      <c r="M28" s="63" t="e">
        <f>SUMIFS('Variance Analysis'!M$30:M$45,'Variance Analysis'!$B$30:$B$45,'Variance Analysis'!$B$33,'Variance Analysis'!$A$30:$A$45,'Variance Analysis'!$A$42)</f>
        <v>#REF!</v>
      </c>
      <c r="N28" s="63" t="e">
        <f>SUMIFS('Variance Analysis'!N$30:N$45,'Variance Analysis'!$B$30:$B$45,'Variance Analysis'!$B$33,'Variance Analysis'!$A$30:$A$45,'Variance Analysis'!$A$42)</f>
        <v>#REF!</v>
      </c>
    </row>
    <row r="29" spans="1:26" ht="14.25" customHeight="1" x14ac:dyDescent="0.2">
      <c r="A29" s="62" t="s">
        <v>244</v>
      </c>
      <c r="B29" s="62" t="s">
        <v>38</v>
      </c>
      <c r="C29" s="63" t="e">
        <f>SUMIFS('Variance Analysis'!C$30:C$45,'Variance Analysis'!$B$30:$B$45,'Variance Analysis'!$B$31,'Variance Analysis'!$A$30:$A$45,'Variance Analysis'!$A$42)</f>
        <v>#REF!</v>
      </c>
      <c r="D29" s="63" t="e">
        <f>SUMIFS('Variance Analysis'!D$30:D$45,'Variance Analysis'!$B$30:$B$45,'Variance Analysis'!$B$31,'Variance Analysis'!$A$30:$A$45,'Variance Analysis'!$A$42)</f>
        <v>#REF!</v>
      </c>
      <c r="E29" s="63" t="e">
        <f>SUMIFS('Variance Analysis'!E$30:E$45,'Variance Analysis'!$B$30:$B$45,'Variance Analysis'!$B$31,'Variance Analysis'!$A$30:$A$45,'Variance Analysis'!$A$42)</f>
        <v>#REF!</v>
      </c>
      <c r="F29" s="63" t="e">
        <f>SUMIFS('Variance Analysis'!F$30:F$45,'Variance Analysis'!$B$30:$B$45,'Variance Analysis'!$B$31,'Variance Analysis'!$A$30:$A$45,'Variance Analysis'!$A$42)</f>
        <v>#REF!</v>
      </c>
      <c r="G29" s="63" t="e">
        <f>SUMIFS('Variance Analysis'!G$30:G$45,'Variance Analysis'!$B$30:$B$45,'Variance Analysis'!$B$31,'Variance Analysis'!$A$30:$A$45,'Variance Analysis'!$A$42)</f>
        <v>#REF!</v>
      </c>
      <c r="H29" s="63" t="e">
        <f>SUMIFS('Variance Analysis'!H$30:H$45,'Variance Analysis'!$B$30:$B$45,'Variance Analysis'!$B$31,'Variance Analysis'!$A$30:$A$45,'Variance Analysis'!$A$42)</f>
        <v>#REF!</v>
      </c>
      <c r="I29" s="63" t="e">
        <f>SUMIFS('Variance Analysis'!I$30:I$45,'Variance Analysis'!$B$30:$B$45,'Variance Analysis'!$B$31,'Variance Analysis'!$A$30:$A$45,'Variance Analysis'!$A$42)</f>
        <v>#REF!</v>
      </c>
      <c r="J29" s="63" t="e">
        <f>SUMIFS('Variance Analysis'!J$30:J$45,'Variance Analysis'!$B$30:$B$45,'Variance Analysis'!$B$31,'Variance Analysis'!$A$30:$A$45,'Variance Analysis'!$A$42)</f>
        <v>#REF!</v>
      </c>
      <c r="K29" s="63" t="e">
        <f>SUMIFS('Variance Analysis'!K$30:K$45,'Variance Analysis'!$B$30:$B$45,'Variance Analysis'!$B$31,'Variance Analysis'!$A$30:$A$45,'Variance Analysis'!$A$42)</f>
        <v>#REF!</v>
      </c>
      <c r="L29" s="63" t="e">
        <f>SUMIFS('Variance Analysis'!L$30:L$45,'Variance Analysis'!$B$30:$B$45,'Variance Analysis'!$B$31,'Variance Analysis'!$A$30:$A$45,'Variance Analysis'!$A$42)</f>
        <v>#REF!</v>
      </c>
      <c r="M29" s="63" t="e">
        <f>SUMIFS('Variance Analysis'!M$30:M$45,'Variance Analysis'!$B$30:$B$45,'Variance Analysis'!$B$31,'Variance Analysis'!$A$30:$A$45,'Variance Analysis'!$A$42)</f>
        <v>#REF!</v>
      </c>
      <c r="N29" s="63" t="e">
        <f>SUMIFS('Variance Analysis'!N$30:N$45,'Variance Analysis'!$B$30:$B$45,'Variance Analysis'!$B$31,'Variance Analysis'!$A$30:$A$45,'Variance Analysis'!$A$42)</f>
        <v>#REF!</v>
      </c>
    </row>
    <row r="30" spans="1:26" ht="14.25" customHeight="1" x14ac:dyDescent="0.2">
      <c r="A30" s="62" t="s">
        <v>245</v>
      </c>
      <c r="B30" s="62" t="s">
        <v>38</v>
      </c>
      <c r="C30" s="63" t="e">
        <f>SUMIFS('Variance Analysis'!C$30:C$45,'Variance Analysis'!$B$30:$B$45,'Variance Analysis'!$B$32,'Variance Analysis'!$A$30:$A$45,'Variance Analysis'!$A$42)</f>
        <v>#REF!</v>
      </c>
      <c r="D30" s="63" t="e">
        <f>SUMIFS('Variance Analysis'!D$30:D$45,'Variance Analysis'!$B$30:$B$45,'Variance Analysis'!$B$32,'Variance Analysis'!$A$30:$A$45,'Variance Analysis'!$A$42)</f>
        <v>#REF!</v>
      </c>
      <c r="E30" s="63" t="e">
        <f>SUMIFS('Variance Analysis'!E$30:E$45,'Variance Analysis'!$B$30:$B$45,'Variance Analysis'!$B$32,'Variance Analysis'!$A$30:$A$45,'Variance Analysis'!$A$42)</f>
        <v>#REF!</v>
      </c>
      <c r="F30" s="63" t="e">
        <f>SUMIFS('Variance Analysis'!F$30:F$45,'Variance Analysis'!$B$30:$B$45,'Variance Analysis'!$B$32,'Variance Analysis'!$A$30:$A$45,'Variance Analysis'!$A$42)</f>
        <v>#REF!</v>
      </c>
      <c r="G30" s="63" t="e">
        <f>SUMIFS('Variance Analysis'!G$30:G$45,'Variance Analysis'!$B$30:$B$45,'Variance Analysis'!$B$32,'Variance Analysis'!$A$30:$A$45,'Variance Analysis'!$A$42)</f>
        <v>#REF!</v>
      </c>
      <c r="H30" s="63" t="e">
        <f>SUMIFS('Variance Analysis'!H$30:H$45,'Variance Analysis'!$B$30:$B$45,'Variance Analysis'!$B$32,'Variance Analysis'!$A$30:$A$45,'Variance Analysis'!$A$42)</f>
        <v>#REF!</v>
      </c>
      <c r="I30" s="63" t="e">
        <f>SUMIFS('Variance Analysis'!I$30:I$45,'Variance Analysis'!$B$30:$B$45,'Variance Analysis'!$B$32,'Variance Analysis'!$A$30:$A$45,'Variance Analysis'!$A$42)</f>
        <v>#REF!</v>
      </c>
      <c r="J30" s="63" t="e">
        <f>SUMIFS('Variance Analysis'!J$30:J$45,'Variance Analysis'!$B$30:$B$45,'Variance Analysis'!$B$32,'Variance Analysis'!$A$30:$A$45,'Variance Analysis'!$A$42)</f>
        <v>#REF!</v>
      </c>
      <c r="K30" s="63" t="e">
        <f>SUMIFS('Variance Analysis'!K$30:K$45,'Variance Analysis'!$B$30:$B$45,'Variance Analysis'!$B$32,'Variance Analysis'!$A$30:$A$45,'Variance Analysis'!$A$42)</f>
        <v>#REF!</v>
      </c>
      <c r="L30" s="63" t="e">
        <f>SUMIFS('Variance Analysis'!L$30:L$45,'Variance Analysis'!$B$30:$B$45,'Variance Analysis'!$B$32,'Variance Analysis'!$A$30:$A$45,'Variance Analysis'!$A$42)</f>
        <v>#REF!</v>
      </c>
      <c r="M30" s="63" t="e">
        <f>SUMIFS('Variance Analysis'!M$30:M$45,'Variance Analysis'!$B$30:$B$45,'Variance Analysis'!$B$32,'Variance Analysis'!$A$30:$A$45,'Variance Analysis'!$A$42)</f>
        <v>#REF!</v>
      </c>
      <c r="N30" s="63" t="e">
        <f>SUMIFS('Variance Analysis'!N$30:N$45,'Variance Analysis'!$B$30:$B$45,'Variance Analysis'!$B$32,'Variance Analysis'!$A$30:$A$45,'Variance Analysis'!$A$42)</f>
        <v>#REF!</v>
      </c>
    </row>
    <row r="31" spans="1:26" ht="14.25" customHeight="1" x14ac:dyDescent="0.2">
      <c r="A31" s="70" t="s">
        <v>195</v>
      </c>
      <c r="B31" s="70" t="s">
        <v>38</v>
      </c>
      <c r="C31" s="63" t="e">
        <f>SUMIFS('Variance Analysis'!C$30:C$45,'Variance Analysis'!$B$30:$B$45,'Variance Analysis'!$B$30,'Variance Analysis'!$A$30:$A$45,'Variance Analysis'!$A$42)</f>
        <v>#REF!</v>
      </c>
      <c r="D31" s="63" t="e">
        <f>SUMIFS('Variance Analysis'!D$30:D$45,'Variance Analysis'!$B$30:$B$45,'Variance Analysis'!$B$30,'Variance Analysis'!$A$30:$A$45,'Variance Analysis'!$A$42)</f>
        <v>#REF!</v>
      </c>
      <c r="E31" s="63" t="e">
        <f>SUMIFS('Variance Analysis'!E$30:E$45,'Variance Analysis'!$B$30:$B$45,'Variance Analysis'!$B$30,'Variance Analysis'!$A$30:$A$45,'Variance Analysis'!$A$42)</f>
        <v>#REF!</v>
      </c>
      <c r="F31" s="63" t="e">
        <f>SUMIFS('Variance Analysis'!F$30:F$45,'Variance Analysis'!$B$30:$B$45,'Variance Analysis'!$B$30,'Variance Analysis'!$A$30:$A$45,'Variance Analysis'!$A$42)</f>
        <v>#REF!</v>
      </c>
      <c r="G31" s="63" t="e">
        <f>SUMIFS('Variance Analysis'!G$30:G$45,'Variance Analysis'!$B$30:$B$45,'Variance Analysis'!$B$30,'Variance Analysis'!$A$30:$A$45,'Variance Analysis'!$A$42)</f>
        <v>#REF!</v>
      </c>
      <c r="H31" s="63" t="e">
        <f>SUMIFS('Variance Analysis'!H$30:H$45,'Variance Analysis'!$B$30:$B$45,'Variance Analysis'!$B$30,'Variance Analysis'!$A$30:$A$45,'Variance Analysis'!$A$42)</f>
        <v>#REF!</v>
      </c>
      <c r="I31" s="63" t="e">
        <f>SUMIFS('Variance Analysis'!I$30:I$45,'Variance Analysis'!$B$30:$B$45,'Variance Analysis'!$B$30,'Variance Analysis'!$A$30:$A$45,'Variance Analysis'!$A$42)</f>
        <v>#REF!</v>
      </c>
      <c r="J31" s="63" t="e">
        <f>SUMIFS('Variance Analysis'!J$30:J$45,'Variance Analysis'!$B$30:$B$45,'Variance Analysis'!$B$30,'Variance Analysis'!$A$30:$A$45,'Variance Analysis'!$A$42)</f>
        <v>#REF!</v>
      </c>
      <c r="K31" s="63" t="e">
        <f>SUMIFS('Variance Analysis'!K$30:K$45,'Variance Analysis'!$B$30:$B$45,'Variance Analysis'!$B$30,'Variance Analysis'!$A$30:$A$45,'Variance Analysis'!$A$42)</f>
        <v>#REF!</v>
      </c>
      <c r="L31" s="63" t="e">
        <f>SUMIFS('Variance Analysis'!L$30:L$45,'Variance Analysis'!$B$30:$B$45,'Variance Analysis'!$B$30,'Variance Analysis'!$A$30:$A$45,'Variance Analysis'!$A$42)</f>
        <v>#REF!</v>
      </c>
      <c r="M31" s="63" t="e">
        <f>SUMIFS('Variance Analysis'!M$30:M$45,'Variance Analysis'!$B$30:$B$45,'Variance Analysis'!$B$30,'Variance Analysis'!$A$30:$A$45,'Variance Analysis'!$A$42)</f>
        <v>#REF!</v>
      </c>
      <c r="N31" s="63" t="e">
        <f>SUMIFS('Variance Analysis'!N$30:N$45,'Variance Analysis'!$B$30:$B$45,'Variance Analysis'!$B$30,'Variance Analysis'!$A$30:$A$45,'Variance Analysis'!$A$42)</f>
        <v>#REF!</v>
      </c>
    </row>
    <row r="32" spans="1:26" ht="14.25" customHeight="1" x14ac:dyDescent="0.2">
      <c r="A32" s="65" t="s">
        <v>246</v>
      </c>
      <c r="B32" s="66" t="s">
        <v>38</v>
      </c>
      <c r="C32" s="68" t="e">
        <f t="shared" ref="C32:N32" si="3">ABS(C31)-SUM(C28:C30)</f>
        <v>#REF!</v>
      </c>
      <c r="D32" s="68" t="e">
        <f t="shared" si="3"/>
        <v>#REF!</v>
      </c>
      <c r="E32" s="68" t="e">
        <f t="shared" si="3"/>
        <v>#REF!</v>
      </c>
      <c r="F32" s="68" t="e">
        <f t="shared" si="3"/>
        <v>#REF!</v>
      </c>
      <c r="G32" s="68" t="e">
        <f t="shared" si="3"/>
        <v>#REF!</v>
      </c>
      <c r="H32" s="68" t="e">
        <f t="shared" si="3"/>
        <v>#REF!</v>
      </c>
      <c r="I32" s="68" t="e">
        <f t="shared" si="3"/>
        <v>#REF!</v>
      </c>
      <c r="J32" s="68" t="e">
        <f t="shared" si="3"/>
        <v>#REF!</v>
      </c>
      <c r="K32" s="68" t="e">
        <f t="shared" si="3"/>
        <v>#REF!</v>
      </c>
      <c r="L32" s="68" t="e">
        <f t="shared" si="3"/>
        <v>#REF!</v>
      </c>
      <c r="M32" s="68" t="e">
        <f t="shared" si="3"/>
        <v>#REF!</v>
      </c>
      <c r="N32" s="68" t="e">
        <f t="shared" si="3"/>
        <v>#REF!</v>
      </c>
    </row>
    <row r="33" spans="1:26" ht="36.75" customHeight="1" x14ac:dyDescent="0.2">
      <c r="A33" s="171" t="s">
        <v>248</v>
      </c>
      <c r="B33" s="172"/>
      <c r="C33" s="173"/>
      <c r="D33" s="173"/>
      <c r="E33" s="173"/>
      <c r="F33" s="173"/>
      <c r="G33" s="173"/>
      <c r="H33" s="173"/>
      <c r="I33" s="173"/>
      <c r="J33" s="173"/>
      <c r="K33" s="173"/>
      <c r="L33" s="173"/>
      <c r="M33" s="173"/>
      <c r="N33" s="173"/>
      <c r="O33" s="145"/>
      <c r="P33" s="145"/>
      <c r="Q33" s="145"/>
      <c r="R33" s="145"/>
      <c r="S33" s="145"/>
      <c r="T33" s="145"/>
      <c r="U33" s="145"/>
      <c r="V33" s="145"/>
      <c r="W33" s="145"/>
      <c r="X33" s="145"/>
      <c r="Y33" s="145"/>
      <c r="Z33" s="145"/>
    </row>
    <row r="34" spans="1:26" ht="14.25" customHeight="1" x14ac:dyDescent="0.2">
      <c r="A34" s="172"/>
      <c r="B34" s="172"/>
      <c r="C34" s="173"/>
      <c r="D34" s="173"/>
      <c r="E34" s="173"/>
      <c r="F34" s="173"/>
      <c r="G34" s="173"/>
      <c r="H34" s="173"/>
      <c r="I34" s="173"/>
      <c r="J34" s="173"/>
      <c r="K34" s="173"/>
      <c r="L34" s="173"/>
      <c r="M34" s="173"/>
      <c r="N34" s="173"/>
      <c r="O34" s="145"/>
      <c r="P34" s="145"/>
      <c r="Q34" s="145"/>
      <c r="R34" s="145"/>
      <c r="S34" s="145"/>
      <c r="T34" s="145"/>
      <c r="U34" s="145"/>
      <c r="V34" s="145"/>
      <c r="W34" s="145"/>
      <c r="X34" s="145"/>
      <c r="Y34" s="145"/>
      <c r="Z34" s="145"/>
    </row>
    <row r="35" spans="1:26" ht="15.75" customHeight="1" x14ac:dyDescent="0.2">
      <c r="A35" s="162" t="s">
        <v>34</v>
      </c>
      <c r="B35" s="160" t="s">
        <v>226</v>
      </c>
      <c r="C35" s="50" t="s">
        <v>182</v>
      </c>
      <c r="D35" s="50" t="s">
        <v>183</v>
      </c>
      <c r="E35" s="50" t="s">
        <v>184</v>
      </c>
      <c r="F35" s="50" t="s">
        <v>185</v>
      </c>
      <c r="G35" s="50" t="s">
        <v>186</v>
      </c>
      <c r="H35" s="50" t="s">
        <v>187</v>
      </c>
      <c r="I35" s="50" t="s">
        <v>188</v>
      </c>
      <c r="J35" s="50" t="s">
        <v>189</v>
      </c>
      <c r="K35" s="50" t="s">
        <v>190</v>
      </c>
      <c r="L35" s="50" t="s">
        <v>191</v>
      </c>
      <c r="M35" s="50" t="s">
        <v>192</v>
      </c>
      <c r="N35" s="50" t="s">
        <v>193</v>
      </c>
      <c r="O35" s="166"/>
      <c r="P35" s="166"/>
      <c r="Q35" s="166"/>
      <c r="R35" s="166"/>
      <c r="S35" s="166"/>
      <c r="T35" s="166"/>
      <c r="U35" s="166"/>
      <c r="V35" s="166"/>
      <c r="W35" s="166"/>
      <c r="X35" s="166"/>
      <c r="Y35" s="166"/>
      <c r="Z35" s="166"/>
    </row>
    <row r="36" spans="1:26" ht="14.25" customHeight="1" x14ac:dyDescent="0.2">
      <c r="A36" s="62" t="s">
        <v>243</v>
      </c>
      <c r="B36" s="62" t="s">
        <v>38</v>
      </c>
      <c r="C36" s="71" t="e">
        <f>SUMIFS('Variance Analysis'!C$9:C$24,'Variance Analysis'!$B$9:$B$24,'Variance Analysis'!$B$12,'Variance Analysis'!$A$9:$A$24,'Variance Analysis'!$A$12)</f>
        <v>#REF!</v>
      </c>
      <c r="D36" s="71" t="e">
        <f>SUMIFS('Variance Analysis'!D$9:D$24,'Variance Analysis'!$B$9:$B$24,'Variance Analysis'!$B$12,'Variance Analysis'!$A$9:$A$24,'Variance Analysis'!$A$12)</f>
        <v>#REF!</v>
      </c>
      <c r="E36" s="71" t="e">
        <f>SUMIFS('Variance Analysis'!E$9:E$24,'Variance Analysis'!$B$9:$B$24,'Variance Analysis'!$B$12,'Variance Analysis'!$A$9:$A$24,'Variance Analysis'!$A$12)</f>
        <v>#REF!</v>
      </c>
      <c r="F36" s="71" t="e">
        <f>SUMIFS('Variance Analysis'!F$9:F$24,'Variance Analysis'!$B$9:$B$24,'Variance Analysis'!$B$12,'Variance Analysis'!$A$9:$A$24,'Variance Analysis'!$A$12)</f>
        <v>#REF!</v>
      </c>
      <c r="G36" s="71" t="e">
        <f>SUMIFS('Variance Analysis'!G$9:G$24,'Variance Analysis'!$B$9:$B$24,'Variance Analysis'!$B$12,'Variance Analysis'!$A$9:$A$24,'Variance Analysis'!$A$12)</f>
        <v>#REF!</v>
      </c>
      <c r="H36" s="71" t="e">
        <f>SUMIFS('Variance Analysis'!H$9:H$24,'Variance Analysis'!$B$9:$B$24,'Variance Analysis'!$B$12,'Variance Analysis'!$A$9:$A$24,'Variance Analysis'!$A$12)</f>
        <v>#REF!</v>
      </c>
      <c r="I36" s="71" t="e">
        <f>SUMIFS('Variance Analysis'!I$9:I$24,'Variance Analysis'!$B$9:$B$24,'Variance Analysis'!$B$12,'Variance Analysis'!$A$9:$A$24,'Variance Analysis'!$A$12)</f>
        <v>#REF!</v>
      </c>
      <c r="J36" s="71" t="e">
        <f>SUMIFS('Variance Analysis'!J$9:J$24,'Variance Analysis'!$B$9:$B$24,'Variance Analysis'!$B$12,'Variance Analysis'!$A$9:$A$24,'Variance Analysis'!$A$12)</f>
        <v>#REF!</v>
      </c>
      <c r="K36" s="71" t="e">
        <f>SUMIFS('Variance Analysis'!K$9:K$24,'Variance Analysis'!$B$9:$B$24,'Variance Analysis'!$B$12,'Variance Analysis'!$A$9:$A$24,'Variance Analysis'!$A$12)</f>
        <v>#REF!</v>
      </c>
      <c r="L36" s="71" t="e">
        <f>SUMIFS('Variance Analysis'!L$9:L$24,'Variance Analysis'!$B$9:$B$24,'Variance Analysis'!$B$12,'Variance Analysis'!$A$9:$A$24,'Variance Analysis'!$A$12)</f>
        <v>#REF!</v>
      </c>
      <c r="M36" s="71" t="e">
        <f>SUMIFS('Variance Analysis'!M$9:M$24,'Variance Analysis'!$B$9:$B$24,'Variance Analysis'!$B$12,'Variance Analysis'!$A$9:$A$24,'Variance Analysis'!$A$12)</f>
        <v>#REF!</v>
      </c>
      <c r="N36" s="71" t="e">
        <f>SUMIFS('Variance Analysis'!N$9:N$24,'Variance Analysis'!$B$9:$B$24,'Variance Analysis'!$B$12,'Variance Analysis'!$A$9:$A$24,'Variance Analysis'!$A$12)</f>
        <v>#REF!</v>
      </c>
    </row>
    <row r="37" spans="1:26" ht="14.25" customHeight="1" x14ac:dyDescent="0.2">
      <c r="A37" s="62" t="s">
        <v>204</v>
      </c>
      <c r="B37" s="62" t="s">
        <v>38</v>
      </c>
      <c r="C37" s="71" t="e">
        <f>SUMIFS('Variance Analysis'!C$9:C$24,'Variance Analysis'!$B$9:$B$24,'Variance Analysis'!$B$10,'Variance Analysis'!$A$9:$A$24,'Variance Analysis'!$A$12)</f>
        <v>#REF!</v>
      </c>
      <c r="D37" s="71" t="e">
        <f>SUMIFS('Variance Analysis'!D$9:D$24,'Variance Analysis'!$B$9:$B$24,'Variance Analysis'!$B$10,'Variance Analysis'!$A$9:$A$24,'Variance Analysis'!$A$12)</f>
        <v>#REF!</v>
      </c>
      <c r="E37" s="71" t="e">
        <f>SUMIFS('Variance Analysis'!E$9:E$24,'Variance Analysis'!$B$9:$B$24,'Variance Analysis'!$B$10,'Variance Analysis'!$A$9:$A$24,'Variance Analysis'!$A$12)</f>
        <v>#REF!</v>
      </c>
      <c r="F37" s="71" t="e">
        <f>SUMIFS('Variance Analysis'!F$9:F$24,'Variance Analysis'!$B$9:$B$24,'Variance Analysis'!$B$10,'Variance Analysis'!$A$9:$A$24,'Variance Analysis'!$A$12)</f>
        <v>#REF!</v>
      </c>
      <c r="G37" s="71" t="e">
        <f>SUMIFS('Variance Analysis'!G$9:G$24,'Variance Analysis'!$B$9:$B$24,'Variance Analysis'!$B$10,'Variance Analysis'!$A$9:$A$24,'Variance Analysis'!$A$12)</f>
        <v>#REF!</v>
      </c>
      <c r="H37" s="71" t="e">
        <f>SUMIFS('Variance Analysis'!H$9:H$24,'Variance Analysis'!$B$9:$B$24,'Variance Analysis'!$B$10,'Variance Analysis'!$A$9:$A$24,'Variance Analysis'!$A$12)</f>
        <v>#REF!</v>
      </c>
      <c r="I37" s="71" t="e">
        <f>SUMIFS('Variance Analysis'!I$9:I$24,'Variance Analysis'!$B$9:$B$24,'Variance Analysis'!$B$10,'Variance Analysis'!$A$9:$A$24,'Variance Analysis'!$A$12)</f>
        <v>#REF!</v>
      </c>
      <c r="J37" s="71" t="e">
        <f>SUMIFS('Variance Analysis'!J$9:J$24,'Variance Analysis'!$B$9:$B$24,'Variance Analysis'!$B$10,'Variance Analysis'!$A$9:$A$24,'Variance Analysis'!$A$12)</f>
        <v>#REF!</v>
      </c>
      <c r="K37" s="71" t="e">
        <f>SUMIFS('Variance Analysis'!K$9:K$24,'Variance Analysis'!$B$9:$B$24,'Variance Analysis'!$B$10,'Variance Analysis'!$A$9:$A$24,'Variance Analysis'!$A$12)</f>
        <v>#REF!</v>
      </c>
      <c r="L37" s="71" t="e">
        <f>SUMIFS('Variance Analysis'!L$9:L$24,'Variance Analysis'!$B$9:$B$24,'Variance Analysis'!$B$10,'Variance Analysis'!$A$9:$A$24,'Variance Analysis'!$A$12)</f>
        <v>#REF!</v>
      </c>
      <c r="M37" s="71" t="e">
        <f>SUMIFS('Variance Analysis'!M$9:M$24,'Variance Analysis'!$B$9:$B$24,'Variance Analysis'!$B$10,'Variance Analysis'!$A$9:$A$24,'Variance Analysis'!$A$12)</f>
        <v>#REF!</v>
      </c>
      <c r="N37" s="71" t="e">
        <f>SUMIFS('Variance Analysis'!N$9:N$24,'Variance Analysis'!$B$9:$B$24,'Variance Analysis'!$B$10,'Variance Analysis'!$A$9:$A$24,'Variance Analysis'!$A$12)</f>
        <v>#REF!</v>
      </c>
    </row>
    <row r="38" spans="1:26" ht="14.25" customHeight="1" x14ac:dyDescent="0.2">
      <c r="A38" s="62" t="s">
        <v>205</v>
      </c>
      <c r="B38" s="62" t="s">
        <v>38</v>
      </c>
      <c r="C38" s="71" t="e">
        <f>SUMIFS('Variance Analysis'!C$9:C$24,'Variance Analysis'!$B$9:$B$24,'Variance Analysis'!$B$11,'Variance Analysis'!$A$9:$A$24,'Variance Analysis'!$A$12)</f>
        <v>#REF!</v>
      </c>
      <c r="D38" s="71" t="e">
        <f>SUMIFS('Variance Analysis'!D$9:D$24,'Variance Analysis'!$B$9:$B$24,'Variance Analysis'!$B$11,'Variance Analysis'!$A$9:$A$24,'Variance Analysis'!$A$12)</f>
        <v>#REF!</v>
      </c>
      <c r="E38" s="71" t="e">
        <f>SUMIFS('Variance Analysis'!E$9:E$24,'Variance Analysis'!$B$9:$B$24,'Variance Analysis'!$B$11,'Variance Analysis'!$A$9:$A$24,'Variance Analysis'!$A$12)</f>
        <v>#REF!</v>
      </c>
      <c r="F38" s="71" t="e">
        <f>SUMIFS('Variance Analysis'!F$9:F$24,'Variance Analysis'!$B$9:$B$24,'Variance Analysis'!$B$11,'Variance Analysis'!$A$9:$A$24,'Variance Analysis'!$A$12)</f>
        <v>#REF!</v>
      </c>
      <c r="G38" s="71" t="e">
        <f>SUMIFS('Variance Analysis'!G$9:G$24,'Variance Analysis'!$B$9:$B$24,'Variance Analysis'!$B$11,'Variance Analysis'!$A$9:$A$24,'Variance Analysis'!$A$12)</f>
        <v>#REF!</v>
      </c>
      <c r="H38" s="71" t="e">
        <f>SUMIFS('Variance Analysis'!H$9:H$24,'Variance Analysis'!$B$9:$B$24,'Variance Analysis'!$B$11,'Variance Analysis'!$A$9:$A$24,'Variance Analysis'!$A$12)</f>
        <v>#REF!</v>
      </c>
      <c r="I38" s="71" t="e">
        <f>SUMIFS('Variance Analysis'!I$9:I$24,'Variance Analysis'!$B$9:$B$24,'Variance Analysis'!$B$11,'Variance Analysis'!$A$9:$A$24,'Variance Analysis'!$A$12)</f>
        <v>#REF!</v>
      </c>
      <c r="J38" s="71" t="e">
        <f>SUMIFS('Variance Analysis'!J$9:J$24,'Variance Analysis'!$B$9:$B$24,'Variance Analysis'!$B$11,'Variance Analysis'!$A$9:$A$24,'Variance Analysis'!$A$12)</f>
        <v>#REF!</v>
      </c>
      <c r="K38" s="71" t="e">
        <f>SUMIFS('Variance Analysis'!K$9:K$24,'Variance Analysis'!$B$9:$B$24,'Variance Analysis'!$B$11,'Variance Analysis'!$A$9:$A$24,'Variance Analysis'!$A$12)</f>
        <v>#REF!</v>
      </c>
      <c r="L38" s="71" t="e">
        <f>SUMIFS('Variance Analysis'!L$9:L$24,'Variance Analysis'!$B$9:$B$24,'Variance Analysis'!$B$11,'Variance Analysis'!$A$9:$A$24,'Variance Analysis'!$A$12)</f>
        <v>#REF!</v>
      </c>
      <c r="M38" s="71" t="e">
        <f>SUMIFS('Variance Analysis'!M$9:M$24,'Variance Analysis'!$B$9:$B$24,'Variance Analysis'!$B$11,'Variance Analysis'!$A$9:$A$24,'Variance Analysis'!$A$12)</f>
        <v>#REF!</v>
      </c>
      <c r="N38" s="71" t="e">
        <f>SUMIFS('Variance Analysis'!N$9:N$24,'Variance Analysis'!$B$9:$B$24,'Variance Analysis'!$B$11,'Variance Analysis'!$A$9:$A$24,'Variance Analysis'!$A$12)</f>
        <v>#REF!</v>
      </c>
    </row>
    <row r="39" spans="1:26" ht="14.25" customHeight="1" x14ac:dyDescent="0.2">
      <c r="A39" s="62" t="s">
        <v>195</v>
      </c>
      <c r="B39" s="62" t="s">
        <v>38</v>
      </c>
      <c r="C39" s="71" t="e">
        <f>SUMIFS('Variance Analysis'!C$9:C$24,'Variance Analysis'!$B$9:$B$24,'Variance Analysis'!$B$9,'Variance Analysis'!$A$9:$A$24,'Variance Analysis'!$A$12)</f>
        <v>#REF!</v>
      </c>
      <c r="D39" s="71" t="e">
        <f>SUMIFS('Variance Analysis'!D$9:D$24,'Variance Analysis'!$B$9:$B$24,'Variance Analysis'!$B$9,'Variance Analysis'!$A$9:$A$24,'Variance Analysis'!$A$12)</f>
        <v>#REF!</v>
      </c>
      <c r="E39" s="71" t="e">
        <f>SUMIFS('Variance Analysis'!E$9:E$24,'Variance Analysis'!$B$9:$B$24,'Variance Analysis'!$B$9,'Variance Analysis'!$A$9:$A$24,'Variance Analysis'!$A$12)</f>
        <v>#REF!</v>
      </c>
      <c r="F39" s="71" t="e">
        <f>SUMIFS('Variance Analysis'!F$9:F$24,'Variance Analysis'!$B$9:$B$24,'Variance Analysis'!$B$9,'Variance Analysis'!$A$9:$A$24,'Variance Analysis'!$A$12)</f>
        <v>#REF!</v>
      </c>
      <c r="G39" s="71" t="e">
        <f>SUMIFS('Variance Analysis'!G$9:G$24,'Variance Analysis'!$B$9:$B$24,'Variance Analysis'!$B$9,'Variance Analysis'!$A$9:$A$24,'Variance Analysis'!$A$12)</f>
        <v>#REF!</v>
      </c>
      <c r="H39" s="71" t="e">
        <f>SUMIFS('Variance Analysis'!H$9:H$24,'Variance Analysis'!$B$9:$B$24,'Variance Analysis'!$B$9,'Variance Analysis'!$A$9:$A$24,'Variance Analysis'!$A$12)</f>
        <v>#REF!</v>
      </c>
      <c r="I39" s="71" t="e">
        <f>SUMIFS('Variance Analysis'!I$9:I$24,'Variance Analysis'!$B$9:$B$24,'Variance Analysis'!$B$9,'Variance Analysis'!$A$9:$A$24,'Variance Analysis'!$A$12)</f>
        <v>#REF!</v>
      </c>
      <c r="J39" s="71" t="e">
        <f>SUMIFS('Variance Analysis'!J$9:J$24,'Variance Analysis'!$B$9:$B$24,'Variance Analysis'!$B$9,'Variance Analysis'!$A$9:$A$24,'Variance Analysis'!$A$12)</f>
        <v>#REF!</v>
      </c>
      <c r="K39" s="71" t="e">
        <f>SUMIFS('Variance Analysis'!K$9:K$24,'Variance Analysis'!$B$9:$B$24,'Variance Analysis'!$B$9,'Variance Analysis'!$A$9:$A$24,'Variance Analysis'!$A$12)</f>
        <v>#REF!</v>
      </c>
      <c r="L39" s="71" t="e">
        <f>SUMIFS('Variance Analysis'!L$9:L$24,'Variance Analysis'!$B$9:$B$24,'Variance Analysis'!$B$9,'Variance Analysis'!$A$9:$A$24,'Variance Analysis'!$A$12)</f>
        <v>#REF!</v>
      </c>
      <c r="M39" s="71" t="e">
        <f>SUMIFS('Variance Analysis'!M$9:M$24,'Variance Analysis'!$B$9:$B$24,'Variance Analysis'!$B$9,'Variance Analysis'!$A$9:$A$24,'Variance Analysis'!$A$12)</f>
        <v>#REF!</v>
      </c>
      <c r="N39" s="71" t="e">
        <f>SUMIFS('Variance Analysis'!N$9:N$24,'Variance Analysis'!$B$9:$B$24,'Variance Analysis'!$B$9,'Variance Analysis'!$A$9:$A$24,'Variance Analysis'!$A$12)</f>
        <v>#REF!</v>
      </c>
    </row>
    <row r="40" spans="1:26" ht="14.25" customHeight="1" x14ac:dyDescent="0.2">
      <c r="A40" s="65" t="s">
        <v>246</v>
      </c>
      <c r="B40" s="66" t="s">
        <v>38</v>
      </c>
      <c r="C40" s="72" t="e">
        <f t="shared" ref="C40:N40" si="4">ABS(C39)-SUM(C36:C38)</f>
        <v>#REF!</v>
      </c>
      <c r="D40" s="72" t="e">
        <f t="shared" si="4"/>
        <v>#REF!</v>
      </c>
      <c r="E40" s="72" t="e">
        <f t="shared" si="4"/>
        <v>#REF!</v>
      </c>
      <c r="F40" s="72" t="e">
        <f t="shared" si="4"/>
        <v>#REF!</v>
      </c>
      <c r="G40" s="72" t="e">
        <f t="shared" si="4"/>
        <v>#REF!</v>
      </c>
      <c r="H40" s="72" t="e">
        <f t="shared" si="4"/>
        <v>#REF!</v>
      </c>
      <c r="I40" s="72" t="e">
        <f t="shared" si="4"/>
        <v>#REF!</v>
      </c>
      <c r="J40" s="72" t="e">
        <f t="shared" si="4"/>
        <v>#REF!</v>
      </c>
      <c r="K40" s="72" t="e">
        <f t="shared" si="4"/>
        <v>#REF!</v>
      </c>
      <c r="L40" s="72" t="e">
        <f t="shared" si="4"/>
        <v>#REF!</v>
      </c>
      <c r="M40" s="72" t="e">
        <f t="shared" si="4"/>
        <v>#REF!</v>
      </c>
      <c r="N40" s="72" t="e">
        <f t="shared" si="4"/>
        <v>#REF!</v>
      </c>
    </row>
    <row r="41" spans="1:26" ht="14.25" customHeight="1" x14ac:dyDescent="0.2">
      <c r="A41" s="19"/>
      <c r="B41" s="4"/>
      <c r="C41" s="24"/>
      <c r="D41" s="24"/>
      <c r="E41" s="24"/>
      <c r="F41" s="24"/>
      <c r="G41" s="24"/>
      <c r="H41" s="24"/>
      <c r="I41" s="24"/>
      <c r="J41" s="24"/>
      <c r="K41" s="24"/>
      <c r="L41" s="24"/>
      <c r="M41" s="24"/>
      <c r="N41" s="24"/>
    </row>
    <row r="42" spans="1:26" ht="14.25" customHeight="1" x14ac:dyDescent="0.2">
      <c r="A42" s="19"/>
      <c r="B42" s="4"/>
      <c r="C42" s="24"/>
      <c r="D42" s="24"/>
      <c r="E42" s="24"/>
      <c r="F42" s="24"/>
      <c r="G42" s="24"/>
      <c r="H42" s="24"/>
      <c r="I42" s="24"/>
      <c r="J42" s="24"/>
      <c r="K42" s="24"/>
      <c r="L42" s="24"/>
      <c r="M42" s="24"/>
      <c r="N42" s="24"/>
    </row>
    <row r="43" spans="1:26" ht="33" customHeight="1" x14ac:dyDescent="0.2">
      <c r="A43" s="162" t="s">
        <v>42</v>
      </c>
      <c r="B43" s="160" t="s">
        <v>226</v>
      </c>
      <c r="C43" s="50" t="s">
        <v>182</v>
      </c>
      <c r="D43" s="50" t="s">
        <v>183</v>
      </c>
      <c r="E43" s="50" t="s">
        <v>184</v>
      </c>
      <c r="F43" s="50" t="s">
        <v>185</v>
      </c>
      <c r="G43" s="50" t="s">
        <v>186</v>
      </c>
      <c r="H43" s="50" t="s">
        <v>187</v>
      </c>
      <c r="I43" s="50" t="s">
        <v>188</v>
      </c>
      <c r="J43" s="50" t="s">
        <v>189</v>
      </c>
      <c r="K43" s="50" t="s">
        <v>190</v>
      </c>
      <c r="L43" s="50" t="s">
        <v>191</v>
      </c>
      <c r="M43" s="50" t="s">
        <v>192</v>
      </c>
      <c r="N43" s="50" t="s">
        <v>193</v>
      </c>
      <c r="O43" s="166"/>
      <c r="P43" s="166"/>
      <c r="Q43" s="166"/>
      <c r="R43" s="166"/>
      <c r="S43" s="166"/>
      <c r="T43" s="166"/>
      <c r="U43" s="166"/>
      <c r="V43" s="166"/>
      <c r="W43" s="166"/>
      <c r="X43" s="166"/>
      <c r="Y43" s="166"/>
      <c r="Z43" s="166"/>
    </row>
    <row r="44" spans="1:26" ht="14.25" customHeight="1" x14ac:dyDescent="0.2">
      <c r="A44" s="62" t="s">
        <v>243</v>
      </c>
      <c r="B44" s="62" t="s">
        <v>38</v>
      </c>
      <c r="C44" s="71" t="e">
        <f>SUMIFS('Variance Analysis'!C$9:C$24,'Variance Analysis'!$B$9:$B$24,'Variance Analysis'!$B$12,'Variance Analysis'!$A$9:$A$24,'Variance Analysis'!$A$13)</f>
        <v>#REF!</v>
      </c>
      <c r="D44" s="71" t="e">
        <f>SUMIFS('Variance Analysis'!D$9:D$24,'Variance Analysis'!$B$9:$B$24,'Variance Analysis'!$B$12,'Variance Analysis'!$A$9:$A$24,'Variance Analysis'!$A$13)</f>
        <v>#REF!</v>
      </c>
      <c r="E44" s="71" t="e">
        <f>SUMIFS('Variance Analysis'!E$9:E$24,'Variance Analysis'!$B$9:$B$24,'Variance Analysis'!$B$12,'Variance Analysis'!$A$9:$A$24,'Variance Analysis'!$A$13)</f>
        <v>#REF!</v>
      </c>
      <c r="F44" s="71" t="e">
        <f>SUMIFS('Variance Analysis'!F$9:F$24,'Variance Analysis'!$B$9:$B$24,'Variance Analysis'!$B$12,'Variance Analysis'!$A$9:$A$24,'Variance Analysis'!$A$13)</f>
        <v>#REF!</v>
      </c>
      <c r="G44" s="71" t="e">
        <f>SUMIFS('Variance Analysis'!G$9:G$24,'Variance Analysis'!$B$9:$B$24,'Variance Analysis'!$B$12,'Variance Analysis'!$A$9:$A$24,'Variance Analysis'!$A$13)</f>
        <v>#REF!</v>
      </c>
      <c r="H44" s="71" t="e">
        <f>SUMIFS('Variance Analysis'!H$9:H$24,'Variance Analysis'!$B$9:$B$24,'Variance Analysis'!$B$12,'Variance Analysis'!$A$9:$A$24,'Variance Analysis'!$A$13)</f>
        <v>#REF!</v>
      </c>
      <c r="I44" s="71" t="e">
        <f>SUMIFS('Variance Analysis'!I$9:I$24,'Variance Analysis'!$B$9:$B$24,'Variance Analysis'!$B$12,'Variance Analysis'!$A$9:$A$24,'Variance Analysis'!$A$13)</f>
        <v>#REF!</v>
      </c>
      <c r="J44" s="71" t="e">
        <f>SUMIFS('Variance Analysis'!J$9:J$24,'Variance Analysis'!$B$9:$B$24,'Variance Analysis'!$B$12,'Variance Analysis'!$A$9:$A$24,'Variance Analysis'!$A$13)</f>
        <v>#REF!</v>
      </c>
      <c r="K44" s="71" t="e">
        <f>SUMIFS('Variance Analysis'!K$9:K$24,'Variance Analysis'!$B$9:$B$24,'Variance Analysis'!$B$12,'Variance Analysis'!$A$9:$A$24,'Variance Analysis'!$A$13)</f>
        <v>#REF!</v>
      </c>
      <c r="L44" s="71" t="e">
        <f>SUMIFS('Variance Analysis'!L$9:L$24,'Variance Analysis'!$B$9:$B$24,'Variance Analysis'!$B$12,'Variance Analysis'!$A$9:$A$24,'Variance Analysis'!$A$13)</f>
        <v>#REF!</v>
      </c>
      <c r="M44" s="71" t="e">
        <f>SUMIFS('Variance Analysis'!M$9:M$24,'Variance Analysis'!$B$9:$B$24,'Variance Analysis'!$B$12,'Variance Analysis'!$A$9:$A$24,'Variance Analysis'!$A$13)</f>
        <v>#REF!</v>
      </c>
      <c r="N44" s="71" t="e">
        <f>SUMIFS('Variance Analysis'!N$9:N$24,'Variance Analysis'!$B$9:$B$24,'Variance Analysis'!$B$12,'Variance Analysis'!$A$9:$A$24,'Variance Analysis'!$A$13)</f>
        <v>#REF!</v>
      </c>
    </row>
    <row r="45" spans="1:26" ht="14.25" customHeight="1" x14ac:dyDescent="0.2">
      <c r="A45" s="62" t="s">
        <v>204</v>
      </c>
      <c r="B45" s="62" t="s">
        <v>38</v>
      </c>
      <c r="C45" s="71" t="e">
        <f>SUMIFS('Variance Analysis'!C$9:C$24,'Variance Analysis'!$B$9:$B$24,'Variance Analysis'!$B$10,'Variance Analysis'!$A$9:$A$24,'Variance Analysis'!$A$13)</f>
        <v>#REF!</v>
      </c>
      <c r="D45" s="71" t="e">
        <f>SUMIFS('Variance Analysis'!D$9:D$24,'Variance Analysis'!$B$9:$B$24,'Variance Analysis'!$B$10,'Variance Analysis'!$A$9:$A$24,'Variance Analysis'!$A$13)</f>
        <v>#REF!</v>
      </c>
      <c r="E45" s="71" t="e">
        <f>SUMIFS('Variance Analysis'!E$9:E$24,'Variance Analysis'!$B$9:$B$24,'Variance Analysis'!$B$10,'Variance Analysis'!$A$9:$A$24,'Variance Analysis'!$A$13)</f>
        <v>#REF!</v>
      </c>
      <c r="F45" s="71" t="e">
        <f>SUMIFS('Variance Analysis'!F$9:F$24,'Variance Analysis'!$B$9:$B$24,'Variance Analysis'!$B$10,'Variance Analysis'!$A$9:$A$24,'Variance Analysis'!$A$13)</f>
        <v>#REF!</v>
      </c>
      <c r="G45" s="71" t="e">
        <f>SUMIFS('Variance Analysis'!G$9:G$24,'Variance Analysis'!$B$9:$B$24,'Variance Analysis'!$B$10,'Variance Analysis'!$A$9:$A$24,'Variance Analysis'!$A$13)</f>
        <v>#REF!</v>
      </c>
      <c r="H45" s="71" t="e">
        <f>SUMIFS('Variance Analysis'!H$9:H$24,'Variance Analysis'!$B$9:$B$24,'Variance Analysis'!$B$10,'Variance Analysis'!$A$9:$A$24,'Variance Analysis'!$A$13)</f>
        <v>#REF!</v>
      </c>
      <c r="I45" s="71" t="e">
        <f>SUMIFS('Variance Analysis'!I$9:I$24,'Variance Analysis'!$B$9:$B$24,'Variance Analysis'!$B$10,'Variance Analysis'!$A$9:$A$24,'Variance Analysis'!$A$13)</f>
        <v>#REF!</v>
      </c>
      <c r="J45" s="71" t="e">
        <f>SUMIFS('Variance Analysis'!J$9:J$24,'Variance Analysis'!$B$9:$B$24,'Variance Analysis'!$B$10,'Variance Analysis'!$A$9:$A$24,'Variance Analysis'!$A$13)</f>
        <v>#REF!</v>
      </c>
      <c r="K45" s="71" t="e">
        <f>SUMIFS('Variance Analysis'!K$9:K$24,'Variance Analysis'!$B$9:$B$24,'Variance Analysis'!$B$10,'Variance Analysis'!$A$9:$A$24,'Variance Analysis'!$A$13)</f>
        <v>#REF!</v>
      </c>
      <c r="L45" s="71" t="e">
        <f>SUMIFS('Variance Analysis'!L$9:L$24,'Variance Analysis'!$B$9:$B$24,'Variance Analysis'!$B$10,'Variance Analysis'!$A$9:$A$24,'Variance Analysis'!$A$13)</f>
        <v>#REF!</v>
      </c>
      <c r="M45" s="71" t="e">
        <f>SUMIFS('Variance Analysis'!M$9:M$24,'Variance Analysis'!$B$9:$B$24,'Variance Analysis'!$B$10,'Variance Analysis'!$A$9:$A$24,'Variance Analysis'!$A$13)</f>
        <v>#REF!</v>
      </c>
      <c r="N45" s="71" t="e">
        <f>SUMIFS('Variance Analysis'!N$9:N$24,'Variance Analysis'!$B$9:$B$24,'Variance Analysis'!$B$10,'Variance Analysis'!$A$9:$A$24,'Variance Analysis'!$A$13)</f>
        <v>#REF!</v>
      </c>
    </row>
    <row r="46" spans="1:26" ht="14.25" customHeight="1" x14ac:dyDescent="0.2">
      <c r="A46" s="62" t="s">
        <v>205</v>
      </c>
      <c r="B46" s="62" t="s">
        <v>38</v>
      </c>
      <c r="C46" s="71" t="e">
        <f>SUMIFS('Variance Analysis'!C$9:C$24,'Variance Analysis'!$B$9:$B$24,'Variance Analysis'!$B$11,'Variance Analysis'!$A$9:$A$24,'Variance Analysis'!$A$13)</f>
        <v>#REF!</v>
      </c>
      <c r="D46" s="71" t="e">
        <f>SUMIFS('Variance Analysis'!D$9:D$24,'Variance Analysis'!$B$9:$B$24,'Variance Analysis'!$B$11,'Variance Analysis'!$A$9:$A$24,'Variance Analysis'!$A$13)</f>
        <v>#REF!</v>
      </c>
      <c r="E46" s="71" t="e">
        <f>SUMIFS('Variance Analysis'!E$9:E$24,'Variance Analysis'!$B$9:$B$24,'Variance Analysis'!$B$11,'Variance Analysis'!$A$9:$A$24,'Variance Analysis'!$A$13)</f>
        <v>#REF!</v>
      </c>
      <c r="F46" s="71" t="e">
        <f>SUMIFS('Variance Analysis'!F$9:F$24,'Variance Analysis'!$B$9:$B$24,'Variance Analysis'!$B$11,'Variance Analysis'!$A$9:$A$24,'Variance Analysis'!$A$13)</f>
        <v>#REF!</v>
      </c>
      <c r="G46" s="71" t="e">
        <f>SUMIFS('Variance Analysis'!G$9:G$24,'Variance Analysis'!$B$9:$B$24,'Variance Analysis'!$B$11,'Variance Analysis'!$A$9:$A$24,'Variance Analysis'!$A$13)</f>
        <v>#REF!</v>
      </c>
      <c r="H46" s="71" t="e">
        <f>SUMIFS('Variance Analysis'!H$9:H$24,'Variance Analysis'!$B$9:$B$24,'Variance Analysis'!$B$11,'Variance Analysis'!$A$9:$A$24,'Variance Analysis'!$A$13)</f>
        <v>#REF!</v>
      </c>
      <c r="I46" s="71" t="e">
        <f>SUMIFS('Variance Analysis'!I$9:I$24,'Variance Analysis'!$B$9:$B$24,'Variance Analysis'!$B$11,'Variance Analysis'!$A$9:$A$24,'Variance Analysis'!$A$13)</f>
        <v>#REF!</v>
      </c>
      <c r="J46" s="71" t="e">
        <f>SUMIFS('Variance Analysis'!J$9:J$24,'Variance Analysis'!$B$9:$B$24,'Variance Analysis'!$B$11,'Variance Analysis'!$A$9:$A$24,'Variance Analysis'!$A$13)</f>
        <v>#REF!</v>
      </c>
      <c r="K46" s="71" t="e">
        <f>SUMIFS('Variance Analysis'!K$9:K$24,'Variance Analysis'!$B$9:$B$24,'Variance Analysis'!$B$11,'Variance Analysis'!$A$9:$A$24,'Variance Analysis'!$A$13)</f>
        <v>#REF!</v>
      </c>
      <c r="L46" s="71" t="e">
        <f>SUMIFS('Variance Analysis'!L$9:L$24,'Variance Analysis'!$B$9:$B$24,'Variance Analysis'!$B$11,'Variance Analysis'!$A$9:$A$24,'Variance Analysis'!$A$13)</f>
        <v>#REF!</v>
      </c>
      <c r="M46" s="71" t="e">
        <f>SUMIFS('Variance Analysis'!M$9:M$24,'Variance Analysis'!$B$9:$B$24,'Variance Analysis'!$B$11,'Variance Analysis'!$A$9:$A$24,'Variance Analysis'!$A$13)</f>
        <v>#REF!</v>
      </c>
      <c r="N46" s="71" t="e">
        <f>SUMIFS('Variance Analysis'!N$9:N$24,'Variance Analysis'!$B$9:$B$24,'Variance Analysis'!$B$11,'Variance Analysis'!$A$9:$A$24,'Variance Analysis'!$A$13)</f>
        <v>#REF!</v>
      </c>
    </row>
    <row r="47" spans="1:26" ht="14.25" customHeight="1" x14ac:dyDescent="0.2">
      <c r="A47" s="62" t="s">
        <v>195</v>
      </c>
      <c r="B47" s="62" t="s">
        <v>38</v>
      </c>
      <c r="C47" s="71" t="e">
        <f>SUMIFS('Variance Analysis'!C$9:C$24,'Variance Analysis'!$B$9:$B$24,'Variance Analysis'!$B$9,'Variance Analysis'!$A$9:$A$24,'Variance Analysis'!$A$13)</f>
        <v>#REF!</v>
      </c>
      <c r="D47" s="71" t="e">
        <f>SUMIFS('Variance Analysis'!D$9:D$24,'Variance Analysis'!$B$9:$B$24,'Variance Analysis'!$B$9,'Variance Analysis'!$A$9:$A$24,'Variance Analysis'!$A$13)</f>
        <v>#REF!</v>
      </c>
      <c r="E47" s="71" t="e">
        <f>SUMIFS('Variance Analysis'!E$9:E$24,'Variance Analysis'!$B$9:$B$24,'Variance Analysis'!$B$9,'Variance Analysis'!$A$9:$A$24,'Variance Analysis'!$A$13)</f>
        <v>#REF!</v>
      </c>
      <c r="F47" s="71" t="e">
        <f>SUMIFS('Variance Analysis'!F$9:F$24,'Variance Analysis'!$B$9:$B$24,'Variance Analysis'!$B$9,'Variance Analysis'!$A$9:$A$24,'Variance Analysis'!$A$13)</f>
        <v>#REF!</v>
      </c>
      <c r="G47" s="71" t="e">
        <f>SUMIFS('Variance Analysis'!G$9:G$24,'Variance Analysis'!$B$9:$B$24,'Variance Analysis'!$B$9,'Variance Analysis'!$A$9:$A$24,'Variance Analysis'!$A$13)</f>
        <v>#REF!</v>
      </c>
      <c r="H47" s="71" t="e">
        <f>SUMIFS('Variance Analysis'!H$9:H$24,'Variance Analysis'!$B$9:$B$24,'Variance Analysis'!$B$9,'Variance Analysis'!$A$9:$A$24,'Variance Analysis'!$A$13)</f>
        <v>#REF!</v>
      </c>
      <c r="I47" s="71" t="e">
        <f>SUMIFS('Variance Analysis'!I$9:I$24,'Variance Analysis'!$B$9:$B$24,'Variance Analysis'!$B$9,'Variance Analysis'!$A$9:$A$24,'Variance Analysis'!$A$13)</f>
        <v>#REF!</v>
      </c>
      <c r="J47" s="71" t="e">
        <f>SUMIFS('Variance Analysis'!J$9:J$24,'Variance Analysis'!$B$9:$B$24,'Variance Analysis'!$B$9,'Variance Analysis'!$A$9:$A$24,'Variance Analysis'!$A$13)</f>
        <v>#REF!</v>
      </c>
      <c r="K47" s="71" t="e">
        <f>SUMIFS('Variance Analysis'!K$9:K$24,'Variance Analysis'!$B$9:$B$24,'Variance Analysis'!$B$9,'Variance Analysis'!$A$9:$A$24,'Variance Analysis'!$A$13)</f>
        <v>#REF!</v>
      </c>
      <c r="L47" s="71" t="e">
        <f>SUMIFS('Variance Analysis'!L$9:L$24,'Variance Analysis'!$B$9:$B$24,'Variance Analysis'!$B$9,'Variance Analysis'!$A$9:$A$24,'Variance Analysis'!$A$13)</f>
        <v>#REF!</v>
      </c>
      <c r="M47" s="71" t="e">
        <f>SUMIFS('Variance Analysis'!M$9:M$24,'Variance Analysis'!$B$9:$B$24,'Variance Analysis'!$B$9,'Variance Analysis'!$A$9:$A$24,'Variance Analysis'!$A$13)</f>
        <v>#REF!</v>
      </c>
      <c r="N47" s="71" t="e">
        <f>SUMIFS('Variance Analysis'!N$9:N$24,'Variance Analysis'!$B$9:$B$24,'Variance Analysis'!$B$9,'Variance Analysis'!$A$9:$A$24,'Variance Analysis'!$A$13)</f>
        <v>#REF!</v>
      </c>
    </row>
    <row r="48" spans="1:26" ht="14.25" customHeight="1" x14ac:dyDescent="0.2">
      <c r="A48" s="65" t="s">
        <v>246</v>
      </c>
      <c r="B48" s="66" t="s">
        <v>38</v>
      </c>
      <c r="C48" s="72" t="e">
        <f t="shared" ref="C48:N48" si="5">ABS(C47)-SUM(C44:C46)</f>
        <v>#REF!</v>
      </c>
      <c r="D48" s="72" t="e">
        <f t="shared" si="5"/>
        <v>#REF!</v>
      </c>
      <c r="E48" s="72" t="e">
        <f t="shared" si="5"/>
        <v>#REF!</v>
      </c>
      <c r="F48" s="72" t="e">
        <f t="shared" si="5"/>
        <v>#REF!</v>
      </c>
      <c r="G48" s="72" t="e">
        <f t="shared" si="5"/>
        <v>#REF!</v>
      </c>
      <c r="H48" s="72" t="e">
        <f t="shared" si="5"/>
        <v>#REF!</v>
      </c>
      <c r="I48" s="72" t="e">
        <f t="shared" si="5"/>
        <v>#REF!</v>
      </c>
      <c r="J48" s="72" t="e">
        <f t="shared" si="5"/>
        <v>#REF!</v>
      </c>
      <c r="K48" s="72" t="e">
        <f t="shared" si="5"/>
        <v>#REF!</v>
      </c>
      <c r="L48" s="72" t="e">
        <f t="shared" si="5"/>
        <v>#REF!</v>
      </c>
      <c r="M48" s="72" t="e">
        <f t="shared" si="5"/>
        <v>#REF!</v>
      </c>
      <c r="N48" s="72" t="e">
        <f t="shared" si="5"/>
        <v>#REF!</v>
      </c>
    </row>
    <row r="49" spans="1:26" ht="14.25" customHeight="1" x14ac:dyDescent="0.2">
      <c r="A49" s="19"/>
      <c r="B49" s="4"/>
      <c r="C49" s="24"/>
      <c r="D49" s="24"/>
      <c r="E49" s="24"/>
      <c r="F49" s="24"/>
      <c r="G49" s="24"/>
      <c r="H49" s="24"/>
      <c r="I49" s="24"/>
      <c r="J49" s="24"/>
      <c r="K49" s="24"/>
      <c r="L49" s="24"/>
      <c r="M49" s="24"/>
      <c r="N49" s="24"/>
    </row>
    <row r="50" spans="1:26" ht="14.25" customHeight="1" x14ac:dyDescent="0.2">
      <c r="A50" s="19"/>
      <c r="B50" s="4"/>
      <c r="C50" s="24"/>
      <c r="D50" s="24"/>
      <c r="E50" s="24"/>
      <c r="F50" s="24"/>
      <c r="G50" s="24"/>
      <c r="H50" s="24"/>
      <c r="I50" s="24"/>
      <c r="J50" s="24"/>
      <c r="K50" s="24"/>
      <c r="L50" s="24"/>
      <c r="M50" s="24"/>
      <c r="N50" s="24"/>
    </row>
    <row r="51" spans="1:26" ht="33" customHeight="1" x14ac:dyDescent="0.2">
      <c r="A51" s="162" t="s">
        <v>43</v>
      </c>
      <c r="B51" s="160" t="s">
        <v>226</v>
      </c>
      <c r="C51" s="50" t="s">
        <v>182</v>
      </c>
      <c r="D51" s="50" t="s">
        <v>183</v>
      </c>
      <c r="E51" s="50" t="s">
        <v>184</v>
      </c>
      <c r="F51" s="50" t="s">
        <v>185</v>
      </c>
      <c r="G51" s="50" t="s">
        <v>186</v>
      </c>
      <c r="H51" s="50" t="s">
        <v>187</v>
      </c>
      <c r="I51" s="50" t="s">
        <v>188</v>
      </c>
      <c r="J51" s="50" t="s">
        <v>189</v>
      </c>
      <c r="K51" s="50" t="s">
        <v>190</v>
      </c>
      <c r="L51" s="50" t="s">
        <v>191</v>
      </c>
      <c r="M51" s="50" t="s">
        <v>192</v>
      </c>
      <c r="N51" s="50" t="s">
        <v>193</v>
      </c>
      <c r="O51" s="166"/>
      <c r="P51" s="166"/>
      <c r="Q51" s="166"/>
      <c r="R51" s="166"/>
      <c r="S51" s="166"/>
      <c r="T51" s="166"/>
      <c r="U51" s="166"/>
      <c r="V51" s="166"/>
      <c r="W51" s="166"/>
      <c r="X51" s="166"/>
      <c r="Y51" s="166"/>
      <c r="Z51" s="166"/>
    </row>
    <row r="52" spans="1:26" ht="14.25" customHeight="1" x14ac:dyDescent="0.2">
      <c r="A52" s="62" t="s">
        <v>243</v>
      </c>
      <c r="B52" s="62" t="s">
        <v>38</v>
      </c>
      <c r="C52" s="71" t="e">
        <f>SUMIFS('Variance Analysis'!C$9:C$24,'Variance Analysis'!$B$9:$B$24,'Variance Analysis'!$B$12,'Variance Analysis'!$A$9:$A$24,'Variance Analysis'!$A$17)</f>
        <v>#REF!</v>
      </c>
      <c r="D52" s="71" t="e">
        <f>SUMIFS('Variance Analysis'!D$9:D$24,'Variance Analysis'!$B$9:$B$24,'Variance Analysis'!$B$12,'Variance Analysis'!$A$9:$A$24,'Variance Analysis'!$A$17)</f>
        <v>#REF!</v>
      </c>
      <c r="E52" s="71" t="e">
        <f>SUMIFS('Variance Analysis'!E$9:E$24,'Variance Analysis'!$B$9:$B$24,'Variance Analysis'!$B$12,'Variance Analysis'!$A$9:$A$24,'Variance Analysis'!$A$17)</f>
        <v>#REF!</v>
      </c>
      <c r="F52" s="71" t="e">
        <f>SUMIFS('Variance Analysis'!F$9:F$24,'Variance Analysis'!$B$9:$B$24,'Variance Analysis'!$B$12,'Variance Analysis'!$A$9:$A$24,'Variance Analysis'!$A$17)</f>
        <v>#REF!</v>
      </c>
      <c r="G52" s="71" t="e">
        <f>SUMIFS('Variance Analysis'!G$9:G$24,'Variance Analysis'!$B$9:$B$24,'Variance Analysis'!$B$12,'Variance Analysis'!$A$9:$A$24,'Variance Analysis'!$A$17)</f>
        <v>#REF!</v>
      </c>
      <c r="H52" s="71" t="e">
        <f>SUMIFS('Variance Analysis'!H$9:H$24,'Variance Analysis'!$B$9:$B$24,'Variance Analysis'!$B$12,'Variance Analysis'!$A$9:$A$24,'Variance Analysis'!$A$17)</f>
        <v>#REF!</v>
      </c>
      <c r="I52" s="71" t="e">
        <f>SUMIFS('Variance Analysis'!I$9:I$24,'Variance Analysis'!$B$9:$B$24,'Variance Analysis'!$B$12,'Variance Analysis'!$A$9:$A$24,'Variance Analysis'!$A$17)</f>
        <v>#REF!</v>
      </c>
      <c r="J52" s="71" t="e">
        <f>SUMIFS('Variance Analysis'!J$9:J$24,'Variance Analysis'!$B$9:$B$24,'Variance Analysis'!$B$12,'Variance Analysis'!$A$9:$A$24,'Variance Analysis'!$A$17)</f>
        <v>#REF!</v>
      </c>
      <c r="K52" s="71" t="e">
        <f>SUMIFS('Variance Analysis'!K$9:K$24,'Variance Analysis'!$B$9:$B$24,'Variance Analysis'!$B$12,'Variance Analysis'!$A$9:$A$24,'Variance Analysis'!$A$17)</f>
        <v>#REF!</v>
      </c>
      <c r="L52" s="71" t="e">
        <f>SUMIFS('Variance Analysis'!L$9:L$24,'Variance Analysis'!$B$9:$B$24,'Variance Analysis'!$B$12,'Variance Analysis'!$A$9:$A$24,'Variance Analysis'!$A$17)</f>
        <v>#REF!</v>
      </c>
      <c r="M52" s="71" t="e">
        <f>SUMIFS('Variance Analysis'!M$9:M$24,'Variance Analysis'!$B$9:$B$24,'Variance Analysis'!$B$12,'Variance Analysis'!$A$9:$A$24,'Variance Analysis'!$A$17)</f>
        <v>#REF!</v>
      </c>
      <c r="N52" s="71" t="e">
        <f>SUMIFS('Variance Analysis'!N$9:N$24,'Variance Analysis'!$B$9:$B$24,'Variance Analysis'!$B$12,'Variance Analysis'!$A$9:$A$24,'Variance Analysis'!$A$17)</f>
        <v>#REF!</v>
      </c>
    </row>
    <row r="53" spans="1:26" ht="14.25" customHeight="1" x14ac:dyDescent="0.2">
      <c r="A53" s="62" t="s">
        <v>204</v>
      </c>
      <c r="B53" s="62" t="s">
        <v>38</v>
      </c>
      <c r="C53" s="71" t="e">
        <f>SUMIFS('Variance Analysis'!C$9:C$24,'Variance Analysis'!$B$9:$B$24,'Variance Analysis'!$B$10,'Variance Analysis'!$A$9:$A$24,'Variance Analysis'!$A$17)</f>
        <v>#REF!</v>
      </c>
      <c r="D53" s="71" t="e">
        <f>SUMIFS('Variance Analysis'!D$9:D$24,'Variance Analysis'!$B$9:$B$24,'Variance Analysis'!$B$10,'Variance Analysis'!$A$9:$A$24,'Variance Analysis'!$A$17)</f>
        <v>#REF!</v>
      </c>
      <c r="E53" s="71" t="e">
        <f>SUMIFS('Variance Analysis'!E$9:E$24,'Variance Analysis'!$B$9:$B$24,'Variance Analysis'!$B$10,'Variance Analysis'!$A$9:$A$24,'Variance Analysis'!$A$17)</f>
        <v>#REF!</v>
      </c>
      <c r="F53" s="71" t="e">
        <f>SUMIFS('Variance Analysis'!F$9:F$24,'Variance Analysis'!$B$9:$B$24,'Variance Analysis'!$B$10,'Variance Analysis'!$A$9:$A$24,'Variance Analysis'!$A$17)</f>
        <v>#REF!</v>
      </c>
      <c r="G53" s="71" t="e">
        <f>SUMIFS('Variance Analysis'!G$9:G$24,'Variance Analysis'!$B$9:$B$24,'Variance Analysis'!$B$10,'Variance Analysis'!$A$9:$A$24,'Variance Analysis'!$A$17)</f>
        <v>#REF!</v>
      </c>
      <c r="H53" s="71" t="e">
        <f>SUMIFS('Variance Analysis'!H$9:H$24,'Variance Analysis'!$B$9:$B$24,'Variance Analysis'!$B$10,'Variance Analysis'!$A$9:$A$24,'Variance Analysis'!$A$17)</f>
        <v>#REF!</v>
      </c>
      <c r="I53" s="71" t="e">
        <f>SUMIFS('Variance Analysis'!I$9:I$24,'Variance Analysis'!$B$9:$B$24,'Variance Analysis'!$B$10,'Variance Analysis'!$A$9:$A$24,'Variance Analysis'!$A$17)</f>
        <v>#REF!</v>
      </c>
      <c r="J53" s="71" t="e">
        <f>SUMIFS('Variance Analysis'!J$9:J$24,'Variance Analysis'!$B$9:$B$24,'Variance Analysis'!$B$10,'Variance Analysis'!$A$9:$A$24,'Variance Analysis'!$A$17)</f>
        <v>#REF!</v>
      </c>
      <c r="K53" s="71" t="e">
        <f>SUMIFS('Variance Analysis'!K$9:K$24,'Variance Analysis'!$B$9:$B$24,'Variance Analysis'!$B$10,'Variance Analysis'!$A$9:$A$24,'Variance Analysis'!$A$17)</f>
        <v>#REF!</v>
      </c>
      <c r="L53" s="71" t="e">
        <f>SUMIFS('Variance Analysis'!L$9:L$24,'Variance Analysis'!$B$9:$B$24,'Variance Analysis'!$B$10,'Variance Analysis'!$A$9:$A$24,'Variance Analysis'!$A$17)</f>
        <v>#REF!</v>
      </c>
      <c r="M53" s="71" t="e">
        <f>SUMIFS('Variance Analysis'!M$9:M$24,'Variance Analysis'!$B$9:$B$24,'Variance Analysis'!$B$10,'Variance Analysis'!$A$9:$A$24,'Variance Analysis'!$A$17)</f>
        <v>#REF!</v>
      </c>
      <c r="N53" s="71" t="e">
        <f>SUMIFS('Variance Analysis'!N$9:N$24,'Variance Analysis'!$B$9:$B$24,'Variance Analysis'!$B$10,'Variance Analysis'!$A$9:$A$24,'Variance Analysis'!$A$17)</f>
        <v>#REF!</v>
      </c>
    </row>
    <row r="54" spans="1:26" ht="14.25" customHeight="1" x14ac:dyDescent="0.2">
      <c r="A54" s="62" t="s">
        <v>205</v>
      </c>
      <c r="B54" s="62" t="s">
        <v>38</v>
      </c>
      <c r="C54" s="71" t="e">
        <f>SUMIFS('Variance Analysis'!C$9:C$24,'Variance Analysis'!$B$9:$B$24,'Variance Analysis'!$B$11,'Variance Analysis'!$A$9:$A$24,'Variance Analysis'!$A$17)</f>
        <v>#REF!</v>
      </c>
      <c r="D54" s="71" t="e">
        <f>SUMIFS('Variance Analysis'!D$9:D$24,'Variance Analysis'!$B$9:$B$24,'Variance Analysis'!$B$11,'Variance Analysis'!$A$9:$A$24,'Variance Analysis'!$A$17)</f>
        <v>#REF!</v>
      </c>
      <c r="E54" s="71" t="e">
        <f>SUMIFS('Variance Analysis'!E$9:E$24,'Variance Analysis'!$B$9:$B$24,'Variance Analysis'!$B$11,'Variance Analysis'!$A$9:$A$24,'Variance Analysis'!$A$17)</f>
        <v>#REF!</v>
      </c>
      <c r="F54" s="71" t="e">
        <f>SUMIFS('Variance Analysis'!F$9:F$24,'Variance Analysis'!$B$9:$B$24,'Variance Analysis'!$B$11,'Variance Analysis'!$A$9:$A$24,'Variance Analysis'!$A$17)</f>
        <v>#REF!</v>
      </c>
      <c r="G54" s="71" t="e">
        <f>SUMIFS('Variance Analysis'!G$9:G$24,'Variance Analysis'!$B$9:$B$24,'Variance Analysis'!$B$11,'Variance Analysis'!$A$9:$A$24,'Variance Analysis'!$A$17)</f>
        <v>#REF!</v>
      </c>
      <c r="H54" s="71" t="e">
        <f>SUMIFS('Variance Analysis'!H$9:H$24,'Variance Analysis'!$B$9:$B$24,'Variance Analysis'!$B$11,'Variance Analysis'!$A$9:$A$24,'Variance Analysis'!$A$17)</f>
        <v>#REF!</v>
      </c>
      <c r="I54" s="71" t="e">
        <f>SUMIFS('Variance Analysis'!I$9:I$24,'Variance Analysis'!$B$9:$B$24,'Variance Analysis'!$B$11,'Variance Analysis'!$A$9:$A$24,'Variance Analysis'!$A$17)</f>
        <v>#REF!</v>
      </c>
      <c r="J54" s="71" t="e">
        <f>SUMIFS('Variance Analysis'!J$9:J$24,'Variance Analysis'!$B$9:$B$24,'Variance Analysis'!$B$11,'Variance Analysis'!$A$9:$A$24,'Variance Analysis'!$A$17)</f>
        <v>#REF!</v>
      </c>
      <c r="K54" s="71" t="e">
        <f>SUMIFS('Variance Analysis'!K$9:K$24,'Variance Analysis'!$B$9:$B$24,'Variance Analysis'!$B$11,'Variance Analysis'!$A$9:$A$24,'Variance Analysis'!$A$17)</f>
        <v>#REF!</v>
      </c>
      <c r="L54" s="71" t="e">
        <f>SUMIFS('Variance Analysis'!L$9:L$24,'Variance Analysis'!$B$9:$B$24,'Variance Analysis'!$B$11,'Variance Analysis'!$A$9:$A$24,'Variance Analysis'!$A$17)</f>
        <v>#REF!</v>
      </c>
      <c r="M54" s="71" t="e">
        <f>SUMIFS('Variance Analysis'!M$9:M$24,'Variance Analysis'!$B$9:$B$24,'Variance Analysis'!$B$11,'Variance Analysis'!$A$9:$A$24,'Variance Analysis'!$A$17)</f>
        <v>#REF!</v>
      </c>
      <c r="N54" s="71" t="e">
        <f>SUMIFS('Variance Analysis'!N$9:N$24,'Variance Analysis'!$B$9:$B$24,'Variance Analysis'!$B$11,'Variance Analysis'!$A$9:$A$24,'Variance Analysis'!$A$17)</f>
        <v>#REF!</v>
      </c>
    </row>
    <row r="55" spans="1:26" ht="14.25" customHeight="1" x14ac:dyDescent="0.2">
      <c r="A55" s="62" t="s">
        <v>195</v>
      </c>
      <c r="B55" s="62" t="s">
        <v>38</v>
      </c>
      <c r="C55" s="71" t="e">
        <f>SUMIFS('Variance Analysis'!C$9:C$24,'Variance Analysis'!$B$9:$B$24,'Variance Analysis'!$B$9,'Variance Analysis'!$A$9:$A$24,'Variance Analysis'!$A$17)</f>
        <v>#REF!</v>
      </c>
      <c r="D55" s="71" t="e">
        <f>SUMIFS('Variance Analysis'!D$9:D$24,'Variance Analysis'!$B$9:$B$24,'Variance Analysis'!$B$9,'Variance Analysis'!$A$9:$A$24,'Variance Analysis'!$A$17)</f>
        <v>#REF!</v>
      </c>
      <c r="E55" s="71" t="e">
        <f>SUMIFS('Variance Analysis'!E$9:E$24,'Variance Analysis'!$B$9:$B$24,'Variance Analysis'!$B$9,'Variance Analysis'!$A$9:$A$24,'Variance Analysis'!$A$17)</f>
        <v>#REF!</v>
      </c>
      <c r="F55" s="71" t="e">
        <f>SUMIFS('Variance Analysis'!F$9:F$24,'Variance Analysis'!$B$9:$B$24,'Variance Analysis'!$B$9,'Variance Analysis'!$A$9:$A$24,'Variance Analysis'!$A$17)</f>
        <v>#REF!</v>
      </c>
      <c r="G55" s="71" t="e">
        <f>SUMIFS('Variance Analysis'!G$9:G$24,'Variance Analysis'!$B$9:$B$24,'Variance Analysis'!$B$9,'Variance Analysis'!$A$9:$A$24,'Variance Analysis'!$A$17)</f>
        <v>#REF!</v>
      </c>
      <c r="H55" s="71" t="e">
        <f>SUMIFS('Variance Analysis'!H$9:H$24,'Variance Analysis'!$B$9:$B$24,'Variance Analysis'!$B$9,'Variance Analysis'!$A$9:$A$24,'Variance Analysis'!$A$17)</f>
        <v>#REF!</v>
      </c>
      <c r="I55" s="71" t="e">
        <f>SUMIFS('Variance Analysis'!I$9:I$24,'Variance Analysis'!$B$9:$B$24,'Variance Analysis'!$B$9,'Variance Analysis'!$A$9:$A$24,'Variance Analysis'!$A$17)</f>
        <v>#REF!</v>
      </c>
      <c r="J55" s="71" t="e">
        <f>SUMIFS('Variance Analysis'!J$9:J$24,'Variance Analysis'!$B$9:$B$24,'Variance Analysis'!$B$9,'Variance Analysis'!$A$9:$A$24,'Variance Analysis'!$A$17)</f>
        <v>#REF!</v>
      </c>
      <c r="K55" s="71" t="e">
        <f>SUMIFS('Variance Analysis'!K$9:K$24,'Variance Analysis'!$B$9:$B$24,'Variance Analysis'!$B$9,'Variance Analysis'!$A$9:$A$24,'Variance Analysis'!$A$17)</f>
        <v>#REF!</v>
      </c>
      <c r="L55" s="71" t="e">
        <f>SUMIFS('Variance Analysis'!L$9:L$24,'Variance Analysis'!$B$9:$B$24,'Variance Analysis'!$B$9,'Variance Analysis'!$A$9:$A$24,'Variance Analysis'!$A$17)</f>
        <v>#REF!</v>
      </c>
      <c r="M55" s="71" t="e">
        <f>SUMIFS('Variance Analysis'!M$9:M$24,'Variance Analysis'!$B$9:$B$24,'Variance Analysis'!$B$9,'Variance Analysis'!$A$9:$A$24,'Variance Analysis'!$A$17)</f>
        <v>#REF!</v>
      </c>
      <c r="N55" s="71" t="e">
        <f>SUMIFS('Variance Analysis'!N$9:N$24,'Variance Analysis'!$B$9:$B$24,'Variance Analysis'!$B$9,'Variance Analysis'!$A$9:$A$24,'Variance Analysis'!$A$17)</f>
        <v>#REF!</v>
      </c>
    </row>
    <row r="56" spans="1:26" ht="14.25" customHeight="1" x14ac:dyDescent="0.2">
      <c r="A56" s="65" t="s">
        <v>246</v>
      </c>
      <c r="B56" s="66" t="s">
        <v>38</v>
      </c>
      <c r="C56" s="72" t="e">
        <f t="shared" ref="C56:N56" si="6">ABS(C55)-SUM(C52:C54)</f>
        <v>#REF!</v>
      </c>
      <c r="D56" s="72" t="e">
        <f t="shared" si="6"/>
        <v>#REF!</v>
      </c>
      <c r="E56" s="72" t="e">
        <f t="shared" si="6"/>
        <v>#REF!</v>
      </c>
      <c r="F56" s="72" t="e">
        <f t="shared" si="6"/>
        <v>#REF!</v>
      </c>
      <c r="G56" s="72" t="e">
        <f t="shared" si="6"/>
        <v>#REF!</v>
      </c>
      <c r="H56" s="72" t="e">
        <f t="shared" si="6"/>
        <v>#REF!</v>
      </c>
      <c r="I56" s="72" t="e">
        <f t="shared" si="6"/>
        <v>#REF!</v>
      </c>
      <c r="J56" s="72" t="e">
        <f t="shared" si="6"/>
        <v>#REF!</v>
      </c>
      <c r="K56" s="72" t="e">
        <f t="shared" si="6"/>
        <v>#REF!</v>
      </c>
      <c r="L56" s="72" t="e">
        <f t="shared" si="6"/>
        <v>#REF!</v>
      </c>
      <c r="M56" s="72" t="e">
        <f t="shared" si="6"/>
        <v>#REF!</v>
      </c>
      <c r="N56" s="72" t="e">
        <f t="shared" si="6"/>
        <v>#REF!</v>
      </c>
    </row>
    <row r="57" spans="1:26" ht="14.25" customHeight="1" x14ac:dyDescent="0.2">
      <c r="A57" s="19"/>
      <c r="B57" s="4"/>
      <c r="C57" s="24"/>
      <c r="D57" s="24"/>
      <c r="E57" s="24"/>
      <c r="F57" s="24"/>
      <c r="G57" s="24"/>
      <c r="H57" s="24"/>
      <c r="I57" s="24"/>
      <c r="J57" s="24"/>
      <c r="K57" s="24"/>
      <c r="L57" s="24"/>
      <c r="M57" s="24"/>
      <c r="N57" s="24"/>
    </row>
    <row r="58" spans="1:26" ht="33" customHeight="1" x14ac:dyDescent="0.2">
      <c r="A58" s="162" t="s">
        <v>247</v>
      </c>
      <c r="B58" s="160" t="s">
        <v>226</v>
      </c>
      <c r="C58" s="50" t="s">
        <v>182</v>
      </c>
      <c r="D58" s="50" t="s">
        <v>183</v>
      </c>
      <c r="E58" s="50" t="s">
        <v>184</v>
      </c>
      <c r="F58" s="50" t="s">
        <v>185</v>
      </c>
      <c r="G58" s="50" t="s">
        <v>186</v>
      </c>
      <c r="H58" s="50" t="s">
        <v>187</v>
      </c>
      <c r="I58" s="50" t="s">
        <v>188</v>
      </c>
      <c r="J58" s="50" t="s">
        <v>189</v>
      </c>
      <c r="K58" s="50" t="s">
        <v>190</v>
      </c>
      <c r="L58" s="50" t="s">
        <v>191</v>
      </c>
      <c r="M58" s="50" t="s">
        <v>192</v>
      </c>
      <c r="N58" s="50" t="s">
        <v>193</v>
      </c>
      <c r="O58" s="166"/>
      <c r="P58" s="166"/>
      <c r="Q58" s="166"/>
      <c r="R58" s="166"/>
      <c r="S58" s="166"/>
      <c r="T58" s="166"/>
      <c r="U58" s="166"/>
      <c r="V58" s="166"/>
      <c r="W58" s="166"/>
      <c r="X58" s="166"/>
      <c r="Y58" s="166"/>
      <c r="Z58" s="166"/>
    </row>
    <row r="59" spans="1:26" ht="14.25" customHeight="1" x14ac:dyDescent="0.2">
      <c r="A59" s="62" t="s">
        <v>243</v>
      </c>
      <c r="B59" s="62" t="s">
        <v>38</v>
      </c>
      <c r="C59" s="71" t="e">
        <f>SUMIFS('Variance Analysis'!C$9:C$24,'Variance Analysis'!$B$9:$B$24,'Variance Analysis'!$B$12,'Variance Analysis'!$A$9:$A$24,'Variance Analysis'!$A$21)</f>
        <v>#REF!</v>
      </c>
      <c r="D59" s="71" t="e">
        <f>SUMIFS('Variance Analysis'!D$9:D$24,'Variance Analysis'!$B$9:$B$24,'Variance Analysis'!$B$12,'Variance Analysis'!$A$9:$A$24,'Variance Analysis'!$A$21)</f>
        <v>#REF!</v>
      </c>
      <c r="E59" s="71" t="e">
        <f>SUMIFS('Variance Analysis'!E$9:E$24,'Variance Analysis'!$B$9:$B$24,'Variance Analysis'!$B$12,'Variance Analysis'!$A$9:$A$24,'Variance Analysis'!$A$21)</f>
        <v>#REF!</v>
      </c>
      <c r="F59" s="71" t="e">
        <f>SUMIFS('Variance Analysis'!F$9:F$24,'Variance Analysis'!$B$9:$B$24,'Variance Analysis'!$B$12,'Variance Analysis'!$A$9:$A$24,'Variance Analysis'!$A$21)</f>
        <v>#REF!</v>
      </c>
      <c r="G59" s="71" t="e">
        <f>SUMIFS('Variance Analysis'!G$9:G$24,'Variance Analysis'!$B$9:$B$24,'Variance Analysis'!$B$12,'Variance Analysis'!$A$9:$A$24,'Variance Analysis'!$A$21)</f>
        <v>#REF!</v>
      </c>
      <c r="H59" s="71" t="e">
        <f>SUMIFS('Variance Analysis'!H$9:H$24,'Variance Analysis'!$B$9:$B$24,'Variance Analysis'!$B$12,'Variance Analysis'!$A$9:$A$24,'Variance Analysis'!$A$21)</f>
        <v>#REF!</v>
      </c>
      <c r="I59" s="71" t="e">
        <f>SUMIFS('Variance Analysis'!I$9:I$24,'Variance Analysis'!$B$9:$B$24,'Variance Analysis'!$B$12,'Variance Analysis'!$A$9:$A$24,'Variance Analysis'!$A$21)</f>
        <v>#REF!</v>
      </c>
      <c r="J59" s="71" t="e">
        <f>SUMIFS('Variance Analysis'!J$9:J$24,'Variance Analysis'!$B$9:$B$24,'Variance Analysis'!$B$12,'Variance Analysis'!$A$9:$A$24,'Variance Analysis'!$A$21)</f>
        <v>#REF!</v>
      </c>
      <c r="K59" s="71" t="e">
        <f>SUMIFS('Variance Analysis'!K$9:K$24,'Variance Analysis'!$B$9:$B$24,'Variance Analysis'!$B$12,'Variance Analysis'!$A$9:$A$24,'Variance Analysis'!$A$21)</f>
        <v>#REF!</v>
      </c>
      <c r="L59" s="71" t="e">
        <f>SUMIFS('Variance Analysis'!L$9:L$24,'Variance Analysis'!$B$9:$B$24,'Variance Analysis'!$B$12,'Variance Analysis'!$A$9:$A$24,'Variance Analysis'!$A$21)</f>
        <v>#REF!</v>
      </c>
      <c r="M59" s="71" t="e">
        <f>SUMIFS('Variance Analysis'!M$9:M$24,'Variance Analysis'!$B$9:$B$24,'Variance Analysis'!$B$12,'Variance Analysis'!$A$9:$A$24,'Variance Analysis'!$A$21)</f>
        <v>#REF!</v>
      </c>
      <c r="N59" s="71" t="e">
        <f>SUMIFS('Variance Analysis'!N$9:N$24,'Variance Analysis'!$B$9:$B$24,'Variance Analysis'!$B$12,'Variance Analysis'!$A$9:$A$24,'Variance Analysis'!$A$21)</f>
        <v>#REF!</v>
      </c>
    </row>
    <row r="60" spans="1:26" ht="14.25" customHeight="1" x14ac:dyDescent="0.2">
      <c r="A60" s="62" t="s">
        <v>204</v>
      </c>
      <c r="B60" s="62" t="s">
        <v>38</v>
      </c>
      <c r="C60" s="71" t="e">
        <f>SUMIFS('Variance Analysis'!C$9:C$24,'Variance Analysis'!$B$9:$B$24,'Variance Analysis'!$B$10,'Variance Analysis'!$A$9:$A$24,'Variance Analysis'!$A$21)</f>
        <v>#REF!</v>
      </c>
      <c r="D60" s="71" t="e">
        <f>SUMIFS('Variance Analysis'!D$9:D$24,'Variance Analysis'!$B$9:$B$24,'Variance Analysis'!$B$10,'Variance Analysis'!$A$9:$A$24,'Variance Analysis'!$A$21)</f>
        <v>#REF!</v>
      </c>
      <c r="E60" s="71" t="e">
        <f>SUMIFS('Variance Analysis'!E$9:E$24,'Variance Analysis'!$B$9:$B$24,'Variance Analysis'!$B$10,'Variance Analysis'!$A$9:$A$24,'Variance Analysis'!$A$21)</f>
        <v>#REF!</v>
      </c>
      <c r="F60" s="71" t="e">
        <f>SUMIFS('Variance Analysis'!F$9:F$24,'Variance Analysis'!$B$9:$B$24,'Variance Analysis'!$B$10,'Variance Analysis'!$A$9:$A$24,'Variance Analysis'!$A$21)</f>
        <v>#REF!</v>
      </c>
      <c r="G60" s="71" t="e">
        <f>SUMIFS('Variance Analysis'!G$9:G$24,'Variance Analysis'!$B$9:$B$24,'Variance Analysis'!$B$10,'Variance Analysis'!$A$9:$A$24,'Variance Analysis'!$A$21)</f>
        <v>#REF!</v>
      </c>
      <c r="H60" s="71" t="e">
        <f>SUMIFS('Variance Analysis'!H$9:H$24,'Variance Analysis'!$B$9:$B$24,'Variance Analysis'!$B$10,'Variance Analysis'!$A$9:$A$24,'Variance Analysis'!$A$21)</f>
        <v>#REF!</v>
      </c>
      <c r="I60" s="71" t="e">
        <f>SUMIFS('Variance Analysis'!I$9:I$24,'Variance Analysis'!$B$9:$B$24,'Variance Analysis'!$B$10,'Variance Analysis'!$A$9:$A$24,'Variance Analysis'!$A$21)</f>
        <v>#REF!</v>
      </c>
      <c r="J60" s="71" t="e">
        <f>SUMIFS('Variance Analysis'!J$9:J$24,'Variance Analysis'!$B$9:$B$24,'Variance Analysis'!$B$10,'Variance Analysis'!$A$9:$A$24,'Variance Analysis'!$A$21)</f>
        <v>#REF!</v>
      </c>
      <c r="K60" s="71" t="e">
        <f>SUMIFS('Variance Analysis'!K$9:K$24,'Variance Analysis'!$B$9:$B$24,'Variance Analysis'!$B$10,'Variance Analysis'!$A$9:$A$24,'Variance Analysis'!$A$21)</f>
        <v>#REF!</v>
      </c>
      <c r="L60" s="71" t="e">
        <f>SUMIFS('Variance Analysis'!L$9:L$24,'Variance Analysis'!$B$9:$B$24,'Variance Analysis'!$B$10,'Variance Analysis'!$A$9:$A$24,'Variance Analysis'!$A$21)</f>
        <v>#REF!</v>
      </c>
      <c r="M60" s="71" t="e">
        <f>SUMIFS('Variance Analysis'!M$9:M$24,'Variance Analysis'!$B$9:$B$24,'Variance Analysis'!$B$10,'Variance Analysis'!$A$9:$A$24,'Variance Analysis'!$A$21)</f>
        <v>#REF!</v>
      </c>
      <c r="N60" s="71" t="e">
        <f>SUMIFS('Variance Analysis'!N$9:N$24,'Variance Analysis'!$B$9:$B$24,'Variance Analysis'!$B$10,'Variance Analysis'!$A$9:$A$24,'Variance Analysis'!$A$21)</f>
        <v>#REF!</v>
      </c>
    </row>
    <row r="61" spans="1:26" ht="14.25" customHeight="1" x14ac:dyDescent="0.2">
      <c r="A61" s="62" t="s">
        <v>205</v>
      </c>
      <c r="B61" s="62" t="s">
        <v>38</v>
      </c>
      <c r="C61" s="71" t="e">
        <f>SUMIFS('Variance Analysis'!C$9:C$24,'Variance Analysis'!$B$9:$B$24,'Variance Analysis'!$B$11,'Variance Analysis'!$A$9:$A$24,'Variance Analysis'!$A$21)</f>
        <v>#REF!</v>
      </c>
      <c r="D61" s="71" t="e">
        <f>SUMIFS('Variance Analysis'!D$9:D$24,'Variance Analysis'!$B$9:$B$24,'Variance Analysis'!$B$11,'Variance Analysis'!$A$9:$A$24,'Variance Analysis'!$A$21)</f>
        <v>#REF!</v>
      </c>
      <c r="E61" s="71" t="e">
        <f>SUMIFS('Variance Analysis'!E$9:E$24,'Variance Analysis'!$B$9:$B$24,'Variance Analysis'!$B$11,'Variance Analysis'!$A$9:$A$24,'Variance Analysis'!$A$21)</f>
        <v>#REF!</v>
      </c>
      <c r="F61" s="71" t="e">
        <f>SUMIFS('Variance Analysis'!F$9:F$24,'Variance Analysis'!$B$9:$B$24,'Variance Analysis'!$B$11,'Variance Analysis'!$A$9:$A$24,'Variance Analysis'!$A$21)</f>
        <v>#REF!</v>
      </c>
      <c r="G61" s="71" t="e">
        <f>SUMIFS('Variance Analysis'!G$9:G$24,'Variance Analysis'!$B$9:$B$24,'Variance Analysis'!$B$11,'Variance Analysis'!$A$9:$A$24,'Variance Analysis'!$A$21)</f>
        <v>#REF!</v>
      </c>
      <c r="H61" s="71" t="e">
        <f>SUMIFS('Variance Analysis'!H$9:H$24,'Variance Analysis'!$B$9:$B$24,'Variance Analysis'!$B$11,'Variance Analysis'!$A$9:$A$24,'Variance Analysis'!$A$21)</f>
        <v>#REF!</v>
      </c>
      <c r="I61" s="71" t="e">
        <f>SUMIFS('Variance Analysis'!I$9:I$24,'Variance Analysis'!$B$9:$B$24,'Variance Analysis'!$B$11,'Variance Analysis'!$A$9:$A$24,'Variance Analysis'!$A$21)</f>
        <v>#REF!</v>
      </c>
      <c r="J61" s="71" t="e">
        <f>SUMIFS('Variance Analysis'!J$9:J$24,'Variance Analysis'!$B$9:$B$24,'Variance Analysis'!$B$11,'Variance Analysis'!$A$9:$A$24,'Variance Analysis'!$A$21)</f>
        <v>#REF!</v>
      </c>
      <c r="K61" s="71" t="e">
        <f>SUMIFS('Variance Analysis'!K$9:K$24,'Variance Analysis'!$B$9:$B$24,'Variance Analysis'!$B$11,'Variance Analysis'!$A$9:$A$24,'Variance Analysis'!$A$21)</f>
        <v>#REF!</v>
      </c>
      <c r="L61" s="71" t="e">
        <f>SUMIFS('Variance Analysis'!L$9:L$24,'Variance Analysis'!$B$9:$B$24,'Variance Analysis'!$B$11,'Variance Analysis'!$A$9:$A$24,'Variance Analysis'!$A$21)</f>
        <v>#REF!</v>
      </c>
      <c r="M61" s="71" t="e">
        <f>SUMIFS('Variance Analysis'!M$9:M$24,'Variance Analysis'!$B$9:$B$24,'Variance Analysis'!$B$11,'Variance Analysis'!$A$9:$A$24,'Variance Analysis'!$A$21)</f>
        <v>#REF!</v>
      </c>
      <c r="N61" s="71" t="e">
        <f>SUMIFS('Variance Analysis'!N$9:N$24,'Variance Analysis'!$B$9:$B$24,'Variance Analysis'!$B$11,'Variance Analysis'!$A$9:$A$24,'Variance Analysis'!$A$21)</f>
        <v>#REF!</v>
      </c>
    </row>
    <row r="62" spans="1:26" ht="14.25" customHeight="1" x14ac:dyDescent="0.2">
      <c r="A62" s="62" t="s">
        <v>195</v>
      </c>
      <c r="B62" s="62" t="s">
        <v>38</v>
      </c>
      <c r="C62" s="71" t="e">
        <f>SUMIFS('Variance Analysis'!C$9:C$24,'Variance Analysis'!$B$9:$B$24,'Variance Analysis'!$B$9,'Variance Analysis'!$A$9:$A$24,'Variance Analysis'!$A$21)</f>
        <v>#REF!</v>
      </c>
      <c r="D62" s="71" t="e">
        <f>SUMIFS('Variance Analysis'!D$9:D$24,'Variance Analysis'!$B$9:$B$24,'Variance Analysis'!$B$9,'Variance Analysis'!$A$9:$A$24,'Variance Analysis'!$A$21)</f>
        <v>#REF!</v>
      </c>
      <c r="E62" s="71" t="e">
        <f>SUMIFS('Variance Analysis'!E$9:E$24,'Variance Analysis'!$B$9:$B$24,'Variance Analysis'!$B$9,'Variance Analysis'!$A$9:$A$24,'Variance Analysis'!$A$21)</f>
        <v>#REF!</v>
      </c>
      <c r="F62" s="71" t="e">
        <f>SUMIFS('Variance Analysis'!F$9:F$24,'Variance Analysis'!$B$9:$B$24,'Variance Analysis'!$B$9,'Variance Analysis'!$A$9:$A$24,'Variance Analysis'!$A$21)</f>
        <v>#REF!</v>
      </c>
      <c r="G62" s="71" t="e">
        <f>SUMIFS('Variance Analysis'!G$9:G$24,'Variance Analysis'!$B$9:$B$24,'Variance Analysis'!$B$9,'Variance Analysis'!$A$9:$A$24,'Variance Analysis'!$A$21)</f>
        <v>#REF!</v>
      </c>
      <c r="H62" s="71" t="e">
        <f>SUMIFS('Variance Analysis'!H$9:H$24,'Variance Analysis'!$B$9:$B$24,'Variance Analysis'!$B$9,'Variance Analysis'!$A$9:$A$24,'Variance Analysis'!$A$21)</f>
        <v>#REF!</v>
      </c>
      <c r="I62" s="71" t="e">
        <f>SUMIFS('Variance Analysis'!I$9:I$24,'Variance Analysis'!$B$9:$B$24,'Variance Analysis'!$B$9,'Variance Analysis'!$A$9:$A$24,'Variance Analysis'!$A$21)</f>
        <v>#REF!</v>
      </c>
      <c r="J62" s="71" t="e">
        <f>SUMIFS('Variance Analysis'!J$9:J$24,'Variance Analysis'!$B$9:$B$24,'Variance Analysis'!$B$9,'Variance Analysis'!$A$9:$A$24,'Variance Analysis'!$A$21)</f>
        <v>#REF!</v>
      </c>
      <c r="K62" s="71" t="e">
        <f>SUMIFS('Variance Analysis'!K$9:K$24,'Variance Analysis'!$B$9:$B$24,'Variance Analysis'!$B$9,'Variance Analysis'!$A$9:$A$24,'Variance Analysis'!$A$21)</f>
        <v>#REF!</v>
      </c>
      <c r="L62" s="71" t="e">
        <f>SUMIFS('Variance Analysis'!L$9:L$24,'Variance Analysis'!$B$9:$B$24,'Variance Analysis'!$B$9,'Variance Analysis'!$A$9:$A$24,'Variance Analysis'!$A$21)</f>
        <v>#REF!</v>
      </c>
      <c r="M62" s="71" t="e">
        <f>SUMIFS('Variance Analysis'!M$9:M$24,'Variance Analysis'!$B$9:$B$24,'Variance Analysis'!$B$9,'Variance Analysis'!$A$9:$A$24,'Variance Analysis'!$A$21)</f>
        <v>#REF!</v>
      </c>
      <c r="N62" s="71" t="e">
        <f>SUMIFS('Variance Analysis'!N$9:N$24,'Variance Analysis'!$B$9:$B$24,'Variance Analysis'!$B$9,'Variance Analysis'!$A$9:$A$24,'Variance Analysis'!$A$21)</f>
        <v>#REF!</v>
      </c>
    </row>
    <row r="63" spans="1:26" ht="14.25" customHeight="1" x14ac:dyDescent="0.2">
      <c r="A63" s="65" t="s">
        <v>246</v>
      </c>
      <c r="B63" s="66" t="s">
        <v>38</v>
      </c>
      <c r="C63" s="72" t="e">
        <f t="shared" ref="C63:N63" si="7">ABS(C62)-SUM(C59:C61)</f>
        <v>#REF!</v>
      </c>
      <c r="D63" s="72" t="e">
        <f t="shared" si="7"/>
        <v>#REF!</v>
      </c>
      <c r="E63" s="72" t="e">
        <f t="shared" si="7"/>
        <v>#REF!</v>
      </c>
      <c r="F63" s="72" t="e">
        <f t="shared" si="7"/>
        <v>#REF!</v>
      </c>
      <c r="G63" s="72" t="e">
        <f t="shared" si="7"/>
        <v>#REF!</v>
      </c>
      <c r="H63" s="72" t="e">
        <f t="shared" si="7"/>
        <v>#REF!</v>
      </c>
      <c r="I63" s="72" t="e">
        <f t="shared" si="7"/>
        <v>#REF!</v>
      </c>
      <c r="J63" s="72" t="e">
        <f t="shared" si="7"/>
        <v>#REF!</v>
      </c>
      <c r="K63" s="72" t="e">
        <f t="shared" si="7"/>
        <v>#REF!</v>
      </c>
      <c r="L63" s="72" t="e">
        <f t="shared" si="7"/>
        <v>#REF!</v>
      </c>
      <c r="M63" s="72" t="e">
        <f t="shared" si="7"/>
        <v>#REF!</v>
      </c>
      <c r="N63" s="72" t="e">
        <f t="shared" si="7"/>
        <v>#REF!</v>
      </c>
    </row>
    <row r="64" spans="1:26" ht="14.25" customHeight="1" x14ac:dyDescent="0.2">
      <c r="A64" s="19"/>
      <c r="B64" s="4"/>
      <c r="C64" s="24"/>
      <c r="D64" s="24"/>
      <c r="E64" s="24"/>
      <c r="F64" s="24"/>
      <c r="G64" s="24"/>
      <c r="H64" s="24"/>
      <c r="I64" s="24"/>
      <c r="J64" s="24"/>
      <c r="K64" s="24"/>
      <c r="L64" s="24"/>
      <c r="M64" s="24"/>
      <c r="N64" s="24"/>
    </row>
    <row r="65" spans="1:26" ht="39.75" customHeight="1" x14ac:dyDescent="0.25">
      <c r="A65" s="162" t="s">
        <v>249</v>
      </c>
      <c r="B65" s="163"/>
      <c r="C65" s="164"/>
      <c r="D65" s="164"/>
      <c r="E65" s="164"/>
      <c r="F65" s="164"/>
      <c r="G65" s="164"/>
      <c r="H65" s="164"/>
      <c r="I65" s="164"/>
      <c r="J65" s="164"/>
      <c r="K65" s="164"/>
      <c r="L65" s="164"/>
      <c r="M65" s="164"/>
      <c r="N65" s="164"/>
      <c r="O65" s="165"/>
      <c r="P65" s="165"/>
      <c r="Q65" s="165"/>
      <c r="R65" s="165"/>
      <c r="S65" s="165"/>
      <c r="T65" s="165"/>
      <c r="U65" s="165"/>
      <c r="V65" s="165"/>
      <c r="W65" s="165"/>
      <c r="X65" s="165"/>
      <c r="Y65" s="165"/>
      <c r="Z65" s="165"/>
    </row>
    <row r="66" spans="1:26" ht="14.25" customHeight="1" x14ac:dyDescent="0.2">
      <c r="A66" s="19" t="s">
        <v>250</v>
      </c>
      <c r="B66" s="4"/>
      <c r="C66" s="24"/>
      <c r="D66" s="24"/>
      <c r="E66" s="24"/>
      <c r="F66" s="24"/>
      <c r="G66" s="24"/>
      <c r="H66" s="24"/>
      <c r="I66" s="24"/>
      <c r="J66" s="24"/>
      <c r="K66" s="24"/>
      <c r="L66" s="24"/>
      <c r="M66" s="24"/>
      <c r="N66" s="24"/>
    </row>
    <row r="67" spans="1:26" ht="14.25" customHeight="1" x14ac:dyDescent="0.2">
      <c r="A67" s="19" t="s">
        <v>251</v>
      </c>
      <c r="B67" s="4"/>
      <c r="C67" s="24"/>
      <c r="D67" s="24"/>
      <c r="E67" s="24"/>
      <c r="F67" s="24"/>
      <c r="G67" s="24"/>
      <c r="H67" s="24"/>
      <c r="I67" s="24"/>
      <c r="J67" s="24"/>
      <c r="K67" s="24"/>
      <c r="L67" s="24"/>
      <c r="M67" s="24"/>
      <c r="N67" s="24"/>
    </row>
    <row r="68" spans="1:26" ht="14.25" customHeight="1" x14ac:dyDescent="0.2">
      <c r="A68" s="19" t="s">
        <v>252</v>
      </c>
      <c r="B68" s="4"/>
      <c r="C68" s="24"/>
      <c r="D68" s="24"/>
      <c r="E68" s="24"/>
      <c r="F68" s="24"/>
      <c r="G68" s="24"/>
      <c r="H68" s="24"/>
      <c r="I68" s="24"/>
      <c r="J68" s="24"/>
      <c r="K68" s="24"/>
      <c r="L68" s="24"/>
      <c r="M68" s="24"/>
      <c r="N68" s="24"/>
    </row>
    <row r="69" spans="1:26" ht="14.25" customHeight="1" x14ac:dyDescent="0.2">
      <c r="A69" s="19"/>
      <c r="B69" s="4"/>
      <c r="C69" s="24"/>
      <c r="D69" s="24"/>
      <c r="E69" s="24"/>
      <c r="F69" s="24"/>
      <c r="G69" s="24"/>
      <c r="H69" s="24"/>
      <c r="I69" s="24"/>
      <c r="J69" s="24"/>
      <c r="K69" s="24"/>
      <c r="L69" s="24"/>
      <c r="M69" s="24"/>
      <c r="N69" s="24"/>
    </row>
    <row r="70" spans="1:26" ht="14.25" customHeight="1" x14ac:dyDescent="0.2"/>
    <row r="71" spans="1:26" ht="14.25" customHeight="1" x14ac:dyDescent="0.2"/>
    <row r="72" spans="1:26" ht="14.25" customHeight="1" x14ac:dyDescent="0.2"/>
    <row r="73" spans="1:26" ht="14.25" customHeight="1" x14ac:dyDescent="0.2"/>
    <row r="74" spans="1:26" ht="14.25" customHeight="1" x14ac:dyDescent="0.2"/>
    <row r="75" spans="1:26" ht="14.25" customHeight="1" x14ac:dyDescent="0.2"/>
    <row r="76" spans="1:26" ht="14.25" customHeight="1" x14ac:dyDescent="0.2"/>
    <row r="77" spans="1:26" ht="14.25" customHeight="1" x14ac:dyDescent="0.2"/>
    <row r="78" spans="1:26" ht="14.25" customHeight="1" x14ac:dyDescent="0.2"/>
    <row r="79" spans="1:26" ht="14.25" customHeight="1" x14ac:dyDescent="0.2"/>
    <row r="80" spans="1:26"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T1"/>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Definitions</vt:lpstr>
      <vt:lpstr>Data Repository Table</vt:lpstr>
      <vt:lpstr>Water Trading Repository Table</vt:lpstr>
      <vt:lpstr>Economic Market Analysis</vt:lpstr>
      <vt:lpstr>Economic Cost Analysis</vt:lpstr>
      <vt:lpstr>What-If Analysis</vt:lpstr>
      <vt:lpstr>Variance Analysis</vt:lpstr>
      <vt:lpstr>Cost to Produce</vt:lpstr>
      <vt:lpstr>EBIT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H</dc:creator>
  <cp:keywords/>
  <dc:description/>
  <cp:lastModifiedBy>Paige Dotson</cp:lastModifiedBy>
  <cp:revision/>
  <dcterms:created xsi:type="dcterms:W3CDTF">2019-05-26T11:59:56Z</dcterms:created>
  <dcterms:modified xsi:type="dcterms:W3CDTF">2022-08-11T02:01:41Z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