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igemonetclaredotson/Library/Mobile Documents/com~apple~CloudDocs/Data Analytics/"/>
    </mc:Choice>
  </mc:AlternateContent>
  <xr:revisionPtr revIDLastSave="0" documentId="8_{EA43BC3E-8843-9648-983B-0164C9F29A6A}" xr6:coauthVersionLast="47" xr6:coauthVersionMax="47" xr10:uidLastSave="{00000000-0000-0000-0000-000000000000}"/>
  <bookViews>
    <workbookView xWindow="0" yWindow="500" windowWidth="28800" windowHeight="16140" tabRatio="837" firstSheet="2" activeTab="3"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_xlchart.v1.0" hidden="1">'Expenses Analysis'!$A$118:$B$119</definedName>
    <definedName name="__xlchart.v1.1" hidden="1">'Expenses Analysis'!$C$118:$C$119</definedName>
    <definedName name="__xlchart.v1.10" hidden="1">'Expenses Analysis'!$F$112:$Q$112</definedName>
    <definedName name="__xlchart.v1.11" hidden="1">'Expenses Analysis'!$F$113:$Q$113</definedName>
    <definedName name="__xlchart.v1.12" hidden="1">'Expenses Analysis'!$F$114:$Q$114</definedName>
    <definedName name="__xlchart.v1.13" hidden="1">'Revenue Analysis'!$C$34</definedName>
    <definedName name="__xlchart.v1.14" hidden="1">'Revenue Analysis'!$C$35</definedName>
    <definedName name="__xlchart.v1.15" hidden="1">'Revenue Analysis'!$C$36</definedName>
    <definedName name="__xlchart.v1.16" hidden="1">'Revenue Analysis'!$E$34:$P$34</definedName>
    <definedName name="__xlchart.v1.17" hidden="1">'Revenue Analysis'!$E$35:$P$35</definedName>
    <definedName name="__xlchart.v1.18" hidden="1">'Revenue Analysis'!$E$36:$P$36</definedName>
    <definedName name="__xlchart.v1.19" hidden="1">'Revenue Analysis'!$C$34</definedName>
    <definedName name="__xlchart.v1.2" hidden="1">'Expenses Analysis'!$A$118:$B$119</definedName>
    <definedName name="__xlchart.v1.20" hidden="1">'Revenue Analysis'!$C$35</definedName>
    <definedName name="__xlchart.v1.21" hidden="1">'Revenue Analysis'!$C$36</definedName>
    <definedName name="__xlchart.v1.22" hidden="1">'Revenue Analysis'!$E$34:$P$34</definedName>
    <definedName name="__xlchart.v1.23" hidden="1">'Revenue Analysis'!$E$35:$P$35</definedName>
    <definedName name="__xlchart.v1.24" hidden="1">'Revenue Analysis'!$E$36:$P$36</definedName>
    <definedName name="__xlchart.v1.3" hidden="1">'Expenses Analysis'!$C$118:$C$119</definedName>
    <definedName name="__xlchart.v1.4" hidden="1">'Expenses Analysis'!$F$106:$Q$106</definedName>
    <definedName name="__xlchart.v1.5" hidden="1">'Expenses Analysis'!$F$107:$Q$107</definedName>
    <definedName name="__xlchart.v1.6" hidden="1">'Expenses Analysis'!$F$108:$Q$108</definedName>
    <definedName name="__xlchart.v1.7" hidden="1">'Expenses Analysis'!$F$109:$Q$109</definedName>
    <definedName name="__xlchart.v1.8" hidden="1">'Expenses Analysis'!$F$110:$Q$110</definedName>
    <definedName name="__xlchart.v1.9" hidden="1">'Expenses Analysis'!$F$111:$Q$111</definedName>
    <definedName name="_xlnm._FilterDatabase" localSheetId="2" hidden="1">'Data Repository Table'!$A$2:$L$1010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58" i="18" l="1"/>
  <c r="S57" i="18"/>
  <c r="S56" i="18"/>
  <c r="E29" i="15"/>
  <c r="F29" i="15"/>
  <c r="G29" i="15"/>
  <c r="H29" i="15"/>
  <c r="I29" i="15"/>
  <c r="J29" i="15"/>
  <c r="K29" i="15"/>
  <c r="L29" i="15"/>
  <c r="M29" i="15"/>
  <c r="N29" i="15"/>
  <c r="O29" i="15"/>
  <c r="P29" i="15"/>
  <c r="E23" i="15"/>
  <c r="F23" i="15"/>
  <c r="G23" i="15"/>
  <c r="H23" i="15"/>
  <c r="I23" i="15"/>
  <c r="J23" i="15"/>
  <c r="K23" i="15"/>
  <c r="L23" i="15"/>
  <c r="M23" i="15"/>
  <c r="N23" i="15"/>
  <c r="O23" i="15"/>
  <c r="P23" i="15"/>
  <c r="E17" i="15"/>
  <c r="F17" i="15"/>
  <c r="G17" i="15"/>
  <c r="H17" i="15"/>
  <c r="I17" i="15"/>
  <c r="J17" i="15"/>
  <c r="K17" i="15"/>
  <c r="L17" i="15"/>
  <c r="M17" i="15"/>
  <c r="N17" i="15"/>
  <c r="O17" i="15"/>
  <c r="P17" i="15"/>
  <c r="A71" i="16"/>
  <c r="A70" i="16"/>
  <c r="A69" i="16"/>
  <c r="A68" i="16"/>
  <c r="A63" i="16"/>
  <c r="A62" i="16"/>
  <c r="A61" i="16"/>
  <c r="A60" i="16"/>
  <c r="G109" i="16" a="1"/>
  <c r="G109" i="16" s="1"/>
  <c r="F109" i="16" a="1"/>
  <c r="F109" i="16" s="1"/>
  <c r="F106" i="16" a="1"/>
  <c r="F106" i="16" s="1"/>
  <c r="G106" i="16" a="1"/>
  <c r="G106" i="16" s="1"/>
  <c r="H106" i="16" a="1"/>
  <c r="H106" i="16" s="1"/>
  <c r="I106" i="16" a="1"/>
  <c r="I106" i="16" s="1"/>
  <c r="J106" i="16" a="1"/>
  <c r="J106" i="16" s="1"/>
  <c r="K106" i="16" a="1"/>
  <c r="K106" i="16" s="1"/>
  <c r="L106" i="16" a="1"/>
  <c r="L106" i="16" s="1"/>
  <c r="M106" i="16" a="1"/>
  <c r="M106" i="16" s="1"/>
  <c r="N106" i="16" a="1"/>
  <c r="N106" i="16" s="1"/>
  <c r="O106" i="16" a="1"/>
  <c r="O106" i="16" s="1"/>
  <c r="P106" i="16" a="1"/>
  <c r="P106" i="16" s="1"/>
  <c r="Q106" i="16" a="1"/>
  <c r="Q106" i="16" s="1"/>
  <c r="G107" i="16" a="1"/>
  <c r="G107" i="16" s="1"/>
  <c r="H107" i="16" a="1"/>
  <c r="H107" i="16" s="1"/>
  <c r="I107" i="16" a="1"/>
  <c r="I107" i="16" s="1"/>
  <c r="J107" i="16" a="1"/>
  <c r="J107" i="16" s="1"/>
  <c r="K107" i="16" a="1"/>
  <c r="K107" i="16" s="1"/>
  <c r="L107" i="16" a="1"/>
  <c r="L107" i="16" s="1"/>
  <c r="M107" i="16" a="1"/>
  <c r="M107" i="16" s="1"/>
  <c r="N107" i="16" a="1"/>
  <c r="N107" i="16" s="1"/>
  <c r="O107" i="16" a="1"/>
  <c r="O107" i="16" s="1"/>
  <c r="P107" i="16" a="1"/>
  <c r="P107" i="16" s="1"/>
  <c r="Q107" i="16" a="1"/>
  <c r="Q107" i="16" s="1"/>
  <c r="G108" i="16" a="1"/>
  <c r="G108" i="16" s="1"/>
  <c r="H108" i="16" a="1"/>
  <c r="H108" i="16" s="1"/>
  <c r="I108" i="16" a="1"/>
  <c r="I108" i="16" s="1"/>
  <c r="J108" i="16" a="1"/>
  <c r="J108" i="16" s="1"/>
  <c r="K108" i="16" a="1"/>
  <c r="K108" i="16" s="1"/>
  <c r="L108" i="16" a="1"/>
  <c r="L108" i="16" s="1"/>
  <c r="M108" i="16" a="1"/>
  <c r="M108" i="16" s="1"/>
  <c r="N108" i="16" a="1"/>
  <c r="N108" i="16" s="1"/>
  <c r="O108" i="16" a="1"/>
  <c r="O108" i="16" s="1"/>
  <c r="P108" i="16" a="1"/>
  <c r="P108" i="16" s="1"/>
  <c r="Q108" i="16" a="1"/>
  <c r="Q108" i="16" s="1"/>
  <c r="H109" i="16" a="1"/>
  <c r="H109" i="16" s="1"/>
  <c r="I109" i="16" a="1"/>
  <c r="I109" i="16" s="1"/>
  <c r="J109" i="16" a="1"/>
  <c r="J109" i="16" s="1"/>
  <c r="K109" i="16" a="1"/>
  <c r="K109" i="16" s="1"/>
  <c r="L109" i="16" a="1"/>
  <c r="L109" i="16" s="1"/>
  <c r="M109" i="16" a="1"/>
  <c r="M109" i="16" s="1"/>
  <c r="N109" i="16" a="1"/>
  <c r="N109" i="16" s="1"/>
  <c r="O109" i="16" a="1"/>
  <c r="O109" i="16" s="1"/>
  <c r="P109" i="16" a="1"/>
  <c r="P109" i="16" s="1"/>
  <c r="Q109" i="16" a="1"/>
  <c r="Q109" i="16" s="1"/>
  <c r="G110" i="16" a="1"/>
  <c r="G110" i="16" s="1"/>
  <c r="H110" i="16" a="1"/>
  <c r="H110" i="16" s="1"/>
  <c r="I110" i="16" a="1"/>
  <c r="I110" i="16" s="1"/>
  <c r="J110" i="16" a="1"/>
  <c r="J110" i="16" s="1"/>
  <c r="K110" i="16" a="1"/>
  <c r="K110" i="16" s="1"/>
  <c r="L110" i="16" a="1"/>
  <c r="L110" i="16" s="1"/>
  <c r="M110" i="16" a="1"/>
  <c r="M110" i="16" s="1"/>
  <c r="N110" i="16" a="1"/>
  <c r="N110" i="16" s="1"/>
  <c r="O110" i="16" a="1"/>
  <c r="O110" i="16" s="1"/>
  <c r="P110" i="16" a="1"/>
  <c r="P110" i="16" s="1"/>
  <c r="Q110" i="16" a="1"/>
  <c r="Q110" i="16" s="1"/>
  <c r="G111" i="16" a="1"/>
  <c r="G111" i="16" s="1"/>
  <c r="H111" i="16" a="1"/>
  <c r="H111" i="16" s="1"/>
  <c r="I111" i="16" a="1"/>
  <c r="I111" i="16" s="1"/>
  <c r="J111" i="16" a="1"/>
  <c r="J111" i="16" s="1"/>
  <c r="K111" i="16" a="1"/>
  <c r="K111" i="16" s="1"/>
  <c r="L111" i="16" a="1"/>
  <c r="L111" i="16" s="1"/>
  <c r="M111" i="16" a="1"/>
  <c r="M111" i="16" s="1"/>
  <c r="N111" i="16" a="1"/>
  <c r="N111" i="16" s="1"/>
  <c r="O111" i="16" a="1"/>
  <c r="O111" i="16" s="1"/>
  <c r="P111" i="16" a="1"/>
  <c r="P111" i="16" s="1"/>
  <c r="Q111" i="16" a="1"/>
  <c r="Q111" i="16" s="1"/>
  <c r="G112" i="16" a="1"/>
  <c r="G112" i="16" s="1"/>
  <c r="H112" i="16" a="1"/>
  <c r="H112" i="16" s="1"/>
  <c r="I112" i="16" a="1"/>
  <c r="I112" i="16" s="1"/>
  <c r="J112" i="16" a="1"/>
  <c r="J112" i="16" s="1"/>
  <c r="K112" i="16" a="1"/>
  <c r="K112" i="16" s="1"/>
  <c r="L112" i="16" a="1"/>
  <c r="L112" i="16" s="1"/>
  <c r="M112" i="16" a="1"/>
  <c r="M112" i="16" s="1"/>
  <c r="N112" i="16" a="1"/>
  <c r="N112" i="16" s="1"/>
  <c r="O112" i="16" a="1"/>
  <c r="O112" i="16" s="1"/>
  <c r="P112" i="16" a="1"/>
  <c r="P112" i="16" s="1"/>
  <c r="Q112" i="16" a="1"/>
  <c r="Q112" i="16" s="1"/>
  <c r="G113" i="16" a="1"/>
  <c r="G113" i="16" s="1"/>
  <c r="H113" i="16" a="1"/>
  <c r="H113" i="16" s="1"/>
  <c r="I113" i="16" a="1"/>
  <c r="I113" i="16" s="1"/>
  <c r="J113" i="16" a="1"/>
  <c r="J113" i="16" s="1"/>
  <c r="K113" i="16" a="1"/>
  <c r="K113" i="16" s="1"/>
  <c r="L113" i="16" a="1"/>
  <c r="L113" i="16" s="1"/>
  <c r="M113" i="16" a="1"/>
  <c r="M113" i="16" s="1"/>
  <c r="N113" i="16" a="1"/>
  <c r="N113" i="16" s="1"/>
  <c r="O113" i="16" a="1"/>
  <c r="O113" i="16" s="1"/>
  <c r="P113" i="16" a="1"/>
  <c r="P113" i="16" s="1"/>
  <c r="Q113" i="16" a="1"/>
  <c r="Q113" i="16" s="1"/>
  <c r="G114" i="16" a="1"/>
  <c r="G114" i="16" s="1"/>
  <c r="H114" i="16" a="1"/>
  <c r="H114" i="16" s="1"/>
  <c r="I114" i="16" a="1"/>
  <c r="I114" i="16" s="1"/>
  <c r="J114" i="16" a="1"/>
  <c r="J114" i="16" s="1"/>
  <c r="K114" i="16" a="1"/>
  <c r="K114" i="16" s="1"/>
  <c r="L114" i="16" a="1"/>
  <c r="L114" i="16" s="1"/>
  <c r="M114" i="16" a="1"/>
  <c r="M114" i="16" s="1"/>
  <c r="N114" i="16" a="1"/>
  <c r="N114" i="16" s="1"/>
  <c r="O114" i="16" a="1"/>
  <c r="O114" i="16" s="1"/>
  <c r="P114" i="16" a="1"/>
  <c r="P114" i="16" s="1"/>
  <c r="Q114" i="16" a="1"/>
  <c r="Q114" i="16" s="1"/>
  <c r="F108" i="16" a="1"/>
  <c r="F108" i="16" s="1"/>
  <c r="R108" i="16" s="1"/>
  <c r="F110" i="16" a="1"/>
  <c r="F110" i="16" s="1"/>
  <c r="R110" i="16" s="1"/>
  <c r="F111" i="16" a="1"/>
  <c r="F111" i="16" s="1"/>
  <c r="R111" i="16" s="1"/>
  <c r="F112" i="16" a="1"/>
  <c r="F112" i="16" s="1"/>
  <c r="F113" i="16" a="1"/>
  <c r="F113" i="16" s="1"/>
  <c r="F114" i="16" a="1"/>
  <c r="F114" i="16" s="1"/>
  <c r="F107" i="16" a="1"/>
  <c r="F107" i="16" s="1"/>
  <c r="R107" i="16" s="1"/>
  <c r="F15" i="16"/>
  <c r="E19" i="18" s="1"/>
  <c r="F49" i="16"/>
  <c r="G49" i="16"/>
  <c r="H49" i="16"/>
  <c r="I49" i="16"/>
  <c r="J49" i="16"/>
  <c r="K49" i="16"/>
  <c r="L49" i="16"/>
  <c r="M49" i="16"/>
  <c r="N49" i="16"/>
  <c r="O49" i="16"/>
  <c r="P49" i="16"/>
  <c r="Q49" i="16"/>
  <c r="G50" i="16"/>
  <c r="H50" i="16"/>
  <c r="I50" i="16"/>
  <c r="J50" i="16"/>
  <c r="K50" i="16"/>
  <c r="L50" i="16"/>
  <c r="M50" i="16"/>
  <c r="N50" i="16"/>
  <c r="O50" i="16"/>
  <c r="P50" i="16"/>
  <c r="Q50" i="16"/>
  <c r="G51" i="16"/>
  <c r="H51" i="16"/>
  <c r="I51" i="16"/>
  <c r="J51" i="16"/>
  <c r="K51" i="16"/>
  <c r="L51" i="16"/>
  <c r="M51" i="16"/>
  <c r="N51" i="16"/>
  <c r="O51" i="16"/>
  <c r="P51" i="16"/>
  <c r="Q51" i="16"/>
  <c r="G52" i="16"/>
  <c r="H52" i="16"/>
  <c r="I52" i="16"/>
  <c r="J52" i="16"/>
  <c r="K52" i="16"/>
  <c r="L52" i="16"/>
  <c r="M52" i="16"/>
  <c r="N52" i="16"/>
  <c r="O52" i="16"/>
  <c r="P52" i="16"/>
  <c r="Q52" i="16"/>
  <c r="G53" i="16"/>
  <c r="H53" i="16"/>
  <c r="I53" i="16"/>
  <c r="J53" i="16"/>
  <c r="K53" i="16"/>
  <c r="L53" i="16"/>
  <c r="M53" i="16"/>
  <c r="N53" i="16"/>
  <c r="O53" i="16"/>
  <c r="P53" i="16"/>
  <c r="Q53" i="16"/>
  <c r="G54" i="16"/>
  <c r="H54" i="16"/>
  <c r="I54" i="16"/>
  <c r="J54" i="16"/>
  <c r="K54" i="16"/>
  <c r="L54" i="16"/>
  <c r="M54" i="16"/>
  <c r="N54" i="16"/>
  <c r="O54" i="16"/>
  <c r="P54" i="16"/>
  <c r="Q54" i="16"/>
  <c r="G55" i="16"/>
  <c r="H55" i="16"/>
  <c r="I55" i="16"/>
  <c r="J55" i="16"/>
  <c r="K55" i="16"/>
  <c r="L55" i="16"/>
  <c r="M55" i="16"/>
  <c r="N55" i="16"/>
  <c r="O55" i="16"/>
  <c r="P55" i="16"/>
  <c r="Q55" i="16"/>
  <c r="G56" i="16"/>
  <c r="H56" i="16"/>
  <c r="I56" i="16"/>
  <c r="J56" i="16"/>
  <c r="K56" i="16"/>
  <c r="L56" i="16"/>
  <c r="M56" i="16"/>
  <c r="N56" i="16"/>
  <c r="O56" i="16"/>
  <c r="P56" i="16"/>
  <c r="Q56" i="16"/>
  <c r="F50" i="16"/>
  <c r="F51" i="16"/>
  <c r="F52" i="16"/>
  <c r="F53" i="16"/>
  <c r="F54" i="16"/>
  <c r="F55" i="16"/>
  <c r="F56" i="16"/>
  <c r="G35" i="16"/>
  <c r="F21" i="18" s="1"/>
  <c r="H35" i="16"/>
  <c r="G21" i="18" s="1"/>
  <c r="I35" i="16"/>
  <c r="H21" i="18" s="1"/>
  <c r="J35" i="16"/>
  <c r="I21" i="18" s="1"/>
  <c r="K35" i="16"/>
  <c r="J21" i="18" s="1"/>
  <c r="L35" i="16"/>
  <c r="K21" i="18" s="1"/>
  <c r="M35" i="16"/>
  <c r="L21" i="18" s="1"/>
  <c r="N35" i="16"/>
  <c r="M21" i="18" s="1"/>
  <c r="O35" i="16"/>
  <c r="N21" i="18" s="1"/>
  <c r="P35" i="16"/>
  <c r="O21" i="18" s="1"/>
  <c r="Q35" i="16"/>
  <c r="P21" i="18" s="1"/>
  <c r="G36" i="16"/>
  <c r="H36" i="16"/>
  <c r="I36" i="16"/>
  <c r="J36" i="16"/>
  <c r="K36" i="16"/>
  <c r="L36" i="16"/>
  <c r="M36" i="16"/>
  <c r="N36" i="16"/>
  <c r="O36" i="16"/>
  <c r="P36" i="16"/>
  <c r="Q36" i="16"/>
  <c r="G37" i="16"/>
  <c r="H37" i="16"/>
  <c r="I37" i="16"/>
  <c r="J37" i="16"/>
  <c r="K37" i="16"/>
  <c r="L37" i="16"/>
  <c r="M37" i="16"/>
  <c r="N37" i="16"/>
  <c r="O37" i="16"/>
  <c r="P37" i="16"/>
  <c r="Q37" i="16"/>
  <c r="G38" i="16"/>
  <c r="H38" i="16"/>
  <c r="I38" i="16"/>
  <c r="J38" i="16"/>
  <c r="K38" i="16"/>
  <c r="L38" i="16"/>
  <c r="M38" i="16"/>
  <c r="N38" i="16"/>
  <c r="O38" i="16"/>
  <c r="P38" i="16"/>
  <c r="Q38" i="16"/>
  <c r="G39" i="16"/>
  <c r="H39" i="16"/>
  <c r="I39" i="16"/>
  <c r="J39" i="16"/>
  <c r="K39" i="16"/>
  <c r="L39" i="16"/>
  <c r="M39" i="16"/>
  <c r="N39" i="16"/>
  <c r="O39" i="16"/>
  <c r="P39" i="16"/>
  <c r="Q39" i="16"/>
  <c r="G40" i="16"/>
  <c r="H40" i="16"/>
  <c r="I40" i="16"/>
  <c r="J40" i="16"/>
  <c r="K40" i="16"/>
  <c r="L40" i="16"/>
  <c r="M40" i="16"/>
  <c r="N40" i="16"/>
  <c r="O40" i="16"/>
  <c r="P40" i="16"/>
  <c r="Q40" i="16"/>
  <c r="G41" i="16"/>
  <c r="H41" i="16"/>
  <c r="I41" i="16"/>
  <c r="J41" i="16"/>
  <c r="K41" i="16"/>
  <c r="L41" i="16"/>
  <c r="M41" i="16"/>
  <c r="N41" i="16"/>
  <c r="O41" i="16"/>
  <c r="P41" i="16"/>
  <c r="Q41" i="16"/>
  <c r="G42" i="16"/>
  <c r="H42" i="16"/>
  <c r="I42" i="16"/>
  <c r="J42" i="16"/>
  <c r="K42" i="16"/>
  <c r="L42" i="16"/>
  <c r="M42" i="16"/>
  <c r="N42" i="16"/>
  <c r="O42" i="16"/>
  <c r="P42" i="16"/>
  <c r="Q42" i="16"/>
  <c r="F36" i="16"/>
  <c r="F37" i="16"/>
  <c r="F38" i="16"/>
  <c r="F39" i="16"/>
  <c r="F40" i="16"/>
  <c r="F41" i="16"/>
  <c r="F42" i="16"/>
  <c r="F35" i="16"/>
  <c r="E21" i="18" s="1"/>
  <c r="G25" i="16"/>
  <c r="F20" i="18" s="1"/>
  <c r="H25" i="16"/>
  <c r="G20" i="18" s="1"/>
  <c r="I25" i="16"/>
  <c r="H20" i="18" s="1"/>
  <c r="J25" i="16"/>
  <c r="I20" i="18" s="1"/>
  <c r="K25" i="16"/>
  <c r="J20" i="18" s="1"/>
  <c r="L25" i="16"/>
  <c r="K20" i="18" s="1"/>
  <c r="M25" i="16"/>
  <c r="L20" i="18" s="1"/>
  <c r="N25" i="16"/>
  <c r="M20" i="18" s="1"/>
  <c r="O25" i="16"/>
  <c r="N20" i="18" s="1"/>
  <c r="P25" i="16"/>
  <c r="O20" i="18" s="1"/>
  <c r="Q25" i="16"/>
  <c r="P20" i="18" s="1"/>
  <c r="G26" i="16"/>
  <c r="H26" i="16"/>
  <c r="I26" i="16"/>
  <c r="J26" i="16"/>
  <c r="K26" i="16"/>
  <c r="L26" i="16"/>
  <c r="M26" i="16"/>
  <c r="N26" i="16"/>
  <c r="O26" i="16"/>
  <c r="P26" i="16"/>
  <c r="Q26" i="16"/>
  <c r="G27" i="16"/>
  <c r="H27" i="16"/>
  <c r="I27" i="16"/>
  <c r="J27" i="16"/>
  <c r="K27" i="16"/>
  <c r="L27" i="16"/>
  <c r="M27" i="16"/>
  <c r="N27" i="16"/>
  <c r="O27" i="16"/>
  <c r="P27" i="16"/>
  <c r="Q27" i="16"/>
  <c r="G28" i="16"/>
  <c r="H28" i="16"/>
  <c r="I28" i="16"/>
  <c r="J28" i="16"/>
  <c r="K28" i="16"/>
  <c r="L28" i="16"/>
  <c r="M28" i="16"/>
  <c r="N28" i="16"/>
  <c r="O28" i="16"/>
  <c r="P28" i="16"/>
  <c r="Q28" i="16"/>
  <c r="G29" i="16"/>
  <c r="H29" i="16"/>
  <c r="I29" i="16"/>
  <c r="J29" i="16"/>
  <c r="K29" i="16"/>
  <c r="L29" i="16"/>
  <c r="M29" i="16"/>
  <c r="N29" i="16"/>
  <c r="O29" i="16"/>
  <c r="P29" i="16"/>
  <c r="Q29" i="16"/>
  <c r="G30" i="16"/>
  <c r="H30" i="16"/>
  <c r="I30" i="16"/>
  <c r="J30" i="16"/>
  <c r="K30" i="16"/>
  <c r="L30" i="16"/>
  <c r="M30" i="16"/>
  <c r="N30" i="16"/>
  <c r="O30" i="16"/>
  <c r="P30" i="16"/>
  <c r="Q30" i="16"/>
  <c r="G31" i="16"/>
  <c r="H31" i="16"/>
  <c r="I31" i="16"/>
  <c r="J31" i="16"/>
  <c r="K31" i="16"/>
  <c r="L31" i="16"/>
  <c r="M31" i="16"/>
  <c r="N31" i="16"/>
  <c r="O31" i="16"/>
  <c r="P31" i="16"/>
  <c r="Q31" i="16"/>
  <c r="G32" i="16"/>
  <c r="H32" i="16"/>
  <c r="I32" i="16"/>
  <c r="J32" i="16"/>
  <c r="K32" i="16"/>
  <c r="L32" i="16"/>
  <c r="M32" i="16"/>
  <c r="N32" i="16"/>
  <c r="O32" i="16"/>
  <c r="P32" i="16"/>
  <c r="Q32" i="16"/>
  <c r="F26" i="16"/>
  <c r="F27" i="16"/>
  <c r="F28" i="16"/>
  <c r="F29" i="16"/>
  <c r="F30" i="16"/>
  <c r="F31" i="16"/>
  <c r="F32" i="16"/>
  <c r="F25" i="16"/>
  <c r="E20" i="18" s="1"/>
  <c r="G15" i="16"/>
  <c r="F19" i="18" s="1"/>
  <c r="H15" i="16"/>
  <c r="G19" i="18" s="1"/>
  <c r="I15" i="16"/>
  <c r="H19" i="18" s="1"/>
  <c r="J15" i="16"/>
  <c r="I19" i="18" s="1"/>
  <c r="K15" i="16"/>
  <c r="J19" i="18" s="1"/>
  <c r="L15" i="16"/>
  <c r="K19" i="18" s="1"/>
  <c r="M15" i="16"/>
  <c r="L19" i="18" s="1"/>
  <c r="N15" i="16"/>
  <c r="M19" i="18" s="1"/>
  <c r="O15" i="16"/>
  <c r="N19" i="18" s="1"/>
  <c r="P15" i="16"/>
  <c r="O19" i="18" s="1"/>
  <c r="Q15" i="16"/>
  <c r="P19" i="18" s="1"/>
  <c r="G16" i="16"/>
  <c r="H16" i="16"/>
  <c r="I16" i="16"/>
  <c r="J16" i="16"/>
  <c r="K16" i="16"/>
  <c r="L16" i="16"/>
  <c r="M16" i="16"/>
  <c r="N16" i="16"/>
  <c r="O16" i="16"/>
  <c r="P16" i="16"/>
  <c r="Q16" i="16"/>
  <c r="G17" i="16"/>
  <c r="H17" i="16"/>
  <c r="I17" i="16"/>
  <c r="J17" i="16"/>
  <c r="K17" i="16"/>
  <c r="L17" i="16"/>
  <c r="M17" i="16"/>
  <c r="N17" i="16"/>
  <c r="O17" i="16"/>
  <c r="P17" i="16"/>
  <c r="Q17" i="16"/>
  <c r="G18" i="16"/>
  <c r="H18" i="16"/>
  <c r="I18" i="16"/>
  <c r="J18" i="16"/>
  <c r="K18" i="16"/>
  <c r="L18" i="16"/>
  <c r="M18" i="16"/>
  <c r="N18" i="16"/>
  <c r="O18" i="16"/>
  <c r="P18" i="16"/>
  <c r="Q18" i="16"/>
  <c r="G19" i="16"/>
  <c r="H19" i="16"/>
  <c r="I19" i="16"/>
  <c r="J19" i="16"/>
  <c r="K19" i="16"/>
  <c r="L19" i="16"/>
  <c r="M19" i="16"/>
  <c r="N19" i="16"/>
  <c r="O19" i="16"/>
  <c r="P19" i="16"/>
  <c r="Q19" i="16"/>
  <c r="G20" i="16"/>
  <c r="H20" i="16"/>
  <c r="I20" i="16"/>
  <c r="J20" i="16"/>
  <c r="K20" i="16"/>
  <c r="L20" i="16"/>
  <c r="M20" i="16"/>
  <c r="N20" i="16"/>
  <c r="O20" i="16"/>
  <c r="P20" i="16"/>
  <c r="Q20" i="16"/>
  <c r="G21" i="16"/>
  <c r="H21" i="16"/>
  <c r="I21" i="16"/>
  <c r="J21" i="16"/>
  <c r="K21" i="16"/>
  <c r="L21" i="16"/>
  <c r="M21" i="16"/>
  <c r="N21" i="16"/>
  <c r="O21" i="16"/>
  <c r="P21" i="16"/>
  <c r="Q21" i="16"/>
  <c r="G22" i="16"/>
  <c r="H22" i="16"/>
  <c r="I22" i="16"/>
  <c r="J22" i="16"/>
  <c r="K22" i="16"/>
  <c r="L22" i="16"/>
  <c r="M22" i="16"/>
  <c r="N22" i="16"/>
  <c r="O22" i="16"/>
  <c r="P22" i="16"/>
  <c r="Q22" i="16"/>
  <c r="F16" i="16"/>
  <c r="F17" i="16"/>
  <c r="F18" i="16"/>
  <c r="F19" i="16"/>
  <c r="F20" i="16"/>
  <c r="F21" i="16"/>
  <c r="F22" i="16"/>
  <c r="F44" i="15"/>
  <c r="G44" i="15"/>
  <c r="H44" i="15"/>
  <c r="I44" i="15"/>
  <c r="J44" i="15"/>
  <c r="K44" i="15"/>
  <c r="L44" i="15"/>
  <c r="M44" i="15"/>
  <c r="N44" i="15"/>
  <c r="O44" i="15"/>
  <c r="P44" i="15"/>
  <c r="E44" i="15"/>
  <c r="F24" i="15"/>
  <c r="F17" i="18" s="1"/>
  <c r="G24" i="15"/>
  <c r="G17" i="18" s="1"/>
  <c r="H24" i="15"/>
  <c r="H17" i="18" s="1"/>
  <c r="I24" i="15"/>
  <c r="I17" i="18" s="1"/>
  <c r="I25" i="18" s="1"/>
  <c r="I58" i="18" s="1"/>
  <c r="J24" i="15"/>
  <c r="J17" i="18" s="1"/>
  <c r="J25" i="18" s="1"/>
  <c r="J58" i="18" s="1"/>
  <c r="K24" i="15"/>
  <c r="K17" i="18" s="1"/>
  <c r="K25" i="18" s="1"/>
  <c r="K58" i="18" s="1"/>
  <c r="L24" i="15"/>
  <c r="L17" i="18" s="1"/>
  <c r="L25" i="18" s="1"/>
  <c r="L58" i="18" s="1"/>
  <c r="M24" i="15"/>
  <c r="M17" i="18" s="1"/>
  <c r="M25" i="18" s="1"/>
  <c r="M58" i="18" s="1"/>
  <c r="N24" i="15"/>
  <c r="N17" i="18" s="1"/>
  <c r="N25" i="18" s="1"/>
  <c r="N58" i="18" s="1"/>
  <c r="O24" i="15"/>
  <c r="O17" i="18" s="1"/>
  <c r="O25" i="18" s="1"/>
  <c r="O58" i="18" s="1"/>
  <c r="P24" i="15"/>
  <c r="P17" i="18" s="1"/>
  <c r="F25" i="15"/>
  <c r="G25" i="15"/>
  <c r="H25" i="15"/>
  <c r="I25" i="15"/>
  <c r="J25" i="15"/>
  <c r="K25" i="15"/>
  <c r="L25" i="15"/>
  <c r="M25" i="15"/>
  <c r="N25" i="15"/>
  <c r="O25" i="15"/>
  <c r="P25" i="15"/>
  <c r="F26" i="15"/>
  <c r="G26" i="15"/>
  <c r="H26" i="15"/>
  <c r="I26" i="15"/>
  <c r="J26" i="15"/>
  <c r="K26" i="15"/>
  <c r="L26" i="15"/>
  <c r="M26" i="15"/>
  <c r="N26" i="15"/>
  <c r="O26" i="15"/>
  <c r="P26" i="15"/>
  <c r="F27" i="15"/>
  <c r="G27" i="15"/>
  <c r="H27" i="15"/>
  <c r="I27" i="15"/>
  <c r="J27" i="15"/>
  <c r="K27" i="15"/>
  <c r="L27" i="15"/>
  <c r="M27" i="15"/>
  <c r="N27" i="15"/>
  <c r="O27" i="15"/>
  <c r="P27" i="15"/>
  <c r="F28" i="15"/>
  <c r="F42" i="15" s="1"/>
  <c r="G28" i="15"/>
  <c r="G42" i="15" s="1"/>
  <c r="H28" i="15"/>
  <c r="H42" i="15" s="1"/>
  <c r="I28" i="15"/>
  <c r="I42" i="15" s="1"/>
  <c r="J28" i="15"/>
  <c r="J42" i="15" s="1"/>
  <c r="K28" i="15"/>
  <c r="K42" i="15" s="1"/>
  <c r="L28" i="15"/>
  <c r="L42" i="15" s="1"/>
  <c r="M28" i="15"/>
  <c r="M42" i="15" s="1"/>
  <c r="N28" i="15"/>
  <c r="N42" i="15" s="1"/>
  <c r="O28" i="15"/>
  <c r="O42" i="15" s="1"/>
  <c r="P28" i="15"/>
  <c r="P42" i="15" s="1"/>
  <c r="E25" i="15"/>
  <c r="E26" i="15"/>
  <c r="E27" i="15"/>
  <c r="E28" i="15"/>
  <c r="E42" i="15" s="1"/>
  <c r="E24" i="15"/>
  <c r="E17" i="18" s="1"/>
  <c r="F18" i="15"/>
  <c r="F16" i="18" s="1"/>
  <c r="F24" i="18" s="1"/>
  <c r="F57" i="18" s="1"/>
  <c r="G18" i="15"/>
  <c r="G16" i="18" s="1"/>
  <c r="G24" i="18" s="1"/>
  <c r="G57" i="18" s="1"/>
  <c r="H18" i="15"/>
  <c r="H16" i="18" s="1"/>
  <c r="I18" i="15"/>
  <c r="I16" i="18" s="1"/>
  <c r="I24" i="18" s="1"/>
  <c r="I57" i="18" s="1"/>
  <c r="J18" i="15"/>
  <c r="J16" i="18" s="1"/>
  <c r="J24" i="18" s="1"/>
  <c r="J57" i="18" s="1"/>
  <c r="K18" i="15"/>
  <c r="K16" i="18" s="1"/>
  <c r="K24" i="18" s="1"/>
  <c r="K57" i="18" s="1"/>
  <c r="L18" i="15"/>
  <c r="L16" i="18" s="1"/>
  <c r="L24" i="18" s="1"/>
  <c r="L57" i="18" s="1"/>
  <c r="M18" i="15"/>
  <c r="M16" i="18" s="1"/>
  <c r="M24" i="18" s="1"/>
  <c r="M57" i="18" s="1"/>
  <c r="N18" i="15"/>
  <c r="N16" i="18" s="1"/>
  <c r="N24" i="18" s="1"/>
  <c r="N57" i="18" s="1"/>
  <c r="O18" i="15"/>
  <c r="O16" i="18" s="1"/>
  <c r="O24" i="18" s="1"/>
  <c r="O57" i="18" s="1"/>
  <c r="P18" i="15"/>
  <c r="P16" i="18" s="1"/>
  <c r="F19" i="15"/>
  <c r="G19" i="15"/>
  <c r="H19" i="15"/>
  <c r="I19" i="15"/>
  <c r="J19" i="15"/>
  <c r="K19" i="15"/>
  <c r="L19" i="15"/>
  <c r="M19" i="15"/>
  <c r="N19" i="15"/>
  <c r="O19" i="15"/>
  <c r="P19" i="15"/>
  <c r="F20" i="15"/>
  <c r="G20" i="15"/>
  <c r="H20" i="15"/>
  <c r="I20" i="15"/>
  <c r="J20" i="15"/>
  <c r="K20" i="15"/>
  <c r="L20" i="15"/>
  <c r="M20" i="15"/>
  <c r="N20" i="15"/>
  <c r="O20" i="15"/>
  <c r="P20" i="15"/>
  <c r="F21" i="15"/>
  <c r="G21" i="15"/>
  <c r="H21" i="15"/>
  <c r="I21" i="15"/>
  <c r="J21" i="15"/>
  <c r="K21" i="15"/>
  <c r="L21" i="15"/>
  <c r="M21" i="15"/>
  <c r="N21" i="15"/>
  <c r="O21" i="15"/>
  <c r="P21" i="15"/>
  <c r="F22" i="15"/>
  <c r="F39" i="15" s="1"/>
  <c r="G22" i="15"/>
  <c r="G39" i="15" s="1"/>
  <c r="H22" i="15"/>
  <c r="H39" i="15" s="1"/>
  <c r="I22" i="15"/>
  <c r="I39" i="15" s="1"/>
  <c r="J22" i="15"/>
  <c r="J39" i="15" s="1"/>
  <c r="K22" i="15"/>
  <c r="K39" i="15" s="1"/>
  <c r="L22" i="15"/>
  <c r="L39" i="15" s="1"/>
  <c r="M22" i="15"/>
  <c r="M39" i="15" s="1"/>
  <c r="N22" i="15"/>
  <c r="N39" i="15" s="1"/>
  <c r="O22" i="15"/>
  <c r="O39" i="15" s="1"/>
  <c r="P22" i="15"/>
  <c r="P39" i="15" s="1"/>
  <c r="E19" i="15"/>
  <c r="E20" i="15"/>
  <c r="E21" i="15"/>
  <c r="E22" i="15"/>
  <c r="E39" i="15" s="1"/>
  <c r="E18" i="15"/>
  <c r="E16" i="18" s="1"/>
  <c r="F12" i="15"/>
  <c r="F15" i="18" s="1"/>
  <c r="F23" i="18" s="1"/>
  <c r="F56" i="18" s="1"/>
  <c r="G12" i="15"/>
  <c r="G15" i="18" s="1"/>
  <c r="G23" i="18" s="1"/>
  <c r="G56" i="18" s="1"/>
  <c r="H12" i="15"/>
  <c r="H15" i="18" s="1"/>
  <c r="I12" i="15"/>
  <c r="I15" i="18" s="1"/>
  <c r="I23" i="18" s="1"/>
  <c r="I56" i="18" s="1"/>
  <c r="J12" i="15"/>
  <c r="J15" i="18" s="1"/>
  <c r="J23" i="18" s="1"/>
  <c r="J56" i="18" s="1"/>
  <c r="K12" i="15"/>
  <c r="K15" i="18" s="1"/>
  <c r="K23" i="18" s="1"/>
  <c r="K56" i="18" s="1"/>
  <c r="L12" i="15"/>
  <c r="L15" i="18" s="1"/>
  <c r="L23" i="18" s="1"/>
  <c r="L56" i="18" s="1"/>
  <c r="M12" i="15"/>
  <c r="M15" i="18" s="1"/>
  <c r="M23" i="18" s="1"/>
  <c r="M56" i="18" s="1"/>
  <c r="N12" i="15"/>
  <c r="N15" i="18" s="1"/>
  <c r="N23" i="18" s="1"/>
  <c r="N56" i="18" s="1"/>
  <c r="O12" i="15"/>
  <c r="O15" i="18" s="1"/>
  <c r="O23" i="18" s="1"/>
  <c r="O56" i="18" s="1"/>
  <c r="P12" i="15"/>
  <c r="P15" i="18" s="1"/>
  <c r="F13" i="15"/>
  <c r="G13" i="15"/>
  <c r="H13" i="15"/>
  <c r="I13" i="15"/>
  <c r="J13" i="15"/>
  <c r="K13" i="15"/>
  <c r="L13" i="15"/>
  <c r="M13" i="15"/>
  <c r="N13" i="15"/>
  <c r="O13" i="15"/>
  <c r="P13" i="15"/>
  <c r="F14" i="15"/>
  <c r="G14" i="15"/>
  <c r="H14" i="15"/>
  <c r="I14" i="15"/>
  <c r="J14" i="15"/>
  <c r="K14" i="15"/>
  <c r="L14" i="15"/>
  <c r="M14" i="15"/>
  <c r="N14" i="15"/>
  <c r="O14" i="15"/>
  <c r="P14" i="15"/>
  <c r="F15" i="15"/>
  <c r="G15" i="15"/>
  <c r="H15" i="15"/>
  <c r="I15" i="15"/>
  <c r="J15" i="15"/>
  <c r="K15" i="15"/>
  <c r="L15" i="15"/>
  <c r="M15" i="15"/>
  <c r="N15" i="15"/>
  <c r="O15" i="15"/>
  <c r="P15" i="15"/>
  <c r="F16" i="15"/>
  <c r="F36" i="15" s="1"/>
  <c r="G16" i="15"/>
  <c r="G36" i="15" s="1"/>
  <c r="H16" i="15"/>
  <c r="H36" i="15" s="1"/>
  <c r="I16" i="15"/>
  <c r="I36" i="15" s="1"/>
  <c r="J16" i="15"/>
  <c r="J36" i="15" s="1"/>
  <c r="K16" i="15"/>
  <c r="K36" i="15" s="1"/>
  <c r="L16" i="15"/>
  <c r="L36" i="15" s="1"/>
  <c r="M16" i="15"/>
  <c r="M36" i="15" s="1"/>
  <c r="N16" i="15"/>
  <c r="N36" i="15" s="1"/>
  <c r="O16" i="15"/>
  <c r="O36" i="15" s="1"/>
  <c r="P16" i="15"/>
  <c r="P36" i="15" s="1"/>
  <c r="E13" i="15"/>
  <c r="E14" i="15"/>
  <c r="E15" i="15"/>
  <c r="E16" i="15"/>
  <c r="E36" i="15" s="1"/>
  <c r="E12" i="15"/>
  <c r="E15" i="18" s="1"/>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c r="E184" i="17"/>
  <c r="E185" i="17"/>
  <c r="E186" i="17"/>
  <c r="E187" i="17"/>
  <c r="E188" i="17"/>
  <c r="E189" i="17"/>
  <c r="E190" i="17"/>
  <c r="E191" i="17"/>
  <c r="E192" i="17"/>
  <c r="E193" i="17"/>
  <c r="E194" i="17"/>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C72" i="7" s="1"/>
  <c r="D61" i="7"/>
  <c r="E61" i="7"/>
  <c r="F61" i="7"/>
  <c r="G61" i="7"/>
  <c r="H61" i="7"/>
  <c r="I61" i="7"/>
  <c r="J61" i="7"/>
  <c r="K61" i="7"/>
  <c r="L61" i="7"/>
  <c r="M61" i="7"/>
  <c r="N61" i="7"/>
  <c r="C61" i="7"/>
  <c r="D53" i="7"/>
  <c r="E53" i="7"/>
  <c r="F53" i="7"/>
  <c r="G53" i="7"/>
  <c r="H53" i="7"/>
  <c r="I53" i="7"/>
  <c r="J53" i="7"/>
  <c r="K53" i="7"/>
  <c r="L53" i="7"/>
  <c r="M53" i="7"/>
  <c r="N53" i="7"/>
  <c r="C53" i="7"/>
  <c r="L54" i="7" s="1"/>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50" i="7" s="1"/>
  <c r="E44" i="8"/>
  <c r="F16" i="4"/>
  <c r="G16" i="4"/>
  <c r="G50" i="7" s="1"/>
  <c r="H16" i="4"/>
  <c r="H44" i="8" s="1"/>
  <c r="I16" i="4"/>
  <c r="I50" i="7" s="1"/>
  <c r="I44" i="8"/>
  <c r="J16" i="4"/>
  <c r="J50" i="7" s="1"/>
  <c r="J44" i="8"/>
  <c r="K16" i="4"/>
  <c r="K44" i="8" s="1"/>
  <c r="L16" i="4"/>
  <c r="L58" i="4" s="1"/>
  <c r="L79" i="4" s="1"/>
  <c r="M16" i="4"/>
  <c r="N16" i="4"/>
  <c r="C16" i="4"/>
  <c r="C44" i="8" s="1"/>
  <c r="E41" i="4"/>
  <c r="F41" i="4"/>
  <c r="F21" i="8"/>
  <c r="G41" i="4"/>
  <c r="G24" i="7" s="1"/>
  <c r="G21" i="8"/>
  <c r="H41" i="4"/>
  <c r="H21" i="8" s="1"/>
  <c r="I41" i="4"/>
  <c r="I21" i="8"/>
  <c r="J41" i="4"/>
  <c r="J21" i="8" s="1"/>
  <c r="K41" i="4"/>
  <c r="L41" i="4"/>
  <c r="L24" i="7" s="1"/>
  <c r="M41" i="4"/>
  <c r="M21" i="8" s="1"/>
  <c r="N41" i="4"/>
  <c r="N24" i="7" s="1"/>
  <c r="D41" i="4"/>
  <c r="C41" i="4"/>
  <c r="D33" i="4"/>
  <c r="D8" i="7"/>
  <c r="E33" i="4"/>
  <c r="E8" i="7" s="1"/>
  <c r="F33" i="4"/>
  <c r="G33" i="4"/>
  <c r="G8" i="7" s="1"/>
  <c r="H33" i="4"/>
  <c r="H45" i="4" s="1"/>
  <c r="I33" i="4"/>
  <c r="I8" i="7" s="1"/>
  <c r="I7" i="8"/>
  <c r="J33" i="4"/>
  <c r="K33" i="4"/>
  <c r="K7" i="8" s="1"/>
  <c r="L33" i="4"/>
  <c r="L8" i="7"/>
  <c r="M33" i="4"/>
  <c r="N33" i="4"/>
  <c r="N7" i="8" s="1"/>
  <c r="M121" i="4" s="1"/>
  <c r="D37" i="4"/>
  <c r="D14" i="8" s="1"/>
  <c r="E37" i="4"/>
  <c r="E14" i="8"/>
  <c r="F37" i="4"/>
  <c r="F16" i="7" s="1"/>
  <c r="G37" i="4"/>
  <c r="G14" i="8"/>
  <c r="H37" i="4"/>
  <c r="H58" i="4" s="1"/>
  <c r="H79" i="4" s="1"/>
  <c r="I37" i="4"/>
  <c r="J37" i="4"/>
  <c r="J14" i="8"/>
  <c r="K37" i="4"/>
  <c r="L37" i="4"/>
  <c r="M37" i="4"/>
  <c r="M14" i="8"/>
  <c r="N37" i="4"/>
  <c r="C37" i="4"/>
  <c r="C33" i="4"/>
  <c r="D20" i="4"/>
  <c r="D52" i="8"/>
  <c r="E20" i="4"/>
  <c r="E52" i="8"/>
  <c r="F20" i="4"/>
  <c r="F58" i="7" s="1"/>
  <c r="F52" i="8"/>
  <c r="G20" i="4"/>
  <c r="G52" i="8" s="1"/>
  <c r="H20" i="4"/>
  <c r="H62" i="4" s="1"/>
  <c r="H83" i="4" s="1"/>
  <c r="H52" i="8"/>
  <c r="I20" i="4"/>
  <c r="I58" i="7" s="1"/>
  <c r="J20" i="4"/>
  <c r="K20" i="4"/>
  <c r="K52" i="8" s="1"/>
  <c r="L20" i="4"/>
  <c r="L58" i="7" s="1"/>
  <c r="L52" i="8"/>
  <c r="M20" i="4"/>
  <c r="M52" i="8" s="1"/>
  <c r="N20" i="4"/>
  <c r="N52" i="8"/>
  <c r="C20" i="4"/>
  <c r="D12" i="4"/>
  <c r="D36" i="8"/>
  <c r="E12" i="4"/>
  <c r="E42" i="7" s="1"/>
  <c r="E36" i="8"/>
  <c r="F12" i="4"/>
  <c r="G12" i="4"/>
  <c r="H12" i="4"/>
  <c r="H42" i="7" s="1"/>
  <c r="H36" i="8"/>
  <c r="I12" i="4"/>
  <c r="J12" i="4"/>
  <c r="K12" i="4"/>
  <c r="L12" i="4"/>
  <c r="L36" i="8" s="1"/>
  <c r="L40" i="8" s="1"/>
  <c r="M12" i="4"/>
  <c r="M42" i="7" s="1"/>
  <c r="N12" i="4"/>
  <c r="N24" i="4" s="1"/>
  <c r="N66" i="7" s="1"/>
  <c r="N36" i="8"/>
  <c r="C12" i="4"/>
  <c r="C24" i="4" s="1"/>
  <c r="D16" i="7"/>
  <c r="L7" i="8"/>
  <c r="C50" i="7"/>
  <c r="J54" i="7" s="1"/>
  <c r="G16" i="7"/>
  <c r="G7" i="8"/>
  <c r="G11" i="8" s="1"/>
  <c r="J16" i="7"/>
  <c r="F24" i="7"/>
  <c r="M16" i="7"/>
  <c r="E16" i="7"/>
  <c r="M24" i="7"/>
  <c r="I24" i="7"/>
  <c r="E24" i="7"/>
  <c r="N58" i="7"/>
  <c r="M58" i="7"/>
  <c r="E58" i="7"/>
  <c r="N42" i="7"/>
  <c r="D42" i="7"/>
  <c r="M50" i="7"/>
  <c r="H58" i="7"/>
  <c r="D58" i="7"/>
  <c r="C42" i="7"/>
  <c r="H50" i="7"/>
  <c r="D50" i="7"/>
  <c r="G58" i="7"/>
  <c r="C36" i="8"/>
  <c r="C66" i="7"/>
  <c r="C59" i="8"/>
  <c r="J58" i="4"/>
  <c r="J79" i="4" s="1"/>
  <c r="C45" i="4"/>
  <c r="C66" i="4" s="1"/>
  <c r="C87" i="4" s="1"/>
  <c r="F54" i="4"/>
  <c r="F75" i="4" s="1"/>
  <c r="E58" i="4"/>
  <c r="E79" i="4" s="1"/>
  <c r="D58" i="4"/>
  <c r="D79" i="4" s="1"/>
  <c r="N62" i="4"/>
  <c r="N83" i="4"/>
  <c r="F62" i="4"/>
  <c r="F83" i="4" s="1"/>
  <c r="G54" i="4"/>
  <c r="G75" i="4" s="1"/>
  <c r="I62" i="4"/>
  <c r="I83" i="4" s="1"/>
  <c r="J24" i="4"/>
  <c r="J59" i="8" s="1"/>
  <c r="F24" i="4"/>
  <c r="I45" i="4"/>
  <c r="C54" i="4"/>
  <c r="C75" i="4" s="1"/>
  <c r="E54" i="4"/>
  <c r="E75" i="4" s="1"/>
  <c r="D24" i="4"/>
  <c r="L45" i="4"/>
  <c r="L28" i="8" s="1"/>
  <c r="J45" i="4"/>
  <c r="J32" i="7" s="1"/>
  <c r="F45" i="4"/>
  <c r="F28" i="8" s="1"/>
  <c r="M24" i="4"/>
  <c r="N59" i="8"/>
  <c r="D66" i="7"/>
  <c r="D59" i="8"/>
  <c r="C28" i="8"/>
  <c r="L32" i="7"/>
  <c r="F32" i="7"/>
  <c r="E38" i="4"/>
  <c r="I38" i="4"/>
  <c r="I24" i="8" s="1"/>
  <c r="M38" i="4"/>
  <c r="F39" i="4"/>
  <c r="J39" i="4"/>
  <c r="N39" i="4"/>
  <c r="N60" i="4" s="1"/>
  <c r="N81" i="4" s="1"/>
  <c r="G40" i="4"/>
  <c r="G26" i="7" s="1"/>
  <c r="K40" i="4"/>
  <c r="C39" i="4"/>
  <c r="F38" i="4"/>
  <c r="J38" i="4"/>
  <c r="N38" i="4"/>
  <c r="G39" i="4"/>
  <c r="K39" i="4"/>
  <c r="K22" i="8" s="1"/>
  <c r="D40" i="4"/>
  <c r="H40" i="4"/>
  <c r="H61" i="4" s="1"/>
  <c r="L40" i="4"/>
  <c r="C40" i="4"/>
  <c r="D34" i="4"/>
  <c r="H34" i="4"/>
  <c r="L34" i="4"/>
  <c r="L17" i="8" s="1"/>
  <c r="E35" i="4"/>
  <c r="I35" i="4"/>
  <c r="I15" i="8" s="1"/>
  <c r="M35" i="4"/>
  <c r="M15" i="8" s="1"/>
  <c r="F36" i="4"/>
  <c r="J36" i="4"/>
  <c r="N36" i="4"/>
  <c r="C34" i="4"/>
  <c r="H38" i="4"/>
  <c r="E39" i="4"/>
  <c r="E22" i="8" s="1"/>
  <c r="M39" i="4"/>
  <c r="M60" i="4" s="1"/>
  <c r="M81" i="4" s="1"/>
  <c r="J40" i="4"/>
  <c r="K30" i="4"/>
  <c r="H31" i="4"/>
  <c r="E32" i="4"/>
  <c r="M32" i="4"/>
  <c r="J34" i="4"/>
  <c r="G35" i="4"/>
  <c r="D36" i="4"/>
  <c r="L36" i="4"/>
  <c r="L18" i="7" s="1"/>
  <c r="C36" i="4"/>
  <c r="M34" i="4"/>
  <c r="M17" i="8" s="1"/>
  <c r="G36" i="4"/>
  <c r="G16" i="8" s="1"/>
  <c r="G38" i="4"/>
  <c r="I40" i="4"/>
  <c r="N35" i="4"/>
  <c r="N56" i="4" s="1"/>
  <c r="N77" i="4" s="1"/>
  <c r="K38" i="4"/>
  <c r="K59" i="4" s="1"/>
  <c r="K80" i="4" s="1"/>
  <c r="H39" i="4"/>
  <c r="E40" i="4"/>
  <c r="M40" i="4"/>
  <c r="E34" i="4"/>
  <c r="J35" i="4"/>
  <c r="D39" i="4"/>
  <c r="F35" i="4"/>
  <c r="F15" i="8" s="1"/>
  <c r="C35" i="4"/>
  <c r="C15" i="8" s="1"/>
  <c r="D38" i="4"/>
  <c r="L38" i="4"/>
  <c r="I39" i="4"/>
  <c r="F40" i="4"/>
  <c r="N40" i="4"/>
  <c r="G30" i="4"/>
  <c r="G10" i="8" s="1"/>
  <c r="D31" i="4"/>
  <c r="D8" i="8" s="1"/>
  <c r="C122" i="4" s="1"/>
  <c r="L31" i="4"/>
  <c r="L52" i="4" s="1"/>
  <c r="L73" i="4" s="1"/>
  <c r="I32" i="4"/>
  <c r="I44" i="4" s="1"/>
  <c r="F34" i="4"/>
  <c r="N34" i="4"/>
  <c r="K35" i="4"/>
  <c r="K15" i="8" s="1"/>
  <c r="H36" i="4"/>
  <c r="L39" i="4"/>
  <c r="C38" i="4"/>
  <c r="I34" i="4"/>
  <c r="I17" i="8" s="1"/>
  <c r="K36" i="4"/>
  <c r="K16" i="8" s="1"/>
  <c r="D17" i="4"/>
  <c r="D55" i="8" s="1"/>
  <c r="D56" i="8" s="1"/>
  <c r="E17" i="4"/>
  <c r="E55" i="8" s="1"/>
  <c r="E56" i="8" s="1"/>
  <c r="F17" i="4"/>
  <c r="G17" i="4"/>
  <c r="G55" i="8"/>
  <c r="G56" i="8" s="1"/>
  <c r="H17" i="4"/>
  <c r="H55" i="8"/>
  <c r="H56" i="8" s="1"/>
  <c r="I17" i="4"/>
  <c r="I55" i="8" s="1"/>
  <c r="J17" i="4"/>
  <c r="J55" i="8" s="1"/>
  <c r="K17" i="4"/>
  <c r="K55" i="8" s="1"/>
  <c r="L17" i="4"/>
  <c r="L55" i="8"/>
  <c r="M17" i="4"/>
  <c r="M55" i="8" s="1"/>
  <c r="M56" i="8" s="1"/>
  <c r="N17" i="4"/>
  <c r="N55" i="8" s="1"/>
  <c r="N56" i="8" s="1"/>
  <c r="D18" i="4"/>
  <c r="D59" i="7" s="1"/>
  <c r="E18" i="4"/>
  <c r="E53" i="8" s="1"/>
  <c r="F18" i="4"/>
  <c r="G18" i="4"/>
  <c r="H18" i="4"/>
  <c r="H59" i="7" s="1"/>
  <c r="I18" i="4"/>
  <c r="J18" i="4"/>
  <c r="J53" i="8" s="1"/>
  <c r="K18" i="4"/>
  <c r="K53" i="8" s="1"/>
  <c r="L18" i="4"/>
  <c r="L59" i="7" s="1"/>
  <c r="M18" i="4"/>
  <c r="N18" i="4"/>
  <c r="D19" i="4"/>
  <c r="D54" i="8" s="1"/>
  <c r="E19" i="4"/>
  <c r="F19" i="4"/>
  <c r="F60" i="7" s="1"/>
  <c r="G19" i="4"/>
  <c r="H19" i="4"/>
  <c r="I19" i="4"/>
  <c r="I60" i="7" s="1"/>
  <c r="J19" i="4"/>
  <c r="J54" i="8" s="1"/>
  <c r="K19" i="4"/>
  <c r="K54" i="8" s="1"/>
  <c r="L19" i="4"/>
  <c r="M19" i="4"/>
  <c r="M60" i="7" s="1"/>
  <c r="N19" i="4"/>
  <c r="N54" i="8" s="1"/>
  <c r="C19" i="4"/>
  <c r="C60" i="7" s="1"/>
  <c r="C18" i="4"/>
  <c r="C53" i="8" s="1"/>
  <c r="C17" i="4"/>
  <c r="C55" i="8" s="1"/>
  <c r="D14" i="4"/>
  <c r="D45" i="8" s="1"/>
  <c r="E14" i="4"/>
  <c r="F14" i="4"/>
  <c r="F45" i="8" s="1"/>
  <c r="G14" i="4"/>
  <c r="G45" i="8" s="1"/>
  <c r="H14" i="4"/>
  <c r="H51" i="7" s="1"/>
  <c r="I14" i="4"/>
  <c r="J14" i="4"/>
  <c r="K14" i="4"/>
  <c r="L14" i="4"/>
  <c r="M14" i="4"/>
  <c r="N14" i="4"/>
  <c r="D15" i="4"/>
  <c r="D52" i="7" s="1"/>
  <c r="E15" i="4"/>
  <c r="E57" i="4" s="1"/>
  <c r="E78" i="4" s="1"/>
  <c r="F15" i="4"/>
  <c r="F52" i="7" s="1"/>
  <c r="G15" i="4"/>
  <c r="G57" i="4" s="1"/>
  <c r="G78" i="4" s="1"/>
  <c r="H15" i="4"/>
  <c r="I15" i="4"/>
  <c r="I46" i="8" s="1"/>
  <c r="J15" i="4"/>
  <c r="K15" i="4"/>
  <c r="K52" i="7" s="1"/>
  <c r="L15" i="4"/>
  <c r="M15" i="4"/>
  <c r="M52" i="7" s="1"/>
  <c r="N15" i="4"/>
  <c r="N52" i="7" s="1"/>
  <c r="C15" i="4"/>
  <c r="C14" i="4"/>
  <c r="D13" i="4"/>
  <c r="D47" i="8" s="1"/>
  <c r="E13" i="4"/>
  <c r="E47" i="8" s="1"/>
  <c r="F13" i="4"/>
  <c r="G13" i="4"/>
  <c r="G47" i="8" s="1"/>
  <c r="H13" i="4"/>
  <c r="H55" i="4" s="1"/>
  <c r="H76" i="4" s="1"/>
  <c r="H47" i="8"/>
  <c r="H48" i="8" s="1"/>
  <c r="I13" i="4"/>
  <c r="I47" i="8" s="1"/>
  <c r="I48" i="8" s="1"/>
  <c r="J13" i="4"/>
  <c r="J55" i="4" s="1"/>
  <c r="J76" i="4" s="1"/>
  <c r="K13" i="4"/>
  <c r="K47" i="8"/>
  <c r="L13" i="4"/>
  <c r="L47" i="8" s="1"/>
  <c r="M13" i="4"/>
  <c r="N13" i="4"/>
  <c r="N47" i="8"/>
  <c r="C13" i="4"/>
  <c r="C47" i="8" s="1"/>
  <c r="C48" i="8" s="1"/>
  <c r="C9" i="4"/>
  <c r="C39" i="8" s="1"/>
  <c r="D11" i="4"/>
  <c r="E11" i="4"/>
  <c r="G11" i="4"/>
  <c r="G38" i="8" s="1"/>
  <c r="H11" i="4"/>
  <c r="H38" i="8" s="1"/>
  <c r="G123" i="4" s="1"/>
  <c r="I11" i="4"/>
  <c r="I38" i="8" s="1"/>
  <c r="K11" i="4"/>
  <c r="K53" i="4" s="1"/>
  <c r="K74" i="4" s="1"/>
  <c r="L11" i="4"/>
  <c r="M11" i="4"/>
  <c r="M44" i="7" s="1"/>
  <c r="C11" i="4"/>
  <c r="D10" i="4"/>
  <c r="E10" i="4"/>
  <c r="F10" i="4"/>
  <c r="F22" i="4" s="1"/>
  <c r="G10" i="4"/>
  <c r="G22" i="4" s="1"/>
  <c r="H10" i="4"/>
  <c r="H22" i="4" s="1"/>
  <c r="I10" i="4"/>
  <c r="I37" i="8" s="1"/>
  <c r="J10" i="4"/>
  <c r="J37" i="8" s="1"/>
  <c r="K10" i="4"/>
  <c r="L10" i="4"/>
  <c r="M10" i="4"/>
  <c r="N10" i="4"/>
  <c r="C10" i="4"/>
  <c r="D9" i="4"/>
  <c r="D21" i="4" s="1"/>
  <c r="D62" i="8" s="1"/>
  <c r="D63" i="8" s="1"/>
  <c r="E9" i="4"/>
  <c r="E39" i="8" s="1"/>
  <c r="F9" i="4"/>
  <c r="F21" i="4" s="1"/>
  <c r="F62" i="8" s="1"/>
  <c r="G9" i="4"/>
  <c r="H9" i="4"/>
  <c r="H21" i="4" s="1"/>
  <c r="I9" i="4"/>
  <c r="J9" i="4"/>
  <c r="J51" i="4" s="1"/>
  <c r="J72" i="4" s="1"/>
  <c r="K9" i="4"/>
  <c r="M9" i="4"/>
  <c r="M21" i="4" s="1"/>
  <c r="M62" i="8" s="1"/>
  <c r="N9" i="4"/>
  <c r="N39" i="8" s="1"/>
  <c r="N40" i="8" s="1"/>
  <c r="N11" i="4"/>
  <c r="N44" i="7" s="1"/>
  <c r="H53" i="8"/>
  <c r="E37" i="8"/>
  <c r="K46" i="8"/>
  <c r="N45" i="8"/>
  <c r="N51" i="7"/>
  <c r="F51" i="7"/>
  <c r="C59" i="7"/>
  <c r="K59" i="7"/>
  <c r="F39" i="8"/>
  <c r="F11" i="4"/>
  <c r="F44" i="7" s="1"/>
  <c r="D46" i="8"/>
  <c r="I39" i="8"/>
  <c r="I21" i="4"/>
  <c r="I62" i="8" s="1"/>
  <c r="M38" i="8"/>
  <c r="L9" i="4"/>
  <c r="L39" i="8" s="1"/>
  <c r="H39" i="8"/>
  <c r="H40" i="8" s="1"/>
  <c r="H62" i="8"/>
  <c r="L37" i="8"/>
  <c r="L43" i="7"/>
  <c r="L22" i="4"/>
  <c r="L60" i="8" s="1"/>
  <c r="D37" i="8"/>
  <c r="D43" i="7"/>
  <c r="D22" i="4"/>
  <c r="D60" i="8" s="1"/>
  <c r="D38" i="8"/>
  <c r="F46" i="8"/>
  <c r="I45" i="8"/>
  <c r="F59" i="7"/>
  <c r="J43" i="7"/>
  <c r="J11" i="4"/>
  <c r="J38" i="8" s="1"/>
  <c r="L46" i="8"/>
  <c r="L52" i="7"/>
  <c r="M54" i="8"/>
  <c r="E60" i="7"/>
  <c r="E54" i="8"/>
  <c r="I44" i="7"/>
  <c r="E38" i="8"/>
  <c r="E44" i="7"/>
  <c r="E23" i="4"/>
  <c r="G39" i="8"/>
  <c r="G21" i="4"/>
  <c r="G62" i="8" s="1"/>
  <c r="K37" i="8"/>
  <c r="K43" i="7"/>
  <c r="K22" i="4"/>
  <c r="K67" i="7" s="1"/>
  <c r="C23" i="4"/>
  <c r="C68" i="7" s="1"/>
  <c r="G44" i="7"/>
  <c r="G23" i="4"/>
  <c r="G61" i="8" s="1"/>
  <c r="C21" i="4"/>
  <c r="C63" i="4" s="1"/>
  <c r="C84" i="4" s="1"/>
  <c r="I52" i="7"/>
  <c r="D51" i="7"/>
  <c r="D48" i="8"/>
  <c r="N60" i="7"/>
  <c r="I59" i="7"/>
  <c r="I53" i="8"/>
  <c r="C24" i="8"/>
  <c r="K24" i="8"/>
  <c r="G31" i="4"/>
  <c r="G8" i="8" s="1"/>
  <c r="H8" i="8"/>
  <c r="E15" i="8"/>
  <c r="E17" i="7"/>
  <c r="F24" i="8"/>
  <c r="E36" i="4"/>
  <c r="E16" i="8" s="1"/>
  <c r="K34" i="4"/>
  <c r="K17" i="8" s="1"/>
  <c r="K42" i="4"/>
  <c r="K31" i="8" s="1"/>
  <c r="L30" i="4"/>
  <c r="F22" i="8"/>
  <c r="F25" i="7"/>
  <c r="L25" i="7"/>
  <c r="L22" i="8"/>
  <c r="K17" i="7"/>
  <c r="L9" i="7"/>
  <c r="F61" i="4"/>
  <c r="F82" i="4" s="1"/>
  <c r="I26" i="7"/>
  <c r="I23" i="8"/>
  <c r="H32" i="4"/>
  <c r="H9" i="8" s="1"/>
  <c r="C57" i="4"/>
  <c r="C78" i="4" s="1"/>
  <c r="J17" i="8"/>
  <c r="J18" i="8" s="1"/>
  <c r="K10" i="8"/>
  <c r="K11" i="8" s="1"/>
  <c r="E25" i="7"/>
  <c r="G32" i="4"/>
  <c r="G9" i="8" s="1"/>
  <c r="F123" i="4" s="1"/>
  <c r="M30" i="4"/>
  <c r="L23" i="8"/>
  <c r="L26" i="7"/>
  <c r="G22" i="8"/>
  <c r="G25" i="7"/>
  <c r="C32" i="4"/>
  <c r="L35" i="4"/>
  <c r="G34" i="4"/>
  <c r="G55" i="4" s="1"/>
  <c r="G76" i="4" s="1"/>
  <c r="M31" i="4"/>
  <c r="H30" i="4"/>
  <c r="G23" i="8"/>
  <c r="H18" i="7"/>
  <c r="H16" i="8"/>
  <c r="N23" i="8"/>
  <c r="N26" i="7"/>
  <c r="N61" i="4"/>
  <c r="N82" i="4" s="1"/>
  <c r="D60" i="4"/>
  <c r="D81" i="4" s="1"/>
  <c r="N30" i="4"/>
  <c r="G17" i="7"/>
  <c r="G15" i="8"/>
  <c r="G56" i="4"/>
  <c r="G77" i="4" s="1"/>
  <c r="J16" i="8"/>
  <c r="J18" i="7"/>
  <c r="J57" i="4"/>
  <c r="J78" i="4" s="1"/>
  <c r="K32" i="4"/>
  <c r="F31" i="4"/>
  <c r="K25" i="7"/>
  <c r="K60" i="4"/>
  <c r="K81" i="4" s="1"/>
  <c r="F32" i="4"/>
  <c r="F9" i="8" s="1"/>
  <c r="K61" i="4"/>
  <c r="K82" i="4" s="1"/>
  <c r="N17" i="8"/>
  <c r="D9" i="7"/>
  <c r="I25" i="7"/>
  <c r="F17" i="7"/>
  <c r="F56" i="4"/>
  <c r="F77" i="4" s="1"/>
  <c r="J17" i="7"/>
  <c r="J15" i="8"/>
  <c r="E61" i="4"/>
  <c r="E82" i="4" s="1"/>
  <c r="E26" i="7"/>
  <c r="E23" i="8"/>
  <c r="N15" i="8"/>
  <c r="N17" i="7"/>
  <c r="G59" i="4"/>
  <c r="G80" i="4" s="1"/>
  <c r="G24" i="8"/>
  <c r="K31" i="4"/>
  <c r="M10" i="7"/>
  <c r="M9" i="8"/>
  <c r="M53" i="4"/>
  <c r="M74" i="4" s="1"/>
  <c r="C30" i="4"/>
  <c r="C42" i="4" s="1"/>
  <c r="H24" i="8"/>
  <c r="H25" i="8" s="1"/>
  <c r="C17" i="8"/>
  <c r="H17" i="8"/>
  <c r="N31" i="4"/>
  <c r="I30" i="4"/>
  <c r="H26" i="7"/>
  <c r="H23" i="8"/>
  <c r="H82" i="4"/>
  <c r="N24" i="8"/>
  <c r="M36" i="4"/>
  <c r="M44" i="4"/>
  <c r="H35" i="4"/>
  <c r="N32" i="4"/>
  <c r="I31" i="4"/>
  <c r="I8" i="8" s="1"/>
  <c r="H122" i="4" s="1"/>
  <c r="D30" i="4"/>
  <c r="D42" i="4" s="1"/>
  <c r="N22" i="8"/>
  <c r="N25" i="7"/>
  <c r="I59" i="4"/>
  <c r="I80" i="4" s="1"/>
  <c r="D32" i="4"/>
  <c r="C31" i="4"/>
  <c r="C9" i="7" s="1"/>
  <c r="F17" i="8"/>
  <c r="G42" i="4"/>
  <c r="G51" i="4"/>
  <c r="G72" i="4" s="1"/>
  <c r="J30" i="4"/>
  <c r="J42" i="4" s="1"/>
  <c r="E17" i="8"/>
  <c r="E18" i="8" s="1"/>
  <c r="E55" i="4"/>
  <c r="E76" i="4"/>
  <c r="L32" i="4"/>
  <c r="G18" i="7"/>
  <c r="F30" i="4"/>
  <c r="F51" i="4" s="1"/>
  <c r="F72" i="4" s="1"/>
  <c r="E44" i="4"/>
  <c r="E65" i="4" s="1"/>
  <c r="E86" i="4" s="1"/>
  <c r="E53" i="4"/>
  <c r="E74" i="4"/>
  <c r="J26" i="7"/>
  <c r="N16" i="8"/>
  <c r="D17" i="8"/>
  <c r="D18" i="8" s="1"/>
  <c r="D55" i="4"/>
  <c r="D76" i="4" s="1"/>
  <c r="J31" i="4"/>
  <c r="J9" i="7" s="1"/>
  <c r="E30" i="4"/>
  <c r="J24" i="8"/>
  <c r="J59" i="4"/>
  <c r="J80" i="4" s="1"/>
  <c r="I36" i="4"/>
  <c r="I57" i="4" s="1"/>
  <c r="D35" i="4"/>
  <c r="J32" i="4"/>
  <c r="E31" i="4"/>
  <c r="C22" i="8"/>
  <c r="C25" i="7"/>
  <c r="C60" i="4"/>
  <c r="C81" i="4" s="1"/>
  <c r="E68" i="7"/>
  <c r="E61" i="8"/>
  <c r="N38" i="8"/>
  <c r="N23" i="4"/>
  <c r="N68" i="7" s="1"/>
  <c r="C40" i="8"/>
  <c r="D67" i="7"/>
  <c r="F38" i="8"/>
  <c r="E123" i="4" s="1"/>
  <c r="F23" i="4"/>
  <c r="F68" i="7" s="1"/>
  <c r="G68" i="7"/>
  <c r="K60" i="8"/>
  <c r="F46" i="7"/>
  <c r="D46" i="7"/>
  <c r="I46" i="7"/>
  <c r="G46" i="7"/>
  <c r="H46" i="7"/>
  <c r="C46" i="7"/>
  <c r="J46" i="7"/>
  <c r="L21" i="4"/>
  <c r="L62" i="8"/>
  <c r="F54" i="7"/>
  <c r="C54" i="7"/>
  <c r="K54" i="7"/>
  <c r="E52" i="4"/>
  <c r="E73" i="4"/>
  <c r="L9" i="8"/>
  <c r="L10" i="7"/>
  <c r="L44" i="4"/>
  <c r="N10" i="8"/>
  <c r="N42" i="4"/>
  <c r="N31" i="8" s="1"/>
  <c r="C9" i="8"/>
  <c r="C10" i="7"/>
  <c r="C53" i="4"/>
  <c r="C74" i="4" s="1"/>
  <c r="C44" i="4"/>
  <c r="E10" i="8"/>
  <c r="D124" i="4" s="1"/>
  <c r="M16" i="8"/>
  <c r="M18" i="7"/>
  <c r="J9" i="8"/>
  <c r="J10" i="7"/>
  <c r="J44" i="4"/>
  <c r="I16" i="8"/>
  <c r="I18" i="7"/>
  <c r="I78" i="4"/>
  <c r="D10" i="7"/>
  <c r="D44" i="4"/>
  <c r="D30" i="8" s="1"/>
  <c r="N52" i="4"/>
  <c r="N73" i="4" s="1"/>
  <c r="C10" i="8"/>
  <c r="B124" i="4" s="1"/>
  <c r="C51" i="4"/>
  <c r="C72" i="4" s="1"/>
  <c r="K8" i="8"/>
  <c r="J122" i="4" s="1"/>
  <c r="K9" i="7"/>
  <c r="M43" i="4"/>
  <c r="M33" i="7" s="1"/>
  <c r="L15" i="8"/>
  <c r="L17" i="7"/>
  <c r="L56" i="4"/>
  <c r="L77" i="4" s="1"/>
  <c r="G10" i="7"/>
  <c r="G53" i="4"/>
  <c r="G74" i="4" s="1"/>
  <c r="G44" i="4"/>
  <c r="L10" i="8"/>
  <c r="K124" i="4" s="1"/>
  <c r="L51" i="4"/>
  <c r="L72" i="4" s="1"/>
  <c r="L42" i="4"/>
  <c r="L31" i="8" s="1"/>
  <c r="L32" i="8" s="1"/>
  <c r="E18" i="7"/>
  <c r="D15" i="8"/>
  <c r="D17" i="7"/>
  <c r="D56" i="4"/>
  <c r="D77" i="4" s="1"/>
  <c r="F10" i="7"/>
  <c r="G17" i="8"/>
  <c r="G18" i="8" s="1"/>
  <c r="H10" i="7"/>
  <c r="H44" i="4"/>
  <c r="J25" i="8"/>
  <c r="C8" i="8"/>
  <c r="F124" i="4"/>
  <c r="J8" i="8"/>
  <c r="I122" i="4" s="1"/>
  <c r="J43" i="4"/>
  <c r="J29" i="8" s="1"/>
  <c r="J52" i="4"/>
  <c r="J73" i="4" s="1"/>
  <c r="J10" i="8"/>
  <c r="K44" i="4"/>
  <c r="N61" i="8"/>
  <c r="L72" i="7"/>
  <c r="G72" i="7"/>
  <c r="F61" i="8"/>
  <c r="C31" i="8"/>
  <c r="J31" i="8"/>
  <c r="D31" i="8"/>
  <c r="G65" i="4"/>
  <c r="G86" i="4" s="1"/>
  <c r="J30" i="8"/>
  <c r="J34" i="7"/>
  <c r="L30" i="8"/>
  <c r="L34" i="7"/>
  <c r="H34" i="7"/>
  <c r="H30" i="8"/>
  <c r="C30" i="8"/>
  <c r="C34" i="7"/>
  <c r="C32" i="8"/>
  <c r="E24" i="18" l="1"/>
  <c r="E57" i="18" s="1"/>
  <c r="Q16" i="18"/>
  <c r="Q24" i="18" s="1"/>
  <c r="Q57" i="18" s="1"/>
  <c r="P24" i="18"/>
  <c r="P57" i="18" s="1"/>
  <c r="H24" i="18"/>
  <c r="H57" i="18" s="1"/>
  <c r="Q19" i="18"/>
  <c r="E23" i="18"/>
  <c r="E56" i="18" s="1"/>
  <c r="Q15" i="18"/>
  <c r="Q23" i="18" s="1"/>
  <c r="Q56" i="18" s="1"/>
  <c r="E25" i="18"/>
  <c r="E58" i="18" s="1"/>
  <c r="Q17" i="18"/>
  <c r="P23" i="18"/>
  <c r="P56" i="18" s="1"/>
  <c r="H23" i="18"/>
  <c r="H56" i="18" s="1"/>
  <c r="P25" i="18"/>
  <c r="P58" i="18" s="1"/>
  <c r="H25" i="18"/>
  <c r="H58" i="18" s="1"/>
  <c r="G25" i="18"/>
  <c r="G58" i="18" s="1"/>
  <c r="F25" i="18"/>
  <c r="F58" i="18" s="1"/>
  <c r="Q21" i="18"/>
  <c r="Q20" i="18"/>
  <c r="I30" i="8"/>
  <c r="I34" i="7"/>
  <c r="D57" i="4"/>
  <c r="D78" i="4" s="1"/>
  <c r="D18" i="7"/>
  <c r="D23" i="8"/>
  <c r="D26" i="7"/>
  <c r="J23" i="4"/>
  <c r="K121" i="4"/>
  <c r="F44" i="8"/>
  <c r="F50" i="7"/>
  <c r="K55" i="4"/>
  <c r="K76" i="4" s="1"/>
  <c r="J44" i="7"/>
  <c r="M8" i="8"/>
  <c r="M9" i="7"/>
  <c r="M51" i="4"/>
  <c r="M72" i="4" s="1"/>
  <c r="M39" i="8"/>
  <c r="G61" i="4"/>
  <c r="G82" i="4" s="1"/>
  <c r="G54" i="8"/>
  <c r="F8" i="7"/>
  <c r="F7" i="8"/>
  <c r="E121" i="4" s="1"/>
  <c r="I9" i="7"/>
  <c r="N54" i="7"/>
  <c r="J60" i="4"/>
  <c r="J81" i="4" s="1"/>
  <c r="M17" i="7"/>
  <c r="I61" i="4"/>
  <c r="I82" i="4" s="1"/>
  <c r="H37" i="8"/>
  <c r="G122" i="4" s="1"/>
  <c r="G46" i="8"/>
  <c r="K65" i="4"/>
  <c r="K86" i="4" s="1"/>
  <c r="J45" i="8"/>
  <c r="J51" i="7"/>
  <c r="J56" i="4"/>
  <c r="J77" i="4" s="1"/>
  <c r="I43" i="4"/>
  <c r="N10" i="7"/>
  <c r="N9" i="8"/>
  <c r="M123" i="4" s="1"/>
  <c r="N53" i="4"/>
  <c r="N74" i="4" s="1"/>
  <c r="L8" i="8"/>
  <c r="K122" i="4" s="1"/>
  <c r="C59" i="4"/>
  <c r="C80" i="4" s="1"/>
  <c r="L42" i="7"/>
  <c r="K34" i="7"/>
  <c r="G9" i="7"/>
  <c r="N51" i="4"/>
  <c r="N72" i="4" s="1"/>
  <c r="E54" i="7"/>
  <c r="M25" i="7"/>
  <c r="D39" i="8"/>
  <c r="C124" i="4" s="1"/>
  <c r="N54" i="4"/>
  <c r="N75" i="4" s="1"/>
  <c r="K30" i="8"/>
  <c r="J33" i="7"/>
  <c r="E72" i="7"/>
  <c r="L43" i="4"/>
  <c r="L33" i="7" s="1"/>
  <c r="C43" i="4"/>
  <c r="D10" i="8"/>
  <c r="D11" i="8" s="1"/>
  <c r="N59" i="4"/>
  <c r="N80" i="4" s="1"/>
  <c r="F8" i="8"/>
  <c r="F9" i="7"/>
  <c r="C52" i="4"/>
  <c r="C73" i="4" s="1"/>
  <c r="F43" i="4"/>
  <c r="F29" i="8" s="1"/>
  <c r="I17" i="7"/>
  <c r="K10" i="7"/>
  <c r="K9" i="8"/>
  <c r="C17" i="7"/>
  <c r="J60" i="7"/>
  <c r="F43" i="7"/>
  <c r="G52" i="7"/>
  <c r="L51" i="7"/>
  <c r="L45" i="8"/>
  <c r="N59" i="7"/>
  <c r="N53" i="8"/>
  <c r="F53" i="8"/>
  <c r="F60" i="4"/>
  <c r="F81" i="4" s="1"/>
  <c r="L59" i="4"/>
  <c r="L80" i="4" s="1"/>
  <c r="L24" i="8"/>
  <c r="C18" i="7"/>
  <c r="C16" i="8"/>
  <c r="F18" i="7"/>
  <c r="F16" i="8"/>
  <c r="F57" i="4"/>
  <c r="F78" i="4" s="1"/>
  <c r="E24" i="8"/>
  <c r="E59" i="4"/>
  <c r="E80" i="4" s="1"/>
  <c r="L24" i="4"/>
  <c r="M62" i="4"/>
  <c r="M83" i="4" s="1"/>
  <c r="H67" i="7"/>
  <c r="H60" i="8"/>
  <c r="C52" i="7"/>
  <c r="C46" i="8"/>
  <c r="L53" i="8"/>
  <c r="L60" i="4"/>
  <c r="L81" i="4" s="1"/>
  <c r="M59" i="8"/>
  <c r="M63" i="8" s="1"/>
  <c r="M66" i="7"/>
  <c r="H16" i="7"/>
  <c r="H14" i="8"/>
  <c r="H18" i="8" s="1"/>
  <c r="C55" i="4"/>
  <c r="C76" i="4" s="1"/>
  <c r="I55" i="4"/>
  <c r="I76" i="4" s="1"/>
  <c r="E40" i="8"/>
  <c r="L23" i="4"/>
  <c r="L65" i="4" s="1"/>
  <c r="L86" i="4" s="1"/>
  <c r="L53" i="4"/>
  <c r="L74" i="4" s="1"/>
  <c r="L44" i="7"/>
  <c r="L38" i="8"/>
  <c r="K123" i="4" s="1"/>
  <c r="C45" i="8"/>
  <c r="C51" i="7"/>
  <c r="H46" i="8"/>
  <c r="H52" i="7"/>
  <c r="K56" i="4"/>
  <c r="K77" i="4" s="1"/>
  <c r="K45" i="8"/>
  <c r="K51" i="7"/>
  <c r="M59" i="7"/>
  <c r="M53" i="8"/>
  <c r="H22" i="8"/>
  <c r="H25" i="7"/>
  <c r="K23" i="8"/>
  <c r="K26" i="7"/>
  <c r="E24" i="4"/>
  <c r="I16" i="7"/>
  <c r="I14" i="8"/>
  <c r="I18" i="8" s="1"/>
  <c r="I58" i="4"/>
  <c r="I79" i="4" s="1"/>
  <c r="H8" i="7"/>
  <c r="M44" i="8"/>
  <c r="M58" i="4"/>
  <c r="M79" i="4" s="1"/>
  <c r="G44" i="8"/>
  <c r="G31" i="8"/>
  <c r="G63" i="4"/>
  <c r="G84" i="4" s="1"/>
  <c r="D61" i="4"/>
  <c r="D82" i="4" s="1"/>
  <c r="K44" i="7"/>
  <c r="K38" i="8"/>
  <c r="K23" i="4"/>
  <c r="G43" i="4"/>
  <c r="J53" i="4"/>
  <c r="J74" i="4" s="1"/>
  <c r="K36" i="8"/>
  <c r="K42" i="7"/>
  <c r="K24" i="4"/>
  <c r="K66" i="7" s="1"/>
  <c r="I72" i="7"/>
  <c r="F72" i="7"/>
  <c r="J72" i="7"/>
  <c r="E8" i="8"/>
  <c r="D122" i="4" s="1"/>
  <c r="E43" i="4"/>
  <c r="E33" i="7" s="1"/>
  <c r="H60" i="4"/>
  <c r="H81" i="4" s="1"/>
  <c r="I54" i="8"/>
  <c r="I28" i="8"/>
  <c r="I32" i="7"/>
  <c r="M29" i="8"/>
  <c r="G60" i="7"/>
  <c r="D53" i="8"/>
  <c r="M43" i="7"/>
  <c r="M37" i="8"/>
  <c r="M22" i="4"/>
  <c r="E22" i="4"/>
  <c r="E43" i="7"/>
  <c r="M47" i="8"/>
  <c r="M48" i="8" s="1"/>
  <c r="M55" i="4"/>
  <c r="M76" i="4" s="1"/>
  <c r="G48" i="8"/>
  <c r="L54" i="4"/>
  <c r="L75" i="4" s="1"/>
  <c r="K50" i="7"/>
  <c r="H7" i="8"/>
  <c r="G121" i="4" s="1"/>
  <c r="H54" i="4"/>
  <c r="H75" i="4" s="1"/>
  <c r="E52" i="7"/>
  <c r="E46" i="8"/>
  <c r="K72" i="7"/>
  <c r="I52" i="4"/>
  <c r="I73" i="4" s="1"/>
  <c r="N44" i="4"/>
  <c r="N30" i="8" s="1"/>
  <c r="G30" i="8"/>
  <c r="G34" i="7"/>
  <c r="M52" i="4"/>
  <c r="M73" i="4" s="1"/>
  <c r="I123" i="4"/>
  <c r="M124" i="4"/>
  <c r="D9" i="8"/>
  <c r="C123" i="4" s="1"/>
  <c r="D53" i="4"/>
  <c r="D74" i="4" s="1"/>
  <c r="M22" i="8"/>
  <c r="D34" i="7"/>
  <c r="N72" i="7"/>
  <c r="D51" i="4"/>
  <c r="D72" i="4" s="1"/>
  <c r="M42" i="4"/>
  <c r="M63" i="4" s="1"/>
  <c r="M84" i="4" s="1"/>
  <c r="D16" i="8"/>
  <c r="H57" i="4"/>
  <c r="H78" i="4" s="1"/>
  <c r="C62" i="8"/>
  <c r="C63" i="8" s="1"/>
  <c r="C54" i="8"/>
  <c r="H43" i="7"/>
  <c r="F55" i="8"/>
  <c r="F56" i="8" s="1"/>
  <c r="F59" i="4"/>
  <c r="F80" i="4" s="1"/>
  <c r="F23" i="8"/>
  <c r="F26" i="7"/>
  <c r="E10" i="7"/>
  <c r="E9" i="8"/>
  <c r="D123" i="4" s="1"/>
  <c r="N18" i="7"/>
  <c r="N57" i="4"/>
  <c r="N78" i="4" s="1"/>
  <c r="M59" i="4"/>
  <c r="M80" i="4" s="1"/>
  <c r="M24" i="8"/>
  <c r="M25" i="8" s="1"/>
  <c r="F58" i="4"/>
  <c r="F79" i="4" s="1"/>
  <c r="M46" i="7"/>
  <c r="N46" i="7"/>
  <c r="K46" i="7"/>
  <c r="E46" i="7"/>
  <c r="L46" i="7"/>
  <c r="G25" i="8"/>
  <c r="L123" i="4"/>
  <c r="L56" i="8"/>
  <c r="J8" i="7"/>
  <c r="J7" i="8"/>
  <c r="J11" i="8" s="1"/>
  <c r="J65" i="4"/>
  <c r="J86" i="4" s="1"/>
  <c r="N8" i="8"/>
  <c r="N9" i="7"/>
  <c r="D52" i="4"/>
  <c r="D73" i="4" s="1"/>
  <c r="F54" i="8"/>
  <c r="G51" i="7"/>
  <c r="K48" i="8"/>
  <c r="E48" i="8"/>
  <c r="H59" i="4"/>
  <c r="H80" i="4" s="1"/>
  <c r="J22" i="8"/>
  <c r="J25" i="7"/>
  <c r="D72" i="7"/>
  <c r="D54" i="4"/>
  <c r="D75" i="4" s="1"/>
  <c r="D7" i="8"/>
  <c r="D45" i="4"/>
  <c r="D32" i="7" s="1"/>
  <c r="I54" i="7"/>
  <c r="G54" i="7"/>
  <c r="D43" i="4"/>
  <c r="D33" i="7" s="1"/>
  <c r="M57" i="4"/>
  <c r="M78" i="4" s="1"/>
  <c r="E60" i="4"/>
  <c r="E81" i="4" s="1"/>
  <c r="F25" i="8"/>
  <c r="J52" i="7"/>
  <c r="J46" i="8"/>
  <c r="H24" i="4"/>
  <c r="H66" i="7" s="1"/>
  <c r="F36" i="8"/>
  <c r="F40" i="8" s="1"/>
  <c r="F42" i="7"/>
  <c r="J121" i="4"/>
  <c r="D40" i="8"/>
  <c r="E51" i="4"/>
  <c r="E72" i="4" s="1"/>
  <c r="K52" i="4"/>
  <c r="K73" i="4" s="1"/>
  <c r="I60" i="4"/>
  <c r="I81" i="4" s="1"/>
  <c r="M18" i="8"/>
  <c r="I25" i="8"/>
  <c r="G58" i="4"/>
  <c r="G79" i="4" s="1"/>
  <c r="R112" i="16"/>
  <c r="I119" i="16"/>
  <c r="R114" i="16"/>
  <c r="H119" i="16"/>
  <c r="H118" i="16"/>
  <c r="G119" i="16"/>
  <c r="G118" i="16"/>
  <c r="N119" i="16"/>
  <c r="F119" i="16"/>
  <c r="N118" i="16"/>
  <c r="F118" i="16"/>
  <c r="M119" i="16"/>
  <c r="E119" i="16"/>
  <c r="M118" i="16"/>
  <c r="E118" i="16"/>
  <c r="L119" i="16"/>
  <c r="L118" i="16"/>
  <c r="D118" i="16"/>
  <c r="K119" i="16"/>
  <c r="K118" i="16"/>
  <c r="R106" i="16"/>
  <c r="R113" i="16"/>
  <c r="J119" i="16"/>
  <c r="J118" i="16"/>
  <c r="C119" i="16"/>
  <c r="I118" i="16"/>
  <c r="D119" i="16"/>
  <c r="C118" i="16"/>
  <c r="R109" i="16"/>
  <c r="O33" i="16"/>
  <c r="G33" i="16"/>
  <c r="J23" i="16"/>
  <c r="R52" i="16"/>
  <c r="Q57" i="16"/>
  <c r="F23" i="16"/>
  <c r="F33" i="16"/>
  <c r="M23" i="16"/>
  <c r="M33" i="16"/>
  <c r="M43" i="16"/>
  <c r="R55" i="16"/>
  <c r="L57" i="16"/>
  <c r="O23" i="16"/>
  <c r="L23" i="16"/>
  <c r="L33" i="16"/>
  <c r="L43" i="16"/>
  <c r="R54" i="16"/>
  <c r="K57" i="16"/>
  <c r="G23" i="16"/>
  <c r="K23" i="16"/>
  <c r="K33" i="16"/>
  <c r="K43" i="16"/>
  <c r="R53" i="16"/>
  <c r="J57" i="16"/>
  <c r="J33" i="16"/>
  <c r="J43" i="16"/>
  <c r="I57" i="16"/>
  <c r="Q23" i="16"/>
  <c r="I23" i="16"/>
  <c r="Q33" i="16"/>
  <c r="I33" i="16"/>
  <c r="Q43" i="16"/>
  <c r="I43" i="16"/>
  <c r="R51" i="16"/>
  <c r="P57" i="16"/>
  <c r="H57" i="16"/>
  <c r="P23" i="16"/>
  <c r="H23" i="16"/>
  <c r="P33" i="16"/>
  <c r="H33" i="16"/>
  <c r="P43" i="16"/>
  <c r="H43" i="16"/>
  <c r="R50" i="16"/>
  <c r="O57" i="16"/>
  <c r="G57" i="16"/>
  <c r="O43" i="16"/>
  <c r="G43" i="16"/>
  <c r="N57" i="16"/>
  <c r="R49" i="16"/>
  <c r="B60" i="16" s="1"/>
  <c r="N23" i="16"/>
  <c r="N33" i="16"/>
  <c r="F43" i="16"/>
  <c r="N43" i="16"/>
  <c r="R56" i="16"/>
  <c r="B63" i="16" s="1"/>
  <c r="M57" i="16"/>
  <c r="F57" i="16"/>
  <c r="R35" i="16"/>
  <c r="R41" i="16"/>
  <c r="R40" i="16"/>
  <c r="R42" i="16"/>
  <c r="R39" i="16"/>
  <c r="R38" i="16"/>
  <c r="R37" i="16"/>
  <c r="R36" i="16"/>
  <c r="D69" i="16" s="1"/>
  <c r="F40" i="15"/>
  <c r="R25" i="16"/>
  <c r="R31" i="16"/>
  <c r="R30" i="16"/>
  <c r="R29" i="16"/>
  <c r="R32" i="16"/>
  <c r="R28" i="16"/>
  <c r="R27" i="16"/>
  <c r="R26" i="16"/>
  <c r="H40" i="15"/>
  <c r="G41" i="15"/>
  <c r="R15" i="16"/>
  <c r="P40" i="15"/>
  <c r="K40" i="15"/>
  <c r="R21" i="16"/>
  <c r="R17" i="16"/>
  <c r="R22" i="16"/>
  <c r="R19" i="16"/>
  <c r="R20" i="16"/>
  <c r="R18" i="16"/>
  <c r="R16" i="16"/>
  <c r="J40" i="15"/>
  <c r="K35" i="15"/>
  <c r="I34" i="15"/>
  <c r="K41" i="15"/>
  <c r="I40" i="15"/>
  <c r="P41" i="15"/>
  <c r="O41" i="15"/>
  <c r="P37" i="15"/>
  <c r="G38" i="15"/>
  <c r="E41" i="15"/>
  <c r="N37" i="15"/>
  <c r="F37" i="15"/>
  <c r="L41" i="15"/>
  <c r="H37" i="15"/>
  <c r="I38" i="15"/>
  <c r="J34" i="15"/>
  <c r="J37" i="15"/>
  <c r="M40" i="15"/>
  <c r="H34" i="15"/>
  <c r="L35" i="15"/>
  <c r="F38" i="15"/>
  <c r="L34" i="15"/>
  <c r="M41" i="15"/>
  <c r="N40" i="15"/>
  <c r="E34" i="15"/>
  <c r="Q21" i="15"/>
  <c r="I37" i="15"/>
  <c r="O35" i="15"/>
  <c r="M37" i="15"/>
  <c r="E37" i="15"/>
  <c r="O34" i="15"/>
  <c r="G34" i="15"/>
  <c r="N41" i="15"/>
  <c r="O40" i="15"/>
  <c r="Q15" i="15"/>
  <c r="M34" i="15"/>
  <c r="H41" i="15"/>
  <c r="H47" i="15" s="1"/>
  <c r="O38" i="15"/>
  <c r="Q28" i="15"/>
  <c r="M35" i="15"/>
  <c r="K37" i="15"/>
  <c r="Q19" i="15"/>
  <c r="Q22" i="15"/>
  <c r="I41" i="15"/>
  <c r="Q25" i="15"/>
  <c r="G40" i="15"/>
  <c r="G47" i="15" s="1"/>
  <c r="P35" i="15"/>
  <c r="H35" i="15"/>
  <c r="N34" i="15"/>
  <c r="F34" i="15"/>
  <c r="O37" i="15"/>
  <c r="G37" i="15"/>
  <c r="F35" i="15"/>
  <c r="Q42" i="15"/>
  <c r="D60" i="15" s="1"/>
  <c r="Q39" i="15"/>
  <c r="D59" i="15" s="1"/>
  <c r="N38" i="15"/>
  <c r="Q20" i="15"/>
  <c r="Q16" i="15"/>
  <c r="Q24" i="15"/>
  <c r="G35" i="15"/>
  <c r="N35" i="15"/>
  <c r="M38" i="15"/>
  <c r="L37" i="15"/>
  <c r="E40" i="15"/>
  <c r="L40" i="15"/>
  <c r="P34" i="15"/>
  <c r="Q13" i="15"/>
  <c r="I35" i="15"/>
  <c r="H38" i="15"/>
  <c r="K38" i="15"/>
  <c r="P38" i="15"/>
  <c r="J38" i="15"/>
  <c r="G60" i="8"/>
  <c r="G64" i="4"/>
  <c r="G85" i="4" s="1"/>
  <c r="F67" i="7"/>
  <c r="F60" i="8"/>
  <c r="H15" i="8"/>
  <c r="H17" i="7"/>
  <c r="H56" i="4"/>
  <c r="H77" i="4" s="1"/>
  <c r="F42" i="4"/>
  <c r="F10" i="8"/>
  <c r="I51" i="4"/>
  <c r="I72" i="4" s="1"/>
  <c r="I42" i="4"/>
  <c r="I10" i="8"/>
  <c r="G67" i="7"/>
  <c r="M31" i="8"/>
  <c r="E29" i="8"/>
  <c r="N11" i="8"/>
  <c r="M125" i="4" s="1"/>
  <c r="F53" i="4"/>
  <c r="F74" i="4" s="1"/>
  <c r="K43" i="4"/>
  <c r="E42" i="4"/>
  <c r="D29" i="8"/>
  <c r="J21" i="4"/>
  <c r="I43" i="7"/>
  <c r="I22" i="4"/>
  <c r="F55" i="4"/>
  <c r="F76" i="4" s="1"/>
  <c r="F47" i="8"/>
  <c r="F48" i="8" s="1"/>
  <c r="K57" i="4"/>
  <c r="K78" i="4" s="1"/>
  <c r="K18" i="7"/>
  <c r="I53" i="4"/>
  <c r="I74" i="4" s="1"/>
  <c r="I10" i="7"/>
  <c r="I9" i="8"/>
  <c r="H123" i="4" s="1"/>
  <c r="D24" i="8"/>
  <c r="D59" i="4"/>
  <c r="D80" i="4" s="1"/>
  <c r="L57" i="4"/>
  <c r="L78" i="4" s="1"/>
  <c r="L16" i="8"/>
  <c r="J61" i="4"/>
  <c r="J82" i="4" s="1"/>
  <c r="J23" i="8"/>
  <c r="I23" i="4"/>
  <c r="I65" i="4" s="1"/>
  <c r="I86" i="4" s="1"/>
  <c r="J39" i="8"/>
  <c r="J47" i="8"/>
  <c r="J48" i="8" s="1"/>
  <c r="F59" i="8"/>
  <c r="F63" i="8" s="1"/>
  <c r="F66" i="7"/>
  <c r="M45" i="4"/>
  <c r="M54" i="4"/>
  <c r="M75" i="4" s="1"/>
  <c r="M7" i="8"/>
  <c r="K39" i="8"/>
  <c r="K51" i="4"/>
  <c r="K72" i="4" s="1"/>
  <c r="C43" i="7"/>
  <c r="C22" i="4"/>
  <c r="C37" i="8"/>
  <c r="B122" i="4" s="1"/>
  <c r="M51" i="7"/>
  <c r="M45" i="8"/>
  <c r="E56" i="4"/>
  <c r="E77" i="4" s="1"/>
  <c r="E51" i="7"/>
  <c r="E45" i="8"/>
  <c r="L61" i="4"/>
  <c r="L82" i="4" s="1"/>
  <c r="L54" i="8"/>
  <c r="G59" i="7"/>
  <c r="G53" i="8"/>
  <c r="K59" i="8"/>
  <c r="J42" i="7"/>
  <c r="J36" i="8"/>
  <c r="I121" i="4" s="1"/>
  <c r="G60" i="4"/>
  <c r="G81" i="4" s="1"/>
  <c r="I24" i="4"/>
  <c r="I36" i="8"/>
  <c r="I40" i="8" s="1"/>
  <c r="I42" i="7"/>
  <c r="I54" i="4"/>
  <c r="I75" i="4" s="1"/>
  <c r="J52" i="8"/>
  <c r="J56" i="8" s="1"/>
  <c r="J58" i="7"/>
  <c r="L16" i="7"/>
  <c r="L14" i="8"/>
  <c r="L18" i="8" s="1"/>
  <c r="G37" i="8"/>
  <c r="F122" i="4" s="1"/>
  <c r="H72" i="7"/>
  <c r="M72" i="7"/>
  <c r="D54" i="7"/>
  <c r="M54" i="7"/>
  <c r="H54" i="7"/>
  <c r="C58" i="7"/>
  <c r="C52" i="8"/>
  <c r="C56" i="8" s="1"/>
  <c r="H51" i="4"/>
  <c r="H72" i="4" s="1"/>
  <c r="H42" i="4"/>
  <c r="N37" i="8"/>
  <c r="N43" i="7"/>
  <c r="N22" i="4"/>
  <c r="N65" i="4"/>
  <c r="N86" i="4" s="1"/>
  <c r="L64" i="4"/>
  <c r="L85" i="4" s="1"/>
  <c r="D63" i="4"/>
  <c r="D84" i="4" s="1"/>
  <c r="F64" i="4"/>
  <c r="F85" i="4" s="1"/>
  <c r="L63" i="4"/>
  <c r="L84" i="4" s="1"/>
  <c r="L11" i="8"/>
  <c r="K125" i="4" s="1"/>
  <c r="G52" i="4"/>
  <c r="G73" i="4" s="1"/>
  <c r="M34" i="7"/>
  <c r="E34" i="7"/>
  <c r="M10" i="8"/>
  <c r="E9" i="7"/>
  <c r="L67" i="7"/>
  <c r="C61" i="8"/>
  <c r="M56" i="4"/>
  <c r="M77" i="4" s="1"/>
  <c r="G43" i="7"/>
  <c r="K21" i="4"/>
  <c r="E21" i="4"/>
  <c r="E62" i="8" s="1"/>
  <c r="N46" i="8"/>
  <c r="L48" i="8"/>
  <c r="L21" i="8"/>
  <c r="L25" i="8" s="1"/>
  <c r="L62" i="4"/>
  <c r="L83" i="4" s="1"/>
  <c r="F37" i="8"/>
  <c r="E122" i="4" s="1"/>
  <c r="F52" i="4"/>
  <c r="F73" i="4" s="1"/>
  <c r="C65" i="4"/>
  <c r="C86" i="4" s="1"/>
  <c r="N34" i="7"/>
  <c r="L29" i="8"/>
  <c r="F33" i="7"/>
  <c r="F44" i="4"/>
  <c r="M30" i="8"/>
  <c r="E30" i="8"/>
  <c r="H10" i="8"/>
  <c r="D64" i="4"/>
  <c r="D85" i="4" s="1"/>
  <c r="C25" i="8"/>
  <c r="D60" i="7"/>
  <c r="I51" i="7"/>
  <c r="I56" i="4"/>
  <c r="I77" i="4" s="1"/>
  <c r="H60" i="7"/>
  <c r="H54" i="8"/>
  <c r="J66" i="4"/>
  <c r="J87" i="4" s="1"/>
  <c r="M8" i="7"/>
  <c r="H121" i="4"/>
  <c r="H23" i="4"/>
  <c r="H44" i="7"/>
  <c r="H53" i="4"/>
  <c r="H74" i="4" s="1"/>
  <c r="N43" i="4"/>
  <c r="C121" i="4"/>
  <c r="L60" i="7"/>
  <c r="N21" i="4"/>
  <c r="N62" i="8" s="1"/>
  <c r="N63" i="8" s="1"/>
  <c r="J28" i="8"/>
  <c r="J32" i="8" s="1"/>
  <c r="J66" i="7"/>
  <c r="J54" i="4"/>
  <c r="J75" i="4" s="1"/>
  <c r="K58" i="7"/>
  <c r="C58" i="4"/>
  <c r="C79" i="4" s="1"/>
  <c r="C16" i="7"/>
  <c r="C14" i="8"/>
  <c r="C18" i="8" s="1"/>
  <c r="N55" i="4"/>
  <c r="N76" i="4" s="1"/>
  <c r="M26" i="7"/>
  <c r="M23" i="8"/>
  <c r="H9" i="7"/>
  <c r="H52" i="4"/>
  <c r="H73" i="4" s="1"/>
  <c r="H43" i="4"/>
  <c r="C26" i="7"/>
  <c r="C61" i="4"/>
  <c r="C82" i="4" s="1"/>
  <c r="H28" i="8"/>
  <c r="H32" i="7"/>
  <c r="H66" i="4"/>
  <c r="H87" i="4" s="1"/>
  <c r="N58" i="4"/>
  <c r="N79" i="4" s="1"/>
  <c r="N14" i="8"/>
  <c r="N18" i="8" s="1"/>
  <c r="N16" i="7"/>
  <c r="K24" i="7"/>
  <c r="K21" i="8"/>
  <c r="K25" i="8" s="1"/>
  <c r="N8" i="7"/>
  <c r="N45" i="4"/>
  <c r="C21" i="8"/>
  <c r="C24" i="7"/>
  <c r="C62" i="4"/>
  <c r="C83" i="4" s="1"/>
  <c r="L44" i="8"/>
  <c r="L50" i="7"/>
  <c r="Q36" i="15"/>
  <c r="D58" i="15" s="1"/>
  <c r="D62" i="4"/>
  <c r="D83" i="4" s="1"/>
  <c r="D21" i="8"/>
  <c r="I22" i="8"/>
  <c r="M61" i="4"/>
  <c r="M82" i="4" s="1"/>
  <c r="C23" i="8"/>
  <c r="M46" i="8"/>
  <c r="K56" i="8"/>
  <c r="C32" i="7"/>
  <c r="L66" i="7"/>
  <c r="L59" i="8"/>
  <c r="L63" i="8" s="1"/>
  <c r="L66" i="4"/>
  <c r="L87" i="4" s="1"/>
  <c r="K62" i="4"/>
  <c r="K83" i="4" s="1"/>
  <c r="M36" i="8"/>
  <c r="M40" i="8" s="1"/>
  <c r="K14" i="8"/>
  <c r="K18" i="8" s="1"/>
  <c r="K16" i="7"/>
  <c r="K58" i="4"/>
  <c r="K79" i="4" s="1"/>
  <c r="F14" i="8"/>
  <c r="F18" i="8" s="1"/>
  <c r="E35" i="15"/>
  <c r="H45" i="8"/>
  <c r="J59" i="7"/>
  <c r="D25" i="7"/>
  <c r="D22" i="8"/>
  <c r="G36" i="8"/>
  <c r="G40" i="8" s="1"/>
  <c r="F125" i="4" s="1"/>
  <c r="G24" i="4"/>
  <c r="G42" i="7"/>
  <c r="K8" i="7"/>
  <c r="K54" i="4"/>
  <c r="K75" i="4" s="1"/>
  <c r="K45" i="4"/>
  <c r="L55" i="4"/>
  <c r="L76" i="4" s="1"/>
  <c r="C56" i="4"/>
  <c r="C77" i="4" s="1"/>
  <c r="E59" i="7"/>
  <c r="C38" i="8"/>
  <c r="B123" i="4" s="1"/>
  <c r="C44" i="7"/>
  <c r="D44" i="7"/>
  <c r="D23" i="4"/>
  <c r="H59" i="8"/>
  <c r="H63" i="8" s="1"/>
  <c r="F66" i="4"/>
  <c r="F87" i="4" s="1"/>
  <c r="D24" i="7"/>
  <c r="E7" i="8"/>
  <c r="E45" i="4"/>
  <c r="N50" i="7"/>
  <c r="N44" i="8"/>
  <c r="N48" i="8" s="1"/>
  <c r="E38" i="15"/>
  <c r="H24" i="7"/>
  <c r="C8" i="7"/>
  <c r="C7" i="8"/>
  <c r="E21" i="8"/>
  <c r="E25" i="8" s="1"/>
  <c r="E62" i="4"/>
  <c r="E83" i="4" s="1"/>
  <c r="K34" i="15"/>
  <c r="Q18" i="15"/>
  <c r="Q23" i="15" s="1"/>
  <c r="J41" i="15"/>
  <c r="Q26" i="15"/>
  <c r="F41" i="15"/>
  <c r="Q27" i="15"/>
  <c r="Q14" i="15"/>
  <c r="J35" i="15"/>
  <c r="L38" i="15"/>
  <c r="K60" i="7"/>
  <c r="M23" i="4"/>
  <c r="M65" i="4" s="1"/>
  <c r="M86" i="4" s="1"/>
  <c r="I52" i="8"/>
  <c r="I56" i="8" s="1"/>
  <c r="N21" i="8"/>
  <c r="N25" i="8" s="1"/>
  <c r="G62" i="4"/>
  <c r="G83" i="4" s="1"/>
  <c r="J22" i="4"/>
  <c r="G45" i="4"/>
  <c r="D66" i="4"/>
  <c r="D87" i="4" s="1"/>
  <c r="D28" i="8"/>
  <c r="D32" i="8" s="1"/>
  <c r="J62" i="4"/>
  <c r="J83" i="4" s="1"/>
  <c r="J24" i="7"/>
  <c r="Q12" i="15"/>
  <c r="Q17" i="15" s="1"/>
  <c r="B70" i="16" l="1"/>
  <c r="C60" i="16"/>
  <c r="B68" i="16"/>
  <c r="E63" i="16"/>
  <c r="D71" i="16"/>
  <c r="D60" i="16"/>
  <c r="C68" i="16"/>
  <c r="C63" i="16"/>
  <c r="B71" i="16"/>
  <c r="C69" i="16"/>
  <c r="E60" i="16"/>
  <c r="D68" i="16"/>
  <c r="C70" i="16"/>
  <c r="D63" i="16"/>
  <c r="C71" i="16"/>
  <c r="D70" i="16"/>
  <c r="Q29" i="15"/>
  <c r="B69" i="16"/>
  <c r="Q25" i="18"/>
  <c r="Q58" i="18" s="1"/>
  <c r="E60" i="8"/>
  <c r="E67" i="7"/>
  <c r="J123" i="4"/>
  <c r="L122" i="4"/>
  <c r="M67" i="7"/>
  <c r="M60" i="8"/>
  <c r="C125" i="4"/>
  <c r="F121" i="4"/>
  <c r="E66" i="7"/>
  <c r="E59" i="8"/>
  <c r="C33" i="7"/>
  <c r="C29" i="8"/>
  <c r="E63" i="8"/>
  <c r="M122" i="4"/>
  <c r="L68" i="7"/>
  <c r="L61" i="8"/>
  <c r="G33" i="7"/>
  <c r="G29" i="8"/>
  <c r="I29" i="8"/>
  <c r="I33" i="7"/>
  <c r="E64" i="4"/>
  <c r="E85" i="4" s="1"/>
  <c r="M64" i="4"/>
  <c r="M85" i="4" s="1"/>
  <c r="K61" i="8"/>
  <c r="K68" i="7"/>
  <c r="J68" i="7"/>
  <c r="J61" i="8"/>
  <c r="F47" i="15"/>
  <c r="E61" i="16"/>
  <c r="D62" i="16"/>
  <c r="B62" i="16"/>
  <c r="E62" i="16"/>
  <c r="C61" i="16"/>
  <c r="C62" i="16"/>
  <c r="B61" i="16"/>
  <c r="D61" i="16"/>
  <c r="R57" i="16"/>
  <c r="K45" i="15"/>
  <c r="R43" i="16"/>
  <c r="I45" i="15"/>
  <c r="K47" i="15"/>
  <c r="R33" i="16"/>
  <c r="L45" i="15"/>
  <c r="P47" i="15"/>
  <c r="F46" i="15"/>
  <c r="H46" i="15"/>
  <c r="J47" i="15"/>
  <c r="R23" i="16"/>
  <c r="I47" i="15"/>
  <c r="P46" i="15"/>
  <c r="O47" i="15"/>
  <c r="L47" i="15"/>
  <c r="H45" i="15"/>
  <c r="E47" i="15"/>
  <c r="J46" i="15"/>
  <c r="G46" i="15"/>
  <c r="N47" i="15"/>
  <c r="E45" i="15"/>
  <c r="N45" i="15"/>
  <c r="O45" i="15"/>
  <c r="M47" i="15"/>
  <c r="M45" i="15"/>
  <c r="J45" i="15"/>
  <c r="I46" i="15"/>
  <c r="P45" i="15"/>
  <c r="N46" i="15"/>
  <c r="G45" i="15"/>
  <c r="F45" i="15"/>
  <c r="M46" i="15"/>
  <c r="Q37" i="15"/>
  <c r="B59" i="15" s="1"/>
  <c r="K46" i="15"/>
  <c r="O46" i="15"/>
  <c r="L46" i="15"/>
  <c r="Q40" i="15"/>
  <c r="Q34" i="15"/>
  <c r="B58" i="15" s="1"/>
  <c r="Q41" i="15"/>
  <c r="C60" i="15" s="1"/>
  <c r="M28" i="8"/>
  <c r="M32" i="7"/>
  <c r="M66" i="4"/>
  <c r="M87" i="4" s="1"/>
  <c r="Q38" i="15"/>
  <c r="C59" i="15" s="1"/>
  <c r="E46" i="15"/>
  <c r="H29" i="8"/>
  <c r="H64" i="4"/>
  <c r="H85" i="4" s="1"/>
  <c r="H33" i="7"/>
  <c r="H63" i="4"/>
  <c r="H84" i="4" s="1"/>
  <c r="H31" i="8"/>
  <c r="H32" i="8" s="1"/>
  <c r="E31" i="8"/>
  <c r="E32" i="8" s="1"/>
  <c r="E63" i="4"/>
  <c r="E84" i="4" s="1"/>
  <c r="H124" i="4"/>
  <c r="I11" i="8"/>
  <c r="H125" i="4" s="1"/>
  <c r="E28" i="7"/>
  <c r="I28" i="7"/>
  <c r="D28" i="7"/>
  <c r="L28" i="7"/>
  <c r="F28" i="7"/>
  <c r="K28" i="7"/>
  <c r="J28" i="7"/>
  <c r="G28" i="7"/>
  <c r="N28" i="7"/>
  <c r="C28" i="7"/>
  <c r="H28" i="7"/>
  <c r="M28" i="7"/>
  <c r="I66" i="7"/>
  <c r="I59" i="8"/>
  <c r="I63" i="8" s="1"/>
  <c r="C60" i="8"/>
  <c r="C67" i="7"/>
  <c r="C64" i="4"/>
  <c r="C85" i="4" s="1"/>
  <c r="K29" i="8"/>
  <c r="K33" i="7"/>
  <c r="K64" i="4"/>
  <c r="K85" i="4" s="1"/>
  <c r="I63" i="4"/>
  <c r="I84" i="4" s="1"/>
  <c r="I31" i="8"/>
  <c r="I32" i="8" s="1"/>
  <c r="N29" i="8"/>
  <c r="N33" i="7"/>
  <c r="N64" i="4"/>
  <c r="N85" i="4" s="1"/>
  <c r="D25" i="8"/>
  <c r="I64" i="4"/>
  <c r="I85" i="4" s="1"/>
  <c r="I67" i="7"/>
  <c r="I60" i="8"/>
  <c r="F11" i="8"/>
  <c r="E125" i="4" s="1"/>
  <c r="E124" i="4"/>
  <c r="N66" i="4"/>
  <c r="N87" i="4" s="1"/>
  <c r="N28" i="8"/>
  <c r="N32" i="8" s="1"/>
  <c r="N32" i="7"/>
  <c r="H62" i="7"/>
  <c r="G62" i="7"/>
  <c r="C62" i="7"/>
  <c r="N62" i="7"/>
  <c r="L62" i="7"/>
  <c r="M62" i="7"/>
  <c r="F62" i="7"/>
  <c r="D62" i="7"/>
  <c r="K62" i="7"/>
  <c r="J62" i="7"/>
  <c r="E62" i="7"/>
  <c r="I62" i="7"/>
  <c r="L12" i="7"/>
  <c r="F12" i="7"/>
  <c r="I12" i="7"/>
  <c r="J12" i="7"/>
  <c r="G12" i="7"/>
  <c r="E12" i="7"/>
  <c r="M12" i="7"/>
  <c r="K12" i="7"/>
  <c r="N12" i="7"/>
  <c r="H12" i="7"/>
  <c r="C12" i="7"/>
  <c r="D12" i="7"/>
  <c r="K66" i="4"/>
  <c r="K87" i="4" s="1"/>
  <c r="K32" i="7"/>
  <c r="K28" i="8"/>
  <c r="K32" i="8" s="1"/>
  <c r="I124" i="4"/>
  <c r="J40" i="8"/>
  <c r="I125" i="4" s="1"/>
  <c r="E66" i="4"/>
  <c r="E87" i="4" s="1"/>
  <c r="E32" i="7"/>
  <c r="E28" i="8"/>
  <c r="F30" i="8"/>
  <c r="F34" i="7"/>
  <c r="F65" i="4"/>
  <c r="F86" i="4" s="1"/>
  <c r="N63" i="4"/>
  <c r="N84" i="4" s="1"/>
  <c r="N60" i="8"/>
  <c r="N67" i="7"/>
  <c r="K40" i="8"/>
  <c r="J125" i="4" s="1"/>
  <c r="J124" i="4"/>
  <c r="I68" i="7"/>
  <c r="I61" i="8"/>
  <c r="J62" i="8"/>
  <c r="J63" i="8" s="1"/>
  <c r="J63" i="4"/>
  <c r="J84" i="4" s="1"/>
  <c r="F63" i="4"/>
  <c r="F84" i="4" s="1"/>
  <c r="F31" i="8"/>
  <c r="F32" i="8" s="1"/>
  <c r="G59" i="8"/>
  <c r="G63" i="8" s="1"/>
  <c r="G66" i="7"/>
  <c r="D20" i="7"/>
  <c r="E20" i="7"/>
  <c r="H20" i="7"/>
  <c r="G20" i="7"/>
  <c r="J20" i="7"/>
  <c r="K20" i="7"/>
  <c r="F20" i="7"/>
  <c r="M20" i="7"/>
  <c r="N20" i="7"/>
  <c r="L20" i="7"/>
  <c r="C20" i="7"/>
  <c r="I20" i="7"/>
  <c r="L124" i="4"/>
  <c r="M11" i="8"/>
  <c r="L125" i="4" s="1"/>
  <c r="B121" i="4"/>
  <c r="C11" i="8"/>
  <c r="B125" i="4" s="1"/>
  <c r="M61" i="8"/>
  <c r="M68" i="7"/>
  <c r="G66" i="4"/>
  <c r="G87" i="4" s="1"/>
  <c r="G28" i="8"/>
  <c r="G32" i="8" s="1"/>
  <c r="G32" i="7"/>
  <c r="D121" i="4"/>
  <c r="E11" i="8"/>
  <c r="D125" i="4" s="1"/>
  <c r="Q35" i="15"/>
  <c r="C58" i="15" s="1"/>
  <c r="H61" i="8"/>
  <c r="H65" i="4"/>
  <c r="H86" i="4" s="1"/>
  <c r="H68" i="7"/>
  <c r="L121" i="4"/>
  <c r="M32" i="8"/>
  <c r="D68" i="7"/>
  <c r="D61" i="8"/>
  <c r="D65" i="4"/>
  <c r="D86" i="4" s="1"/>
  <c r="J38" i="7"/>
  <c r="L38" i="7"/>
  <c r="F38" i="7"/>
  <c r="E38" i="7"/>
  <c r="I38" i="7"/>
  <c r="D38" i="7"/>
  <c r="G38" i="7"/>
  <c r="C38" i="7"/>
  <c r="M38" i="7"/>
  <c r="N38" i="7"/>
  <c r="K38" i="7"/>
  <c r="H38" i="7"/>
  <c r="H11" i="8"/>
  <c r="G125" i="4" s="1"/>
  <c r="G124" i="4"/>
  <c r="K62" i="8"/>
  <c r="K63" i="8" s="1"/>
  <c r="K63" i="4"/>
  <c r="K84" i="4" s="1"/>
  <c r="I66" i="4"/>
  <c r="I87" i="4" s="1"/>
  <c r="J67" i="7"/>
  <c r="J60" i="8"/>
  <c r="J64" i="4"/>
  <c r="J85" i="4" s="1"/>
  <c r="D64" i="16" l="1"/>
  <c r="E64" i="16"/>
  <c r="C64" i="16"/>
  <c r="Q47" i="15"/>
  <c r="B60" i="15"/>
  <c r="E60" i="15" s="1"/>
  <c r="E58" i="15"/>
  <c r="D63" i="15" s="1"/>
  <c r="E59" i="15"/>
  <c r="D64" i="15" s="1"/>
  <c r="Q46" i="15"/>
  <c r="Q45" i="15"/>
  <c r="B64" i="15" l="1"/>
  <c r="B63" i="15"/>
  <c r="C64" i="15"/>
  <c r="D65" i="15"/>
  <c r="C65" i="15"/>
  <c r="B65" i="15"/>
  <c r="E65" i="15" s="1"/>
  <c r="C63" i="15"/>
  <c r="E64" i="15" l="1"/>
  <c r="E63" i="15"/>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<sst xmlns="http://schemas.openxmlformats.org/spreadsheetml/2006/main" count="8106" uniqueCount="196">
  <si>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</si>
  <si>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</si>
  <si>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</si>
  <si>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</si>
  <si>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</si>
  <si>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</si>
  <si>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</si>
  <si>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</si>
  <si>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</si>
  <si>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</si>
  <si>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</si>
  <si>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</si>
  <si>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</si>
  <si>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</si>
  <si>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</si>
  <si>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</si>
  <si>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</si>
  <si>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</si>
  <si>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</si>
  <si>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</si>
  <si>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</si>
  <si>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</si>
  <si>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</si>
  <si>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</si>
  <si>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</si>
  <si>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</si>
  <si>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</si>
  <si>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</si>
  <si>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</si>
  <si>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</si>
  <si>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</si>
  <si>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</si>
  <si>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</si>
  <si>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</si>
  <si>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</si>
  <si>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</si>
  <si>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</si>
  <si>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</si>
  <si>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</si>
  <si>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</si>
  <si>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</si>
  <si>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</si>
  <si>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</si>
  <si>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</si>
  <si>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</si>
  <si>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</si>
  <si>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</si>
  <si>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</si>
  <si>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</si>
  <si>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indexed="9"/>
        <rFont val="Arial"/>
        <family val="2"/>
      </rPr>
      <t xml:space="preserve">Why do we care about Budget Variance? </t>
    </r>
    <r>
      <rPr>
        <sz val="12"/>
        <color indexed="9"/>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indexed="9"/>
        <rFont val="Arial"/>
        <family val="2"/>
      </rPr>
      <t>why</t>
    </r>
    <r>
      <rPr>
        <sz val="12"/>
        <color indexed="9"/>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</si>
  <si>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</si>
  <si>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</si>
  <si>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</si>
  <si>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</si>
  <si>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</si>
  <si>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</si>
  <si>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</si>
  <si>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</si>
  <si>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</si>
  <si>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</si>
  <si>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</si>
  <si>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</si>
  <si>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</si>
  <si>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</si>
  <si>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</si>
  <si>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</si>
  <si>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</si>
  <si>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</si>
  <si>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</si>
  <si>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</si>
  <si>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</si>
  <si>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</si>
  <si>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</si>
  <si>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</si>
  <si>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</si>
  <si>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</si>
  <si>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</si>
  <si>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</si>
  <si>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</si>
  <si>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</si>
  <si>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</si>
  <si>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</si>
  <si>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</si>
  <si>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</si>
  <si>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</si>
  <si>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indexed="1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</si>
  <si>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</si>
  <si>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</si>
  <si>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</si>
  <si>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</si>
  <si>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</si>
  <si>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</si>
  <si>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</si>
  <si>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</si>
  <si>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</si>
  <si>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</si>
  <si>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</si>
  <si>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indexed="8"/>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</si>
  <si>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</si>
  <si>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</si>
  <si>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</si>
  <si>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</si>
  <si>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</si>
  <si>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</si>
  <si>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</si>
  <si>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</si>
  <si>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</si>
  <si>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</si>
  <si>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</si>
  <si>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indexed="8"/>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</si>
  <si>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</si>
  <si>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</si>
  <si>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</si>
  <si>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</si>
  <si>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</si>
  <si>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</si>
  <si>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</si>
  <si>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</si>
  <si>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indexed="8"/>
        <rFont val="Arial"/>
        <family val="2"/>
      </rPr>
      <t>expensive</t>
    </r>
    <r>
      <rPr>
        <sz val="10"/>
        <color indexed="8"/>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</si>
  <si>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</si>
  <si>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indexed="8"/>
        <rFont val="Arial"/>
        <family val="2"/>
      </rPr>
      <t xml:space="preserve">equally important </t>
    </r>
    <r>
      <rPr>
        <sz val="10"/>
        <color indexed="8"/>
        <rFont val="Arial"/>
        <family val="2"/>
      </rPr>
      <t xml:space="preserve">for us to understand what is our </t>
    </r>
    <r>
      <rPr>
        <b/>
        <sz val="10"/>
        <color indexed="8"/>
        <rFont val="Arial"/>
        <family val="2"/>
      </rPr>
      <t>expenses at a unit level</t>
    </r>
    <r>
      <rPr>
        <sz val="10"/>
        <color indexed="8"/>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</si>
  <si>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</si>
  <si>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indexed="8"/>
        <rFont val="Arial"/>
        <family val="2"/>
      </rPr>
      <t>may</t>
    </r>
    <r>
      <rPr>
        <sz val="10"/>
        <color indexed="8"/>
        <rFont val="Arial"/>
        <family val="2"/>
      </rPr>
      <t xml:space="preserve"> notice some trends with respect to higher costs for those units which produce a </t>
    </r>
    <r>
      <rPr>
        <b/>
        <sz val="10"/>
        <color indexed="8"/>
        <rFont val="Arial"/>
        <family val="2"/>
      </rPr>
      <t>specific</t>
    </r>
    <r>
      <rPr>
        <sz val="10"/>
        <color indexed="8"/>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</si>
  <si>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</si>
  <si>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</si>
  <si>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</si>
  <si>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</si>
  <si>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</si>
  <si>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</si>
  <si>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</si>
  <si>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</si>
  <si>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</si>
  <si>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</si>
  <si>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</si>
  <si>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</si>
  <si>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</si>
  <si>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</si>
  <si>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</si>
  <si>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</si>
  <si>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</si>
  <si>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</si>
  <si>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</si>
  <si>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</si>
  <si>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</si>
  <si>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</si>
  <si>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indexed="8"/>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</si>
  <si>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</si>
  <si>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</si>
  <si>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indexed="8"/>
        <rFont val="Arial"/>
        <family val="2"/>
      </rPr>
      <t xml:space="preserve">just how profitable the Unit(s) actually are.
Additionally, we'll explore how we can use </t>
    </r>
    <r>
      <rPr>
        <sz val="10"/>
        <color indexed="8"/>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</si>
  <si>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</si>
  <si>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</si>
  <si>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</si>
  <si>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</si>
  <si>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</si>
  <si>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indexed="8"/>
        <rFont val="Arial"/>
        <family val="2"/>
      </rPr>
      <t>aggregated</t>
    </r>
    <r>
      <rPr>
        <b/>
        <sz val="11"/>
        <color indexed="8"/>
        <rFont val="Arial"/>
        <family val="2"/>
      </rPr>
      <t>. This means we cannot see the separation between Soft / Hard Water Production.</t>
    </r>
  </si>
  <si>
    <r>
      <t>We're now at the</t>
    </r>
    <r>
      <rPr>
        <b/>
        <sz val="10"/>
        <color indexed="8"/>
        <rFont val="Arial"/>
        <family val="2"/>
      </rPr>
      <t xml:space="preserve"> final stage</t>
    </r>
    <r>
      <rPr>
        <sz val="10"/>
        <color indexed="8"/>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</si>
  <si>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</si>
  <si>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</si>
  <si>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</si>
  <si>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</si>
  <si>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</si>
  <si>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indexed="8"/>
        <rFont val="Arial"/>
        <family val="2"/>
      </rPr>
      <t>Total Costs</t>
    </r>
    <r>
      <rPr>
        <b/>
        <sz val="11"/>
        <color indexed="8"/>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</si>
  <si>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</si>
  <si>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</si>
  <si>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</si>
  <si>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</si>
  <si>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indexed="8"/>
        <rFont val="Arial"/>
        <family val="2"/>
      </rPr>
      <t>Data Repository Table</t>
    </r>
    <r>
      <rPr>
        <sz val="11"/>
        <color indexed="8"/>
        <rFont val="Arial"/>
        <family val="2"/>
      </rPr>
      <t xml:space="preserve">. This contains a </t>
    </r>
    <r>
      <rPr>
        <b/>
        <sz val="11"/>
        <color indexed="8"/>
        <rFont val="Arial"/>
        <family val="2"/>
      </rPr>
      <t>mixture of Financial Data and Production Data that you will be using to answer the questions in each of the three (3) tabs, Revenue, Expenses and EBIT.</t>
    </r>
  </si>
  <si>
    <r>
      <rPr>
        <b/>
        <sz val="11"/>
        <color indexed="8"/>
        <rFont val="Arial"/>
        <family val="2"/>
      </rPr>
      <t xml:space="preserve">Cost Centres - </t>
    </r>
    <r>
      <rPr>
        <sz val="11"/>
        <color indexed="8"/>
        <rFont val="Arial"/>
        <family val="2"/>
      </rPr>
      <t xml:space="preserve">There are centres which handle all </t>
    </r>
    <r>
      <rPr>
        <b/>
        <u/>
        <sz val="11"/>
        <color indexed="8"/>
        <rFont val="Arial"/>
        <family val="2"/>
      </rPr>
      <t xml:space="preserve">cost generating activities. 
</t>
    </r>
    <r>
      <rPr>
        <sz val="11"/>
        <color indexed="8"/>
        <rFont val="Arial"/>
        <family val="2"/>
      </rPr>
      <t xml:space="preserve">If a business has set costs, they will normally flow through to a </t>
    </r>
    <r>
      <rPr>
        <b/>
        <sz val="11"/>
        <color indexed="8"/>
        <rFont val="Arial"/>
        <family val="2"/>
      </rPr>
      <t>cost centre</t>
    </r>
    <r>
      <rPr>
        <sz val="11"/>
        <color indexed="8"/>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indexed="8"/>
        <rFont val="Arial"/>
        <family val="2"/>
      </rPr>
      <t>revenues stay in Profit Centres and Costs stay in Cost Centres</t>
    </r>
    <r>
      <rPr>
        <sz val="11"/>
        <color indexed="8"/>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</si>
  <si>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</si>
  <si>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</si>
  <si>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indexed="8"/>
        <rFont val="Arial"/>
        <family val="2"/>
      </rPr>
      <t>revenue generating activities</t>
    </r>
    <r>
      <rPr>
        <u/>
        <sz val="11"/>
        <color indexed="8"/>
        <rFont val="Arial"/>
        <family val="2"/>
      </rPr>
      <t xml:space="preserve">. 
</t>
    </r>
    <r>
      <rPr>
        <sz val="11"/>
        <color indexed="8"/>
        <rFont val="Arial"/>
        <family val="2"/>
      </rPr>
      <t>These are then broken down further into Profit Centre Elements of which there are two, one for each water product (Soft Water and Hard Water).</t>
    </r>
    <r>
      <rPr>
        <b/>
        <sz val="11"/>
        <color indexed="8"/>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</si>
  <si>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</si>
  <si>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</si>
  <si>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</si>
  <si>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indexed="8"/>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</si>
  <si>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</si>
  <si>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</si>
  <si>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</si>
  <si>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</si>
  <si>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</si>
  <si>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</si>
  <si>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</si>
  <si>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</si>
  <si>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</si>
  <si>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</si>
  <si>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</si>
  <si>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</si>
  <si>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indexed="8"/>
        <rFont val="Arial"/>
        <family val="2"/>
      </rPr>
      <t xml:space="preserve">REAL WORLD Client </t>
    </r>
    <r>
      <rPr>
        <sz val="11"/>
        <color indexed="8"/>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</si>
  <si>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</si>
  <si>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indexed="10"/>
        <rFont val="Arial"/>
        <family val="2"/>
      </rPr>
      <t>Please note you will have to reference the account type FINANCIAL ACTUAL in the Data Repository Tab to answer the questions in this Case Study for Revenue Analysis, Expenses Analysis and EBIT Analysis.</t>
    </r>
  </si>
  <si>
    <t>Aggregate Expenses</t>
  </si>
  <si>
    <t>Totals</t>
  </si>
  <si>
    <t>Chemical Expenditure</t>
  </si>
  <si>
    <t>Water Production</t>
  </si>
  <si>
    <t xml:space="preserve">The Jutik Unit has the highest overall EBIT Margin. This means that the Jutik Unit converts the highest percentage of a dollar of revenue turned into profit overall. </t>
  </si>
  <si>
    <t>According to the combo chart, there seems to be some correlation between chemical costs and water production. Beginning in November of 2013, the chemical costs rise with rising water production up through June 2014 where both fall together. Prior to November of 2013, the correlation is less clear. From July to October of 2013, the chemical costs seem to fall or be stagnant as water production increases steadily.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</si>
</sst>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quot;$&quot;#,##0.00;[Red]\-&quot;$&quot;#,##0.00"/>
    <numFmt numFmtId="165" formatCode="[$$-C09]#,##0.00"/>
    <numFmt numFmtId="166" formatCode="0.0%"/>
    <numFmt numFmtId="167" formatCode="&quot;$&quot;#,##0.00"/>
  </numFmts>
  <fonts count="50">
    <font>
      <sz val="11"/>
      <color rgb="FF000000"/>
      <name val="Calibri"/>
    </font>
    <font>
      <sz val="10"/>
      <name val="Arial"/>
      <family val="2"/>
    </font>
    <font>
      <b/>
      <sz val="10"/>
      <color indexed="8"/>
      <name val="Arial"/>
      <family val="2"/>
    </font>
    <font>
      <sz val="10"/>
      <color indexed="8"/>
      <name val="Arial"/>
      <family val="2"/>
    </font>
    <font>
      <b/>
      <sz val="11"/>
      <color indexed="8"/>
      <name val="Arial"/>
      <family val="2"/>
    </font>
    <font>
      <sz val="11"/>
      <color indexed="8"/>
      <name val="Arial"/>
      <family val="2"/>
    </font>
    <font>
      <b/>
      <sz val="12"/>
      <color indexed="9"/>
      <name val="Arial"/>
      <family val="2"/>
    </font>
    <font>
      <sz val="12"/>
      <color indexed="9"/>
      <name val="Arial"/>
      <family val="2"/>
    </font>
    <font>
      <b/>
      <u/>
      <sz val="10"/>
      <color indexed="10"/>
      <name val="Arial"/>
      <family val="2"/>
    </font>
    <font>
      <sz val="8"/>
      <name val="Calibri"/>
      <family val="2"/>
    </font>
    <font>
      <b/>
      <u/>
      <sz val="11"/>
      <color indexed="8"/>
      <name val="Arial"/>
      <family val="2"/>
    </font>
    <font>
      <i/>
      <sz val="10"/>
      <color indexed="8"/>
      <name val="Arial"/>
      <family val="2"/>
    </font>
    <font>
      <u/>
      <sz val="11"/>
      <color indexed="8"/>
      <name val="Arial"/>
      <family val="2"/>
    </font>
    <font>
      <b/>
      <sz val="11"/>
      <color indexed="10"/>
      <name val="Arial"/>
      <family val="2"/>
    </font>
    <font>
      <sz val="11"/>
      <color rgb="FF000000"/>
      <name val="Calibri"/>
      <family val="2"/>
    </font>
    <font>
      <b/>
      <sz val="10"/>
      <color rgb="FF000000"/>
      <name val="Arial"/>
      <family val="2"/>
    </font>
    <font>
      <sz val="10"/>
      <color rgb="FF000000"/>
      <name val="Arial"/>
      <family val="2"/>
    </font>
    <font>
      <sz val="11"/>
      <color rgb="FF000000"/>
      <name val="Arial"/>
      <family val="2"/>
    </font>
    <font>
      <sz val="10"/>
      <color rgb="FF000000"/>
      <name val="Calibri"/>
      <family val="2"/>
    </font>
    <font>
      <sz val="10"/>
      <color theme="0"/>
      <name val="Arial"/>
      <family val="2"/>
    </font>
    <font>
      <b/>
      <sz val="11"/>
      <color rgb="FF000000"/>
      <name val="Calibri"/>
      <family val="2"/>
    </font>
    <font>
      <sz val="11"/>
      <color theme="0"/>
      <name val="Calibri"/>
      <family val="2"/>
    </font>
    <font>
      <b/>
      <sz val="10"/>
      <color theme="0"/>
      <name val="Arial"/>
      <family val="2"/>
    </font>
    <font>
      <sz val="10"/>
      <color theme="0"/>
      <name val="Calibri"/>
      <family val="2"/>
    </font>
    <font>
      <b/>
      <sz val="11"/>
      <color theme="0"/>
      <name val="Calibri"/>
      <family val="2"/>
    </font>
    <font>
      <sz val="12"/>
      <color theme="0"/>
      <name val="Calibri"/>
      <family val="2"/>
    </font>
    <font>
      <b/>
      <sz val="14"/>
      <color theme="0"/>
      <name val="Arial"/>
      <family val="2"/>
    </font>
    <font>
      <sz val="14"/>
      <color theme="0"/>
      <name val="Arial"/>
      <family val="2"/>
    </font>
    <font>
      <b/>
      <sz val="16"/>
      <color theme="0"/>
      <name val="Arial"/>
      <family val="2"/>
    </font>
    <font>
      <sz val="16"/>
      <color theme="0"/>
      <name val="Calibri"/>
      <family val="2"/>
    </font>
    <font>
      <i/>
      <sz val="12"/>
      <color rgb="FF000000"/>
      <name val="Arial"/>
      <family val="2"/>
    </font>
    <font>
      <b/>
      <sz val="10"/>
      <color theme="0"/>
      <name val="Calibri"/>
      <family val="2"/>
    </font>
    <font>
      <b/>
      <sz val="12"/>
      <color theme="0"/>
      <name val="Arial"/>
      <family val="2"/>
    </font>
    <font>
      <sz val="16"/>
      <color theme="0"/>
      <name val="Arial"/>
      <family val="2"/>
    </font>
    <font>
      <sz val="12"/>
      <color theme="0"/>
      <name val="Arial"/>
      <family val="2"/>
    </font>
    <font>
      <sz val="9"/>
      <color rgb="FF000000"/>
      <name val="Arial"/>
      <family val="2"/>
    </font>
    <font>
      <b/>
      <sz val="14"/>
      <color rgb="FF000000"/>
      <name val="Arial"/>
      <family val="2"/>
    </font>
    <font>
      <sz val="14"/>
      <color rgb="FF000000"/>
      <name val="Arial"/>
      <family val="2"/>
    </font>
    <font>
      <b/>
      <sz val="11"/>
      <color rgb="FF000000"/>
      <name val="Arial"/>
      <family val="2"/>
    </font>
    <font>
      <b/>
      <sz val="9"/>
      <color rgb="FF000000"/>
      <name val="Arial"/>
      <family val="2"/>
    </font>
    <font>
      <sz val="9"/>
      <color theme="0"/>
      <name val="Arial"/>
      <family val="2"/>
    </font>
    <font>
      <sz val="8"/>
      <color rgb="FF000000"/>
      <name val="Arial"/>
      <family val="2"/>
    </font>
    <font>
      <b/>
      <sz val="11"/>
      <color theme="0"/>
      <name val="Arial"/>
      <family val="2"/>
    </font>
    <font>
      <sz val="11"/>
      <color rgb="FF000000"/>
      <name val="Calibri"/>
      <family val="2"/>
    </font>
    <font>
      <b/>
      <sz val="10"/>
      <color theme="1"/>
      <name val="Arial"/>
      <family val="2"/>
    </font>
    <font>
      <sz val="10"/>
      <color theme="1"/>
      <name val="Arial"/>
      <family val="2"/>
    </font>
    <font>
      <b/>
      <sz val="11"/>
      <color theme="1"/>
      <name val="Arial"/>
      <family val="2"/>
    </font>
    <font>
      <b/>
      <sz val="10"/>
      <color rgb="FF000000"/>
      <name val="Calibri"/>
      <family val="2"/>
    </font>
    <font>
      <sz val="14"/>
      <color rgb="FF000000"/>
      <name val="Calibri"/>
      <family val="2"/>
    </font>
    <font>
      <b/>
      <sz val="12"/>
      <color rgb="FF000000"/>
      <name val="Calibri"/>
      <family val="2"/>
    </font>
  </fonts>
  <fills count="16">
    <fill>
      <patternFill patternType="none"/>
    </fill>
    <fill>
      <patternFill patternType="gray125"/>
    </fill>
    <fill>
      <patternFill patternType="solid">
        <fgColor rgb="FFBDD6EE"/>
        <bgColor rgb="FFBDD6EE"/>
      </patternFill>
    </fill>
    <fill>
      <patternFill patternType="solid">
        <fgColor rgb="FFBFD2E2"/>
        <bgColor rgb="FFBFD2E2"/>
      </patternFill>
    </fill>
    <fill>
      <patternFill patternType="solid">
        <fgColor rgb="FFFFFFFF"/>
        <bgColor rgb="FFFFFFFF"/>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9" tint="0.59999389629810485"/>
        <bgColor indexed="64"/>
      </patternFill>
    </fill>
    <fill>
      <patternFill patternType="solid">
        <fgColor rgb="FF92D050"/>
        <bgColor indexed="64"/>
      </patternFill>
    </fill>
  </fills>
  <borders count="16">
    <border>
      <left/>
      <right/>
      <top/>
      <bottom/>
      <diagonal/>
    </border>
    <border>
      <left/>
      <right/>
      <top style="double">
        <color indexed="64"/>
      </top>
      <bottom style="double">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top style="thin">
        <color rgb="FF000000"/>
      </top>
      <bottom style="thin">
        <color rgb="FF000000"/>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s>
  <cellStyleXfs count="3">
    <xf numFmtId="0" fontId="0" fillId="0" borderId="0"/>
    <xf numFmtId="44" fontId="14" fillId="0" borderId="0" applyFont="0" applyFill="0" applyBorder="0" applyAlignment="0" applyProtection="0"/>
    <xf numFmtId="9" fontId="14" fillId="0" borderId="0" applyFont="0" applyFill="0" applyBorder="0" applyAlignment="0" applyProtection="0"/>
  </cellStyleXfs>
  <cellXfs count="182">
    <xf numFmtId="0" fontId="0" fillId="0" borderId="0" xfId="0"/>
    <xf numFmtId="0" fontId="15" fillId="0" borderId="0" xfId="0" applyFont="1"/>
    <xf numFmtId="0" fontId="16" fillId="0" borderId="0" xfId="0" applyFont="1"/>
    <xf numFmtId="0" fontId="15" fillId="2" borderId="2" xfId="0" applyFont="1" applyFill="1" applyBorder="1" applyAlignment="1">
      <alignment horizontal="left" vertical="top"/>
    </xf>
    <xf numFmtId="49" fontId="16" fillId="0" borderId="3" xfId="0" applyNumberFormat="1" applyFont="1" applyBorder="1"/>
    <xf numFmtId="49" fontId="15" fillId="0" borderId="4" xfId="0" applyNumberFormat="1" applyFont="1" applyBorder="1"/>
    <xf numFmtId="49" fontId="16" fillId="0" borderId="5" xfId="0" applyNumberFormat="1" applyFont="1" applyBorder="1"/>
    <xf numFmtId="49" fontId="16" fillId="0" borderId="6" xfId="0" applyNumberFormat="1" applyFont="1" applyBorder="1"/>
    <xf numFmtId="0" fontId="16" fillId="3" borderId="7" xfId="0" applyFont="1" applyFill="1" applyBorder="1" applyAlignment="1">
      <alignment horizontal="left" vertical="top"/>
    </xf>
    <xf numFmtId="4" fontId="16" fillId="4" borderId="8" xfId="0" applyNumberFormat="1" applyFont="1" applyFill="1" applyBorder="1" applyAlignment="1">
      <alignment horizontal="right" vertical="top"/>
    </xf>
    <xf numFmtId="4" fontId="16" fillId="4" borderId="9" xfId="0" applyNumberFormat="1" applyFont="1" applyFill="1" applyBorder="1" applyAlignment="1">
      <alignment horizontal="right" vertical="top"/>
    </xf>
    <xf numFmtId="4" fontId="16" fillId="4" borderId="10" xfId="0" applyNumberFormat="1" applyFont="1" applyFill="1" applyBorder="1" applyAlignment="1">
      <alignment horizontal="right" vertical="top"/>
    </xf>
    <xf numFmtId="4" fontId="16" fillId="4" borderId="11" xfId="0" applyNumberFormat="1" applyFont="1" applyFill="1" applyBorder="1" applyAlignment="1">
      <alignment horizontal="right" vertical="top"/>
    </xf>
    <xf numFmtId="0" fontId="16" fillId="3" borderId="0" xfId="0" applyFont="1" applyFill="1" applyAlignment="1">
      <alignment horizontal="left" vertical="top"/>
    </xf>
    <xf numFmtId="0" fontId="15" fillId="0" borderId="12" xfId="0" applyFont="1" applyBorder="1"/>
    <xf numFmtId="0" fontId="16" fillId="0" borderId="13" xfId="0" applyFont="1" applyBorder="1"/>
    <xf numFmtId="164" fontId="16" fillId="0" borderId="13" xfId="0" applyNumberFormat="1" applyFont="1" applyBorder="1"/>
    <xf numFmtId="164" fontId="17" fillId="0" borderId="13" xfId="0" applyNumberFormat="1" applyFont="1" applyBorder="1"/>
    <xf numFmtId="0" fontId="18" fillId="0" borderId="0" xfId="0" applyFont="1"/>
    <xf numFmtId="164" fontId="16" fillId="0" borderId="0" xfId="0" applyNumberFormat="1" applyFont="1"/>
    <xf numFmtId="0" fontId="16" fillId="5" borderId="0" xfId="0" applyFont="1" applyFill="1"/>
    <xf numFmtId="0" fontId="19" fillId="5" borderId="0" xfId="0" applyFont="1" applyFill="1"/>
    <xf numFmtId="0" fontId="16" fillId="6" borderId="0" xfId="0" applyFont="1" applyFill="1"/>
    <xf numFmtId="0" fontId="16" fillId="0" borderId="14" xfId="0" applyFont="1" applyBorder="1" applyAlignment="1">
      <alignment horizontal="left" vertical="top"/>
    </xf>
    <xf numFmtId="0" fontId="1" fillId="0" borderId="0" xfId="0" applyFont="1"/>
    <xf numFmtId="0" fontId="20" fillId="0" borderId="0" xfId="0" applyFont="1"/>
    <xf numFmtId="0" fontId="0" fillId="5" borderId="0" xfId="0" applyFill="1"/>
    <xf numFmtId="0" fontId="21" fillId="5" borderId="0" xfId="0" applyFont="1" applyFill="1"/>
    <xf numFmtId="0" fontId="22" fillId="5" borderId="0" xfId="0" applyFont="1" applyFill="1"/>
    <xf numFmtId="0" fontId="22" fillId="7" borderId="2" xfId="0" applyFont="1" applyFill="1" applyBorder="1" applyAlignment="1">
      <alignment horizontal="left" vertical="top"/>
    </xf>
    <xf numFmtId="0" fontId="16" fillId="0" borderId="0" xfId="0" applyFont="1" applyAlignment="1">
      <alignment horizontal="left" vertical="top"/>
    </xf>
    <xf numFmtId="2" fontId="16" fillId="0" borderId="6" xfId="0" applyNumberFormat="1" applyFont="1" applyBorder="1"/>
    <xf numFmtId="0" fontId="18" fillId="5" borderId="0" xfId="0" applyFont="1" applyFill="1"/>
    <xf numFmtId="0" fontId="23" fillId="5" borderId="0" xfId="0" applyFont="1" applyFill="1"/>
    <xf numFmtId="0" fontId="24" fillId="5" borderId="0" xfId="0" applyFont="1" applyFill="1"/>
    <xf numFmtId="0" fontId="25" fillId="5" borderId="0" xfId="0" applyFont="1" applyFill="1"/>
    <xf numFmtId="0" fontId="26" fillId="5" borderId="0" xfId="0" applyFont="1" applyFill="1"/>
    <xf numFmtId="0" fontId="27" fillId="5" borderId="0" xfId="0" applyFont="1" applyFill="1"/>
    <xf numFmtId="0" fontId="28" fillId="5" borderId="0" xfId="0" applyFont="1" applyFill="1"/>
    <xf numFmtId="0" fontId="29" fillId="5" borderId="0" xfId="0" applyFont="1" applyFill="1"/>
    <xf numFmtId="164" fontId="19" fillId="5" borderId="0" xfId="0" applyNumberFormat="1" applyFont="1" applyFill="1"/>
    <xf numFmtId="0" fontId="19" fillId="8" borderId="0" xfId="0" applyFont="1" applyFill="1"/>
    <xf numFmtId="0" fontId="15" fillId="0" borderId="1" xfId="0" applyFont="1" applyBorder="1"/>
    <xf numFmtId="164" fontId="16" fillId="0" borderId="1" xfId="0" applyNumberFormat="1" applyFont="1" applyBorder="1"/>
    <xf numFmtId="0" fontId="30" fillId="0" borderId="0" xfId="0" applyFont="1"/>
    <xf numFmtId="49" fontId="22" fillId="5" borderId="3" xfId="0" applyNumberFormat="1" applyFont="1" applyFill="1" applyBorder="1"/>
    <xf numFmtId="49" fontId="22" fillId="5" borderId="6" xfId="0" applyNumberFormat="1" applyFont="1" applyFill="1" applyBorder="1"/>
    <xf numFmtId="0" fontId="31" fillId="5" borderId="0" xfId="0" applyFont="1" applyFill="1"/>
    <xf numFmtId="0" fontId="32" fillId="5" borderId="0" xfId="0" applyFont="1" applyFill="1" applyAlignment="1">
      <alignment wrapText="1"/>
    </xf>
    <xf numFmtId="49" fontId="26" fillId="5" borderId="3" xfId="0" applyNumberFormat="1" applyFont="1" applyFill="1" applyBorder="1"/>
    <xf numFmtId="0" fontId="33" fillId="5" borderId="0" xfId="0" applyFont="1" applyFill="1"/>
    <xf numFmtId="164" fontId="17" fillId="0" borderId="0" xfId="0" applyNumberFormat="1" applyFont="1"/>
    <xf numFmtId="0" fontId="34" fillId="5" borderId="0" xfId="0" applyFont="1" applyFill="1"/>
    <xf numFmtId="164" fontId="34" fillId="5" borderId="0" xfId="0" applyNumberFormat="1" applyFont="1" applyFill="1"/>
    <xf numFmtId="0" fontId="16" fillId="0" borderId="7" xfId="0" applyFont="1" applyBorder="1" applyAlignment="1">
      <alignment horizontal="left" vertical="top"/>
    </xf>
    <xf numFmtId="164" fontId="16" fillId="0" borderId="8" xfId="0" applyNumberFormat="1" applyFont="1" applyBorder="1" applyAlignment="1">
      <alignment horizontal="right" vertical="top"/>
    </xf>
    <xf numFmtId="0" fontId="15" fillId="0" borderId="2" xfId="0" applyFont="1" applyBorder="1" applyAlignment="1">
      <alignment horizontal="left" vertical="top"/>
    </xf>
    <xf numFmtId="0" fontId="22" fillId="5" borderId="2" xfId="0" applyFont="1" applyFill="1" applyBorder="1" applyAlignment="1">
      <alignment horizontal="left" vertical="top"/>
    </xf>
    <xf numFmtId="164" fontId="16" fillId="0" borderId="0" xfId="0" applyNumberFormat="1" applyFont="1" applyAlignment="1">
      <alignment horizontal="right" vertical="top"/>
    </xf>
    <xf numFmtId="0" fontId="16" fillId="5" borderId="0" xfId="0" applyFont="1" applyFill="1" applyAlignment="1">
      <alignment horizontal="left" vertical="top"/>
    </xf>
    <xf numFmtId="164" fontId="16" fillId="5" borderId="0" xfId="0" applyNumberFormat="1" applyFont="1" applyFill="1" applyAlignment="1">
      <alignment horizontal="right" vertical="top"/>
    </xf>
    <xf numFmtId="0" fontId="28" fillId="5" borderId="0" xfId="0" applyFont="1" applyFill="1" applyAlignment="1">
      <alignment horizontal="left" vertical="top"/>
    </xf>
    <xf numFmtId="164" fontId="33" fillId="5" borderId="0" xfId="0" applyNumberFormat="1" applyFont="1" applyFill="1"/>
    <xf numFmtId="4" fontId="16" fillId="0" borderId="8" xfId="0" applyNumberFormat="1" applyFont="1" applyBorder="1" applyAlignment="1">
      <alignment horizontal="right" vertical="top"/>
    </xf>
    <xf numFmtId="0" fontId="26" fillId="5" borderId="6" xfId="0" applyFont="1" applyFill="1" applyBorder="1" applyAlignment="1">
      <alignment wrapText="1"/>
    </xf>
    <xf numFmtId="164" fontId="16" fillId="0" borderId="14" xfId="0" applyNumberFormat="1" applyFont="1" applyBorder="1" applyAlignment="1">
      <alignment horizontal="left" vertical="top"/>
    </xf>
    <xf numFmtId="164" fontId="16" fillId="0" borderId="14" xfId="0" applyNumberFormat="1" applyFont="1" applyBorder="1" applyAlignment="1">
      <alignment horizontal="center"/>
    </xf>
    <xf numFmtId="164" fontId="16" fillId="0" borderId="14" xfId="0" applyNumberFormat="1" applyFont="1" applyBorder="1" applyAlignment="1">
      <alignment horizontal="center" vertical="top"/>
    </xf>
    <xf numFmtId="2" fontId="16" fillId="0" borderId="14" xfId="0" applyNumberFormat="1" applyFont="1" applyBorder="1" applyAlignment="1">
      <alignment horizontal="left" vertical="top"/>
    </xf>
    <xf numFmtId="165" fontId="16" fillId="5" borderId="0" xfId="0" applyNumberFormat="1" applyFont="1" applyFill="1" applyAlignment="1">
      <alignment horizontal="right" vertical="top"/>
    </xf>
    <xf numFmtId="0" fontId="0" fillId="5" borderId="6" xfId="0" applyFill="1" applyBorder="1"/>
    <xf numFmtId="0" fontId="28" fillId="5" borderId="6" xfId="0" applyFont="1" applyFill="1" applyBorder="1"/>
    <xf numFmtId="164" fontId="16" fillId="0" borderId="7" xfId="0" applyNumberFormat="1" applyFont="1" applyBorder="1" applyAlignment="1">
      <alignment horizontal="left" vertical="top"/>
    </xf>
    <xf numFmtId="0" fontId="17" fillId="0" borderId="0" xfId="0" applyFont="1"/>
    <xf numFmtId="0" fontId="35" fillId="0" borderId="0" xfId="0" applyFont="1"/>
    <xf numFmtId="0" fontId="36" fillId="0" borderId="0" xfId="0" applyFont="1"/>
    <xf numFmtId="0" fontId="37" fillId="0" borderId="0" xfId="0" applyFont="1"/>
    <xf numFmtId="0" fontId="38" fillId="9" borderId="0" xfId="0" applyFont="1" applyFill="1"/>
    <xf numFmtId="0" fontId="17" fillId="10" borderId="0" xfId="0" applyFont="1" applyFill="1"/>
    <xf numFmtId="0" fontId="39" fillId="10" borderId="0" xfId="0" applyFont="1" applyFill="1"/>
    <xf numFmtId="17" fontId="39" fillId="10" borderId="0" xfId="0" applyNumberFormat="1" applyFont="1" applyFill="1"/>
    <xf numFmtId="0" fontId="35" fillId="10" borderId="0" xfId="0" applyFont="1" applyFill="1"/>
    <xf numFmtId="3" fontId="39" fillId="10" borderId="0" xfId="0" applyNumberFormat="1" applyFont="1" applyFill="1"/>
    <xf numFmtId="0" fontId="21" fillId="11" borderId="0" xfId="0" applyFont="1" applyFill="1"/>
    <xf numFmtId="0" fontId="40" fillId="11" borderId="0" xfId="0" applyFont="1" applyFill="1"/>
    <xf numFmtId="0" fontId="17" fillId="9" borderId="0" xfId="0" applyFont="1" applyFill="1"/>
    <xf numFmtId="0" fontId="38" fillId="12" borderId="0" xfId="0" applyFont="1" applyFill="1"/>
    <xf numFmtId="0" fontId="38" fillId="10" borderId="0" xfId="0" applyFont="1" applyFill="1"/>
    <xf numFmtId="0" fontId="38" fillId="0" borderId="0" xfId="0" applyFont="1"/>
    <xf numFmtId="9" fontId="17" fillId="0" borderId="0" xfId="0" applyNumberFormat="1" applyFont="1"/>
    <xf numFmtId="166" fontId="16" fillId="0" borderId="0" xfId="2" applyNumberFormat="1" applyFont="1" applyAlignment="1"/>
    <xf numFmtId="17" fontId="15" fillId="10" borderId="0" xfId="0" applyNumberFormat="1" applyFont="1" applyFill="1"/>
    <xf numFmtId="0" fontId="16" fillId="10" borderId="0" xfId="0" applyFont="1" applyFill="1"/>
    <xf numFmtId="3" fontId="15" fillId="10" borderId="0" xfId="0" applyNumberFormat="1" applyFont="1" applyFill="1"/>
    <xf numFmtId="0" fontId="15" fillId="10" borderId="0" xfId="0" applyFont="1" applyFill="1"/>
    <xf numFmtId="0" fontId="15" fillId="9" borderId="0" xfId="0" applyFont="1" applyFill="1"/>
    <xf numFmtId="166" fontId="35" fillId="0" borderId="0" xfId="0" applyNumberFormat="1" applyFont="1"/>
    <xf numFmtId="10" fontId="35" fillId="0" borderId="0" xfId="0" applyNumberFormat="1" applyFont="1"/>
    <xf numFmtId="164" fontId="16" fillId="10" borderId="0" xfId="0" applyNumberFormat="1" applyFont="1" applyFill="1"/>
    <xf numFmtId="0" fontId="22" fillId="11" borderId="0" xfId="0" applyFont="1" applyFill="1"/>
    <xf numFmtId="0" fontId="19" fillId="11" borderId="0" xfId="0" applyFont="1" applyFill="1"/>
    <xf numFmtId="17" fontId="16" fillId="0" borderId="0" xfId="0" applyNumberFormat="1" applyFont="1"/>
    <xf numFmtId="3" fontId="16" fillId="0" borderId="0" xfId="0" applyNumberFormat="1" applyFont="1"/>
    <xf numFmtId="164" fontId="0" fillId="0" borderId="0" xfId="0" applyNumberFormat="1"/>
    <xf numFmtId="0" fontId="22" fillId="11" borderId="0" xfId="0" applyFont="1" applyFill="1" applyAlignment="1">
      <alignment horizontal="right"/>
    </xf>
    <xf numFmtId="4" fontId="16" fillId="0" borderId="0" xfId="0" applyNumberFormat="1" applyFont="1"/>
    <xf numFmtId="0" fontId="0" fillId="9" borderId="0" xfId="0" applyFill="1"/>
    <xf numFmtId="17" fontId="0" fillId="0" borderId="0" xfId="0" applyNumberFormat="1"/>
    <xf numFmtId="0" fontId="0" fillId="10" borderId="0" xfId="0" applyFill="1"/>
    <xf numFmtId="0" fontId="39" fillId="0" borderId="1" xfId="0" applyFont="1" applyBorder="1"/>
    <xf numFmtId="0" fontId="17" fillId="0" borderId="1" xfId="0" applyFont="1" applyBorder="1"/>
    <xf numFmtId="0" fontId="0" fillId="0" borderId="1" xfId="0" applyBorder="1"/>
    <xf numFmtId="0" fontId="38" fillId="0" borderId="0" xfId="0" applyFont="1" applyAlignment="1">
      <alignment wrapText="1"/>
    </xf>
    <xf numFmtId="0" fontId="20" fillId="9" borderId="0" xfId="0" applyFont="1" applyFill="1"/>
    <xf numFmtId="164" fontId="41" fillId="0" borderId="0" xfId="0" applyNumberFormat="1" applyFont="1"/>
    <xf numFmtId="0" fontId="41" fillId="0" borderId="0" xfId="0" applyFont="1"/>
    <xf numFmtId="164" fontId="41" fillId="10" borderId="0" xfId="0" applyNumberFormat="1" applyFont="1" applyFill="1"/>
    <xf numFmtId="0" fontId="41" fillId="10" borderId="0" xfId="0" applyFont="1" applyFill="1"/>
    <xf numFmtId="10" fontId="17" fillId="0" borderId="0" xfId="0" applyNumberFormat="1" applyFont="1"/>
    <xf numFmtId="0" fontId="26" fillId="13" borderId="0" xfId="0" applyFont="1" applyFill="1"/>
    <xf numFmtId="0" fontId="19" fillId="13" borderId="0" xfId="0" applyFont="1" applyFill="1"/>
    <xf numFmtId="0" fontId="22" fillId="13" borderId="0" xfId="0" applyFont="1" applyFill="1"/>
    <xf numFmtId="0" fontId="42" fillId="13" borderId="0" xfId="0" applyFont="1" applyFill="1"/>
    <xf numFmtId="0" fontId="43" fillId="0" borderId="0" xfId="0" applyFont="1"/>
    <xf numFmtId="0" fontId="22" fillId="0" borderId="0" xfId="0" applyFont="1"/>
    <xf numFmtId="0" fontId="16" fillId="13" borderId="0" xfId="0" applyFont="1" applyFill="1"/>
    <xf numFmtId="0" fontId="35" fillId="0" borderId="1" xfId="0" applyFont="1" applyBorder="1"/>
    <xf numFmtId="0" fontId="44" fillId="0" borderId="0" xfId="0" applyFont="1"/>
    <xf numFmtId="0" fontId="45" fillId="0" borderId="0" xfId="0" applyFont="1"/>
    <xf numFmtId="0" fontId="44" fillId="0" borderId="0" xfId="0" applyFont="1" applyAlignment="1">
      <alignment horizontal="left"/>
    </xf>
    <xf numFmtId="166" fontId="17" fillId="0" borderId="0" xfId="0" applyNumberFormat="1" applyFont="1"/>
    <xf numFmtId="0" fontId="17" fillId="0" borderId="0" xfId="0" applyFont="1" applyAlignment="1">
      <alignment wrapText="1"/>
    </xf>
    <xf numFmtId="0" fontId="19" fillId="13" borderId="0" xfId="0" applyFont="1" applyFill="1" applyAlignment="1">
      <alignment wrapText="1"/>
    </xf>
    <xf numFmtId="0" fontId="16" fillId="13" borderId="0" xfId="0" applyFont="1" applyFill="1" applyAlignment="1">
      <alignment wrapText="1"/>
    </xf>
    <xf numFmtId="0" fontId="45" fillId="0" borderId="0" xfId="0" applyFont="1" applyAlignment="1">
      <alignment wrapText="1"/>
    </xf>
    <xf numFmtId="0" fontId="16" fillId="0" borderId="0" xfId="0" applyFont="1" applyAlignment="1">
      <alignment wrapText="1"/>
    </xf>
    <xf numFmtId="17" fontId="17" fillId="0" borderId="0" xfId="0" applyNumberFormat="1" applyFont="1"/>
    <xf numFmtId="167" fontId="17" fillId="0" borderId="0" xfId="0" applyNumberFormat="1" applyFont="1"/>
    <xf numFmtId="0" fontId="49" fillId="0" borderId="0" xfId="0" applyFont="1"/>
    <xf numFmtId="164" fontId="0" fillId="0" borderId="0" xfId="0" applyNumberFormat="1" applyAlignment="1">
      <alignment horizontal="center"/>
    </xf>
    <xf numFmtId="0" fontId="49" fillId="0" borderId="0" xfId="0" applyFont="1" applyAlignment="1">
      <alignment horizontal="center"/>
    </xf>
    <xf numFmtId="167" fontId="0" fillId="0" borderId="0" xfId="0" applyNumberFormat="1" applyAlignment="1">
      <alignment horizontal="center"/>
    </xf>
    <xf numFmtId="2" fontId="16" fillId="0" borderId="0" xfId="0" applyNumberFormat="1" applyFont="1"/>
    <xf numFmtId="167" fontId="16" fillId="0" borderId="0" xfId="0" applyNumberFormat="1" applyFont="1"/>
    <xf numFmtId="0" fontId="39" fillId="0" borderId="0" xfId="0" applyFont="1"/>
    <xf numFmtId="17" fontId="15" fillId="10" borderId="0" xfId="0" applyNumberFormat="1" applyFont="1" applyFill="1" applyAlignment="1">
      <alignment horizontal="right"/>
    </xf>
    <xf numFmtId="2" fontId="0" fillId="0" borderId="0" xfId="1" applyNumberFormat="1" applyFont="1" applyAlignment="1"/>
    <xf numFmtId="167" fontId="0" fillId="0" borderId="0" xfId="1" applyNumberFormat="1" applyFont="1" applyAlignment="1"/>
    <xf numFmtId="0" fontId="15" fillId="10" borderId="0" xfId="0" applyFont="1" applyFill="1" applyAlignment="1">
      <alignment horizontal="right"/>
    </xf>
    <xf numFmtId="0" fontId="17" fillId="14" borderId="0" xfId="0" applyFont="1" applyFill="1"/>
    <xf numFmtId="0" fontId="0" fillId="14" borderId="0" xfId="0" applyFill="1"/>
    <xf numFmtId="0" fontId="14" fillId="14" borderId="0" xfId="0" applyFont="1" applyFill="1"/>
    <xf numFmtId="167" fontId="0" fillId="15" borderId="0" xfId="0" applyNumberFormat="1" applyFill="1" applyAlignment="1">
      <alignment horizontal="center"/>
    </xf>
    <xf numFmtId="164" fontId="17" fillId="10" borderId="0" xfId="0" applyNumberFormat="1" applyFont="1" applyFill="1"/>
    <xf numFmtId="8" fontId="17" fillId="0" borderId="0" xfId="0" applyNumberFormat="1" applyFont="1"/>
    <xf numFmtId="0" fontId="17" fillId="0" borderId="0" xfId="0" applyFont="1" applyAlignment="1">
      <alignment wrapText="1"/>
    </xf>
    <xf numFmtId="0" fontId="43" fillId="0" borderId="0" xfId="0" applyFont="1"/>
    <xf numFmtId="0" fontId="46" fillId="0" borderId="0" xfId="0" applyFont="1" applyAlignment="1">
      <alignment wrapText="1"/>
    </xf>
    <xf numFmtId="0" fontId="0" fillId="0" borderId="0" xfId="0"/>
    <xf numFmtId="0" fontId="43" fillId="0" borderId="0" xfId="0" applyFont="1" applyAlignment="1">
      <alignment wrapText="1"/>
    </xf>
    <xf numFmtId="0" fontId="38" fillId="0" borderId="0" xfId="0" applyFont="1" applyAlignment="1">
      <alignment wrapText="1"/>
    </xf>
    <xf numFmtId="0" fontId="38" fillId="9" borderId="0" xfId="0" applyFont="1" applyFill="1" applyAlignment="1">
      <alignment wrapText="1"/>
    </xf>
    <xf numFmtId="0" fontId="20" fillId="9" borderId="0" xfId="0" applyFont="1" applyFill="1" applyAlignment="1">
      <alignment wrapText="1"/>
    </xf>
    <xf numFmtId="0" fontId="0" fillId="9" borderId="0" xfId="0" applyFill="1"/>
    <xf numFmtId="0" fontId="15" fillId="12" borderId="0" xfId="0" applyFont="1" applyFill="1" applyAlignment="1">
      <alignment wrapText="1"/>
    </xf>
    <xf numFmtId="0" fontId="18" fillId="0" borderId="0" xfId="0" applyFont="1"/>
    <xf numFmtId="0" fontId="16" fillId="0" borderId="0" xfId="0" applyFont="1" applyAlignment="1">
      <alignment wrapText="1"/>
    </xf>
    <xf numFmtId="0" fontId="15" fillId="9" borderId="0" xfId="0" applyFont="1" applyFill="1" applyAlignment="1">
      <alignment wrapText="1"/>
    </xf>
    <xf numFmtId="0" fontId="47" fillId="9" borderId="0" xfId="0" applyFont="1" applyFill="1" applyAlignment="1">
      <alignment wrapText="1"/>
    </xf>
    <xf numFmtId="0" fontId="17" fillId="0" borderId="0" xfId="0" applyFont="1"/>
    <xf numFmtId="0" fontId="26" fillId="8" borderId="0" xfId="0" applyFont="1" applyFill="1" applyAlignment="1">
      <alignment wrapText="1"/>
    </xf>
    <xf numFmtId="0" fontId="48" fillId="0" borderId="0" xfId="0" applyFont="1"/>
    <xf numFmtId="0" fontId="34" fillId="5" borderId="0" xfId="0" applyFont="1" applyFill="1" applyAlignment="1">
      <alignment wrapText="1"/>
    </xf>
    <xf numFmtId="0" fontId="25" fillId="5" borderId="0" xfId="0" applyFont="1" applyFill="1"/>
    <xf numFmtId="0" fontId="32" fillId="5" borderId="0" xfId="0" applyFont="1" applyFill="1" applyAlignment="1">
      <alignment wrapText="1"/>
    </xf>
    <xf numFmtId="0" fontId="26" fillId="5" borderId="15" xfId="0" applyFont="1" applyFill="1" applyBorder="1" applyAlignment="1">
      <alignment wrapText="1"/>
    </xf>
    <xf numFmtId="0" fontId="0" fillId="0" borderId="15" xfId="0" applyBorder="1"/>
    <xf numFmtId="0" fontId="26" fillId="5" borderId="6" xfId="0" applyFont="1" applyFill="1" applyBorder="1" applyAlignment="1">
      <alignment wrapText="1"/>
    </xf>
    <xf numFmtId="0" fontId="0" fillId="0" borderId="6" xfId="0" applyBorder="1"/>
    <xf numFmtId="0" fontId="22" fillId="5" borderId="0" xfId="0" applyFont="1" applyFill="1" applyAlignment="1">
      <alignment wrapText="1"/>
    </xf>
    <xf numFmtId="0" fontId="0" fillId="5" borderId="0" xfId="0" applyFill="1" applyAlignment="1">
      <alignment wrapText="1"/>
    </xf>
    <xf numFmtId="0" fontId="26" fillId="5" borderId="0" xfId="0" applyFont="1" applyFill="1" applyAlignment="1">
      <alignment wrapText="1"/>
    </xf>
  </cellXfs>
  <cellStyles count="3">
    <cellStyle name="Currency" xfId="1" builtinId="4"/>
    <cellStyle name="Normal" xfId="0" builtinId="0"/>
    <cellStyle name="Percent" xfId="2" builtinId="5"/>
  </cellStyles>
  <dxfs count="9">
    <dxf>
      <fill>
        <patternFill>
          <bgColor theme="9" tint="0.79998168889431442"/>
        </patternFill>
      </fill>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theme="1" tint="0.499984740745262"/>
        </patternFill>
      </fill>
      <alignment horizontal="general" vertical="bottom" textRotation="0" wrapText="0" indent="0" justifyLastLine="0" shrinkToFit="0" readingOrder="0"/>
    </dxf>
  </dxfs>
  <tableStyles count="0" defaultTableStyle="TableStyleMedium2" defaultPivotStyle="PivotStyleLight16"/>
  <colors>
    <mruColors>
      <color rgb="FFD05D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Avenir Book" panose="02000503020000020003" pitchFamily="2" charset="0"/>
                <a:ea typeface="+mn-ea"/>
                <a:cs typeface="+mn-cs"/>
              </a:defRPr>
            </a:pPr>
            <a:r>
              <a:rPr lang="en-US" sz="2800"/>
              <a:t>Southern Water Corp Aggregate Profit Centres Revenue Analysis,</a:t>
            </a:r>
            <a:r>
              <a:rPr lang="en-US" sz="2800" baseline="0"/>
              <a:t> </a:t>
            </a:r>
            <a:r>
              <a:rPr lang="en-US" sz="2800"/>
              <a:t>Jul 2013 - Jun 2014</a:t>
            </a:r>
          </a:p>
        </c:rich>
      </c:tx>
      <c:overlay val="0"/>
      <c:spPr>
        <a:noFill/>
        <a:ln>
          <a:noFill/>
        </a:ln>
        <a:effectLst/>
      </c:spPr>
      <c:txPr>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Avenir Book" panose="02000503020000020003" pitchFamily="2" charset="0"/>
              <a:ea typeface="+mn-ea"/>
              <a:cs typeface="+mn-cs"/>
            </a:defRPr>
          </a:pPr>
          <a:endParaRPr lang="en-US"/>
        </a:p>
      </c:txPr>
    </c:title>
    <c:autoTitleDeleted val="0"/>
    <c:plotArea>
      <c:layout/>
      <c:lineChart>
        <c:grouping val="standard"/>
        <c:varyColors val="0"/>
        <c:ser>
          <c:idx val="0"/>
          <c:order val="0"/>
          <c:tx>
            <c:strRef>
              <c:f>'Revenue Analysis'!$D$45</c:f>
              <c:strCache>
                <c:ptCount val="1"/>
                <c:pt idx="0">
                  <c:v>Kootha</c:v>
                </c:pt>
              </c:strCache>
            </c:strRef>
          </c:tx>
          <c:spPr>
            <a:ln w="38100" cap="flat" cmpd="dbl" algn="ctr">
              <a:solidFill>
                <a:schemeClr val="accent1"/>
              </a:solidFill>
              <a:miter lim="800000"/>
            </a:ln>
            <a:effectLst/>
          </c:spPr>
          <c:marker>
            <c:symbol val="none"/>
          </c:marker>
          <c:cat>
            <c:numRef>
              <c:f>'Revenue Analysis'!$E$44:$P$44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Analysis'!$E$45:$P$45</c:f>
              <c:numCache>
                <c:formatCode>"$"#,##0.00;[Red]\-"$"#,##0.00</c:formatCode>
                <c:ptCount val="12"/>
                <c:pt idx="0">
                  <c:v>5914581.1976700742</c:v>
                </c:pt>
                <c:pt idx="1">
                  <c:v>5696664.2399759311</c:v>
                </c:pt>
                <c:pt idx="2">
                  <c:v>5260681.8298072498</c:v>
                </c:pt>
                <c:pt idx="3">
                  <c:v>5221955.4924466992</c:v>
                </c:pt>
                <c:pt idx="4">
                  <c:v>5514147.1707946751</c:v>
                </c:pt>
                <c:pt idx="5">
                  <c:v>5380892.2001862573</c:v>
                </c:pt>
                <c:pt idx="6">
                  <c:v>7822599.7200296298</c:v>
                </c:pt>
                <c:pt idx="7">
                  <c:v>6924324.6322913254</c:v>
                </c:pt>
                <c:pt idx="8">
                  <c:v>7297789.3913026378</c:v>
                </c:pt>
                <c:pt idx="9">
                  <c:v>5332240.4186026063</c:v>
                </c:pt>
                <c:pt idx="10">
                  <c:v>5394917.135688588</c:v>
                </c:pt>
                <c:pt idx="11">
                  <c:v>5184163.8693572879</c:v>
                </c:pt>
              </c:numCache>
            </c:numRef>
          </c:val>
          <c:smooth val="0"/>
          <c:extLst>
            <c:ext xmlns:c16="http://schemas.microsoft.com/office/drawing/2014/chart" uri="{C3380CC4-5D6E-409C-BE32-E72D297353CC}">
              <c16:uniqueId val="{00000000-86CA-2B4C-BEB4-AB9262EF657E}"/>
            </c:ext>
          </c:extLst>
        </c:ser>
        <c:ser>
          <c:idx val="1"/>
          <c:order val="1"/>
          <c:tx>
            <c:strRef>
              <c:f>'Revenue Analysis'!$D$46</c:f>
              <c:strCache>
                <c:ptCount val="1"/>
                <c:pt idx="0">
                  <c:v>Surjek</c:v>
                </c:pt>
              </c:strCache>
            </c:strRef>
          </c:tx>
          <c:spPr>
            <a:ln w="38100" cap="flat" cmpd="dbl" algn="ctr">
              <a:solidFill>
                <a:schemeClr val="accent2"/>
              </a:solidFill>
              <a:miter lim="800000"/>
            </a:ln>
            <a:effectLst/>
          </c:spPr>
          <c:marker>
            <c:symbol val="none"/>
          </c:marker>
          <c:cat>
            <c:numRef>
              <c:f>'Revenue Analysis'!$E$44:$P$44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Analysis'!$E$46:$P$46</c:f>
              <c:numCache>
                <c:formatCode>"$"#,##0.00;[Red]\-"$"#,##0.00</c:formatCode>
                <c:ptCount val="12"/>
                <c:pt idx="0">
                  <c:v>17328050.972999997</c:v>
                </c:pt>
                <c:pt idx="1">
                  <c:v>14604314.435999997</c:v>
                </c:pt>
                <c:pt idx="2">
                  <c:v>16135900.118999999</c:v>
                </c:pt>
                <c:pt idx="3">
                  <c:v>15151633.271999998</c:v>
                </c:pt>
                <c:pt idx="4">
                  <c:v>13832900.801999997</c:v>
                </c:pt>
                <c:pt idx="5">
                  <c:v>15562959.623999998</c:v>
                </c:pt>
                <c:pt idx="6">
                  <c:v>22354057.620000001</c:v>
                </c:pt>
                <c:pt idx="7">
                  <c:v>18580950.729999997</c:v>
                </c:pt>
                <c:pt idx="8">
                  <c:v>19644680.780999999</c:v>
                </c:pt>
                <c:pt idx="9">
                  <c:v>18268435.046</c:v>
                </c:pt>
                <c:pt idx="10">
                  <c:v>14627298.491999999</c:v>
                </c:pt>
                <c:pt idx="11">
                  <c:v>16164167.274</c:v>
                </c:pt>
              </c:numCache>
            </c:numRef>
          </c:val>
          <c:smooth val="0"/>
          <c:extLst>
            <c:ext xmlns:c16="http://schemas.microsoft.com/office/drawing/2014/chart" uri="{C3380CC4-5D6E-409C-BE32-E72D297353CC}">
              <c16:uniqueId val="{00000001-86CA-2B4C-BEB4-AB9262EF657E}"/>
            </c:ext>
          </c:extLst>
        </c:ser>
        <c:ser>
          <c:idx val="2"/>
          <c:order val="2"/>
          <c:tx>
            <c:strRef>
              <c:f>'Revenue Analysis'!$D$47</c:f>
              <c:strCache>
                <c:ptCount val="1"/>
                <c:pt idx="0">
                  <c:v>Jutik</c:v>
                </c:pt>
              </c:strCache>
            </c:strRef>
          </c:tx>
          <c:spPr>
            <a:ln w="38100" cap="flat" cmpd="dbl" algn="ctr">
              <a:solidFill>
                <a:schemeClr val="accent3"/>
              </a:solidFill>
              <a:miter lim="800000"/>
            </a:ln>
            <a:effectLst/>
          </c:spPr>
          <c:marker>
            <c:symbol val="none"/>
          </c:marker>
          <c:cat>
            <c:numRef>
              <c:f>'Revenue Analysis'!$E$44:$P$44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Analysis'!$E$47:$P$47</c:f>
              <c:numCache>
                <c:formatCode>"$"#,##0.00;[Red]\-"$"#,##0.00</c:formatCode>
                <c:ptCount val="12"/>
                <c:pt idx="0">
                  <c:v>12716846.793</c:v>
                </c:pt>
                <c:pt idx="1">
                  <c:v>13050243.880999997</c:v>
                </c:pt>
                <c:pt idx="2">
                  <c:v>13235472.919</c:v>
                </c:pt>
                <c:pt idx="3">
                  <c:v>11815762.267000001</c:v>
                </c:pt>
                <c:pt idx="4">
                  <c:v>11881724.445</c:v>
                </c:pt>
                <c:pt idx="5">
                  <c:v>11127131.811999999</c:v>
                </c:pt>
                <c:pt idx="6">
                  <c:v>15491089.403999997</c:v>
                </c:pt>
                <c:pt idx="7">
                  <c:v>15776843.228999998</c:v>
                </c:pt>
                <c:pt idx="8">
                  <c:v>14151791.636999998</c:v>
                </c:pt>
                <c:pt idx="9">
                  <c:v>15011361.791999999</c:v>
                </c:pt>
                <c:pt idx="10">
                  <c:v>14286635.347000001</c:v>
                </c:pt>
                <c:pt idx="11">
                  <c:v>15120321.851000002</c:v>
                </c:pt>
              </c:numCache>
            </c:numRef>
          </c:val>
          <c:smooth val="0"/>
          <c:extLst>
            <c:ext xmlns:c16="http://schemas.microsoft.com/office/drawing/2014/chart" uri="{C3380CC4-5D6E-409C-BE32-E72D297353CC}">
              <c16:uniqueId val="{00000002-86CA-2B4C-BEB4-AB9262EF657E}"/>
            </c:ext>
          </c:extLst>
        </c:ser>
        <c:dLbls>
          <c:showLegendKey val="0"/>
          <c:showVal val="0"/>
          <c:showCatName val="0"/>
          <c:showSerName val="0"/>
          <c:showPercent val="0"/>
          <c:showBubbleSize val="0"/>
        </c:dLbls>
        <c:smooth val="0"/>
        <c:axId val="1936694736"/>
        <c:axId val="1"/>
      </c:lineChart>
      <c:dateAx>
        <c:axId val="1936694736"/>
        <c:scaling>
          <c:orientation val="minMax"/>
        </c:scaling>
        <c:delete val="0"/>
        <c:axPos val="b"/>
        <c:numFmt formatCode="mmm\-yy" sourceLinked="0"/>
        <c:majorTickMark val="out"/>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
        <c:crosses val="autoZero"/>
        <c:auto val="1"/>
        <c:lblOffset val="100"/>
        <c:baseTimeUnit val="months"/>
      </c:dateAx>
      <c:valAx>
        <c:axId val="1"/>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1800" b="0" i="0" u="none" strike="noStrike" kern="1200" cap="all" baseline="0">
                    <a:solidFill>
                      <a:schemeClr val="tx1">
                        <a:lumMod val="65000"/>
                        <a:lumOff val="35000"/>
                      </a:schemeClr>
                    </a:solidFill>
                    <a:latin typeface="Avenir Book" panose="02000503020000020003" pitchFamily="2" charset="0"/>
                    <a:ea typeface="+mn-ea"/>
                    <a:cs typeface="+mn-cs"/>
                  </a:defRPr>
                </a:pPr>
                <a:r>
                  <a:rPr lang="en-US" sz="1800"/>
                  <a:t>Revenue </a:t>
                </a:r>
              </a:p>
            </c:rich>
          </c:tx>
          <c:overlay val="0"/>
          <c:spPr>
            <a:noFill/>
            <a:ln>
              <a:noFill/>
            </a:ln>
            <a:effectLst/>
          </c:spPr>
          <c:txPr>
            <a:bodyPr rot="-5400000" spcFirstLastPara="1" vertOverflow="ellipsis" vert="horz" wrap="square" anchor="ctr" anchorCtr="1"/>
            <a:lstStyle/>
            <a:p>
              <a:pPr>
                <a:defRPr sz="1800" b="0" i="0" u="none" strike="noStrike" kern="1200" cap="all" baseline="0">
                  <a:solidFill>
                    <a:schemeClr val="tx1">
                      <a:lumMod val="65000"/>
                      <a:lumOff val="35000"/>
                    </a:schemeClr>
                  </a:solidFill>
                  <a:latin typeface="Avenir Book" panose="02000503020000020003" pitchFamily="2" charset="0"/>
                  <a:ea typeface="+mn-ea"/>
                  <a:cs typeface="+mn-cs"/>
                </a:defRPr>
              </a:pPr>
              <a:endParaRPr lang="en-US"/>
            </a:p>
          </c:txPr>
        </c:title>
        <c:numFmt formatCode="\$#,##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93669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Book" panose="02000503020000020003"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2800" b="0"/>
              <a:t>Southern Water Corp Chemical Costs vs. Water Production</a:t>
            </a:r>
          </a:p>
          <a:p>
            <a:pPr>
              <a:defRPr/>
            </a:pPr>
            <a:r>
              <a:rPr lang="en-US" sz="2800" b="0"/>
              <a:t>Jul 2013 - Jun 2014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Analysis'!$B$118</c:f>
              <c:strCache>
                <c:ptCount val="1"/>
                <c:pt idx="0">
                  <c:v>Chemical Costs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Analysis'!$C$118:$N$118</c:f>
              <c:numCache>
                <c:formatCode>"$"#,##0.00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extLst>
            <c:ext xmlns:c16="http://schemas.microsoft.com/office/drawing/2014/chart" uri="{C3380CC4-5D6E-409C-BE32-E72D297353CC}">
              <c16:uniqueId val="{00000000-411E-F143-BF78-474A64BD9B6A}"/>
            </c:ext>
          </c:extLst>
        </c:ser>
        <c:dLbls>
          <c:showLegendKey val="0"/>
          <c:showVal val="0"/>
          <c:showCatName val="0"/>
          <c:showSerName val="0"/>
          <c:showPercent val="0"/>
          <c:showBubbleSize val="0"/>
        </c:dLbls>
        <c:gapWidth val="150"/>
        <c:axId val="1854478767"/>
        <c:axId val="1854004639"/>
      </c:barChart>
      <c:lineChart>
        <c:grouping val="standard"/>
        <c:varyColors val="0"/>
        <c:ser>
          <c:idx val="1"/>
          <c:order val="1"/>
          <c:tx>
            <c:strRef>
              <c:f>'Expenses Analysis'!$A$119</c:f>
              <c:strCache>
                <c:ptCount val="1"/>
                <c:pt idx="0">
                  <c:v>Water Production</c:v>
                </c:pt>
              </c:strCache>
            </c:strRef>
          </c:tx>
          <c:spPr>
            <a:ln w="28575" cap="rnd">
              <a:solidFill>
                <a:schemeClr val="accent2"/>
              </a:solidFill>
              <a:round/>
            </a:ln>
            <a:effectLst/>
          </c:spPr>
          <c:marker>
            <c:symbol val="none"/>
          </c:marker>
          <c:val>
            <c:numRef>
              <c:f>'Expenses Analysis'!$C$119:$N$119</c:f>
              <c:numCache>
                <c:formatCode>0.00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411E-F143-BF78-474A64BD9B6A}"/>
            </c:ext>
          </c:extLst>
        </c:ser>
        <c:dLbls>
          <c:showLegendKey val="0"/>
          <c:showVal val="0"/>
          <c:showCatName val="0"/>
          <c:showSerName val="0"/>
          <c:showPercent val="0"/>
          <c:showBubbleSize val="0"/>
        </c:dLbls>
        <c:marker val="1"/>
        <c:smooth val="0"/>
        <c:axId val="1212987712"/>
        <c:axId val="1212774816"/>
      </c:lineChart>
      <c:dateAx>
        <c:axId val="1854478767"/>
        <c:scaling>
          <c:orientation val="minMax"/>
        </c:scaling>
        <c:delete val="0"/>
        <c:axPos val="b"/>
        <c:numFmt formatCode="mmm\-yy"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4004639"/>
        <c:crosses val="autoZero"/>
        <c:auto val="1"/>
        <c:lblOffset val="100"/>
        <c:baseTimeUnit val="months"/>
      </c:dateAx>
      <c:valAx>
        <c:axId val="1854004639"/>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Chemical Cost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4478767"/>
        <c:crosses val="autoZero"/>
        <c:crossBetween val="between"/>
      </c:valAx>
      <c:valAx>
        <c:axId val="1212774816"/>
        <c:scaling>
          <c:orientation val="minMax"/>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Water Production (Giga-Litres)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12987712"/>
        <c:crosses val="max"/>
        <c:crossBetween val="between"/>
      </c:valAx>
      <c:catAx>
        <c:axId val="1212987712"/>
        <c:scaling>
          <c:orientation val="minMax"/>
        </c:scaling>
        <c:delete val="1"/>
        <c:axPos val="b"/>
        <c:majorTickMark val="none"/>
        <c:minorTickMark val="none"/>
        <c:tickLblPos val="nextTo"/>
        <c:crossAx val="1212774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spc="120" normalizeH="0" baseline="0">
                <a:solidFill>
                  <a:schemeClr val="tx1">
                    <a:lumMod val="65000"/>
                    <a:lumOff val="35000"/>
                  </a:schemeClr>
                </a:solidFill>
                <a:latin typeface="Avenir Book" panose="02000503020000020003" pitchFamily="2" charset="0"/>
                <a:ea typeface="+mn-ea"/>
                <a:cs typeface="+mn-cs"/>
              </a:defRPr>
            </a:pPr>
            <a:r>
              <a:rPr lang="en-US" sz="1800" b="0"/>
              <a:t>Southern Water Corp Unit Cost Centres</a:t>
            </a:r>
          </a:p>
          <a:p>
            <a:pPr>
              <a:defRPr sz="1800" b="0"/>
            </a:pPr>
            <a:r>
              <a:rPr lang="en-US" sz="1800" b="0"/>
              <a:t>Jul 2013 - Jun 2014</a:t>
            </a:r>
          </a:p>
        </c:rich>
      </c:tx>
      <c:overlay val="0"/>
      <c:spPr>
        <a:noFill/>
        <a:ln>
          <a:noFill/>
        </a:ln>
        <a:effectLst/>
      </c:spPr>
      <c:txPr>
        <a:bodyPr rot="0" spcFirstLastPara="1" vertOverflow="ellipsis" vert="horz" wrap="square" anchor="ctr" anchorCtr="1"/>
        <a:lstStyle/>
        <a:p>
          <a:pPr>
            <a:defRPr sz="1800" b="0" i="0" u="none" strike="noStrike" kern="1200" cap="all" spc="120" normalizeH="0" baseline="0">
              <a:solidFill>
                <a:schemeClr val="tx1">
                  <a:lumMod val="65000"/>
                  <a:lumOff val="35000"/>
                </a:schemeClr>
              </a:solidFill>
              <a:latin typeface="Avenir Book" panose="02000503020000020003" pitchFamily="2" charset="0"/>
              <a:ea typeface="+mn-ea"/>
              <a:cs typeface="+mn-cs"/>
            </a:defRPr>
          </a:pPr>
          <a:endParaRPr lang="en-US"/>
        </a:p>
      </c:txPr>
    </c:title>
    <c:autoTitleDeleted val="0"/>
    <c:plotArea>
      <c:layout/>
      <c:barChart>
        <c:barDir val="col"/>
        <c:grouping val="stacked"/>
        <c:varyColors val="0"/>
        <c:ser>
          <c:idx val="0"/>
          <c:order val="0"/>
          <c:tx>
            <c:strRef>
              <c:f>'Expenses Analysis'!$A$68</c:f>
              <c:strCache>
                <c:ptCount val="1"/>
                <c:pt idx="0">
                  <c:v>Chemical Costs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Avenir Book" panose="02000503020000020003"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'Expenses Analysis'!$B$67:$D$67</c:f>
              <c:strCache>
                <c:ptCount val="3"/>
                <c:pt idx="0">
                  <c:v>Kootha</c:v>
                </c:pt>
                <c:pt idx="1">
                  <c:v>Surjek</c:v>
                </c:pt>
                <c:pt idx="2">
                  <c:v>Jutik</c:v>
                </c:pt>
              </c:strCache>
            </c:strRef>
          </c:cat>
          <c:val>
            <c:numRef>
              <c:f>'Expenses Analysis'!$B$68:$D$68</c:f>
              <c:numCache>
                <c:formatCode>"$"#,##0.00</c:formatCode>
                <c:ptCount val="3"/>
                <c:pt idx="0">
                  <c:v>10125517.983652497</c:v>
                </c:pt>
                <c:pt idx="1">
                  <c:v>46326012.775156811</c:v>
                </c:pt>
                <c:pt idx="2">
                  <c:v>21961819.498855624</c:v>
                </c:pt>
              </c:numCache>
            </c:numRef>
          </c:val>
          <c:extLst>
            <c:ext xmlns:c16="http://schemas.microsoft.com/office/drawing/2014/chart" uri="{C3380CC4-5D6E-409C-BE32-E72D297353CC}">
              <c16:uniqueId val="{00000000-CE2A-3A4D-BC4F-E7F5334D2FD3}"/>
            </c:ext>
          </c:extLst>
        </c:ser>
        <c:ser>
          <c:idx val="1"/>
          <c:order val="1"/>
          <c:tx>
            <c:strRef>
              <c:f>'Expenses Analysis'!$A$69</c:f>
              <c:strCache>
                <c:ptCount val="1"/>
                <c:pt idx="0">
                  <c:v>Facility Costs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Avenir Book" panose="02000503020000020003"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'Expenses Analysis'!$B$67:$D$67</c:f>
              <c:strCache>
                <c:ptCount val="3"/>
                <c:pt idx="0">
                  <c:v>Kootha</c:v>
                </c:pt>
                <c:pt idx="1">
                  <c:v>Surjek</c:v>
                </c:pt>
                <c:pt idx="2">
                  <c:v>Jutik</c:v>
                </c:pt>
              </c:strCache>
            </c:strRef>
          </c:cat>
          <c:val>
            <c:numRef>
              <c:f>'Expenses Analysis'!$B$69:$D$69</c:f>
              <c:numCache>
                <c:formatCode>"$"#,##0.00</c:formatCode>
                <c:ptCount val="3"/>
                <c:pt idx="0">
                  <c:v>11801303.011249995</c:v>
                </c:pt>
                <c:pt idx="1">
                  <c:v>42465511.710560411</c:v>
                </c:pt>
                <c:pt idx="2">
                  <c:v>20865604.366132498</c:v>
                </c:pt>
              </c:numCache>
            </c:numRef>
          </c:val>
          <c:extLst>
            <c:ext xmlns:c16="http://schemas.microsoft.com/office/drawing/2014/chart" uri="{C3380CC4-5D6E-409C-BE32-E72D297353CC}">
              <c16:uniqueId val="{00000001-CE2A-3A4D-BC4F-E7F5334D2FD3}"/>
            </c:ext>
          </c:extLst>
        </c:ser>
        <c:ser>
          <c:idx val="2"/>
          <c:order val="2"/>
          <c:tx>
            <c:strRef>
              <c:f>'Expenses Analysis'!$A$70</c:f>
              <c:strCache>
                <c:ptCount val="1"/>
                <c:pt idx="0">
                  <c:v>Operational Maintenance Costs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Avenir Book" panose="02000503020000020003"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'Expenses Analysis'!$B$67:$D$67</c:f>
              <c:strCache>
                <c:ptCount val="3"/>
                <c:pt idx="0">
                  <c:v>Kootha</c:v>
                </c:pt>
                <c:pt idx="1">
                  <c:v>Surjek</c:v>
                </c:pt>
                <c:pt idx="2">
                  <c:v>Jutik</c:v>
                </c:pt>
              </c:strCache>
            </c:strRef>
          </c:cat>
          <c:val>
            <c:numRef>
              <c:f>'Expenses Analysis'!$B$70:$D$70</c:f>
              <c:numCache>
                <c:formatCode>"$"#,##0.00</c:formatCode>
                <c:ptCount val="3"/>
                <c:pt idx="0">
                  <c:v>13743574.812112492</c:v>
                </c:pt>
                <c:pt idx="1">
                  <c:v>48391205.36464861</c:v>
                </c:pt>
                <c:pt idx="2">
                  <c:v>18257231.318917498</c:v>
                </c:pt>
              </c:numCache>
            </c:numRef>
          </c:val>
          <c:extLst>
            <c:ext xmlns:c16="http://schemas.microsoft.com/office/drawing/2014/chart" uri="{C3380CC4-5D6E-409C-BE32-E72D297353CC}">
              <c16:uniqueId val="{00000002-CE2A-3A4D-BC4F-E7F5334D2FD3}"/>
            </c:ext>
          </c:extLst>
        </c:ser>
        <c:ser>
          <c:idx val="3"/>
          <c:order val="3"/>
          <c:tx>
            <c:strRef>
              <c:f>'Expenses Analysis'!$A$71</c:f>
              <c:strCache>
                <c:ptCount val="1"/>
                <c:pt idx="0">
                  <c:v>Labour Costs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Avenir Book" panose="02000503020000020003"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'Expenses Analysis'!$B$67:$D$67</c:f>
              <c:strCache>
                <c:ptCount val="3"/>
                <c:pt idx="0">
                  <c:v>Kootha</c:v>
                </c:pt>
                <c:pt idx="1">
                  <c:v>Surjek</c:v>
                </c:pt>
                <c:pt idx="2">
                  <c:v>Jutik</c:v>
                </c:pt>
              </c:strCache>
            </c:strRef>
          </c:cat>
          <c:val>
            <c:numRef>
              <c:f>'Expenses Analysis'!$B$71:$D$71</c:f>
              <c:numCache>
                <c:formatCode>"$"#,##0.00</c:formatCode>
                <c:ptCount val="3"/>
                <c:pt idx="0">
                  <c:v>15553428.285312492</c:v>
                </c:pt>
                <c:pt idx="1">
                  <c:v>42136369.189600006</c:v>
                </c:pt>
                <c:pt idx="2">
                  <c:v>29638834.095899999</c:v>
                </c:pt>
              </c:numCache>
            </c:numRef>
          </c:val>
          <c:extLst>
            <c:ext xmlns:c16="http://schemas.microsoft.com/office/drawing/2014/chart" uri="{C3380CC4-5D6E-409C-BE32-E72D297353CC}">
              <c16:uniqueId val="{00000003-CE2A-3A4D-BC4F-E7F5334D2FD3}"/>
            </c:ext>
          </c:extLst>
        </c:ser>
        <c:dLbls>
          <c:dLblPos val="ctr"/>
          <c:showLegendKey val="0"/>
          <c:showVal val="1"/>
          <c:showCatName val="0"/>
          <c:showSerName val="0"/>
          <c:showPercent val="0"/>
          <c:showBubbleSize val="0"/>
        </c:dLbls>
        <c:gapWidth val="79"/>
        <c:overlap val="100"/>
        <c:axId val="2058316703"/>
        <c:axId val="1809627807"/>
      </c:barChart>
      <c:catAx>
        <c:axId val="2058316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Avenir Book" panose="02000503020000020003" pitchFamily="2" charset="0"/>
                <a:ea typeface="+mn-ea"/>
                <a:cs typeface="+mn-cs"/>
              </a:defRPr>
            </a:pPr>
            <a:endParaRPr lang="en-US"/>
          </a:p>
        </c:txPr>
        <c:crossAx val="1809627807"/>
        <c:crosses val="autoZero"/>
        <c:auto val="1"/>
        <c:lblAlgn val="ctr"/>
        <c:lblOffset val="100"/>
        <c:noMultiLvlLbl val="0"/>
      </c:catAx>
      <c:valAx>
        <c:axId val="1809627807"/>
        <c:scaling>
          <c:orientation val="minMax"/>
        </c:scaling>
        <c:delete val="1"/>
        <c:axPos val="l"/>
        <c:numFmt formatCode="&quot;$&quot;#,##0.00" sourceLinked="1"/>
        <c:majorTickMark val="none"/>
        <c:minorTickMark val="none"/>
        <c:tickLblPos val="nextTo"/>
        <c:crossAx val="2058316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latin typeface="Avenir Book" panose="02000503020000020003"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Kootha Unit Chemical Costs</a:t>
            </a:r>
            <a:r>
              <a:rPr lang="en-US" sz="2400" baseline="0"/>
              <a:t> vs. Water Production</a:t>
            </a:r>
          </a:p>
          <a:p>
            <a:pPr>
              <a:defRPr sz="2400"/>
            </a:pPr>
            <a:r>
              <a:rPr lang="en-US" sz="2400" baseline="0"/>
              <a:t>Jul 2013 - Jun 2014 </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Analysis'!$B$118</c:f>
              <c:strCache>
                <c:ptCount val="1"/>
                <c:pt idx="0">
                  <c:v>Chemical Costs</c:v>
                </c:pt>
              </c:strCache>
            </c:strRef>
          </c:tx>
          <c:spPr>
            <a:solidFill>
              <a:srgbClr val="002060"/>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520E-7F48-9E80-73DA05F68D29}"/>
            </c:ext>
          </c:extLst>
        </c:ser>
        <c:dLbls>
          <c:showLegendKey val="0"/>
          <c:showVal val="0"/>
          <c:showCatName val="0"/>
          <c:showSerName val="0"/>
          <c:showPercent val="0"/>
          <c:showBubbleSize val="0"/>
        </c:dLbls>
        <c:gapWidth val="150"/>
        <c:axId val="1854478767"/>
        <c:axId val="1854004639"/>
      </c:barChart>
      <c:lineChart>
        <c:grouping val="standard"/>
        <c:varyColors val="0"/>
        <c:ser>
          <c:idx val="1"/>
          <c:order val="1"/>
          <c:tx>
            <c:strRef>
              <c:f>'Expenses Analysis'!$A$119</c:f>
              <c:strCache>
                <c:ptCount val="1"/>
                <c:pt idx="0">
                  <c:v>Water Production</c:v>
                </c:pt>
              </c:strCache>
            </c:strRef>
          </c:tx>
          <c:spPr>
            <a:ln w="53975" cap="rnd">
              <a:solidFill>
                <a:schemeClr val="accent2"/>
              </a:solidFill>
              <a:round/>
            </a:ln>
            <a:effectLst/>
          </c:spPr>
          <c:marker>
            <c:symbol val="none"/>
          </c:marker>
          <c:val>
            <c:numRef>
              <c:f>'Expenses Analysis'!$F$109:$Q$109</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520E-7F48-9E80-73DA05F68D29}"/>
            </c:ext>
          </c:extLst>
        </c:ser>
        <c:dLbls>
          <c:showLegendKey val="0"/>
          <c:showVal val="0"/>
          <c:showCatName val="0"/>
          <c:showSerName val="0"/>
          <c:showPercent val="0"/>
          <c:showBubbleSize val="0"/>
        </c:dLbls>
        <c:marker val="1"/>
        <c:smooth val="0"/>
        <c:axId val="1212987712"/>
        <c:axId val="1212774816"/>
      </c:lineChart>
      <c:dateAx>
        <c:axId val="1854478767"/>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4004639"/>
        <c:crosses val="autoZero"/>
        <c:auto val="1"/>
        <c:lblOffset val="100"/>
        <c:baseTimeUnit val="months"/>
      </c:dateAx>
      <c:valAx>
        <c:axId val="185400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Chemical Cost</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54478767"/>
        <c:crosses val="autoZero"/>
        <c:crossBetween val="between"/>
      </c:valAx>
      <c:valAx>
        <c:axId val="12127748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Water Production</a:t>
                </a:r>
                <a:r>
                  <a:rPr lang="en-US" sz="2000" baseline="0"/>
                  <a:t> (Giga-Litres)</a:t>
                </a:r>
                <a:endParaRPr lang="en-US" sz="2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12987712"/>
        <c:crosses val="max"/>
        <c:crossBetween val="between"/>
      </c:valAx>
      <c:catAx>
        <c:axId val="1212987712"/>
        <c:scaling>
          <c:orientation val="minMax"/>
        </c:scaling>
        <c:delete val="1"/>
        <c:axPos val="b"/>
        <c:majorTickMark val="out"/>
        <c:minorTickMark val="none"/>
        <c:tickLblPos val="nextTo"/>
        <c:crossAx val="1212774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Surjek</a:t>
            </a:r>
            <a:r>
              <a:rPr lang="en-US" sz="2400" baseline="0"/>
              <a:t> Unit </a:t>
            </a:r>
            <a:r>
              <a:rPr lang="en-US" sz="2400"/>
              <a:t>Chemical Costs</a:t>
            </a:r>
            <a:r>
              <a:rPr lang="en-US" sz="2400" baseline="0"/>
              <a:t> vs. Water Production</a:t>
            </a:r>
          </a:p>
          <a:p>
            <a:pPr>
              <a:defRPr sz="2400"/>
            </a:pPr>
            <a:r>
              <a:rPr lang="en-US" sz="2400" baseline="0"/>
              <a:t>Jul 2013 - Jun 2014 </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Analysis'!$B$118</c:f>
              <c:strCache>
                <c:ptCount val="1"/>
                <c:pt idx="0">
                  <c:v>Chemical Costs</c:v>
                </c:pt>
              </c:strCache>
            </c:strRef>
          </c:tx>
          <c:spPr>
            <a:solidFill>
              <a:srgbClr val="002060"/>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F745-0B48-8CCA-0FD19EE6816E}"/>
            </c:ext>
          </c:extLst>
        </c:ser>
        <c:dLbls>
          <c:showLegendKey val="0"/>
          <c:showVal val="0"/>
          <c:showCatName val="0"/>
          <c:showSerName val="0"/>
          <c:showPercent val="0"/>
          <c:showBubbleSize val="0"/>
        </c:dLbls>
        <c:gapWidth val="150"/>
        <c:axId val="1854478767"/>
        <c:axId val="1854004639"/>
      </c:barChart>
      <c:lineChart>
        <c:grouping val="standard"/>
        <c:varyColors val="0"/>
        <c:ser>
          <c:idx val="1"/>
          <c:order val="1"/>
          <c:tx>
            <c:strRef>
              <c:f>'Expenses Analysis'!$A$119</c:f>
              <c:strCache>
                <c:ptCount val="1"/>
                <c:pt idx="0">
                  <c:v>Water Production</c:v>
                </c:pt>
              </c:strCache>
            </c:strRef>
          </c:tx>
          <c:spPr>
            <a:ln w="53975" cap="rnd">
              <a:solidFill>
                <a:schemeClr val="accent2"/>
              </a:solidFill>
              <a:round/>
            </a:ln>
            <a:effectLst/>
          </c:spPr>
          <c:marker>
            <c:symbol val="none"/>
          </c:marker>
          <c:val>
            <c:numRef>
              <c:f>'Expenses Analysis'!$F$110:$Q$110</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F745-0B48-8CCA-0FD19EE6816E}"/>
            </c:ext>
          </c:extLst>
        </c:ser>
        <c:dLbls>
          <c:showLegendKey val="0"/>
          <c:showVal val="0"/>
          <c:showCatName val="0"/>
          <c:showSerName val="0"/>
          <c:showPercent val="0"/>
          <c:showBubbleSize val="0"/>
        </c:dLbls>
        <c:marker val="1"/>
        <c:smooth val="0"/>
        <c:axId val="1212987712"/>
        <c:axId val="1212774816"/>
      </c:lineChart>
      <c:dateAx>
        <c:axId val="1854478767"/>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4004639"/>
        <c:crosses val="autoZero"/>
        <c:auto val="1"/>
        <c:lblOffset val="100"/>
        <c:baseTimeUnit val="months"/>
      </c:dateAx>
      <c:valAx>
        <c:axId val="185400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Chemical Cost</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54478767"/>
        <c:crosses val="autoZero"/>
        <c:crossBetween val="between"/>
      </c:valAx>
      <c:valAx>
        <c:axId val="12127748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Water Production</a:t>
                </a:r>
                <a:r>
                  <a:rPr lang="en-US" sz="2000" baseline="0"/>
                  <a:t> (Giga-Litres)</a:t>
                </a:r>
                <a:endParaRPr lang="en-US" sz="2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12987712"/>
        <c:crosses val="max"/>
        <c:crossBetween val="between"/>
      </c:valAx>
      <c:catAx>
        <c:axId val="1212987712"/>
        <c:scaling>
          <c:orientation val="minMax"/>
        </c:scaling>
        <c:delete val="1"/>
        <c:axPos val="b"/>
        <c:majorTickMark val="out"/>
        <c:minorTickMark val="none"/>
        <c:tickLblPos val="nextTo"/>
        <c:crossAx val="1212774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Jutik Unit Chemical Costs</a:t>
            </a:r>
            <a:r>
              <a:rPr lang="en-US" sz="2400" baseline="0"/>
              <a:t> vs. Water Production</a:t>
            </a:r>
          </a:p>
          <a:p>
            <a:pPr>
              <a:defRPr sz="2400"/>
            </a:pPr>
            <a:r>
              <a:rPr lang="en-US" sz="2400" baseline="0"/>
              <a:t>Jul 2013 - Jun 2014 </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Analysis'!$B$118</c:f>
              <c:strCache>
                <c:ptCount val="1"/>
                <c:pt idx="0">
                  <c:v>Chemical Costs</c:v>
                </c:pt>
              </c:strCache>
            </c:strRef>
          </c:tx>
          <c:spPr>
            <a:solidFill>
              <a:srgbClr val="002060"/>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5DE8-4F4C-8718-055FFB7ABC61}"/>
            </c:ext>
          </c:extLst>
        </c:ser>
        <c:dLbls>
          <c:showLegendKey val="0"/>
          <c:showVal val="0"/>
          <c:showCatName val="0"/>
          <c:showSerName val="0"/>
          <c:showPercent val="0"/>
          <c:showBubbleSize val="0"/>
        </c:dLbls>
        <c:gapWidth val="150"/>
        <c:axId val="1854478767"/>
        <c:axId val="1854004639"/>
      </c:barChart>
      <c:lineChart>
        <c:grouping val="standard"/>
        <c:varyColors val="0"/>
        <c:ser>
          <c:idx val="1"/>
          <c:order val="1"/>
          <c:tx>
            <c:strRef>
              <c:f>'Expenses Analysis'!$A$119</c:f>
              <c:strCache>
                <c:ptCount val="1"/>
                <c:pt idx="0">
                  <c:v>Water Production</c:v>
                </c:pt>
              </c:strCache>
            </c:strRef>
          </c:tx>
          <c:spPr>
            <a:ln w="53975" cap="rnd">
              <a:solidFill>
                <a:schemeClr val="accent2"/>
              </a:solidFill>
              <a:round/>
            </a:ln>
            <a:effectLst/>
          </c:spPr>
          <c:marker>
            <c:symbol val="none"/>
          </c:marker>
          <c:val>
            <c:numRef>
              <c:f>'Expenses Analysis'!$F$111:$Q$111</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5DE8-4F4C-8718-055FFB7ABC61}"/>
            </c:ext>
          </c:extLst>
        </c:ser>
        <c:dLbls>
          <c:showLegendKey val="0"/>
          <c:showVal val="0"/>
          <c:showCatName val="0"/>
          <c:showSerName val="0"/>
          <c:showPercent val="0"/>
          <c:showBubbleSize val="0"/>
        </c:dLbls>
        <c:marker val="1"/>
        <c:smooth val="0"/>
        <c:axId val="1212987712"/>
        <c:axId val="1212774816"/>
      </c:lineChart>
      <c:dateAx>
        <c:axId val="1854478767"/>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4004639"/>
        <c:crosses val="autoZero"/>
        <c:auto val="1"/>
        <c:lblOffset val="100"/>
        <c:baseTimeUnit val="months"/>
      </c:dateAx>
      <c:valAx>
        <c:axId val="185400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Chemical Cost</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54478767"/>
        <c:crosses val="autoZero"/>
        <c:crossBetween val="between"/>
      </c:valAx>
      <c:valAx>
        <c:axId val="12127748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Water Production</a:t>
                </a:r>
                <a:r>
                  <a:rPr lang="en-US" sz="2000" baseline="0"/>
                  <a:t> (Giga-Litres)</a:t>
                </a:r>
                <a:endParaRPr lang="en-US" sz="2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12987712"/>
        <c:crosses val="max"/>
        <c:crossBetween val="between"/>
      </c:valAx>
      <c:catAx>
        <c:axId val="1212987712"/>
        <c:scaling>
          <c:orientation val="minMax"/>
        </c:scaling>
        <c:delete val="1"/>
        <c:axPos val="b"/>
        <c:majorTickMark val="out"/>
        <c:minorTickMark val="none"/>
        <c:tickLblPos val="nextTo"/>
        <c:crossAx val="1212774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cap="all" spc="150" baseline="0">
                <a:solidFill>
                  <a:schemeClr val="tx1">
                    <a:lumMod val="50000"/>
                    <a:lumOff val="50000"/>
                  </a:schemeClr>
                </a:solidFill>
                <a:latin typeface="Avenir Book" panose="02000503020000020003" pitchFamily="2" charset="0"/>
                <a:ea typeface="+mn-ea"/>
                <a:cs typeface="+mn-cs"/>
              </a:defRPr>
            </a:pPr>
            <a:r>
              <a:rPr lang="en-US" sz="1500" b="1" dirty="0">
                <a:latin typeface="Avenir Book" panose="02000503020000020003" pitchFamily="2" charset="0"/>
              </a:rPr>
              <a:t>SoUthern Water Corp </a:t>
            </a:r>
          </a:p>
          <a:p>
            <a:pPr>
              <a:defRPr>
                <a:latin typeface="Avenir Book" panose="02000503020000020003" pitchFamily="2" charset="0"/>
              </a:defRPr>
            </a:pPr>
            <a:r>
              <a:rPr lang="en-US" sz="1500" dirty="0">
                <a:latin typeface="Avenir Book" panose="02000503020000020003" pitchFamily="2" charset="0"/>
              </a:rPr>
              <a:t>Monthly Unit EBIT</a:t>
            </a:r>
            <a:r>
              <a:rPr lang="en-US" sz="1500" baseline="0" dirty="0">
                <a:latin typeface="Avenir Book" panose="02000503020000020003" pitchFamily="2" charset="0"/>
              </a:rPr>
              <a:t> </a:t>
            </a:r>
            <a:r>
              <a:rPr lang="en-US" sz="1500" dirty="0">
                <a:latin typeface="Avenir Book" panose="02000503020000020003" pitchFamily="2" charset="0"/>
              </a:rPr>
              <a:t>July</a:t>
            </a:r>
            <a:r>
              <a:rPr lang="en-US" sz="1500" baseline="0" dirty="0">
                <a:latin typeface="Avenir Book" panose="02000503020000020003" pitchFamily="2" charset="0"/>
              </a:rPr>
              <a:t> 2013 - June 2014</a:t>
            </a:r>
            <a:endParaRPr lang="en-US" sz="1500" dirty="0">
              <a:latin typeface="Avenir Book" panose="02000503020000020003" pitchFamily="2" charset="0"/>
            </a:endParaRPr>
          </a:p>
        </c:rich>
      </c:tx>
      <c:overlay val="0"/>
      <c:spPr>
        <a:noFill/>
        <a:ln>
          <a:noFill/>
        </a:ln>
        <a:effectLst/>
      </c:spPr>
      <c:txPr>
        <a:bodyPr rot="0" spcFirstLastPara="1" vertOverflow="ellipsis" vert="horz" wrap="square" anchor="ctr" anchorCtr="1"/>
        <a:lstStyle/>
        <a:p>
          <a:pPr>
            <a:defRPr sz="2200" b="1" i="0" u="none" strike="noStrike" kern="1200" cap="all" spc="150" baseline="0">
              <a:solidFill>
                <a:schemeClr val="tx1">
                  <a:lumMod val="50000"/>
                  <a:lumOff val="50000"/>
                </a:schemeClr>
              </a:solidFill>
              <a:latin typeface="Avenir Book" panose="02000503020000020003" pitchFamily="2" charset="0"/>
              <a:ea typeface="+mn-ea"/>
              <a:cs typeface="+mn-cs"/>
            </a:defRPr>
          </a:pPr>
          <a:endParaRPr lang="en-US"/>
        </a:p>
      </c:txPr>
    </c:title>
    <c:autoTitleDeleted val="0"/>
    <c:plotArea>
      <c:layout/>
      <c:lineChart>
        <c:grouping val="standard"/>
        <c:varyColors val="0"/>
        <c:ser>
          <c:idx val="0"/>
          <c:order val="0"/>
          <c:tx>
            <c:strRef>
              <c:f>'EBIT Analysis'!$A$56</c:f>
              <c:strCache>
                <c:ptCount val="1"/>
                <c:pt idx="0">
                  <c:v>Kootha</c:v>
                </c:pt>
              </c:strCache>
            </c:strRef>
          </c:tx>
          <c:spPr>
            <a:ln w="38100" cap="flat" cmpd="sng" algn="ctr">
              <a:solidFill>
                <a:schemeClr val="accent1"/>
              </a:solidFill>
              <a:miter lim="800000"/>
            </a:ln>
            <a:effectLst/>
          </c:spPr>
          <c:marker>
            <c:symbol val="circle"/>
            <c:size val="7"/>
            <c:spPr>
              <a:solidFill>
                <a:schemeClr val="accent1">
                  <a:lumMod val="60000"/>
                  <a:lumOff val="40000"/>
                </a:schemeClr>
              </a:solidFill>
              <a:ln w="9525" cap="flat" cmpd="sng" algn="ctr">
                <a:noFill/>
                <a:round/>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5752-124D-8F2D-173F181333CE}"/>
            </c:ext>
          </c:extLst>
        </c:ser>
        <c:ser>
          <c:idx val="1"/>
          <c:order val="1"/>
          <c:tx>
            <c:strRef>
              <c:f>'EBIT Analysis'!$A$57</c:f>
              <c:strCache>
                <c:ptCount val="1"/>
                <c:pt idx="0">
                  <c:v>Surjek</c:v>
                </c:pt>
              </c:strCache>
            </c:strRef>
          </c:tx>
          <c:spPr>
            <a:ln w="38100" cap="flat" cmpd="sng" algn="ctr">
              <a:solidFill>
                <a:schemeClr val="accent2"/>
              </a:solidFill>
              <a:miter lim="800000"/>
            </a:ln>
            <a:effectLst/>
          </c:spPr>
          <c:marker>
            <c:symbol val="circle"/>
            <c:size val="7"/>
            <c:spPr>
              <a:solidFill>
                <a:schemeClr val="accent2">
                  <a:lumMod val="60000"/>
                  <a:lumOff val="40000"/>
                </a:schemeClr>
              </a:solidFill>
              <a:ln w="9525" cap="flat" cmpd="sng" algn="ctr">
                <a:noFill/>
                <a:round/>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1-5752-124D-8F2D-173F181333CE}"/>
            </c:ext>
          </c:extLst>
        </c:ser>
        <c:ser>
          <c:idx val="2"/>
          <c:order val="2"/>
          <c:tx>
            <c:strRef>
              <c:f>'EBIT Analysis'!$A$58</c:f>
              <c:strCache>
                <c:ptCount val="1"/>
                <c:pt idx="0">
                  <c:v>Jutik</c:v>
                </c:pt>
              </c:strCache>
            </c:strRef>
          </c:tx>
          <c:spPr>
            <a:ln w="38100" cap="flat" cmpd="sng" algn="ctr">
              <a:solidFill>
                <a:schemeClr val="accent3"/>
              </a:solidFill>
              <a:miter lim="800000"/>
            </a:ln>
            <a:effectLst/>
          </c:spPr>
          <c:marker>
            <c:symbol val="circle"/>
            <c:size val="7"/>
            <c:spPr>
              <a:solidFill>
                <a:schemeClr val="accent2"/>
              </a:solidFill>
              <a:ln w="25400" cap="flat" cmpd="sng" algn="ctr">
                <a:noFill/>
                <a:round/>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2-5752-124D-8F2D-173F181333CE}"/>
            </c:ext>
          </c:extLst>
        </c:ser>
        <c:dLbls>
          <c:showLegendKey val="0"/>
          <c:showVal val="0"/>
          <c:showCatName val="0"/>
          <c:showSerName val="0"/>
          <c:showPercent val="0"/>
          <c:showBubbleSize val="0"/>
        </c:dLbls>
        <c:marker val="1"/>
        <c:smooth val="0"/>
        <c:axId val="1818482767"/>
        <c:axId val="1819225567"/>
      </c:lineChart>
      <c:dateAx>
        <c:axId val="1818482767"/>
        <c:scaling>
          <c:orientation val="minMax"/>
        </c:scaling>
        <c:delete val="0"/>
        <c:axPos val="b"/>
        <c:numFmt formatCode="mmm\-yy" sourceLinked="1"/>
        <c:majorTickMark val="out"/>
        <c:minorTickMark val="none"/>
        <c:tickLblPos val="low"/>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819225567"/>
        <c:crosses val="autoZero"/>
        <c:auto val="1"/>
        <c:lblOffset val="100"/>
        <c:baseTimeUnit val="months"/>
      </c:dateAx>
      <c:valAx>
        <c:axId val="1819225567"/>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quot;$&quot;#,##0_);[Red]\(&quot;$&quot;#,##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8184827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50" baseline="0">
                <a:solidFill>
                  <a:schemeClr val="tx1">
                    <a:lumMod val="50000"/>
                    <a:lumOff val="50000"/>
                  </a:schemeClr>
                </a:solidFill>
                <a:latin typeface="Avenir Book" panose="02000503020000020003" pitchFamily="2" charset="0"/>
                <a:ea typeface="+mn-ea"/>
                <a:cs typeface="+mn-cs"/>
              </a:defRPr>
            </a:pPr>
            <a:r>
              <a:rPr lang="en-US" sz="1500"/>
              <a:t>SoUthern Water Corp </a:t>
            </a:r>
          </a:p>
          <a:p>
            <a:pPr>
              <a:defRPr sz="1500"/>
            </a:pPr>
            <a:r>
              <a:rPr lang="en-US" sz="1500"/>
              <a:t>Average Unit EBIT Margin</a:t>
            </a:r>
          </a:p>
        </c:rich>
      </c:tx>
      <c:overlay val="0"/>
      <c:spPr>
        <a:noFill/>
        <a:ln>
          <a:noFill/>
        </a:ln>
        <a:effectLst/>
      </c:spPr>
      <c:txPr>
        <a:bodyPr rot="0" spcFirstLastPara="1" vertOverflow="ellipsis" vert="horz" wrap="square" anchor="ctr" anchorCtr="1"/>
        <a:lstStyle/>
        <a:p>
          <a:pPr>
            <a:defRPr sz="1500" b="1" i="0" u="none" strike="noStrike" kern="1200" cap="all" spc="150" baseline="0">
              <a:solidFill>
                <a:schemeClr val="tx1">
                  <a:lumMod val="50000"/>
                  <a:lumOff val="50000"/>
                </a:schemeClr>
              </a:solidFill>
              <a:latin typeface="Avenir Book" panose="02000503020000020003" pitchFamily="2" charset="0"/>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Avenir Book" panose="02000503020000020003"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'EBIT Analysis'!$A$56:$A$58</c:f>
              <c:strCache>
                <c:ptCount val="3"/>
                <c:pt idx="0">
                  <c:v>Kootha</c:v>
                </c:pt>
                <c:pt idx="1">
                  <c:v>Surjek</c:v>
                </c:pt>
                <c:pt idx="2">
                  <c:v>Jutik</c:v>
                </c:pt>
              </c:strCache>
            </c:strRef>
          </c:cat>
          <c:val>
            <c:numRef>
              <c:f>'EBIT Analysis'!$Q$56:$Q$58</c:f>
              <c:numCache>
                <c:formatCode>0.00%</c:formatCode>
                <c:ptCount val="3"/>
                <c:pt idx="0">
                  <c:v>0.27797794172946688</c:v>
                </c:pt>
                <c:pt idx="1">
                  <c:v>0.11340244014940318</c:v>
                </c:pt>
                <c:pt idx="2">
                  <c:v>0.44567644671722018</c:v>
                </c:pt>
              </c:numCache>
            </c:numRef>
          </c:val>
          <c:extLst>
            <c:ext xmlns:c16="http://schemas.microsoft.com/office/drawing/2014/chart" uri="{C3380CC4-5D6E-409C-BE32-E72D297353CC}">
              <c16:uniqueId val="{00000000-82A7-8744-A928-A445559725FD}"/>
            </c:ext>
          </c:extLst>
        </c:ser>
        <c:dLbls>
          <c:dLblPos val="outEnd"/>
          <c:showLegendKey val="0"/>
          <c:showVal val="1"/>
          <c:showCatName val="0"/>
          <c:showSerName val="0"/>
          <c:showPercent val="0"/>
          <c:showBubbleSize val="0"/>
        </c:dLbls>
        <c:gapWidth val="164"/>
        <c:overlap val="-22"/>
        <c:axId val="2052912959"/>
        <c:axId val="1426756560"/>
      </c:barChart>
      <c:catAx>
        <c:axId val="205291295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426756560"/>
        <c:crosses val="autoZero"/>
        <c:auto val="1"/>
        <c:lblAlgn val="ctr"/>
        <c:lblOffset val="100"/>
        <c:noMultiLvlLbl val="0"/>
      </c:catAx>
      <c:valAx>
        <c:axId val="1426756560"/>
        <c:scaling>
          <c:orientation val="minMax"/>
        </c:scaling>
        <c:delete val="0"/>
        <c:axPos val="l"/>
        <c:majorGridlines>
          <c:spPr>
            <a:ln>
              <a:solidFill>
                <a:schemeClr val="tx1">
                  <a:lumMod val="15000"/>
                  <a:lumOff val="85000"/>
                </a:schemeClr>
              </a:solidFill>
            </a:ln>
            <a:effectLst/>
          </c:spPr>
        </c:majorGridlines>
        <c:numFmt formatCode="0%" sourceLinked="0"/>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205291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Book" panose="02000503020000020003"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0"/>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A5B-DE44-84F0-E69EBFB0A934}"/>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8A5B-DE44-84F0-E69EBFB0A934}"/>
            </c:ext>
          </c:extLst>
        </c:ser>
        <c:dLbls>
          <c:showLegendKey val="0"/>
          <c:showVal val="0"/>
          <c:showCatName val="0"/>
          <c:showSerName val="0"/>
          <c:showPercent val="0"/>
          <c:showBubbleSize val="0"/>
        </c:dLbls>
        <c:axId val="1936482224"/>
        <c:axId val="1"/>
      </c:areaChart>
      <c:lineChart>
        <c:grouping val="standard"/>
        <c:varyColors val="0"/>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w="25400">
                <a:noFill/>
              </a:ln>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8A5B-DE44-84F0-E69EBFB0A934}"/>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w="25400">
                <a:noFill/>
              </a:ln>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8A5B-DE44-84F0-E69EBFB0A934}"/>
            </c:ext>
          </c:extLst>
        </c:ser>
        <c:dLbls>
          <c:showLegendKey val="0"/>
          <c:showVal val="0"/>
          <c:showCatName val="0"/>
          <c:showSerName val="0"/>
          <c:showPercent val="0"/>
          <c:showBubbleSize val="0"/>
        </c:dLbls>
        <c:marker val="1"/>
        <c:smooth val="0"/>
        <c:axId val="1936482224"/>
        <c:axId val="1"/>
      </c:lineChart>
      <c:catAx>
        <c:axId val="1936482224"/>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
        <c:crosses val="autoZero"/>
        <c:auto val="1"/>
        <c:lblAlgn val="ctr"/>
        <c:lblOffset val="100"/>
        <c:noMultiLvlLbl val="1"/>
      </c:catAx>
      <c:valAx>
        <c:axId val="1"/>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1936482224"/>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0"/>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DC4-6B49-80C2-20C8C7AC59B8}"/>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DC4-6B49-80C2-20C8C7AC59B8}"/>
            </c:ext>
          </c:extLst>
        </c:ser>
        <c:dLbls>
          <c:showLegendKey val="0"/>
          <c:showVal val="0"/>
          <c:showCatName val="0"/>
          <c:showSerName val="0"/>
          <c:showPercent val="0"/>
          <c:showBubbleSize val="0"/>
        </c:dLbls>
        <c:axId val="1936526896"/>
        <c:axId val="1"/>
      </c:areaChart>
      <c:lineChart>
        <c:grouping val="standard"/>
        <c:varyColors val="0"/>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w="25400">
                <a:noFill/>
              </a:ln>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EDC4-6B49-80C2-20C8C7AC59B8}"/>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w="25400">
                <a:noFill/>
              </a:ln>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EDC4-6B49-80C2-20C8C7AC59B8}"/>
            </c:ext>
          </c:extLst>
        </c:ser>
        <c:dLbls>
          <c:showLegendKey val="0"/>
          <c:showVal val="0"/>
          <c:showCatName val="0"/>
          <c:showSerName val="0"/>
          <c:showPercent val="0"/>
          <c:showBubbleSize val="0"/>
        </c:dLbls>
        <c:marker val="1"/>
        <c:smooth val="0"/>
        <c:axId val="1936526896"/>
        <c:axId val="1"/>
      </c:lineChart>
      <c:catAx>
        <c:axId val="1936526896"/>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
        <c:crosses val="autoZero"/>
        <c:auto val="1"/>
        <c:lblAlgn val="ctr"/>
        <c:lblOffset val="100"/>
        <c:noMultiLvlLbl val="1"/>
      </c:catAx>
      <c:valAx>
        <c:axId val="1"/>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1936526896"/>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0"/>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A8B-9F4B-8427-B0A256B1E844}"/>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9A8B-9F4B-8427-B0A256B1E844}"/>
            </c:ext>
          </c:extLst>
        </c:ser>
        <c:dLbls>
          <c:showLegendKey val="0"/>
          <c:showVal val="0"/>
          <c:showCatName val="0"/>
          <c:showSerName val="0"/>
          <c:showPercent val="0"/>
          <c:showBubbleSize val="0"/>
        </c:dLbls>
        <c:axId val="1936567616"/>
        <c:axId val="1"/>
      </c:areaChart>
      <c:lineChart>
        <c:grouping val="standard"/>
        <c:varyColors val="0"/>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w="25400">
                <a:noFill/>
              </a:ln>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A8B-9F4B-8427-B0A256B1E844}"/>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w="25400">
                <a:noFill/>
              </a:ln>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A8B-9F4B-8427-B0A256B1E844}"/>
            </c:ext>
          </c:extLst>
        </c:ser>
        <c:dLbls>
          <c:showLegendKey val="0"/>
          <c:showVal val="0"/>
          <c:showCatName val="0"/>
          <c:showSerName val="0"/>
          <c:showPercent val="0"/>
          <c:showBubbleSize val="0"/>
        </c:dLbls>
        <c:marker val="1"/>
        <c:smooth val="0"/>
        <c:axId val="1936567616"/>
        <c:axId val="1"/>
      </c:lineChart>
      <c:catAx>
        <c:axId val="1936567616"/>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
        <c:crosses val="autoZero"/>
        <c:auto val="1"/>
        <c:lblAlgn val="ctr"/>
        <c:lblOffset val="100"/>
        <c:noMultiLvlLbl val="1"/>
      </c:catAx>
      <c:valAx>
        <c:axId val="1"/>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1936567616"/>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cap="all" spc="120" normalizeH="0" baseline="0">
                <a:solidFill>
                  <a:schemeClr val="tx1">
                    <a:lumMod val="65000"/>
                    <a:lumOff val="35000"/>
                  </a:schemeClr>
                </a:solidFill>
                <a:latin typeface="Avenir Book" panose="02000503020000020003" pitchFamily="2" charset="0"/>
                <a:ea typeface="+mn-ea"/>
                <a:cs typeface="+mn-cs"/>
              </a:defRPr>
            </a:pPr>
            <a:r>
              <a:rPr lang="en-US" sz="2400" b="0"/>
              <a:t>SoutherN Water Corp Customer Segment Contribution</a:t>
            </a:r>
          </a:p>
          <a:p>
            <a:pPr>
              <a:defRPr sz="2400" b="0"/>
            </a:pPr>
            <a:r>
              <a:rPr lang="en-US" sz="2400" b="0"/>
              <a:t>Jul 2013 - Jun 2014</a:t>
            </a:r>
          </a:p>
        </c:rich>
      </c:tx>
      <c:overlay val="0"/>
      <c:spPr>
        <a:noFill/>
        <a:ln>
          <a:noFill/>
        </a:ln>
        <a:effectLst/>
      </c:spPr>
      <c:txPr>
        <a:bodyPr rot="0" spcFirstLastPara="1" vertOverflow="ellipsis" vert="horz" wrap="square" anchor="ctr" anchorCtr="1"/>
        <a:lstStyle/>
        <a:p>
          <a:pPr>
            <a:defRPr sz="2400" b="0" i="0" u="none" strike="noStrike" kern="1200" cap="all" spc="120" normalizeH="0" baseline="0">
              <a:solidFill>
                <a:schemeClr val="tx1">
                  <a:lumMod val="65000"/>
                  <a:lumOff val="35000"/>
                </a:schemeClr>
              </a:solidFill>
              <a:latin typeface="Avenir Book" panose="02000503020000020003" pitchFamily="2" charset="0"/>
              <a:ea typeface="+mn-ea"/>
              <a:cs typeface="+mn-cs"/>
            </a:defRPr>
          </a:pPr>
          <a:endParaRPr lang="en-US"/>
        </a:p>
      </c:txPr>
    </c:title>
    <c:autoTitleDeleted val="0"/>
    <c:plotArea>
      <c:layout/>
      <c:barChart>
        <c:barDir val="col"/>
        <c:grouping val="stacked"/>
        <c:varyColors val="0"/>
        <c:ser>
          <c:idx val="3"/>
          <c:order val="0"/>
          <c:tx>
            <c:strRef>
              <c:f>'Revenue Analysis'!$B$57</c:f>
              <c:strCache>
                <c:ptCount val="1"/>
                <c:pt idx="0">
                  <c:v>001 Private Water Hedge Sales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lt1"/>
                    </a:solidFill>
                    <a:latin typeface="Avenir Book" panose="02000503020000020003"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Analysis'!$B$58:$B$60</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6-DA16-C940-9846-C0C367235627}"/>
            </c:ext>
          </c:extLst>
        </c:ser>
        <c:ser>
          <c:idx val="4"/>
          <c:order val="1"/>
          <c:tx>
            <c:strRef>
              <c:f>'Revenue Analysis'!$C$57</c:f>
              <c:strCache>
                <c:ptCount val="1"/>
                <c:pt idx="0">
                  <c:v>002 Public Sales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lt1"/>
                    </a:solidFill>
                    <a:latin typeface="Avenir Book" panose="02000503020000020003"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Analysis'!$C$58:$C$60</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7-DA16-C940-9846-C0C367235627}"/>
            </c:ext>
          </c:extLst>
        </c:ser>
        <c:ser>
          <c:idx val="5"/>
          <c:order val="2"/>
          <c:tx>
            <c:strRef>
              <c:f>'Revenue Analysis'!$D$57</c:f>
              <c:strCache>
                <c:ptCount val="1"/>
                <c:pt idx="0">
                  <c:v>003 Residential Sales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lt1"/>
                    </a:solidFill>
                    <a:latin typeface="Avenir Book" panose="02000503020000020003"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Analysis'!$D$58:$D$60</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8-DA16-C940-9846-C0C367235627}"/>
            </c:ext>
          </c:extLst>
        </c:ser>
        <c:dLbls>
          <c:dLblPos val="ctr"/>
          <c:showLegendKey val="0"/>
          <c:showVal val="1"/>
          <c:showCatName val="0"/>
          <c:showSerName val="0"/>
          <c:showPercent val="0"/>
          <c:showBubbleSize val="0"/>
        </c:dLbls>
        <c:gapWidth val="79"/>
        <c:overlap val="100"/>
        <c:axId val="1979739264"/>
        <c:axId val="1"/>
      </c:barChart>
      <c:catAx>
        <c:axId val="197973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Avenir Book" panose="02000503020000020003" pitchFamily="2" charset="0"/>
                <a:ea typeface="+mn-ea"/>
                <a:cs typeface="+mn-cs"/>
              </a:defRPr>
            </a:pPr>
            <a:endParaRPr lang="en-US"/>
          </a:p>
        </c:txPr>
        <c:crossAx val="1"/>
        <c:crosses val="autoZero"/>
        <c:auto val="1"/>
        <c:lblAlgn val="ctr"/>
        <c:lblOffset val="100"/>
        <c:noMultiLvlLbl val="0"/>
      </c:catAx>
      <c:valAx>
        <c:axId val="1"/>
        <c:scaling>
          <c:orientation val="minMax"/>
          <c:max val="250000000"/>
          <c:min val="0"/>
        </c:scaling>
        <c:delete val="1"/>
        <c:axPos val="l"/>
        <c:numFmt formatCode="\$#,##0" sourceLinked="0"/>
        <c:majorTickMark val="none"/>
        <c:minorTickMark val="none"/>
        <c:tickLblPos val="nextTo"/>
        <c:crossAx val="19797392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latin typeface="Avenir Book" panose="02000503020000020003" pitchFamily="2"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0"/>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04C-034E-99C2-C1B7D5D0D99F}"/>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04C-034E-99C2-C1B7D5D0D99F}"/>
            </c:ext>
          </c:extLst>
        </c:ser>
        <c:dLbls>
          <c:showLegendKey val="0"/>
          <c:showVal val="0"/>
          <c:showCatName val="0"/>
          <c:showSerName val="0"/>
          <c:showPercent val="0"/>
          <c:showBubbleSize val="0"/>
        </c:dLbls>
        <c:axId val="1936608096"/>
        <c:axId val="1"/>
      </c:areaChart>
      <c:lineChart>
        <c:grouping val="standard"/>
        <c:varyColors val="0"/>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w="25400">
                <a:noFill/>
              </a:ln>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04C-034E-99C2-C1B7D5D0D99F}"/>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w="25400">
                <a:noFill/>
              </a:ln>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04C-034E-99C2-C1B7D5D0D99F}"/>
            </c:ext>
          </c:extLst>
        </c:ser>
        <c:dLbls>
          <c:showLegendKey val="0"/>
          <c:showVal val="0"/>
          <c:showCatName val="0"/>
          <c:showSerName val="0"/>
          <c:showPercent val="0"/>
          <c:showBubbleSize val="0"/>
        </c:dLbls>
        <c:marker val="1"/>
        <c:smooth val="0"/>
        <c:axId val="1936608096"/>
        <c:axId val="1"/>
      </c:lineChart>
      <c:catAx>
        <c:axId val="1936608096"/>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
        <c:crosses val="autoZero"/>
        <c:auto val="1"/>
        <c:lblAlgn val="ctr"/>
        <c:lblOffset val="100"/>
        <c:noMultiLvlLbl val="1"/>
      </c:catAx>
      <c:valAx>
        <c:axId val="1"/>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1936608096"/>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EE1B-DE4D-9C32-93337F2D4D3A}"/>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EE1B-DE4D-9C32-93337F2D4D3A}"/>
            </c:ext>
          </c:extLst>
        </c:ser>
        <c:dLbls>
          <c:showLegendKey val="0"/>
          <c:showVal val="0"/>
          <c:showCatName val="0"/>
          <c:showSerName val="0"/>
          <c:showPercent val="0"/>
          <c:showBubbleSize val="0"/>
        </c:dLbls>
        <c:marker val="1"/>
        <c:smooth val="0"/>
        <c:axId val="1936289968"/>
        <c:axId val="1"/>
      </c:lineChart>
      <c:catAx>
        <c:axId val="193628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936289968"/>
        <c:crosses val="autoZero"/>
        <c:crossBetween val="between"/>
      </c:valAx>
      <c:spPr>
        <a:noFill/>
        <a:ln w="25400">
          <a:noFill/>
        </a:ln>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41-AD44-BDEE-97EF33D2ADB8}"/>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41-AD44-BDEE-97EF33D2ADB8}"/>
            </c:ext>
          </c:extLst>
        </c:ser>
        <c:dLbls>
          <c:showLegendKey val="0"/>
          <c:showVal val="0"/>
          <c:showCatName val="0"/>
          <c:showSerName val="0"/>
          <c:showPercent val="0"/>
          <c:showBubbleSize val="0"/>
        </c:dLbls>
        <c:marker val="1"/>
        <c:smooth val="0"/>
        <c:axId val="1936188176"/>
        <c:axId val="1"/>
      </c:lineChart>
      <c:catAx>
        <c:axId val="193618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936188176"/>
        <c:crosses val="autoZero"/>
        <c:crossBetween val="between"/>
      </c:valAx>
      <c:spPr>
        <a:noFill/>
        <a:ln w="25400">
          <a:noFill/>
        </a:ln>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5A5E-9A40-96E9-5581C3C1DF0C}"/>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A5E-9A40-96E9-5581C3C1DF0C}"/>
            </c:ext>
          </c:extLst>
        </c:ser>
        <c:dLbls>
          <c:showLegendKey val="0"/>
          <c:showVal val="0"/>
          <c:showCatName val="0"/>
          <c:showSerName val="0"/>
          <c:showPercent val="0"/>
          <c:showBubbleSize val="0"/>
        </c:dLbls>
        <c:marker val="1"/>
        <c:smooth val="0"/>
        <c:axId val="1936647920"/>
        <c:axId val="1"/>
      </c:lineChart>
      <c:catAx>
        <c:axId val="19366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936647920"/>
        <c:crosses val="autoZero"/>
        <c:crossBetween val="between"/>
      </c:valAx>
      <c:spPr>
        <a:noFill/>
        <a:ln w="25400">
          <a:noFill/>
        </a:ln>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5AB3-6D44-BF8A-A3EB7FE0BA54}"/>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AB3-6D44-BF8A-A3EB7FE0BA54}"/>
            </c:ext>
          </c:extLst>
        </c:ser>
        <c:dLbls>
          <c:showLegendKey val="0"/>
          <c:showVal val="0"/>
          <c:showCatName val="0"/>
          <c:showSerName val="0"/>
          <c:showPercent val="0"/>
          <c:showBubbleSize val="0"/>
        </c:dLbls>
        <c:marker val="1"/>
        <c:smooth val="0"/>
        <c:axId val="1936684448"/>
        <c:axId val="1"/>
      </c:lineChart>
      <c:catAx>
        <c:axId val="193668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936684448"/>
        <c:crosses val="autoZero"/>
        <c:crossBetween val="between"/>
      </c:valAx>
      <c:spPr>
        <a:noFill/>
        <a:ln w="25400">
          <a:noFill/>
        </a:ln>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all" spc="150" baseline="0">
                <a:solidFill>
                  <a:schemeClr val="tx1">
                    <a:lumMod val="50000"/>
                    <a:lumOff val="50000"/>
                  </a:schemeClr>
                </a:solidFill>
                <a:latin typeface="Avenir Book" panose="02000503020000020003" pitchFamily="2" charset="0"/>
                <a:ea typeface="+mn-ea"/>
                <a:cs typeface="+mn-cs"/>
              </a:defRPr>
            </a:pPr>
            <a:r>
              <a:rPr lang="en-US" sz="2000"/>
              <a:t>Kootha Profit Centre Analysis</a:t>
            </a:r>
            <a:r>
              <a:rPr lang="en-US" sz="2000" baseline="0"/>
              <a:t> </a:t>
            </a:r>
            <a:r>
              <a:rPr lang="en-US" sz="2000"/>
              <a:t>Revenue Analysis, Jul 2013 - Jun 2014</a:t>
            </a:r>
          </a:p>
        </c:rich>
      </c:tx>
      <c:overlay val="0"/>
      <c:spPr>
        <a:noFill/>
        <a:ln>
          <a:noFill/>
        </a:ln>
        <a:effectLst/>
      </c:spPr>
      <c:txPr>
        <a:bodyPr rot="0" spcFirstLastPara="1" vertOverflow="ellipsis" vert="horz" wrap="square" anchor="ctr" anchorCtr="1"/>
        <a:lstStyle/>
        <a:p>
          <a:pPr>
            <a:defRPr sz="2000" b="1" i="0" u="none" strike="noStrike" kern="1200" cap="all" spc="150" baseline="0">
              <a:solidFill>
                <a:schemeClr val="tx1">
                  <a:lumMod val="50000"/>
                  <a:lumOff val="50000"/>
                </a:schemeClr>
              </a:solidFill>
              <a:latin typeface="Avenir Book" panose="02000503020000020003" pitchFamily="2" charset="0"/>
              <a:ea typeface="+mn-ea"/>
              <a:cs typeface="+mn-cs"/>
            </a:defRPr>
          </a:pPr>
          <a:endParaRPr lang="en-US"/>
        </a:p>
      </c:txPr>
    </c:title>
    <c:autoTitleDeleted val="0"/>
    <c:plotArea>
      <c:layout/>
      <c:lineChart>
        <c:grouping val="standard"/>
        <c:varyColors val="0"/>
        <c:ser>
          <c:idx val="0"/>
          <c:order val="0"/>
          <c:tx>
            <c:strRef>
              <c:f>'Revenue Analysis'!$C$34</c:f>
              <c:strCache>
                <c:ptCount val="1"/>
                <c:pt idx="0">
                  <c:v>001 Private Water Hedge Sales</c:v>
                </c:pt>
              </c:strCache>
            </c:strRef>
          </c:tx>
          <c:spPr>
            <a:ln w="38100" cap="flat" cmpd="dbl" algn="ctr">
              <a:solidFill>
                <a:schemeClr val="accent6"/>
              </a:solidFill>
              <a:miter lim="800000"/>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3094536.9986999999</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97AB-B24E-89FF-DA9EC1DD9DE1}"/>
            </c:ext>
          </c:extLst>
        </c:ser>
        <c:ser>
          <c:idx val="1"/>
          <c:order val="1"/>
          <c:tx>
            <c:strRef>
              <c:f>'Revenue Analysis'!$C$35</c:f>
              <c:strCache>
                <c:ptCount val="1"/>
                <c:pt idx="0">
                  <c:v>002 Public Sales</c:v>
                </c:pt>
              </c:strCache>
            </c:strRef>
          </c:tx>
          <c:spPr>
            <a:ln w="38100" cap="flat" cmpd="dbl" algn="ctr">
              <a:solidFill>
                <a:schemeClr val="accent5"/>
              </a:solidFill>
              <a:miter lim="800000"/>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97AB-B24E-89FF-DA9EC1DD9DE1}"/>
            </c:ext>
          </c:extLst>
        </c:ser>
        <c:ser>
          <c:idx val="2"/>
          <c:order val="2"/>
          <c:tx>
            <c:strRef>
              <c:f>'Revenue Analysis'!$C$36</c:f>
              <c:strCache>
                <c:ptCount val="1"/>
                <c:pt idx="0">
                  <c:v>003 Residential Sales</c:v>
                </c:pt>
              </c:strCache>
            </c:strRef>
          </c:tx>
          <c:spPr>
            <a:ln w="38100" cap="flat" cmpd="dbl" algn="ctr">
              <a:solidFill>
                <a:schemeClr val="accent4"/>
              </a:solidFill>
              <a:miter lim="800000"/>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97AB-B24E-89FF-DA9EC1DD9DE1}"/>
            </c:ext>
          </c:extLst>
        </c:ser>
        <c:dLbls>
          <c:showLegendKey val="0"/>
          <c:showVal val="0"/>
          <c:showCatName val="0"/>
          <c:showSerName val="0"/>
          <c:showPercent val="0"/>
          <c:showBubbleSize val="0"/>
        </c:dLbls>
        <c:smooth val="0"/>
        <c:axId val="679562064"/>
        <c:axId val="679563712"/>
      </c:lineChart>
      <c:dateAx>
        <c:axId val="679562064"/>
        <c:scaling>
          <c:orientation val="minMax"/>
        </c:scaling>
        <c:delete val="0"/>
        <c:axPos val="b"/>
        <c:numFmt formatCode="mmm\-yy"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679563712"/>
        <c:crosses val="autoZero"/>
        <c:auto val="1"/>
        <c:lblOffset val="100"/>
        <c:baseTimeUnit val="months"/>
      </c:dateAx>
      <c:valAx>
        <c:axId val="679563712"/>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Avenir Book" panose="02000503020000020003" pitchFamily="2" charset="0"/>
                    <a:ea typeface="+mn-ea"/>
                    <a:cs typeface="+mn-cs"/>
                  </a:defRPr>
                </a:pPr>
                <a:r>
                  <a:rPr lang="en-US" sz="1200"/>
                  <a:t>Revenue</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Avenir Book" panose="02000503020000020003" pitchFamily="2" charset="0"/>
                  <a:ea typeface="+mn-ea"/>
                  <a:cs typeface="+mn-cs"/>
                </a:defRPr>
              </a:pPr>
              <a:endParaRPr lang="en-US"/>
            </a:p>
          </c:txPr>
        </c:title>
        <c:numFmt formatCode="&quot;$&quot;#,##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679562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Book" panose="02000503020000020003"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all" spc="150" baseline="0">
                <a:solidFill>
                  <a:schemeClr val="tx1">
                    <a:lumMod val="50000"/>
                    <a:lumOff val="50000"/>
                  </a:schemeClr>
                </a:solidFill>
                <a:latin typeface="Avenir Book" panose="02000503020000020003" pitchFamily="2" charset="0"/>
                <a:ea typeface="+mn-ea"/>
                <a:cs typeface="+mn-cs"/>
              </a:defRPr>
            </a:pPr>
            <a:r>
              <a:rPr lang="en-US" sz="2000"/>
              <a:t>Surjek Profit Centre Analysis</a:t>
            </a:r>
            <a:r>
              <a:rPr lang="en-US" sz="2000" baseline="0"/>
              <a:t> </a:t>
            </a:r>
            <a:r>
              <a:rPr lang="en-US" sz="2000"/>
              <a:t>REvenue</a:t>
            </a:r>
            <a:r>
              <a:rPr lang="en-US" sz="2000" baseline="0"/>
              <a:t> Analysis, </a:t>
            </a:r>
            <a:r>
              <a:rPr lang="en-US" sz="2000"/>
              <a:t>Jul 2013 - Jun 2014</a:t>
            </a:r>
          </a:p>
        </c:rich>
      </c:tx>
      <c:overlay val="0"/>
      <c:spPr>
        <a:noFill/>
        <a:ln>
          <a:noFill/>
        </a:ln>
        <a:effectLst/>
      </c:spPr>
      <c:txPr>
        <a:bodyPr rot="0" spcFirstLastPara="1" vertOverflow="ellipsis" vert="horz" wrap="square" anchor="ctr" anchorCtr="1"/>
        <a:lstStyle/>
        <a:p>
          <a:pPr>
            <a:defRPr sz="2000" b="1" i="0" u="none" strike="noStrike" kern="1200" cap="all" spc="150" baseline="0">
              <a:solidFill>
                <a:schemeClr val="tx1">
                  <a:lumMod val="50000"/>
                  <a:lumOff val="50000"/>
                </a:schemeClr>
              </a:solidFill>
              <a:latin typeface="Avenir Book" panose="02000503020000020003" pitchFamily="2" charset="0"/>
              <a:ea typeface="+mn-ea"/>
              <a:cs typeface="+mn-cs"/>
            </a:defRPr>
          </a:pPr>
          <a:endParaRPr lang="en-US"/>
        </a:p>
      </c:txPr>
    </c:title>
    <c:autoTitleDeleted val="0"/>
    <c:plotArea>
      <c:layout/>
      <c:lineChart>
        <c:grouping val="standard"/>
        <c:varyColors val="0"/>
        <c:ser>
          <c:idx val="0"/>
          <c:order val="0"/>
          <c:tx>
            <c:strRef>
              <c:f>'Revenue Analysis'!$C$34</c:f>
              <c:strCache>
                <c:ptCount val="1"/>
                <c:pt idx="0">
                  <c:v>001 Private Water Hedge Sales</c:v>
                </c:pt>
              </c:strCache>
            </c:strRef>
          </c:tx>
          <c:spPr>
            <a:ln w="38100" cap="flat" cmpd="dbl" algn="ctr">
              <a:solidFill>
                <a:schemeClr val="accent6"/>
              </a:solidFill>
              <a:miter lim="800000"/>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599A-3944-B9AA-32299293AB90}"/>
            </c:ext>
          </c:extLst>
        </c:ser>
        <c:ser>
          <c:idx val="1"/>
          <c:order val="1"/>
          <c:tx>
            <c:strRef>
              <c:f>'Revenue Analysis'!$C$35</c:f>
              <c:strCache>
                <c:ptCount val="1"/>
                <c:pt idx="0">
                  <c:v>002 Public Sales</c:v>
                </c:pt>
              </c:strCache>
            </c:strRef>
          </c:tx>
          <c:spPr>
            <a:ln w="38100" cap="flat" cmpd="dbl" algn="ctr">
              <a:solidFill>
                <a:schemeClr val="accent5"/>
              </a:solidFill>
              <a:miter lim="800000"/>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599A-3944-B9AA-32299293AB90}"/>
            </c:ext>
          </c:extLst>
        </c:ser>
        <c:ser>
          <c:idx val="2"/>
          <c:order val="2"/>
          <c:tx>
            <c:strRef>
              <c:f>'Revenue Analysis'!$C$36</c:f>
              <c:strCache>
                <c:ptCount val="1"/>
                <c:pt idx="0">
                  <c:v>003 Residential Sales</c:v>
                </c:pt>
              </c:strCache>
            </c:strRef>
          </c:tx>
          <c:spPr>
            <a:ln w="38100" cap="flat" cmpd="dbl" algn="ctr">
              <a:solidFill>
                <a:schemeClr val="accent4"/>
              </a:solidFill>
              <a:miter lim="800000"/>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599A-3944-B9AA-32299293AB90}"/>
            </c:ext>
          </c:extLst>
        </c:ser>
        <c:dLbls>
          <c:showLegendKey val="0"/>
          <c:showVal val="0"/>
          <c:showCatName val="0"/>
          <c:showSerName val="0"/>
          <c:showPercent val="0"/>
          <c:showBubbleSize val="0"/>
        </c:dLbls>
        <c:smooth val="0"/>
        <c:axId val="679562064"/>
        <c:axId val="679563712"/>
      </c:lineChart>
      <c:dateAx>
        <c:axId val="679562064"/>
        <c:scaling>
          <c:orientation val="minMax"/>
        </c:scaling>
        <c:delete val="0"/>
        <c:axPos val="b"/>
        <c:numFmt formatCode="mmm\-yy"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679563712"/>
        <c:crosses val="autoZero"/>
        <c:auto val="1"/>
        <c:lblOffset val="100"/>
        <c:baseTimeUnit val="months"/>
      </c:dateAx>
      <c:valAx>
        <c:axId val="679563712"/>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Avenir Book" panose="02000503020000020003" pitchFamily="2" charset="0"/>
                    <a:ea typeface="+mn-ea"/>
                    <a:cs typeface="+mn-cs"/>
                  </a:defRPr>
                </a:pPr>
                <a:r>
                  <a:rPr lang="en-US" sz="1200"/>
                  <a:t>Revenue</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Avenir Book" panose="02000503020000020003" pitchFamily="2" charset="0"/>
                  <a:ea typeface="+mn-ea"/>
                  <a:cs typeface="+mn-cs"/>
                </a:defRPr>
              </a:pPr>
              <a:endParaRPr lang="en-US"/>
            </a:p>
          </c:txPr>
        </c:title>
        <c:numFmt formatCode="&quot;$&quot;#,##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679562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Book" panose="02000503020000020003"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all" spc="150" baseline="0">
                <a:solidFill>
                  <a:schemeClr val="tx1">
                    <a:lumMod val="50000"/>
                    <a:lumOff val="50000"/>
                  </a:schemeClr>
                </a:solidFill>
                <a:latin typeface="Avenir Book" panose="02000503020000020003" pitchFamily="2" charset="0"/>
                <a:ea typeface="+mn-ea"/>
                <a:cs typeface="+mn-cs"/>
              </a:defRPr>
            </a:pPr>
            <a:r>
              <a:rPr lang="en-US" sz="2000"/>
              <a:t>Jutik Profit Centre Analysis</a:t>
            </a:r>
            <a:r>
              <a:rPr lang="en-US" sz="2000" baseline="0"/>
              <a:t> </a:t>
            </a:r>
            <a:r>
              <a:rPr lang="en-US" sz="2000"/>
              <a:t>Revenue Analysis,</a:t>
            </a:r>
            <a:r>
              <a:rPr lang="en-US" sz="2000" baseline="0"/>
              <a:t> </a:t>
            </a:r>
            <a:r>
              <a:rPr lang="en-US" sz="2000"/>
              <a:t>Jul 2013 - Jun 2014</a:t>
            </a:r>
          </a:p>
        </c:rich>
      </c:tx>
      <c:overlay val="0"/>
      <c:spPr>
        <a:noFill/>
        <a:ln>
          <a:noFill/>
        </a:ln>
        <a:effectLst/>
      </c:spPr>
      <c:txPr>
        <a:bodyPr rot="0" spcFirstLastPara="1" vertOverflow="ellipsis" vert="horz" wrap="square" anchor="ctr" anchorCtr="1"/>
        <a:lstStyle/>
        <a:p>
          <a:pPr>
            <a:defRPr sz="2000" b="1" i="0" u="none" strike="noStrike" kern="1200" cap="all" spc="150" baseline="0">
              <a:solidFill>
                <a:schemeClr val="tx1">
                  <a:lumMod val="50000"/>
                  <a:lumOff val="50000"/>
                </a:schemeClr>
              </a:solidFill>
              <a:latin typeface="Avenir Book" panose="02000503020000020003" pitchFamily="2" charset="0"/>
              <a:ea typeface="+mn-ea"/>
              <a:cs typeface="+mn-cs"/>
            </a:defRPr>
          </a:pPr>
          <a:endParaRPr lang="en-US"/>
        </a:p>
      </c:txPr>
    </c:title>
    <c:autoTitleDeleted val="0"/>
    <c:plotArea>
      <c:layout/>
      <c:lineChart>
        <c:grouping val="standard"/>
        <c:varyColors val="0"/>
        <c:ser>
          <c:idx val="0"/>
          <c:order val="0"/>
          <c:tx>
            <c:strRef>
              <c:f>'Revenue Analysis'!$C$34</c:f>
              <c:strCache>
                <c:ptCount val="1"/>
                <c:pt idx="0">
                  <c:v>001 Private Water Hedge Sales</c:v>
                </c:pt>
              </c:strCache>
            </c:strRef>
          </c:tx>
          <c:spPr>
            <a:ln w="38100" cap="flat" cmpd="dbl" algn="ctr">
              <a:solidFill>
                <a:schemeClr val="accent6"/>
              </a:solidFill>
              <a:miter lim="800000"/>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8775-B44B-B56A-5736CA42F48B}"/>
            </c:ext>
          </c:extLst>
        </c:ser>
        <c:ser>
          <c:idx val="1"/>
          <c:order val="1"/>
          <c:tx>
            <c:strRef>
              <c:f>'Revenue Analysis'!$C$35</c:f>
              <c:strCache>
                <c:ptCount val="1"/>
                <c:pt idx="0">
                  <c:v>002 Public Sales</c:v>
                </c:pt>
              </c:strCache>
            </c:strRef>
          </c:tx>
          <c:spPr>
            <a:ln w="38100" cap="flat" cmpd="dbl" algn="ctr">
              <a:solidFill>
                <a:schemeClr val="accent5"/>
              </a:solidFill>
              <a:miter lim="800000"/>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8775-B44B-B56A-5736CA42F48B}"/>
            </c:ext>
          </c:extLst>
        </c:ser>
        <c:ser>
          <c:idx val="2"/>
          <c:order val="2"/>
          <c:tx>
            <c:strRef>
              <c:f>'Revenue Analysis'!$C$36</c:f>
              <c:strCache>
                <c:ptCount val="1"/>
                <c:pt idx="0">
                  <c:v>003 Residential Sales</c:v>
                </c:pt>
              </c:strCache>
            </c:strRef>
          </c:tx>
          <c:spPr>
            <a:ln w="38100" cap="flat" cmpd="dbl" algn="ctr">
              <a:solidFill>
                <a:schemeClr val="accent4"/>
              </a:solidFill>
              <a:miter lim="800000"/>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8775-B44B-B56A-5736CA42F48B}"/>
            </c:ext>
          </c:extLst>
        </c:ser>
        <c:dLbls>
          <c:showLegendKey val="0"/>
          <c:showVal val="0"/>
          <c:showCatName val="0"/>
          <c:showSerName val="0"/>
          <c:showPercent val="0"/>
          <c:showBubbleSize val="0"/>
        </c:dLbls>
        <c:smooth val="0"/>
        <c:axId val="679562064"/>
        <c:axId val="679563712"/>
      </c:lineChart>
      <c:dateAx>
        <c:axId val="679562064"/>
        <c:scaling>
          <c:orientation val="minMax"/>
        </c:scaling>
        <c:delete val="0"/>
        <c:axPos val="b"/>
        <c:numFmt formatCode="mmm\-yy"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679563712"/>
        <c:crosses val="autoZero"/>
        <c:auto val="1"/>
        <c:lblOffset val="100"/>
        <c:baseTimeUnit val="months"/>
      </c:dateAx>
      <c:valAx>
        <c:axId val="679563712"/>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Avenir Book" panose="02000503020000020003" pitchFamily="2" charset="0"/>
                    <a:ea typeface="+mn-ea"/>
                    <a:cs typeface="+mn-cs"/>
                  </a:defRPr>
                </a:pPr>
                <a:r>
                  <a:rPr lang="en-US" sz="1200"/>
                  <a:t>Revenue</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Avenir Book" panose="02000503020000020003" pitchFamily="2" charset="0"/>
                  <a:ea typeface="+mn-ea"/>
                  <a:cs typeface="+mn-cs"/>
                </a:defRPr>
              </a:pPr>
              <a:endParaRPr lang="en-US"/>
            </a:p>
          </c:txPr>
        </c:title>
        <c:numFmt formatCode="&quot;$&quot;#,##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679562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Book" panose="02000503020000020003"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1800" b="0" i="0" baseline="0">
                <a:effectLst/>
              </a:rPr>
              <a:t>Southern Water Corp Aggregate Cost Centres </a:t>
            </a:r>
            <a:endParaRPr lang="en-US" sz="2400">
              <a:effectLst/>
            </a:endParaRPr>
          </a:p>
          <a:p>
            <a:pPr>
              <a:defRPr sz="2400"/>
            </a:pPr>
            <a:r>
              <a:rPr lang="en-US" sz="1800" b="0" i="0" baseline="0">
                <a:effectLst/>
              </a:rPr>
              <a:t>Jul 2013 - Jun 2014</a:t>
            </a:r>
            <a:endParaRPr lang="en-US" sz="2400">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4-B1D8-F748-A131-564A2A063044}"/>
              </c:ext>
            </c:extLst>
          </c:dPt>
          <c:dPt>
            <c:idx val="1"/>
            <c:invertIfNegative val="0"/>
            <c:bubble3D val="0"/>
            <c:spPr>
              <a:solidFill>
                <a:srgbClr val="92D050"/>
              </a:solidFill>
              <a:ln>
                <a:noFill/>
              </a:ln>
              <a:effectLst/>
            </c:spPr>
            <c:extLst>
              <c:ext xmlns:c16="http://schemas.microsoft.com/office/drawing/2014/chart" uri="{C3380CC4-5D6E-409C-BE32-E72D297353CC}">
                <c16:uniqueId val="{00000005-B1D8-F748-A131-564A2A063044}"/>
              </c:ext>
            </c:extLst>
          </c:dPt>
          <c:dPt>
            <c:idx val="2"/>
            <c:invertIfNegative val="0"/>
            <c:bubble3D val="0"/>
            <c:spPr>
              <a:solidFill>
                <a:srgbClr val="00B0F0"/>
              </a:solidFill>
              <a:ln>
                <a:noFill/>
              </a:ln>
              <a:effectLst/>
            </c:spPr>
            <c:extLst>
              <c:ext xmlns:c16="http://schemas.microsoft.com/office/drawing/2014/chart" uri="{C3380CC4-5D6E-409C-BE32-E72D297353CC}">
                <c16:uniqueId val="{00000006-B1D8-F748-A131-564A2A063044}"/>
              </c:ext>
            </c:extLst>
          </c:dPt>
          <c:dPt>
            <c:idx val="3"/>
            <c:invertIfNegative val="0"/>
            <c:bubble3D val="0"/>
            <c:spPr>
              <a:solidFill>
                <a:srgbClr val="0070C0"/>
              </a:solidFill>
              <a:ln>
                <a:noFill/>
              </a:ln>
              <a:effectLst/>
            </c:spPr>
            <c:extLst>
              <c:ext xmlns:c16="http://schemas.microsoft.com/office/drawing/2014/chart" uri="{C3380CC4-5D6E-409C-BE32-E72D297353CC}">
                <c16:uniqueId val="{00000007-B1D8-F748-A131-564A2A063044}"/>
              </c:ext>
            </c:extLst>
          </c:dPt>
          <c:cat>
            <c:strRef>
              <c:f>'Expenses Analysis'!$A$60:$A$63</c:f>
              <c:strCache>
                <c:ptCount val="4"/>
                <c:pt idx="0">
                  <c:v>Chemical Costs</c:v>
                </c:pt>
                <c:pt idx="1">
                  <c:v>Facility Costs</c:v>
                </c:pt>
                <c:pt idx="2">
                  <c:v>Operational Maintenance Costs</c:v>
                </c:pt>
                <c:pt idx="3">
                  <c:v>Labour Costs</c:v>
                </c:pt>
              </c:strCache>
            </c:strRef>
          </c:cat>
          <c:val>
            <c:numRef>
              <c:f>'Expenses Analysis'!$B$60:$B$63</c:f>
              <c:numCache>
                <c:formatCode>"$"#,##0.00;[Red]\-"$"#,##0.00</c:formatCode>
                <c:ptCount val="4"/>
                <c:pt idx="0">
                  <c:v>78413350.257664919</c:v>
                </c:pt>
                <c:pt idx="1">
                  <c:v>75132419.087942898</c:v>
                </c:pt>
                <c:pt idx="2">
                  <c:v>80392011.495678604</c:v>
                </c:pt>
                <c:pt idx="3">
                  <c:v>87328631.570812494</c:v>
                </c:pt>
              </c:numCache>
            </c:numRef>
          </c:val>
          <c:extLst>
            <c:ext xmlns:c16="http://schemas.microsoft.com/office/drawing/2014/chart" uri="{C3380CC4-5D6E-409C-BE32-E72D297353CC}">
              <c16:uniqueId val="{00000000-B1D8-F748-A131-564A2A063044}"/>
            </c:ext>
          </c:extLst>
        </c:ser>
        <c:dLbls>
          <c:showLegendKey val="0"/>
          <c:showVal val="0"/>
          <c:showCatName val="0"/>
          <c:showSerName val="0"/>
          <c:showPercent val="0"/>
          <c:showBubbleSize val="0"/>
        </c:dLbls>
        <c:gapWidth val="219"/>
        <c:overlap val="-27"/>
        <c:axId val="2074341776"/>
        <c:axId val="2074343424"/>
      </c:barChart>
      <c:catAx>
        <c:axId val="207434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Cost Centre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74343424"/>
        <c:crosses val="autoZero"/>
        <c:auto val="1"/>
        <c:lblAlgn val="ctr"/>
        <c:lblOffset val="100"/>
        <c:noMultiLvlLbl val="0"/>
      </c:catAx>
      <c:valAx>
        <c:axId val="207434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Expense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743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mn-lt"/>
                <a:ea typeface="+mn-ea"/>
                <a:cs typeface="+mn-cs"/>
              </a:defRPr>
            </a:pPr>
            <a:r>
              <a:rPr lang="en-US" sz="2800" b="0"/>
              <a:t>Kootha Cost Element Analysis</a:t>
            </a:r>
          </a:p>
          <a:p>
            <a:pPr>
              <a:defRPr sz="2800"/>
            </a:pPr>
            <a:r>
              <a:rPr lang="en-US" sz="2800" b="0"/>
              <a:t>Jul 2013 - Jun 2014</a:t>
            </a:r>
          </a:p>
        </c:rich>
      </c:tx>
      <c:overlay val="0"/>
      <c:spPr>
        <a:noFill/>
        <a:ln>
          <a:noFill/>
        </a:ln>
        <a:effectLst/>
      </c:spPr>
      <c:txPr>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98C0-6144-AA7B-C569BB720A9B}"/>
              </c:ext>
            </c:extLst>
          </c:dPt>
          <c:dPt>
            <c:idx val="1"/>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3-98C0-6144-AA7B-C569BB720A9B}"/>
              </c:ext>
            </c:extLst>
          </c:dPt>
          <c:dPt>
            <c:idx val="2"/>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5-98C0-6144-AA7B-C569BB720A9B}"/>
              </c:ext>
            </c:extLst>
          </c:dPt>
          <c:dPt>
            <c:idx val="3"/>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7-98C0-6144-AA7B-C569BB720A9B}"/>
              </c:ext>
            </c:extLst>
          </c:dPt>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8-98C0-6144-AA7B-C569BB720A9B}"/>
            </c:ext>
          </c:extLst>
        </c:ser>
        <c:dLbls>
          <c:showLegendKey val="0"/>
          <c:showVal val="0"/>
          <c:showCatName val="0"/>
          <c:showSerName val="0"/>
          <c:showPercent val="0"/>
          <c:showBubbleSize val="0"/>
        </c:dLbls>
        <c:gapWidth val="164"/>
        <c:overlap val="-22"/>
        <c:axId val="2074341776"/>
        <c:axId val="2074343424"/>
      </c:barChart>
      <c:catAx>
        <c:axId val="20743417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Cost Element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74343424"/>
        <c:crosses val="autoZero"/>
        <c:auto val="1"/>
        <c:lblAlgn val="ctr"/>
        <c:lblOffset val="100"/>
        <c:noMultiLvlLbl val="0"/>
      </c:catAx>
      <c:valAx>
        <c:axId val="207434342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Expense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743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all" spc="150" baseline="0">
                <a:solidFill>
                  <a:schemeClr val="tx1">
                    <a:lumMod val="50000"/>
                    <a:lumOff val="50000"/>
                  </a:schemeClr>
                </a:solidFill>
                <a:latin typeface="Avenir Book" panose="02000503020000020003" pitchFamily="2" charset="0"/>
                <a:ea typeface="+mn-ea"/>
                <a:cs typeface="+mn-cs"/>
              </a:defRPr>
            </a:pPr>
            <a:r>
              <a:rPr lang="en-US" sz="2400"/>
              <a:t>Surjek Cost Centre Analysis</a:t>
            </a:r>
            <a:r>
              <a:rPr lang="en-US" sz="2400" baseline="0"/>
              <a:t> </a:t>
            </a:r>
            <a:r>
              <a:rPr lang="en-US" sz="2400"/>
              <a:t>Jul 2013 - Jun 2014</a:t>
            </a:r>
          </a:p>
        </c:rich>
      </c:tx>
      <c:overlay val="0"/>
      <c:spPr>
        <a:noFill/>
        <a:ln>
          <a:noFill/>
        </a:ln>
        <a:effectLst/>
      </c:spPr>
      <c:txPr>
        <a:bodyPr rot="0" spcFirstLastPara="1" vertOverflow="ellipsis" vert="horz" wrap="square" anchor="ctr" anchorCtr="1"/>
        <a:lstStyle/>
        <a:p>
          <a:pPr>
            <a:defRPr sz="2400" b="1" i="0" u="none" strike="noStrike" kern="1200" cap="all" spc="150" baseline="0">
              <a:solidFill>
                <a:schemeClr val="tx1">
                  <a:lumMod val="50000"/>
                  <a:lumOff val="50000"/>
                </a:schemeClr>
              </a:solidFill>
              <a:latin typeface="Avenir Book" panose="02000503020000020003" pitchFamily="2" charset="0"/>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33F0-ED4B-961C-DBC3FF1C9E75}"/>
              </c:ext>
            </c:extLst>
          </c:dPt>
          <c:dPt>
            <c:idx val="1"/>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3-33F0-ED4B-961C-DBC3FF1C9E75}"/>
              </c:ext>
            </c:extLst>
          </c:dPt>
          <c:dPt>
            <c:idx val="2"/>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5-33F0-ED4B-961C-DBC3FF1C9E75}"/>
              </c:ext>
            </c:extLst>
          </c:dPt>
          <c:dPt>
            <c:idx val="3"/>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7-33F0-ED4B-961C-DBC3FF1C9E75}"/>
              </c:ext>
            </c:extLst>
          </c:dPt>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8-33F0-ED4B-961C-DBC3FF1C9E75}"/>
            </c:ext>
          </c:extLst>
        </c:ser>
        <c:dLbls>
          <c:showLegendKey val="0"/>
          <c:showVal val="0"/>
          <c:showCatName val="0"/>
          <c:showSerName val="0"/>
          <c:showPercent val="0"/>
          <c:showBubbleSize val="0"/>
        </c:dLbls>
        <c:gapWidth val="164"/>
        <c:overlap val="-22"/>
        <c:axId val="2074341776"/>
        <c:axId val="2074343424"/>
      </c:barChart>
      <c:catAx>
        <c:axId val="20743417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2074343424"/>
        <c:crosses val="autoZero"/>
        <c:auto val="1"/>
        <c:lblAlgn val="ctr"/>
        <c:lblOffset val="100"/>
        <c:noMultiLvlLbl val="0"/>
      </c:catAx>
      <c:valAx>
        <c:axId val="207434342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20743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Book" panose="02000503020000020003"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mn-lt"/>
                <a:ea typeface="+mn-ea"/>
                <a:cs typeface="+mn-cs"/>
              </a:defRPr>
            </a:pPr>
            <a:r>
              <a:rPr lang="en-US" sz="2800" b="0"/>
              <a:t>Jutik Cost Centre Analysis</a:t>
            </a:r>
            <a:r>
              <a:rPr lang="en-US" sz="2800" b="0" baseline="0"/>
              <a:t> </a:t>
            </a:r>
            <a:r>
              <a:rPr lang="en-US" sz="2800" b="0"/>
              <a:t>Jul 2013 - Jun 2014</a:t>
            </a:r>
          </a:p>
        </c:rich>
      </c:tx>
      <c:overlay val="0"/>
      <c:spPr>
        <a:noFill/>
        <a:ln>
          <a:noFill/>
        </a:ln>
        <a:effectLst/>
      </c:spPr>
      <c:txPr>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7A78-9645-AF91-4353105F35D1}"/>
              </c:ext>
            </c:extLst>
          </c:dPt>
          <c:dPt>
            <c:idx val="1"/>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3-7A78-9645-AF91-4353105F35D1}"/>
              </c:ext>
            </c:extLst>
          </c:dPt>
          <c:dPt>
            <c:idx val="2"/>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5-7A78-9645-AF91-4353105F35D1}"/>
              </c:ext>
            </c:extLst>
          </c:dPt>
          <c:dPt>
            <c:idx val="3"/>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7-7A78-9645-AF91-4353105F35D1}"/>
              </c:ext>
            </c:extLst>
          </c:dPt>
          <c:dLbls>
            <c:delete val="1"/>
          </c:dLbls>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8-7A78-9645-AF91-4353105F35D1}"/>
            </c:ext>
          </c:extLst>
        </c:ser>
        <c:dLbls>
          <c:dLblPos val="outEnd"/>
          <c:showLegendKey val="0"/>
          <c:showVal val="1"/>
          <c:showCatName val="0"/>
          <c:showSerName val="0"/>
          <c:showPercent val="0"/>
          <c:showBubbleSize val="0"/>
        </c:dLbls>
        <c:gapWidth val="164"/>
        <c:overlap val="-22"/>
        <c:axId val="2074341776"/>
        <c:axId val="2074343424"/>
      </c:barChart>
      <c:catAx>
        <c:axId val="20743417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2074343424"/>
        <c:crosses val="autoZero"/>
        <c:auto val="1"/>
        <c:lblAlgn val="ctr"/>
        <c:lblOffset val="100"/>
        <c:tickMarkSkip val="1"/>
        <c:noMultiLvlLbl val="0"/>
      </c:catAx>
      <c:valAx>
        <c:axId val="207434342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20743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1197"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22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1197"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63500</xdr:rowOff>
    </xdr:from>
    <xdr:to>
      <xdr:col>16</xdr:col>
      <xdr:colOff>190500</xdr:colOff>
      <xdr:row>50</xdr:row>
      <xdr:rowOff>50800</xdr:rowOff>
    </xdr:to>
    <xdr:pic>
      <xdr:nvPicPr>
        <xdr:cNvPr id="1026" name="Picture 4">
          <a:extLst>
            <a:ext uri="{FF2B5EF4-FFF2-40B4-BE49-F238E27FC236}">
              <a16:creationId xmlns:a16="http://schemas.microsoft.com/office/drawing/2014/main" id="{8976DA3F-E56E-D754-167D-B3E0B3851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00900"/>
          <a:ext cx="10756900" cy="576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5596</xdr:colOff>
      <xdr:row>55</xdr:row>
      <xdr:rowOff>187700</xdr:rowOff>
    </xdr:from>
    <xdr:to>
      <xdr:col>65</xdr:col>
      <xdr:colOff>0</xdr:colOff>
      <xdr:row>87</xdr:row>
      <xdr:rowOff>101600</xdr:rowOff>
    </xdr:to>
    <xdr:graphicFrame macro="">
      <xdr:nvGraphicFramePr>
        <xdr:cNvPr id="15361" name="Chart 6">
          <a:extLst>
            <a:ext uri="{FF2B5EF4-FFF2-40B4-BE49-F238E27FC236}">
              <a16:creationId xmlns:a16="http://schemas.microsoft.com/office/drawing/2014/main" id="{2A55FE89-26A4-F009-1D47-8B5488301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406400</xdr:colOff>
      <xdr:row>56</xdr:row>
      <xdr:rowOff>177799</xdr:rowOff>
    </xdr:from>
    <xdr:to>
      <xdr:col>20</xdr:col>
      <xdr:colOff>177800</xdr:colOff>
      <xdr:row>79</xdr:row>
      <xdr:rowOff>220132</xdr:rowOff>
    </xdr:to>
    <xdr:graphicFrame macro="">
      <xdr:nvGraphicFramePr>
        <xdr:cNvPr id="15362" name="Chart 7">
          <a:extLst>
            <a:ext uri="{FF2B5EF4-FFF2-40B4-BE49-F238E27FC236}">
              <a16:creationId xmlns:a16="http://schemas.microsoft.com/office/drawing/2014/main" id="{5807127B-B0E0-8E36-69F0-B8B6AD7A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387459</xdr:colOff>
      <xdr:row>33</xdr:row>
      <xdr:rowOff>92130</xdr:rowOff>
    </xdr:from>
    <xdr:to>
      <xdr:col>54</xdr:col>
      <xdr:colOff>322882</xdr:colOff>
      <xdr:row>52</xdr:row>
      <xdr:rowOff>43052</xdr:rowOff>
    </xdr:to>
    <xdr:graphicFrame macro="">
      <xdr:nvGraphicFramePr>
        <xdr:cNvPr id="2" name="Chart 1">
          <a:extLst>
            <a:ext uri="{FF2B5EF4-FFF2-40B4-BE49-F238E27FC236}">
              <a16:creationId xmlns:a16="http://schemas.microsoft.com/office/drawing/2014/main" id="{D18BE257-1AB4-E96B-E60A-3961C4C04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59</xdr:col>
      <xdr:colOff>647298</xdr:colOff>
      <xdr:row>33</xdr:row>
      <xdr:rowOff>357732</xdr:rowOff>
    </xdr:from>
    <xdr:to>
      <xdr:col>79</xdr:col>
      <xdr:colOff>602711</xdr:colOff>
      <xdr:row>52</xdr:row>
      <xdr:rowOff>308654</xdr:rowOff>
    </xdr:to>
    <xdr:graphicFrame macro="">
      <xdr:nvGraphicFramePr>
        <xdr:cNvPr id="5" name="Chart 4">
          <a:extLst>
            <a:ext uri="{FF2B5EF4-FFF2-40B4-BE49-F238E27FC236}">
              <a16:creationId xmlns:a16="http://schemas.microsoft.com/office/drawing/2014/main" id="{B9702403-3B4B-9845-9B28-85FE801E1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83</xdr:col>
      <xdr:colOff>225441</xdr:colOff>
      <xdr:row>34</xdr:row>
      <xdr:rowOff>56379</xdr:rowOff>
    </xdr:from>
    <xdr:to>
      <xdr:col>103</xdr:col>
      <xdr:colOff>229029</xdr:colOff>
      <xdr:row>53</xdr:row>
      <xdr:rowOff>56379</xdr:rowOff>
    </xdr:to>
    <xdr:graphicFrame macro="">
      <xdr:nvGraphicFramePr>
        <xdr:cNvPr id="6" name="Chart 5">
          <a:extLst>
            <a:ext uri="{FF2B5EF4-FFF2-40B4-BE49-F238E27FC236}">
              <a16:creationId xmlns:a16="http://schemas.microsoft.com/office/drawing/2014/main" id="{BE31141D-EC28-224B-8313-F4DA70EBF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395831</xdr:colOff>
      <xdr:row>59</xdr:row>
      <xdr:rowOff>116341</xdr:rowOff>
    </xdr:from>
    <xdr:to>
      <xdr:col>16</xdr:col>
      <xdr:colOff>215994</xdr:colOff>
      <xdr:row>76</xdr:row>
      <xdr:rowOff>2429974</xdr:rowOff>
    </xdr:to>
    <xdr:graphicFrame macro="">
      <xdr:nvGraphicFramePr>
        <xdr:cNvPr id="3" name="Chart 2">
          <a:extLst>
            <a:ext uri="{FF2B5EF4-FFF2-40B4-BE49-F238E27FC236}">
              <a16:creationId xmlns:a16="http://schemas.microsoft.com/office/drawing/2014/main" id="{8AE2AD3F-1566-3F83-B56F-19A4BBBAF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221510</xdr:colOff>
      <xdr:row>79</xdr:row>
      <xdr:rowOff>44302</xdr:rowOff>
    </xdr:from>
    <xdr:to>
      <xdr:col>9</xdr:col>
      <xdr:colOff>387457</xdr:colOff>
      <xdr:row>94</xdr:row>
      <xdr:rowOff>2830493</xdr:rowOff>
    </xdr:to>
    <xdr:graphicFrame macro="">
      <xdr:nvGraphicFramePr>
        <xdr:cNvPr id="4" name="Chart 3">
          <a:extLst>
            <a:ext uri="{FF2B5EF4-FFF2-40B4-BE49-F238E27FC236}">
              <a16:creationId xmlns:a16="http://schemas.microsoft.com/office/drawing/2014/main" id="{A8C44076-4BA0-2542-B604-A0BC960BD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879960</xdr:colOff>
      <xdr:row>78</xdr:row>
      <xdr:rowOff>18904</xdr:rowOff>
    </xdr:from>
    <xdr:to>
      <xdr:col>23</xdr:col>
      <xdr:colOff>76200</xdr:colOff>
      <xdr:row>101</xdr:row>
      <xdr:rowOff>304800</xdr:rowOff>
    </xdr:to>
    <xdr:graphicFrame macro="">
      <xdr:nvGraphicFramePr>
        <xdr:cNvPr id="5" name="Chart 4">
          <a:extLst>
            <a:ext uri="{FF2B5EF4-FFF2-40B4-BE49-F238E27FC236}">
              <a16:creationId xmlns:a16="http://schemas.microsoft.com/office/drawing/2014/main" id="{C538F813-7225-8742-8A2F-F81D82C99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454623</xdr:colOff>
      <xdr:row>77</xdr:row>
      <xdr:rowOff>366447</xdr:rowOff>
    </xdr:from>
    <xdr:to>
      <xdr:col>42</xdr:col>
      <xdr:colOff>381000</xdr:colOff>
      <xdr:row>99</xdr:row>
      <xdr:rowOff>76200</xdr:rowOff>
    </xdr:to>
    <xdr:graphicFrame macro="">
      <xdr:nvGraphicFramePr>
        <xdr:cNvPr id="6" name="Chart 5">
          <a:extLst>
            <a:ext uri="{FF2B5EF4-FFF2-40B4-BE49-F238E27FC236}">
              <a16:creationId xmlns:a16="http://schemas.microsoft.com/office/drawing/2014/main" id="{97ED28C3-035F-0D43-9F54-C170F7F1B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460168</xdr:colOff>
      <xdr:row>105</xdr:row>
      <xdr:rowOff>96323</xdr:rowOff>
    </xdr:from>
    <xdr:to>
      <xdr:col>43</xdr:col>
      <xdr:colOff>610258</xdr:colOff>
      <xdr:row>144</xdr:row>
      <xdr:rowOff>136071</xdr:rowOff>
    </xdr:to>
    <xdr:graphicFrame macro="">
      <xdr:nvGraphicFramePr>
        <xdr:cNvPr id="15" name="Chart 14">
          <a:extLst>
            <a:ext uri="{FF2B5EF4-FFF2-40B4-BE49-F238E27FC236}">
              <a16:creationId xmlns:a16="http://schemas.microsoft.com/office/drawing/2014/main" id="{7FB2D410-C03C-C10A-76F4-0592695EC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361106</xdr:colOff>
      <xdr:row>59</xdr:row>
      <xdr:rowOff>82014</xdr:rowOff>
    </xdr:from>
    <xdr:to>
      <xdr:col>33</xdr:col>
      <xdr:colOff>457199</xdr:colOff>
      <xdr:row>76</xdr:row>
      <xdr:rowOff>2386988</xdr:rowOff>
    </xdr:to>
    <xdr:graphicFrame macro="">
      <xdr:nvGraphicFramePr>
        <xdr:cNvPr id="7" name="Chart 6">
          <a:extLst>
            <a:ext uri="{FF2B5EF4-FFF2-40B4-BE49-F238E27FC236}">
              <a16:creationId xmlns:a16="http://schemas.microsoft.com/office/drawing/2014/main" id="{93AEE944-B83A-16B3-DA6E-E0D912613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90714</xdr:colOff>
      <xdr:row>105</xdr:row>
      <xdr:rowOff>90714</xdr:rowOff>
    </xdr:from>
    <xdr:to>
      <xdr:col>65</xdr:col>
      <xdr:colOff>240804</xdr:colOff>
      <xdr:row>144</xdr:row>
      <xdr:rowOff>130462</xdr:rowOff>
    </xdr:to>
    <xdr:graphicFrame macro="">
      <xdr:nvGraphicFramePr>
        <xdr:cNvPr id="9" name="Chart 8">
          <a:extLst>
            <a:ext uri="{FF2B5EF4-FFF2-40B4-BE49-F238E27FC236}">
              <a16:creationId xmlns:a16="http://schemas.microsoft.com/office/drawing/2014/main" id="{D7A28EDC-1912-DB45-96FB-B1A2E06F6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362857</xdr:colOff>
      <xdr:row>105</xdr:row>
      <xdr:rowOff>120953</xdr:rowOff>
    </xdr:from>
    <xdr:to>
      <xdr:col>86</xdr:col>
      <xdr:colOff>512947</xdr:colOff>
      <xdr:row>144</xdr:row>
      <xdr:rowOff>160701</xdr:rowOff>
    </xdr:to>
    <xdr:graphicFrame macro="">
      <xdr:nvGraphicFramePr>
        <xdr:cNvPr id="10" name="Chart 9">
          <a:extLst>
            <a:ext uri="{FF2B5EF4-FFF2-40B4-BE49-F238E27FC236}">
              <a16:creationId xmlns:a16="http://schemas.microsoft.com/office/drawing/2014/main" id="{2F674A81-B874-2C47-A684-1D9218B0E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87</xdr:col>
      <xdr:colOff>30238</xdr:colOff>
      <xdr:row>105</xdr:row>
      <xdr:rowOff>151191</xdr:rowOff>
    </xdr:from>
    <xdr:to>
      <xdr:col>108</xdr:col>
      <xdr:colOff>180328</xdr:colOff>
      <xdr:row>145</xdr:row>
      <xdr:rowOff>9511</xdr:rowOff>
    </xdr:to>
    <xdr:graphicFrame macro="">
      <xdr:nvGraphicFramePr>
        <xdr:cNvPr id="11" name="Chart 10">
          <a:extLst>
            <a:ext uri="{FF2B5EF4-FFF2-40B4-BE49-F238E27FC236}">
              <a16:creationId xmlns:a16="http://schemas.microsoft.com/office/drawing/2014/main" id="{E232D114-250F-DE49-AF68-8B7DC30B4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573548</xdr:colOff>
      <xdr:row>61</xdr:row>
      <xdr:rowOff>137711</xdr:rowOff>
    </xdr:from>
    <xdr:to>
      <xdr:col>13</xdr:col>
      <xdr:colOff>443737</xdr:colOff>
      <xdr:row>90</xdr:row>
      <xdr:rowOff>59070</xdr:rowOff>
    </xdr:to>
    <xdr:graphicFrame macro="">
      <xdr:nvGraphicFramePr>
        <xdr:cNvPr id="3" name="Chart 2">
          <a:extLst>
            <a:ext uri="{FF2B5EF4-FFF2-40B4-BE49-F238E27FC236}">
              <a16:creationId xmlns:a16="http://schemas.microsoft.com/office/drawing/2014/main" id="{82E08D67-007F-639C-BA46-115179139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531913</xdr:colOff>
      <xdr:row>61</xdr:row>
      <xdr:rowOff>157988</xdr:rowOff>
    </xdr:from>
    <xdr:to>
      <xdr:col>19</xdr:col>
      <xdr:colOff>305206</xdr:colOff>
      <xdr:row>90</xdr:row>
      <xdr:rowOff>59070</xdr:rowOff>
    </xdr:to>
    <xdr:graphicFrame macro="">
      <xdr:nvGraphicFramePr>
        <xdr:cNvPr id="4" name="Chart 3">
          <a:extLst>
            <a:ext uri="{FF2B5EF4-FFF2-40B4-BE49-F238E27FC236}">
              <a16:creationId xmlns:a16="http://schemas.microsoft.com/office/drawing/2014/main" id="{A35B6756-2011-3405-6A0B-575E56DFC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406400</xdr:colOff>
      <xdr:row>75</xdr:row>
      <xdr:rowOff>88900</xdr:rowOff>
    </xdr:from>
    <xdr:to>
      <xdr:col>5</xdr:col>
      <xdr:colOff>292100</xdr:colOff>
      <xdr:row>103</xdr:row>
      <xdr:rowOff>12700</xdr:rowOff>
    </xdr:to>
    <xdr:graphicFrame macro="">
      <xdr:nvGraphicFramePr>
        <xdr:cNvPr id="3077" name="Chart 3">
          <a:extLst>
            <a:ext uri="{FF2B5EF4-FFF2-40B4-BE49-F238E27FC236}">
              <a16:creationId xmlns:a16="http://schemas.microsoft.com/office/drawing/2014/main" id="{E1D3D060-155D-8856-466B-7B8FAE6C8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0</xdr:col>
      <xdr:colOff>368300</xdr:colOff>
      <xdr:row>103</xdr:row>
      <xdr:rowOff>12700</xdr:rowOff>
    </xdr:from>
    <xdr:to>
      <xdr:col>5</xdr:col>
      <xdr:colOff>266700</xdr:colOff>
      <xdr:row>130</xdr:row>
      <xdr:rowOff>114300</xdr:rowOff>
    </xdr:to>
    <xdr:graphicFrame macro="">
      <xdr:nvGraphicFramePr>
        <xdr:cNvPr id="3078" name="Chart 3">
          <a:extLst>
            <a:ext uri="{FF2B5EF4-FFF2-40B4-BE49-F238E27FC236}">
              <a16:creationId xmlns:a16="http://schemas.microsoft.com/office/drawing/2014/main" id="{52DC28A8-6988-9BE4-9444-2E09CA467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editAs="oneCell">
    <xdr:from>
      <xdr:col>6</xdr:col>
      <xdr:colOff>304800</xdr:colOff>
      <xdr:row>75</xdr:row>
      <xdr:rowOff>76200</xdr:rowOff>
    </xdr:from>
    <xdr:to>
      <xdr:col>15</xdr:col>
      <xdr:colOff>609600</xdr:colOff>
      <xdr:row>103</xdr:row>
      <xdr:rowOff>12700</xdr:rowOff>
    </xdr:to>
    <xdr:graphicFrame macro="">
      <xdr:nvGraphicFramePr>
        <xdr:cNvPr id="3079" name="Chart 3">
          <a:extLst>
            <a:ext uri="{FF2B5EF4-FFF2-40B4-BE49-F238E27FC236}">
              <a16:creationId xmlns:a16="http://schemas.microsoft.com/office/drawing/2014/main" id="{B60F7F0A-C216-8E47-1A67-3F12783D1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editAs="oneCell">
    <xdr:from>
      <xdr:col>6</xdr:col>
      <xdr:colOff>304800</xdr:colOff>
      <xdr:row>103</xdr:row>
      <xdr:rowOff>63500</xdr:rowOff>
    </xdr:from>
    <xdr:to>
      <xdr:col>15</xdr:col>
      <xdr:colOff>609600</xdr:colOff>
      <xdr:row>130</xdr:row>
      <xdr:rowOff>165100</xdr:rowOff>
    </xdr:to>
    <xdr:graphicFrame macro="">
      <xdr:nvGraphicFramePr>
        <xdr:cNvPr id="3080" name="Chart 4">
          <a:extLst>
            <a:ext uri="{FF2B5EF4-FFF2-40B4-BE49-F238E27FC236}">
              <a16:creationId xmlns:a16="http://schemas.microsoft.com/office/drawing/2014/main" id="{5BD1B4CF-631A-7C40-281A-ACE99D745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69</xdr:row>
      <xdr:rowOff>101600</xdr:rowOff>
    </xdr:from>
    <xdr:to>
      <xdr:col>7</xdr:col>
      <xdr:colOff>444500</xdr:colOff>
      <xdr:row>85</xdr:row>
      <xdr:rowOff>127000</xdr:rowOff>
    </xdr:to>
    <xdr:graphicFrame macro="">
      <xdr:nvGraphicFramePr>
        <xdr:cNvPr id="4101" name="Chart 1">
          <a:extLst>
            <a:ext uri="{FF2B5EF4-FFF2-40B4-BE49-F238E27FC236}">
              <a16:creationId xmlns:a16="http://schemas.microsoft.com/office/drawing/2014/main" id="{597D8DF0-097C-187E-ADC9-176182E2B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63500</xdr:rowOff>
    </xdr:from>
    <xdr:to>
      <xdr:col>7</xdr:col>
      <xdr:colOff>431800</xdr:colOff>
      <xdr:row>102</xdr:row>
      <xdr:rowOff>101600</xdr:rowOff>
    </xdr:to>
    <xdr:graphicFrame macro="">
      <xdr:nvGraphicFramePr>
        <xdr:cNvPr id="4102" name="Chart 4">
          <a:extLst>
            <a:ext uri="{FF2B5EF4-FFF2-40B4-BE49-F238E27FC236}">
              <a16:creationId xmlns:a16="http://schemas.microsoft.com/office/drawing/2014/main" id="{73525D41-D904-2E60-98A4-402EAF8AA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609600</xdr:colOff>
      <xdr:row>69</xdr:row>
      <xdr:rowOff>88900</xdr:rowOff>
    </xdr:from>
    <xdr:to>
      <xdr:col>17</xdr:col>
      <xdr:colOff>139700</xdr:colOff>
      <xdr:row>85</xdr:row>
      <xdr:rowOff>127000</xdr:rowOff>
    </xdr:to>
    <xdr:graphicFrame macro="">
      <xdr:nvGraphicFramePr>
        <xdr:cNvPr id="4103" name="Chart 5">
          <a:extLst>
            <a:ext uri="{FF2B5EF4-FFF2-40B4-BE49-F238E27FC236}">
              <a16:creationId xmlns:a16="http://schemas.microsoft.com/office/drawing/2014/main" id="{04395F35-6944-F2C9-32DC-03CF5C8FD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622300</xdr:colOff>
      <xdr:row>86</xdr:row>
      <xdr:rowOff>76200</xdr:rowOff>
    </xdr:from>
    <xdr:to>
      <xdr:col>17</xdr:col>
      <xdr:colOff>152400</xdr:colOff>
      <xdr:row>102</xdr:row>
      <xdr:rowOff>114300</xdr:rowOff>
    </xdr:to>
    <xdr:graphicFrame macro="">
      <xdr:nvGraphicFramePr>
        <xdr:cNvPr id="4104" name="Chart 6">
          <a:extLst>
            <a:ext uri="{FF2B5EF4-FFF2-40B4-BE49-F238E27FC236}">
              <a16:creationId xmlns:a16="http://schemas.microsoft.com/office/drawing/2014/main" id="{E86916C0-AC8F-650B-FF35-D8B5AFF5A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 displayName="Table" ref="A2:J1010" totalsRowShown="0" headerRowDxfId="8">
  <autoFilter ref="A2:J1010" xr:uid="{00000000-0009-0000-0100-000001000000}">
    <filterColumn colId="0">
      <filters>
        <filter val="Financial Budget"/>
      </filters>
    </filterColumn>
  </autoFilter>
  <tableColumns count="10">
    <tableColumn id="1" xr3:uid="{00000000-0010-0000-0000-000001000000}" name="Account Type" dataDxfId="7"/>
    <tableColumn id="2" xr3:uid="{00000000-0010-0000-0000-000002000000}" name="Value Drivers"/>
    <tableColumn id="3" xr3:uid="{00000000-0010-0000-0000-000003000000}" name="Unit" dataDxfId="6"/>
    <tableColumn id="4" xr3:uid="{00000000-0010-0000-0000-000004000000}" name="Month" dataDxfId="5"/>
    <tableColumn id="5" xr3:uid="{00000000-0010-0000-0000-000005000000}" name="Month (Number)" dataDxfId="4"/>
    <tableColumn id="6" xr3:uid="{00000000-0010-0000-0000-000006000000}" name="Centre Type" dataDxfId="3"/>
    <tableColumn id="7" xr3:uid="{00000000-0010-0000-0000-000007000000}" name="Cost Centre / Profit Centre"/>
    <tableColumn id="8" xr3:uid="{00000000-0010-0000-0000-000008000000}" name="Cost Centre / Profit Centre Elements"/>
    <tableColumn id="9" xr3:uid="{00000000-0010-0000-0000-000009000000}" name="Unit of Measure" dataDxfId="2"/>
    <tableColumn id="10" xr3:uid="{00000000-0010-0000-0000-00000A000000}" name="Row Data"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E15"/>
  <sheetViews>
    <sheetView showGridLines="0" zoomScale="85" zoomScaleNormal="80" workbookViewId="0">
      <selection activeCell="A13" sqref="A13:AB13"/>
    </sheetView>
  </sheetViews>
  <sheetFormatPr baseColWidth="10" defaultColWidth="8.6640625" defaultRowHeight="13"/>
  <cols>
    <col min="1" max="1" width="8.6640625" style="2" customWidth="1"/>
    <col min="2" max="16384" width="8.6640625" style="2"/>
  </cols>
  <sheetData>
    <row r="1" spans="1:31" s="120" customFormat="1" ht="18">
      <c r="A1" s="119" t="s">
        <v>89</v>
      </c>
    </row>
    <row r="3" spans="1:31" ht="14">
      <c r="A3" s="73" t="s">
        <v>90</v>
      </c>
      <c r="B3" s="73"/>
      <c r="C3" s="73"/>
      <c r="D3" s="73"/>
      <c r="E3" s="73"/>
      <c r="F3" s="73"/>
      <c r="G3" s="73"/>
      <c r="H3" s="73"/>
      <c r="I3" s="73"/>
      <c r="J3" s="73"/>
      <c r="K3" s="73"/>
      <c r="L3" s="73"/>
      <c r="M3" s="73"/>
      <c r="N3" s="73"/>
      <c r="O3" s="73"/>
      <c r="P3" s="73"/>
      <c r="Q3" s="73"/>
      <c r="R3" s="73"/>
      <c r="S3" s="73"/>
      <c r="T3" s="73"/>
      <c r="U3" s="73"/>
      <c r="V3" s="73"/>
      <c r="W3" s="73"/>
      <c r="X3" s="73"/>
      <c r="Y3" s="73"/>
      <c r="Z3" s="73"/>
      <c r="AA3" s="73"/>
      <c r="AB3" s="73"/>
    </row>
    <row r="4" spans="1:31" ht="42" customHeight="1">
      <c r="A4" s="155" t="s">
        <v>187</v>
      </c>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row>
    <row r="5" spans="1:31" ht="32.5" customHeight="1">
      <c r="A5" s="155" t="s">
        <v>166</v>
      </c>
      <c r="B5" s="159"/>
      <c r="C5" s="159"/>
      <c r="D5" s="159"/>
      <c r="E5" s="159"/>
      <c r="F5" s="159"/>
      <c r="G5" s="159"/>
      <c r="H5" s="159"/>
      <c r="I5" s="159"/>
      <c r="J5" s="159"/>
      <c r="K5" s="159"/>
      <c r="L5" s="159"/>
      <c r="M5" s="159"/>
      <c r="N5" s="159"/>
      <c r="O5" s="159"/>
      <c r="P5" s="159"/>
      <c r="Q5" s="159"/>
      <c r="R5" s="159"/>
      <c r="S5" s="159"/>
      <c r="T5" s="159"/>
      <c r="U5" s="159"/>
      <c r="V5" s="159"/>
      <c r="W5" s="159"/>
      <c r="X5" s="159"/>
      <c r="Y5" s="159"/>
      <c r="Z5" s="159"/>
      <c r="AA5" s="159"/>
      <c r="AB5" s="159"/>
    </row>
    <row r="6" spans="1:31" ht="25.5" customHeight="1">
      <c r="A6" s="73" t="s">
        <v>164</v>
      </c>
      <c r="B6" s="73"/>
      <c r="C6" s="73"/>
      <c r="D6" s="73"/>
      <c r="E6" s="73"/>
      <c r="F6" s="73"/>
      <c r="G6" s="73"/>
      <c r="H6" s="73"/>
      <c r="I6" s="73"/>
      <c r="J6" s="73"/>
      <c r="K6" s="73"/>
      <c r="L6" s="73"/>
      <c r="M6" s="73"/>
      <c r="N6" s="73"/>
      <c r="O6" s="73"/>
      <c r="P6" s="73"/>
      <c r="Q6" s="73"/>
      <c r="R6" s="73"/>
      <c r="S6" s="73"/>
      <c r="T6" s="73"/>
      <c r="U6" s="73"/>
      <c r="V6" s="73"/>
      <c r="W6" s="73"/>
      <c r="X6" s="73"/>
      <c r="Y6" s="73"/>
      <c r="Z6" s="73"/>
      <c r="AA6" s="73"/>
      <c r="AB6" s="73"/>
    </row>
    <row r="7" spans="1:31" ht="25.5" customHeight="1">
      <c r="A7" s="1" t="s">
        <v>43</v>
      </c>
    </row>
    <row r="8" spans="1:31" ht="12.75" customHeight="1">
      <c r="A8" s="1"/>
    </row>
    <row r="9" spans="1:31" s="120" customFormat="1" ht="25.5" customHeight="1">
      <c r="A9" s="122" t="s">
        <v>44</v>
      </c>
    </row>
    <row r="10" spans="1:31" s="22" customFormat="1" ht="90.5" customHeight="1">
      <c r="A10" s="155" t="s">
        <v>188</v>
      </c>
      <c r="B10" s="156"/>
      <c r="C10" s="156"/>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c r="AE10" s="156"/>
    </row>
    <row r="11" spans="1:31" s="121" customFormat="1" ht="28" customHeight="1">
      <c r="A11" s="122" t="s">
        <v>165</v>
      </c>
    </row>
    <row r="12" spans="1:31" s="124" customFormat="1" ht="68" customHeight="1">
      <c r="A12" s="157" t="s">
        <v>169</v>
      </c>
      <c r="B12" s="158"/>
      <c r="C12" s="158"/>
      <c r="D12" s="158"/>
      <c r="E12" s="158"/>
      <c r="F12" s="158"/>
      <c r="G12" s="158"/>
      <c r="H12" s="158"/>
      <c r="I12" s="158"/>
      <c r="J12" s="158"/>
      <c r="K12" s="158"/>
      <c r="L12" s="158"/>
      <c r="M12" s="158"/>
      <c r="N12" s="158"/>
      <c r="O12" s="158"/>
      <c r="P12" s="158"/>
      <c r="Q12" s="158"/>
      <c r="R12" s="158"/>
      <c r="S12" s="158"/>
      <c r="T12" s="158"/>
      <c r="U12" s="158"/>
      <c r="V12" s="158"/>
      <c r="W12" s="158"/>
      <c r="X12" s="158"/>
      <c r="Y12" s="158"/>
      <c r="Z12" s="158"/>
      <c r="AA12" s="158"/>
      <c r="AB12" s="158"/>
    </row>
    <row r="13" spans="1:31" ht="89" customHeight="1">
      <c r="A13" s="160" t="s">
        <v>170</v>
      </c>
      <c r="B13" s="156"/>
      <c r="C13" s="156"/>
      <c r="D13" s="156"/>
      <c r="E13" s="156"/>
      <c r="F13" s="156"/>
      <c r="G13" s="156"/>
      <c r="H13" s="156"/>
      <c r="I13" s="156"/>
      <c r="J13" s="156"/>
      <c r="K13" s="156"/>
      <c r="L13" s="156"/>
      <c r="M13" s="156"/>
      <c r="N13" s="156"/>
      <c r="O13" s="156"/>
      <c r="P13" s="156"/>
      <c r="Q13" s="156"/>
      <c r="R13" s="156"/>
      <c r="S13" s="156"/>
      <c r="T13" s="156"/>
      <c r="U13" s="156"/>
      <c r="V13" s="156"/>
      <c r="W13" s="156"/>
      <c r="X13" s="156"/>
      <c r="Y13" s="156"/>
      <c r="Z13" s="156"/>
      <c r="AA13" s="156"/>
      <c r="AB13" s="156"/>
    </row>
    <row r="14" spans="1:31" ht="68.5" customHeight="1">
      <c r="A14" s="155" t="s">
        <v>167</v>
      </c>
      <c r="B14" s="156"/>
      <c r="C14" s="156"/>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23"/>
    </row>
    <row r="15" spans="1:31">
      <c r="A15" s="1"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499984740745262"/>
  </sheetPr>
  <dimension ref="A1:B13"/>
  <sheetViews>
    <sheetView showGridLines="0" zoomScale="111" zoomScaleNormal="80" workbookViewId="0">
      <selection activeCell="B11" sqref="B11"/>
    </sheetView>
  </sheetViews>
  <sheetFormatPr baseColWidth="10" defaultColWidth="14.5" defaultRowHeight="13"/>
  <cols>
    <col min="1" max="1" width="40.83203125" style="2" customWidth="1"/>
    <col min="2" max="2" width="117.83203125" style="135" customWidth="1"/>
    <col min="3" max="26" width="8.6640625" style="2" customWidth="1"/>
    <col min="27" max="16384" width="14.5" style="2"/>
  </cols>
  <sheetData>
    <row r="1" spans="1:2" s="120" customFormat="1">
      <c r="A1" s="121" t="s">
        <v>171</v>
      </c>
      <c r="B1" s="132"/>
    </row>
    <row r="2" spans="1:2" s="120" customFormat="1">
      <c r="A2" s="121" t="s">
        <v>172</v>
      </c>
      <c r="B2" s="132"/>
    </row>
    <row r="3" spans="1:2" s="125" customFormat="1">
      <c r="A3" s="121" t="s">
        <v>173</v>
      </c>
      <c r="B3" s="133"/>
    </row>
    <row r="4" spans="1:2" s="128" customFormat="1" ht="28">
      <c r="A4" s="127" t="s">
        <v>137</v>
      </c>
      <c r="B4" s="134" t="s">
        <v>174</v>
      </c>
    </row>
    <row r="5" spans="1:2" s="128" customFormat="1" ht="28">
      <c r="A5" s="127" t="s">
        <v>107</v>
      </c>
      <c r="B5" s="134" t="s">
        <v>177</v>
      </c>
    </row>
    <row r="6" spans="1:2" s="128" customFormat="1" ht="28">
      <c r="A6" s="127" t="s">
        <v>46</v>
      </c>
      <c r="B6" s="134" t="s">
        <v>178</v>
      </c>
    </row>
    <row r="7" spans="1:2" s="128" customFormat="1" ht="14">
      <c r="A7" s="127" t="s">
        <v>91</v>
      </c>
      <c r="B7" s="134" t="s">
        <v>179</v>
      </c>
    </row>
    <row r="8" spans="1:2" s="128" customFormat="1" ht="14">
      <c r="A8" s="127" t="s">
        <v>108</v>
      </c>
      <c r="B8" s="134" t="s">
        <v>180</v>
      </c>
    </row>
    <row r="9" spans="1:2" s="128" customFormat="1" ht="28">
      <c r="A9" s="127" t="s">
        <v>114</v>
      </c>
      <c r="B9" s="134" t="s">
        <v>181</v>
      </c>
    </row>
    <row r="10" spans="1:2" s="128" customFormat="1" ht="28">
      <c r="A10" s="127" t="s">
        <v>115</v>
      </c>
      <c r="B10" s="134" t="s">
        <v>182</v>
      </c>
    </row>
    <row r="11" spans="1:2" s="128" customFormat="1" ht="28">
      <c r="A11" s="127" t="s">
        <v>116</v>
      </c>
      <c r="B11" s="134" t="s">
        <v>183</v>
      </c>
    </row>
    <row r="12" spans="1:2" s="128" customFormat="1" ht="28">
      <c r="A12" s="127" t="s">
        <v>184</v>
      </c>
      <c r="B12" s="134" t="s">
        <v>185</v>
      </c>
    </row>
    <row r="13" spans="1:2" s="128" customFormat="1" ht="14">
      <c r="A13" s="129" t="s">
        <v>142</v>
      </c>
      <c r="B13" s="134" t="s">
        <v>186</v>
      </c>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10"/>
  <sheetViews>
    <sheetView workbookViewId="0">
      <pane ySplit="2" topLeftCell="A471" activePane="bottomLeft" state="frozen"/>
      <selection pane="bottomLeft" activeCell="F9" sqref="F9"/>
    </sheetView>
  </sheetViews>
  <sheetFormatPr baseColWidth="10" defaultColWidth="8.83203125" defaultRowHeight="15"/>
  <cols>
    <col min="1" max="1" width="21.33203125" bestFit="1" customWidth="1"/>
    <col min="2" max="2" width="19.83203125" bestFit="1" customWidth="1"/>
    <col min="3" max="3" width="19.83203125" customWidth="1"/>
    <col min="5" max="5" width="16.1640625" customWidth="1"/>
    <col min="6" max="6" width="15.1640625" customWidth="1"/>
    <col min="7" max="7" width="27.5" customWidth="1"/>
    <col min="8" max="8" width="32.83203125" customWidth="1"/>
    <col min="9" max="9" width="16.83203125" bestFit="1" customWidth="1"/>
    <col min="10" max="10" width="18.6640625" customWidth="1"/>
    <col min="11" max="12" width="12.33203125" bestFit="1" customWidth="1"/>
  </cols>
  <sheetData>
    <row r="1" spans="1:11" s="83" customFormat="1">
      <c r="A1" s="99" t="s">
        <v>106</v>
      </c>
      <c r="B1" s="100"/>
      <c r="C1" s="99"/>
      <c r="D1" s="100"/>
      <c r="E1" s="100"/>
      <c r="F1" s="100"/>
      <c r="G1" s="100"/>
      <c r="H1" s="100"/>
      <c r="I1" s="100"/>
      <c r="J1" s="100"/>
    </row>
    <row r="2" spans="1:11" s="83" customFormat="1">
      <c r="A2" s="99" t="s">
        <v>137</v>
      </c>
      <c r="B2" s="99" t="s">
        <v>107</v>
      </c>
      <c r="C2" s="99" t="s">
        <v>46</v>
      </c>
      <c r="D2" s="99" t="s">
        <v>91</v>
      </c>
      <c r="E2" s="99" t="s">
        <v>108</v>
      </c>
      <c r="F2" s="99" t="s">
        <v>114</v>
      </c>
      <c r="G2" s="99" t="s">
        <v>115</v>
      </c>
      <c r="H2" s="99" t="s">
        <v>116</v>
      </c>
      <c r="I2" s="99" t="s">
        <v>184</v>
      </c>
      <c r="J2" s="104" t="s">
        <v>142</v>
      </c>
      <c r="K2" s="84"/>
    </row>
    <row r="3" spans="1:11" hidden="1">
      <c r="A3" s="2" t="s">
        <v>138</v>
      </c>
      <c r="B3" s="2" t="s">
        <v>0</v>
      </c>
      <c r="C3" s="2" t="s">
        <v>51</v>
      </c>
      <c r="D3" s="101">
        <v>41456</v>
      </c>
      <c r="E3" s="102">
        <f>MONTH(D3)</f>
        <v>7</v>
      </c>
      <c r="F3" s="102" t="s">
        <v>111</v>
      </c>
      <c r="G3" s="2" t="s">
        <v>102</v>
      </c>
      <c r="H3" s="2" t="s">
        <v>105</v>
      </c>
      <c r="I3" s="2" t="s">
        <v>33</v>
      </c>
      <c r="J3" s="105">
        <v>1473589.047</v>
      </c>
      <c r="K3" s="74"/>
    </row>
    <row r="4" spans="1:11" hidden="1">
      <c r="A4" s="2" t="s">
        <v>138</v>
      </c>
      <c r="B4" s="2" t="s">
        <v>0</v>
      </c>
      <c r="C4" s="2" t="s">
        <v>51</v>
      </c>
      <c r="D4" s="101">
        <v>41487</v>
      </c>
      <c r="E4" s="102">
        <f t="shared" ref="E4:E62" si="0">MONTH(D4)</f>
        <v>8</v>
      </c>
      <c r="F4" s="102" t="s">
        <v>111</v>
      </c>
      <c r="G4" s="2" t="s">
        <v>102</v>
      </c>
      <c r="H4" s="2" t="s">
        <v>105</v>
      </c>
      <c r="I4" s="2" t="s">
        <v>33</v>
      </c>
      <c r="J4" s="105">
        <v>1419296.1002499999</v>
      </c>
      <c r="K4" s="74"/>
    </row>
    <row r="5" spans="1:11" hidden="1">
      <c r="A5" s="2" t="s">
        <v>138</v>
      </c>
      <c r="B5" s="2" t="s">
        <v>0</v>
      </c>
      <c r="C5" s="2" t="s">
        <v>51</v>
      </c>
      <c r="D5" s="101">
        <v>41518</v>
      </c>
      <c r="E5" s="102">
        <f t="shared" si="0"/>
        <v>9</v>
      </c>
      <c r="F5" s="102" t="s">
        <v>111</v>
      </c>
      <c r="G5" s="2" t="s">
        <v>102</v>
      </c>
      <c r="H5" s="2" t="s">
        <v>105</v>
      </c>
      <c r="I5" s="2" t="s">
        <v>33</v>
      </c>
      <c r="J5" s="105">
        <v>1310673.21</v>
      </c>
      <c r="K5" s="74"/>
    </row>
    <row r="6" spans="1:11" hidden="1">
      <c r="A6" s="2" t="s">
        <v>138</v>
      </c>
      <c r="B6" s="2" t="s">
        <v>0</v>
      </c>
      <c r="C6" s="2" t="s">
        <v>51</v>
      </c>
      <c r="D6" s="101">
        <v>41548</v>
      </c>
      <c r="E6" s="102">
        <f t="shared" si="0"/>
        <v>10</v>
      </c>
      <c r="F6" s="102" t="s">
        <v>111</v>
      </c>
      <c r="G6" s="2" t="s">
        <v>102</v>
      </c>
      <c r="H6" s="2" t="s">
        <v>105</v>
      </c>
      <c r="I6" s="2" t="s">
        <v>33</v>
      </c>
      <c r="J6" s="105">
        <v>1301024.7319999998</v>
      </c>
      <c r="K6" s="74"/>
    </row>
    <row r="7" spans="1:11" hidden="1">
      <c r="A7" s="2" t="s">
        <v>138</v>
      </c>
      <c r="B7" s="2" t="s">
        <v>0</v>
      </c>
      <c r="C7" s="2" t="s">
        <v>51</v>
      </c>
      <c r="D7" s="101">
        <v>41579</v>
      </c>
      <c r="E7" s="102">
        <f t="shared" si="0"/>
        <v>11</v>
      </c>
      <c r="F7" s="102" t="s">
        <v>111</v>
      </c>
      <c r="G7" s="2" t="s">
        <v>102</v>
      </c>
      <c r="H7" s="2" t="s">
        <v>105</v>
      </c>
      <c r="I7" s="2" t="s">
        <v>33</v>
      </c>
      <c r="J7" s="105">
        <v>1373822.8629999999</v>
      </c>
    </row>
    <row r="8" spans="1:11" hidden="1">
      <c r="A8" s="2" t="s">
        <v>138</v>
      </c>
      <c r="B8" s="2" t="s">
        <v>0</v>
      </c>
      <c r="C8" s="2" t="s">
        <v>51</v>
      </c>
      <c r="D8" s="101">
        <v>41609</v>
      </c>
      <c r="E8" s="102">
        <f t="shared" si="0"/>
        <v>12</v>
      </c>
      <c r="F8" s="102" t="s">
        <v>111</v>
      </c>
      <c r="G8" s="2" t="s">
        <v>102</v>
      </c>
      <c r="H8" s="2" t="s">
        <v>105</v>
      </c>
      <c r="I8" s="2" t="s">
        <v>33</v>
      </c>
      <c r="J8" s="105">
        <v>1340623.0372500001</v>
      </c>
    </row>
    <row r="9" spans="1:11" hidden="1">
      <c r="A9" s="2" t="s">
        <v>138</v>
      </c>
      <c r="B9" s="2" t="s">
        <v>0</v>
      </c>
      <c r="C9" s="2" t="s">
        <v>51</v>
      </c>
      <c r="D9" s="101">
        <v>41640</v>
      </c>
      <c r="E9" s="102">
        <f t="shared" si="0"/>
        <v>1</v>
      </c>
      <c r="F9" s="102" t="s">
        <v>111</v>
      </c>
      <c r="G9" s="2" t="s">
        <v>102</v>
      </c>
      <c r="H9" s="2" t="s">
        <v>105</v>
      </c>
      <c r="I9" s="2" t="s">
        <v>33</v>
      </c>
      <c r="J9" s="105">
        <v>1948962.5522499997</v>
      </c>
    </row>
    <row r="10" spans="1:11" hidden="1">
      <c r="A10" s="2" t="s">
        <v>138</v>
      </c>
      <c r="B10" s="2" t="s">
        <v>0</v>
      </c>
      <c r="C10" s="2" t="s">
        <v>51</v>
      </c>
      <c r="D10" s="101">
        <v>41671</v>
      </c>
      <c r="E10" s="102">
        <f t="shared" si="0"/>
        <v>2</v>
      </c>
      <c r="F10" s="102" t="s">
        <v>111</v>
      </c>
      <c r="G10" s="2" t="s">
        <v>102</v>
      </c>
      <c r="H10" s="2" t="s">
        <v>105</v>
      </c>
      <c r="I10" s="2" t="s">
        <v>33</v>
      </c>
      <c r="J10" s="105">
        <v>1725161.6969999999</v>
      </c>
    </row>
    <row r="11" spans="1:11" hidden="1">
      <c r="A11" s="2" t="s">
        <v>138</v>
      </c>
      <c r="B11" s="2" t="s">
        <v>0</v>
      </c>
      <c r="C11" s="2" t="s">
        <v>51</v>
      </c>
      <c r="D11" s="101">
        <v>41699</v>
      </c>
      <c r="E11" s="102">
        <f t="shared" si="0"/>
        <v>3</v>
      </c>
      <c r="F11" s="102" t="s">
        <v>111</v>
      </c>
      <c r="G11" s="2" t="s">
        <v>102</v>
      </c>
      <c r="H11" s="2" t="s">
        <v>105</v>
      </c>
      <c r="I11" s="2" t="s">
        <v>33</v>
      </c>
      <c r="J11" s="105">
        <v>1818208.6194999998</v>
      </c>
    </row>
    <row r="12" spans="1:11" hidden="1">
      <c r="A12" s="2" t="s">
        <v>138</v>
      </c>
      <c r="B12" s="2" t="s">
        <v>0</v>
      </c>
      <c r="C12" s="2" t="s">
        <v>51</v>
      </c>
      <c r="D12" s="101">
        <v>41730</v>
      </c>
      <c r="E12" s="102">
        <f t="shared" si="0"/>
        <v>4</v>
      </c>
      <c r="F12" s="102" t="s">
        <v>111</v>
      </c>
      <c r="G12" s="2" t="s">
        <v>102</v>
      </c>
      <c r="H12" s="2" t="s">
        <v>105</v>
      </c>
      <c r="I12" s="2" t="s">
        <v>33</v>
      </c>
      <c r="J12" s="105">
        <v>1328501.68325</v>
      </c>
    </row>
    <row r="13" spans="1:11" hidden="1">
      <c r="A13" s="2" t="s">
        <v>138</v>
      </c>
      <c r="B13" s="2" t="s">
        <v>0</v>
      </c>
      <c r="C13" s="2" t="s">
        <v>51</v>
      </c>
      <c r="D13" s="101">
        <v>41760</v>
      </c>
      <c r="E13" s="102">
        <f t="shared" si="0"/>
        <v>5</v>
      </c>
      <c r="F13" s="102" t="s">
        <v>111</v>
      </c>
      <c r="G13" s="2" t="s">
        <v>102</v>
      </c>
      <c r="H13" s="2" t="s">
        <v>105</v>
      </c>
      <c r="I13" s="2" t="s">
        <v>33</v>
      </c>
      <c r="J13" s="105">
        <v>1344117.2814999998</v>
      </c>
    </row>
    <row r="14" spans="1:11" hidden="1">
      <c r="A14" s="2" t="s">
        <v>138</v>
      </c>
      <c r="B14" s="2" t="s">
        <v>0</v>
      </c>
      <c r="C14" s="2" t="s">
        <v>51</v>
      </c>
      <c r="D14" s="101">
        <v>41791</v>
      </c>
      <c r="E14" s="102">
        <f t="shared" si="0"/>
        <v>6</v>
      </c>
      <c r="F14" s="102" t="s">
        <v>111</v>
      </c>
      <c r="G14" s="2" t="s">
        <v>102</v>
      </c>
      <c r="H14" s="2" t="s">
        <v>105</v>
      </c>
      <c r="I14" s="2" t="s">
        <v>33</v>
      </c>
      <c r="J14" s="105">
        <v>1291609.1335</v>
      </c>
    </row>
    <row r="15" spans="1:11" hidden="1">
      <c r="A15" s="2" t="s">
        <v>138</v>
      </c>
      <c r="B15" s="2" t="s">
        <v>0</v>
      </c>
      <c r="C15" s="2" t="s">
        <v>51</v>
      </c>
      <c r="D15" s="101">
        <v>41456</v>
      </c>
      <c r="E15" s="102">
        <f t="shared" si="0"/>
        <v>7</v>
      </c>
      <c r="F15" s="102" t="s">
        <v>111</v>
      </c>
      <c r="G15" s="2" t="s">
        <v>102</v>
      </c>
      <c r="H15" s="2" t="s">
        <v>104</v>
      </c>
      <c r="I15" s="2" t="s">
        <v>33</v>
      </c>
      <c r="J15" s="105">
        <v>1620947.9516999999</v>
      </c>
    </row>
    <row r="16" spans="1:11" hidden="1">
      <c r="A16" s="2" t="s">
        <v>138</v>
      </c>
      <c r="B16" s="2" t="s">
        <v>0</v>
      </c>
      <c r="C16" s="2" t="s">
        <v>51</v>
      </c>
      <c r="D16" s="101">
        <v>41487</v>
      </c>
      <c r="E16" s="102">
        <f t="shared" si="0"/>
        <v>8</v>
      </c>
      <c r="F16" s="102" t="s">
        <v>111</v>
      </c>
      <c r="G16" s="2" t="s">
        <v>102</v>
      </c>
      <c r="H16" s="2" t="s">
        <v>104</v>
      </c>
      <c r="I16" s="2" t="s">
        <v>33</v>
      </c>
      <c r="J16" s="105">
        <v>1561225.710275</v>
      </c>
    </row>
    <row r="17" spans="1:10" hidden="1">
      <c r="A17" s="2" t="s">
        <v>138</v>
      </c>
      <c r="B17" s="2" t="s">
        <v>0</v>
      </c>
      <c r="C17" s="2" t="s">
        <v>51</v>
      </c>
      <c r="D17" s="101">
        <v>41518</v>
      </c>
      <c r="E17" s="102">
        <f t="shared" si="0"/>
        <v>9</v>
      </c>
      <c r="F17" s="102" t="s">
        <v>111</v>
      </c>
      <c r="G17" s="2" t="s">
        <v>102</v>
      </c>
      <c r="H17" s="2" t="s">
        <v>104</v>
      </c>
      <c r="I17" s="2" t="s">
        <v>33</v>
      </c>
      <c r="J17" s="105">
        <v>1441740.531</v>
      </c>
    </row>
    <row r="18" spans="1:10" hidden="1">
      <c r="A18" s="2" t="s">
        <v>138</v>
      </c>
      <c r="B18" s="2" t="s">
        <v>0</v>
      </c>
      <c r="C18" s="2" t="s">
        <v>51</v>
      </c>
      <c r="D18" s="101">
        <v>41548</v>
      </c>
      <c r="E18" s="102">
        <f t="shared" si="0"/>
        <v>10</v>
      </c>
      <c r="F18" s="102" t="s">
        <v>111</v>
      </c>
      <c r="G18" s="2" t="s">
        <v>102</v>
      </c>
      <c r="H18" s="2" t="s">
        <v>104</v>
      </c>
      <c r="I18" s="2" t="s">
        <v>33</v>
      </c>
      <c r="J18" s="105">
        <v>1431127.2052</v>
      </c>
    </row>
    <row r="19" spans="1:10" hidden="1">
      <c r="A19" s="2" t="s">
        <v>138</v>
      </c>
      <c r="B19" s="2" t="s">
        <v>0</v>
      </c>
      <c r="C19" s="2" t="s">
        <v>51</v>
      </c>
      <c r="D19" s="101">
        <v>41579</v>
      </c>
      <c r="E19" s="102">
        <f t="shared" si="0"/>
        <v>11</v>
      </c>
      <c r="F19" s="102" t="s">
        <v>111</v>
      </c>
      <c r="G19" s="2" t="s">
        <v>102</v>
      </c>
      <c r="H19" s="2" t="s">
        <v>104</v>
      </c>
      <c r="I19" s="2" t="s">
        <v>33</v>
      </c>
      <c r="J19" s="105">
        <v>1511205.1492999999</v>
      </c>
    </row>
    <row r="20" spans="1:10" hidden="1">
      <c r="A20" s="2" t="s">
        <v>138</v>
      </c>
      <c r="B20" s="2" t="s">
        <v>0</v>
      </c>
      <c r="C20" s="2" t="s">
        <v>51</v>
      </c>
      <c r="D20" s="101">
        <v>41609</v>
      </c>
      <c r="E20" s="102">
        <f t="shared" si="0"/>
        <v>12</v>
      </c>
      <c r="F20" s="102" t="s">
        <v>111</v>
      </c>
      <c r="G20" s="2" t="s">
        <v>102</v>
      </c>
      <c r="H20" s="2" t="s">
        <v>104</v>
      </c>
      <c r="I20" s="2" t="s">
        <v>33</v>
      </c>
      <c r="J20" s="105">
        <v>1474685.3409750003</v>
      </c>
    </row>
    <row r="21" spans="1:10" hidden="1">
      <c r="A21" s="2" t="s">
        <v>138</v>
      </c>
      <c r="B21" s="2" t="s">
        <v>0</v>
      </c>
      <c r="C21" s="2" t="s">
        <v>51</v>
      </c>
      <c r="D21" s="101">
        <v>41640</v>
      </c>
      <c r="E21" s="102">
        <f t="shared" si="0"/>
        <v>1</v>
      </c>
      <c r="F21" s="102" t="s">
        <v>111</v>
      </c>
      <c r="G21" s="2" t="s">
        <v>102</v>
      </c>
      <c r="H21" s="2" t="s">
        <v>104</v>
      </c>
      <c r="I21" s="2" t="s">
        <v>33</v>
      </c>
      <c r="J21" s="105">
        <v>2143858.8074749997</v>
      </c>
    </row>
    <row r="22" spans="1:10" hidden="1">
      <c r="A22" s="2" t="s">
        <v>138</v>
      </c>
      <c r="B22" s="2" t="s">
        <v>0</v>
      </c>
      <c r="C22" s="2" t="s">
        <v>51</v>
      </c>
      <c r="D22" s="101">
        <v>41671</v>
      </c>
      <c r="E22" s="102">
        <f t="shared" si="0"/>
        <v>2</v>
      </c>
      <c r="F22" s="102" t="s">
        <v>111</v>
      </c>
      <c r="G22" s="2" t="s">
        <v>102</v>
      </c>
      <c r="H22" s="2" t="s">
        <v>104</v>
      </c>
      <c r="I22" s="2" t="s">
        <v>33</v>
      </c>
      <c r="J22" s="105">
        <v>1897677.8667000001</v>
      </c>
    </row>
    <row r="23" spans="1:10" hidden="1">
      <c r="A23" s="2" t="s">
        <v>138</v>
      </c>
      <c r="B23" s="2" t="s">
        <v>0</v>
      </c>
      <c r="C23" s="2" t="s">
        <v>51</v>
      </c>
      <c r="D23" s="101">
        <v>41699</v>
      </c>
      <c r="E23" s="102">
        <f t="shared" si="0"/>
        <v>3</v>
      </c>
      <c r="F23" s="102" t="s">
        <v>111</v>
      </c>
      <c r="G23" s="2" t="s">
        <v>102</v>
      </c>
      <c r="H23" s="2" t="s">
        <v>104</v>
      </c>
      <c r="I23" s="2" t="s">
        <v>33</v>
      </c>
      <c r="J23" s="105">
        <v>2000029.4814499998</v>
      </c>
    </row>
    <row r="24" spans="1:10" hidden="1">
      <c r="A24" s="2" t="s">
        <v>138</v>
      </c>
      <c r="B24" s="2" t="s">
        <v>0</v>
      </c>
      <c r="C24" s="2" t="s">
        <v>51</v>
      </c>
      <c r="D24" s="101">
        <v>41730</v>
      </c>
      <c r="E24" s="102">
        <f t="shared" si="0"/>
        <v>4</v>
      </c>
      <c r="F24" s="102" t="s">
        <v>111</v>
      </c>
      <c r="G24" s="2" t="s">
        <v>102</v>
      </c>
      <c r="H24" s="2" t="s">
        <v>104</v>
      </c>
      <c r="I24" s="2" t="s">
        <v>33</v>
      </c>
      <c r="J24" s="105">
        <v>1461351.8515750002</v>
      </c>
    </row>
    <row r="25" spans="1:10" hidden="1">
      <c r="A25" s="2" t="s">
        <v>138</v>
      </c>
      <c r="B25" s="2" t="s">
        <v>0</v>
      </c>
      <c r="C25" s="2" t="s">
        <v>51</v>
      </c>
      <c r="D25" s="101">
        <v>41760</v>
      </c>
      <c r="E25" s="102">
        <f t="shared" si="0"/>
        <v>5</v>
      </c>
      <c r="F25" s="102" t="s">
        <v>111</v>
      </c>
      <c r="G25" s="2" t="s">
        <v>102</v>
      </c>
      <c r="H25" s="2" t="s">
        <v>104</v>
      </c>
      <c r="I25" s="2" t="s">
        <v>33</v>
      </c>
      <c r="J25" s="105">
        <v>1478529.0096499999</v>
      </c>
    </row>
    <row r="26" spans="1:10" hidden="1">
      <c r="A26" s="2" t="s">
        <v>138</v>
      </c>
      <c r="B26" s="2" t="s">
        <v>0</v>
      </c>
      <c r="C26" s="2" t="s">
        <v>51</v>
      </c>
      <c r="D26" s="101">
        <v>41791</v>
      </c>
      <c r="E26" s="102">
        <f t="shared" si="0"/>
        <v>6</v>
      </c>
      <c r="F26" s="102" t="s">
        <v>111</v>
      </c>
      <c r="G26" s="2" t="s">
        <v>102</v>
      </c>
      <c r="H26" s="2" t="s">
        <v>104</v>
      </c>
      <c r="I26" s="2" t="s">
        <v>33</v>
      </c>
      <c r="J26" s="105">
        <v>1420770.04685</v>
      </c>
    </row>
    <row r="27" spans="1:10" hidden="1">
      <c r="A27" s="2" t="s">
        <v>138</v>
      </c>
      <c r="B27" s="2" t="s">
        <v>0</v>
      </c>
      <c r="C27" s="2" t="s">
        <v>51</v>
      </c>
      <c r="D27" s="101">
        <v>41456</v>
      </c>
      <c r="E27" s="102">
        <f t="shared" si="0"/>
        <v>7</v>
      </c>
      <c r="F27" s="102" t="s">
        <v>111</v>
      </c>
      <c r="G27" s="2" t="s">
        <v>101</v>
      </c>
      <c r="H27" s="2" t="s">
        <v>105</v>
      </c>
      <c r="I27" s="2" t="s">
        <v>33</v>
      </c>
      <c r="J27" s="105">
        <v>567331.78309499996</v>
      </c>
    </row>
    <row r="28" spans="1:10" hidden="1">
      <c r="A28" s="2" t="s">
        <v>138</v>
      </c>
      <c r="B28" s="2" t="s">
        <v>0</v>
      </c>
      <c r="C28" s="2" t="s">
        <v>51</v>
      </c>
      <c r="D28" s="101">
        <v>41487</v>
      </c>
      <c r="E28" s="102">
        <f t="shared" si="0"/>
        <v>8</v>
      </c>
      <c r="F28" s="102" t="s">
        <v>111</v>
      </c>
      <c r="G28" s="2" t="s">
        <v>101</v>
      </c>
      <c r="H28" s="2" t="s">
        <v>105</v>
      </c>
      <c r="I28" s="2" t="s">
        <v>33</v>
      </c>
      <c r="J28" s="105">
        <v>546428.99859624996</v>
      </c>
    </row>
    <row r="29" spans="1:10" hidden="1">
      <c r="A29" s="2" t="s">
        <v>138</v>
      </c>
      <c r="B29" s="2" t="s">
        <v>0</v>
      </c>
      <c r="C29" s="2" t="s">
        <v>51</v>
      </c>
      <c r="D29" s="101">
        <v>41518</v>
      </c>
      <c r="E29" s="102">
        <f t="shared" si="0"/>
        <v>9</v>
      </c>
      <c r="F29" s="102" t="s">
        <v>111</v>
      </c>
      <c r="G29" s="2" t="s">
        <v>101</v>
      </c>
      <c r="H29" s="2" t="s">
        <v>105</v>
      </c>
      <c r="I29" s="2" t="s">
        <v>33</v>
      </c>
      <c r="J29" s="105">
        <v>504609.18584999995</v>
      </c>
    </row>
    <row r="30" spans="1:10" hidden="1">
      <c r="A30" s="2" t="s">
        <v>138</v>
      </c>
      <c r="B30" s="2" t="s">
        <v>0</v>
      </c>
      <c r="C30" s="2" t="s">
        <v>51</v>
      </c>
      <c r="D30" s="101">
        <v>41548</v>
      </c>
      <c r="E30" s="102">
        <f t="shared" si="0"/>
        <v>10</v>
      </c>
      <c r="F30" s="102" t="s">
        <v>111</v>
      </c>
      <c r="G30" s="2" t="s">
        <v>101</v>
      </c>
      <c r="H30" s="2" t="s">
        <v>105</v>
      </c>
      <c r="I30" s="2" t="s">
        <v>33</v>
      </c>
      <c r="J30" s="105">
        <v>500894.52181999997</v>
      </c>
    </row>
    <row r="31" spans="1:10" hidden="1">
      <c r="A31" s="2" t="s">
        <v>138</v>
      </c>
      <c r="B31" s="2" t="s">
        <v>0</v>
      </c>
      <c r="C31" s="2" t="s">
        <v>51</v>
      </c>
      <c r="D31" s="101">
        <v>41579</v>
      </c>
      <c r="E31" s="102">
        <f t="shared" si="0"/>
        <v>11</v>
      </c>
      <c r="F31" s="102" t="s">
        <v>111</v>
      </c>
      <c r="G31" s="2" t="s">
        <v>101</v>
      </c>
      <c r="H31" s="2" t="s">
        <v>105</v>
      </c>
      <c r="I31" s="2" t="s">
        <v>33</v>
      </c>
      <c r="J31" s="105">
        <v>528921.80225499999</v>
      </c>
    </row>
    <row r="32" spans="1:10" hidden="1">
      <c r="A32" s="2" t="s">
        <v>138</v>
      </c>
      <c r="B32" s="2" t="s">
        <v>0</v>
      </c>
      <c r="C32" s="2" t="s">
        <v>51</v>
      </c>
      <c r="D32" s="101">
        <v>41609</v>
      </c>
      <c r="E32" s="102">
        <f t="shared" si="0"/>
        <v>12</v>
      </c>
      <c r="F32" s="102" t="s">
        <v>111</v>
      </c>
      <c r="G32" s="2" t="s">
        <v>101</v>
      </c>
      <c r="H32" s="2" t="s">
        <v>105</v>
      </c>
      <c r="I32" s="2" t="s">
        <v>33</v>
      </c>
      <c r="J32" s="105">
        <v>516139.86934125004</v>
      </c>
    </row>
    <row r="33" spans="1:10" hidden="1">
      <c r="A33" s="2" t="s">
        <v>138</v>
      </c>
      <c r="B33" s="2" t="s">
        <v>0</v>
      </c>
      <c r="C33" s="2" t="s">
        <v>51</v>
      </c>
      <c r="D33" s="101">
        <v>41640</v>
      </c>
      <c r="E33" s="102">
        <f t="shared" si="0"/>
        <v>1</v>
      </c>
      <c r="F33" s="102" t="s">
        <v>111</v>
      </c>
      <c r="G33" s="2" t="s">
        <v>101</v>
      </c>
      <c r="H33" s="2" t="s">
        <v>105</v>
      </c>
      <c r="I33" s="2" t="s">
        <v>33</v>
      </c>
      <c r="J33" s="105">
        <v>750350.5826162498</v>
      </c>
    </row>
    <row r="34" spans="1:10" hidden="1">
      <c r="A34" s="2" t="s">
        <v>138</v>
      </c>
      <c r="B34" s="2" t="s">
        <v>0</v>
      </c>
      <c r="C34" s="2" t="s">
        <v>51</v>
      </c>
      <c r="D34" s="101">
        <v>41671</v>
      </c>
      <c r="E34" s="102">
        <f t="shared" si="0"/>
        <v>2</v>
      </c>
      <c r="F34" s="102" t="s">
        <v>111</v>
      </c>
      <c r="G34" s="2" t="s">
        <v>101</v>
      </c>
      <c r="H34" s="2" t="s">
        <v>105</v>
      </c>
      <c r="I34" s="2" t="s">
        <v>33</v>
      </c>
      <c r="J34" s="105">
        <v>664187.25334499998</v>
      </c>
    </row>
    <row r="35" spans="1:10" hidden="1">
      <c r="A35" s="2" t="s">
        <v>138</v>
      </c>
      <c r="B35" s="2" t="s">
        <v>0</v>
      </c>
      <c r="C35" s="2" t="s">
        <v>51</v>
      </c>
      <c r="D35" s="101">
        <v>41699</v>
      </c>
      <c r="E35" s="102">
        <f t="shared" si="0"/>
        <v>3</v>
      </c>
      <c r="F35" s="102" t="s">
        <v>111</v>
      </c>
      <c r="G35" s="2" t="s">
        <v>101</v>
      </c>
      <c r="H35" s="2" t="s">
        <v>105</v>
      </c>
      <c r="I35" s="2" t="s">
        <v>33</v>
      </c>
      <c r="J35" s="105">
        <v>700010.31850749988</v>
      </c>
    </row>
    <row r="36" spans="1:10" hidden="1">
      <c r="A36" s="2" t="s">
        <v>138</v>
      </c>
      <c r="B36" s="2" t="s">
        <v>0</v>
      </c>
      <c r="C36" s="2" t="s">
        <v>51</v>
      </c>
      <c r="D36" s="101">
        <v>41730</v>
      </c>
      <c r="E36" s="102">
        <f t="shared" si="0"/>
        <v>4</v>
      </c>
      <c r="F36" s="102" t="s">
        <v>111</v>
      </c>
      <c r="G36" s="2" t="s">
        <v>101</v>
      </c>
      <c r="H36" s="2" t="s">
        <v>105</v>
      </c>
      <c r="I36" s="2" t="s">
        <v>33</v>
      </c>
      <c r="J36" s="105">
        <v>511473.14805125003</v>
      </c>
    </row>
    <row r="37" spans="1:10" hidden="1">
      <c r="A37" s="2" t="s">
        <v>138</v>
      </c>
      <c r="B37" s="2" t="s">
        <v>0</v>
      </c>
      <c r="C37" s="2" t="s">
        <v>51</v>
      </c>
      <c r="D37" s="101">
        <v>41760</v>
      </c>
      <c r="E37" s="102">
        <f t="shared" si="0"/>
        <v>5</v>
      </c>
      <c r="F37" s="102" t="s">
        <v>111</v>
      </c>
      <c r="G37" s="2" t="s">
        <v>101</v>
      </c>
      <c r="H37" s="2" t="s">
        <v>105</v>
      </c>
      <c r="I37" s="2" t="s">
        <v>33</v>
      </c>
      <c r="J37" s="105">
        <v>517485.15337749996</v>
      </c>
    </row>
    <row r="38" spans="1:10" hidden="1">
      <c r="A38" s="2" t="s">
        <v>138</v>
      </c>
      <c r="B38" s="2" t="s">
        <v>0</v>
      </c>
      <c r="C38" s="2" t="s">
        <v>51</v>
      </c>
      <c r="D38" s="101">
        <v>41791</v>
      </c>
      <c r="E38" s="102">
        <f t="shared" si="0"/>
        <v>6</v>
      </c>
      <c r="F38" s="102" t="s">
        <v>111</v>
      </c>
      <c r="G38" s="2" t="s">
        <v>101</v>
      </c>
      <c r="H38" s="2" t="s">
        <v>105</v>
      </c>
      <c r="I38" s="2" t="s">
        <v>33</v>
      </c>
      <c r="J38" s="105">
        <v>497269.5163975</v>
      </c>
    </row>
    <row r="39" spans="1:10" hidden="1">
      <c r="A39" s="2" t="s">
        <v>138</v>
      </c>
      <c r="B39" s="2" t="s">
        <v>0</v>
      </c>
      <c r="C39" s="2" t="s">
        <v>51</v>
      </c>
      <c r="D39" s="101">
        <v>41456</v>
      </c>
      <c r="E39" s="102">
        <f t="shared" si="0"/>
        <v>7</v>
      </c>
      <c r="F39" s="102" t="s">
        <v>111</v>
      </c>
      <c r="G39" s="2" t="s">
        <v>101</v>
      </c>
      <c r="H39" s="2" t="s">
        <v>104</v>
      </c>
      <c r="I39" s="2" t="s">
        <v>33</v>
      </c>
      <c r="J39" s="105">
        <v>955954.05451507494</v>
      </c>
    </row>
    <row r="40" spans="1:10" hidden="1">
      <c r="A40" s="2" t="s">
        <v>138</v>
      </c>
      <c r="B40" s="2" t="s">
        <v>0</v>
      </c>
      <c r="C40" s="2" t="s">
        <v>51</v>
      </c>
      <c r="D40" s="101">
        <v>41487</v>
      </c>
      <c r="E40" s="102">
        <f t="shared" si="0"/>
        <v>8</v>
      </c>
      <c r="F40" s="102" t="s">
        <v>111</v>
      </c>
      <c r="G40" s="2" t="s">
        <v>101</v>
      </c>
      <c r="H40" s="2" t="s">
        <v>104</v>
      </c>
      <c r="I40" s="2" t="s">
        <v>33</v>
      </c>
      <c r="J40" s="105">
        <v>920732.86263468117</v>
      </c>
    </row>
    <row r="41" spans="1:10" hidden="1">
      <c r="A41" s="2" t="s">
        <v>138</v>
      </c>
      <c r="B41" s="2" t="s">
        <v>0</v>
      </c>
      <c r="C41" s="2" t="s">
        <v>51</v>
      </c>
      <c r="D41" s="101">
        <v>41518</v>
      </c>
      <c r="E41" s="102">
        <f t="shared" si="0"/>
        <v>9</v>
      </c>
      <c r="F41" s="102" t="s">
        <v>111</v>
      </c>
      <c r="G41" s="2" t="s">
        <v>101</v>
      </c>
      <c r="H41" s="2" t="s">
        <v>104</v>
      </c>
      <c r="I41" s="2" t="s">
        <v>33</v>
      </c>
      <c r="J41" s="105">
        <v>850266.47815724998</v>
      </c>
    </row>
    <row r="42" spans="1:10" hidden="1">
      <c r="A42" s="2" t="s">
        <v>138</v>
      </c>
      <c r="B42" s="2" t="s">
        <v>0</v>
      </c>
      <c r="C42" s="2" t="s">
        <v>51</v>
      </c>
      <c r="D42" s="101">
        <v>41548</v>
      </c>
      <c r="E42" s="102">
        <f t="shared" si="0"/>
        <v>10</v>
      </c>
      <c r="F42" s="102" t="s">
        <v>111</v>
      </c>
      <c r="G42" s="2" t="s">
        <v>101</v>
      </c>
      <c r="H42" s="2" t="s">
        <v>104</v>
      </c>
      <c r="I42" s="2" t="s">
        <v>33</v>
      </c>
      <c r="J42" s="105">
        <v>844007.26926670002</v>
      </c>
    </row>
    <row r="43" spans="1:10" hidden="1">
      <c r="A43" s="2" t="s">
        <v>138</v>
      </c>
      <c r="B43" s="2" t="s">
        <v>0</v>
      </c>
      <c r="C43" s="2" t="s">
        <v>51</v>
      </c>
      <c r="D43" s="101">
        <v>41579</v>
      </c>
      <c r="E43" s="102">
        <f t="shared" si="0"/>
        <v>11</v>
      </c>
      <c r="F43" s="102" t="s">
        <v>111</v>
      </c>
      <c r="G43" s="2" t="s">
        <v>101</v>
      </c>
      <c r="H43" s="2" t="s">
        <v>104</v>
      </c>
      <c r="I43" s="2" t="s">
        <v>33</v>
      </c>
      <c r="J43" s="105">
        <v>891233.23679967504</v>
      </c>
    </row>
    <row r="44" spans="1:10" hidden="1">
      <c r="A44" s="2" t="s">
        <v>138</v>
      </c>
      <c r="B44" s="2" t="s">
        <v>0</v>
      </c>
      <c r="C44" s="2" t="s">
        <v>51</v>
      </c>
      <c r="D44" s="101">
        <v>41609</v>
      </c>
      <c r="E44" s="102">
        <f t="shared" si="0"/>
        <v>12</v>
      </c>
      <c r="F44" s="102" t="s">
        <v>111</v>
      </c>
      <c r="G44" s="2" t="s">
        <v>101</v>
      </c>
      <c r="H44" s="2" t="s">
        <v>104</v>
      </c>
      <c r="I44" s="2" t="s">
        <v>33</v>
      </c>
      <c r="J44" s="105">
        <v>869695.6798400064</v>
      </c>
    </row>
    <row r="45" spans="1:10" hidden="1">
      <c r="A45" s="2" t="s">
        <v>138</v>
      </c>
      <c r="B45" s="2" t="s">
        <v>0</v>
      </c>
      <c r="C45" s="2" t="s">
        <v>51</v>
      </c>
      <c r="D45" s="101">
        <v>41640</v>
      </c>
      <c r="E45" s="102">
        <f t="shared" si="0"/>
        <v>1</v>
      </c>
      <c r="F45" s="102" t="s">
        <v>111</v>
      </c>
      <c r="G45" s="2" t="s">
        <v>101</v>
      </c>
      <c r="H45" s="2" t="s">
        <v>104</v>
      </c>
      <c r="I45" s="2" t="s">
        <v>33</v>
      </c>
      <c r="J45" s="105">
        <v>1264340.7317083809</v>
      </c>
    </row>
    <row r="46" spans="1:10" hidden="1">
      <c r="A46" s="2" t="s">
        <v>138</v>
      </c>
      <c r="B46" s="2" t="s">
        <v>0</v>
      </c>
      <c r="C46" s="2" t="s">
        <v>51</v>
      </c>
      <c r="D46" s="101">
        <v>41671</v>
      </c>
      <c r="E46" s="102">
        <f t="shared" si="0"/>
        <v>2</v>
      </c>
      <c r="F46" s="102" t="s">
        <v>111</v>
      </c>
      <c r="G46" s="2" t="s">
        <v>101</v>
      </c>
      <c r="H46" s="2" t="s">
        <v>104</v>
      </c>
      <c r="I46" s="2" t="s">
        <v>33</v>
      </c>
      <c r="J46" s="105">
        <v>1119155.521886325</v>
      </c>
    </row>
    <row r="47" spans="1:10" hidden="1">
      <c r="A47" s="2" t="s">
        <v>138</v>
      </c>
      <c r="B47" s="2" t="s">
        <v>0</v>
      </c>
      <c r="C47" s="2" t="s">
        <v>51</v>
      </c>
      <c r="D47" s="101">
        <v>41699</v>
      </c>
      <c r="E47" s="102">
        <f t="shared" si="0"/>
        <v>3</v>
      </c>
      <c r="F47" s="102" t="s">
        <v>111</v>
      </c>
      <c r="G47" s="2" t="s">
        <v>101</v>
      </c>
      <c r="H47" s="2" t="s">
        <v>104</v>
      </c>
      <c r="I47" s="2" t="s">
        <v>33</v>
      </c>
      <c r="J47" s="105">
        <v>1179517.3866851374</v>
      </c>
    </row>
    <row r="48" spans="1:10" hidden="1">
      <c r="A48" s="2" t="s">
        <v>138</v>
      </c>
      <c r="B48" s="2" t="s">
        <v>0</v>
      </c>
      <c r="C48" s="2" t="s">
        <v>51</v>
      </c>
      <c r="D48" s="101">
        <v>41730</v>
      </c>
      <c r="E48" s="102">
        <f t="shared" si="0"/>
        <v>4</v>
      </c>
      <c r="F48" s="102" t="s">
        <v>111</v>
      </c>
      <c r="G48" s="2" t="s">
        <v>101</v>
      </c>
      <c r="H48" s="2" t="s">
        <v>104</v>
      </c>
      <c r="I48" s="2" t="s">
        <v>33</v>
      </c>
      <c r="J48" s="105">
        <v>861832.25446635636</v>
      </c>
    </row>
    <row r="49" spans="1:10" hidden="1">
      <c r="A49" s="2" t="s">
        <v>138</v>
      </c>
      <c r="B49" s="2" t="s">
        <v>0</v>
      </c>
      <c r="C49" s="2" t="s">
        <v>51</v>
      </c>
      <c r="D49" s="101">
        <v>41760</v>
      </c>
      <c r="E49" s="102">
        <f t="shared" si="0"/>
        <v>5</v>
      </c>
      <c r="F49" s="102" t="s">
        <v>111</v>
      </c>
      <c r="G49" s="2" t="s">
        <v>101</v>
      </c>
      <c r="H49" s="2" t="s">
        <v>104</v>
      </c>
      <c r="I49" s="2" t="s">
        <v>33</v>
      </c>
      <c r="J49" s="105">
        <v>871962.48344108742</v>
      </c>
    </row>
    <row r="50" spans="1:10" hidden="1">
      <c r="A50" s="2" t="s">
        <v>138</v>
      </c>
      <c r="B50" s="2" t="s">
        <v>0</v>
      </c>
      <c r="C50" s="2" t="s">
        <v>51</v>
      </c>
      <c r="D50" s="101">
        <v>41791</v>
      </c>
      <c r="E50" s="102">
        <f t="shared" si="0"/>
        <v>6</v>
      </c>
      <c r="F50" s="102" t="s">
        <v>111</v>
      </c>
      <c r="G50" s="2" t="s">
        <v>101</v>
      </c>
      <c r="H50" s="2" t="s">
        <v>104</v>
      </c>
      <c r="I50" s="2" t="s">
        <v>33</v>
      </c>
      <c r="J50" s="105">
        <v>837899.13512978749</v>
      </c>
    </row>
    <row r="51" spans="1:10" hidden="1">
      <c r="A51" s="2" t="s">
        <v>138</v>
      </c>
      <c r="B51" s="2" t="s">
        <v>0</v>
      </c>
      <c r="C51" s="2" t="s">
        <v>51</v>
      </c>
      <c r="D51" s="101">
        <v>41456</v>
      </c>
      <c r="E51" s="102">
        <f t="shared" si="0"/>
        <v>7</v>
      </c>
      <c r="F51" s="102" t="s">
        <v>111</v>
      </c>
      <c r="G51" s="2" t="s">
        <v>103</v>
      </c>
      <c r="H51" s="2" t="s">
        <v>105</v>
      </c>
      <c r="I51" s="2" t="s">
        <v>33</v>
      </c>
      <c r="J51" s="105">
        <v>1296758.36136</v>
      </c>
    </row>
    <row r="52" spans="1:10" hidden="1">
      <c r="A52" s="2" t="s">
        <v>138</v>
      </c>
      <c r="B52" s="2" t="s">
        <v>0</v>
      </c>
      <c r="C52" s="2" t="s">
        <v>51</v>
      </c>
      <c r="D52" s="101">
        <v>41487</v>
      </c>
      <c r="E52" s="102">
        <f t="shared" si="0"/>
        <v>8</v>
      </c>
      <c r="F52" s="102" t="s">
        <v>111</v>
      </c>
      <c r="G52" s="2" t="s">
        <v>103</v>
      </c>
      <c r="H52" s="2" t="s">
        <v>105</v>
      </c>
      <c r="I52" s="2" t="s">
        <v>33</v>
      </c>
      <c r="J52" s="105">
        <v>1248980.56822</v>
      </c>
    </row>
    <row r="53" spans="1:10" hidden="1">
      <c r="A53" s="2" t="s">
        <v>138</v>
      </c>
      <c r="B53" s="2" t="s">
        <v>0</v>
      </c>
      <c r="C53" s="2" t="s">
        <v>51</v>
      </c>
      <c r="D53" s="101">
        <v>41518</v>
      </c>
      <c r="E53" s="102">
        <f t="shared" si="0"/>
        <v>9</v>
      </c>
      <c r="F53" s="102" t="s">
        <v>111</v>
      </c>
      <c r="G53" s="2" t="s">
        <v>103</v>
      </c>
      <c r="H53" s="2" t="s">
        <v>105</v>
      </c>
      <c r="I53" s="2" t="s">
        <v>33</v>
      </c>
      <c r="J53" s="105">
        <v>1153392.4247999999</v>
      </c>
    </row>
    <row r="54" spans="1:10" hidden="1">
      <c r="A54" s="2" t="s">
        <v>138</v>
      </c>
      <c r="B54" s="2" t="s">
        <v>0</v>
      </c>
      <c r="C54" s="2" t="s">
        <v>51</v>
      </c>
      <c r="D54" s="101">
        <v>41548</v>
      </c>
      <c r="E54" s="102">
        <f t="shared" si="0"/>
        <v>10</v>
      </c>
      <c r="F54" s="102" t="s">
        <v>111</v>
      </c>
      <c r="G54" s="2" t="s">
        <v>103</v>
      </c>
      <c r="H54" s="2" t="s">
        <v>105</v>
      </c>
      <c r="I54" s="2" t="s">
        <v>33</v>
      </c>
      <c r="J54" s="105">
        <v>1144901.76416</v>
      </c>
    </row>
    <row r="55" spans="1:10" hidden="1">
      <c r="A55" s="2" t="s">
        <v>138</v>
      </c>
      <c r="B55" s="2" t="s">
        <v>0</v>
      </c>
      <c r="C55" s="2" t="s">
        <v>51</v>
      </c>
      <c r="D55" s="101">
        <v>41579</v>
      </c>
      <c r="E55" s="102">
        <f t="shared" si="0"/>
        <v>11</v>
      </c>
      <c r="F55" s="102" t="s">
        <v>111</v>
      </c>
      <c r="G55" s="2" t="s">
        <v>103</v>
      </c>
      <c r="H55" s="2" t="s">
        <v>105</v>
      </c>
      <c r="I55" s="2" t="s">
        <v>33</v>
      </c>
      <c r="J55" s="105">
        <v>1208964.11944</v>
      </c>
    </row>
    <row r="56" spans="1:10" hidden="1">
      <c r="A56" s="2" t="s">
        <v>138</v>
      </c>
      <c r="B56" s="2" t="s">
        <v>0</v>
      </c>
      <c r="C56" s="2" t="s">
        <v>51</v>
      </c>
      <c r="D56" s="101">
        <v>41609</v>
      </c>
      <c r="E56" s="102">
        <f t="shared" si="0"/>
        <v>12</v>
      </c>
      <c r="F56" s="102" t="s">
        <v>111</v>
      </c>
      <c r="G56" s="2" t="s">
        <v>103</v>
      </c>
      <c r="H56" s="2" t="s">
        <v>105</v>
      </c>
      <c r="I56" s="2" t="s">
        <v>33</v>
      </c>
      <c r="J56" s="105">
        <v>1179748.2727800002</v>
      </c>
    </row>
    <row r="57" spans="1:10" hidden="1">
      <c r="A57" s="2" t="s">
        <v>138</v>
      </c>
      <c r="B57" s="2" t="s">
        <v>0</v>
      </c>
      <c r="C57" s="2" t="s">
        <v>51</v>
      </c>
      <c r="D57" s="101">
        <v>41640</v>
      </c>
      <c r="E57" s="102">
        <f t="shared" si="0"/>
        <v>1</v>
      </c>
      <c r="F57" s="102" t="s">
        <v>111</v>
      </c>
      <c r="G57" s="2" t="s">
        <v>103</v>
      </c>
      <c r="H57" s="2" t="s">
        <v>105</v>
      </c>
      <c r="I57" s="2" t="s">
        <v>33</v>
      </c>
      <c r="J57" s="105">
        <v>1715087.0459799999</v>
      </c>
    </row>
    <row r="58" spans="1:10" hidden="1">
      <c r="A58" s="2" t="s">
        <v>138</v>
      </c>
      <c r="B58" s="2" t="s">
        <v>0</v>
      </c>
      <c r="C58" s="2" t="s">
        <v>51</v>
      </c>
      <c r="D58" s="101">
        <v>41671</v>
      </c>
      <c r="E58" s="102">
        <f t="shared" si="0"/>
        <v>2</v>
      </c>
      <c r="F58" s="102" t="s">
        <v>111</v>
      </c>
      <c r="G58" s="2" t="s">
        <v>103</v>
      </c>
      <c r="H58" s="2" t="s">
        <v>105</v>
      </c>
      <c r="I58" s="2" t="s">
        <v>33</v>
      </c>
      <c r="J58" s="105">
        <v>1518142.2933600002</v>
      </c>
    </row>
    <row r="59" spans="1:10" hidden="1">
      <c r="A59" s="2" t="s">
        <v>138</v>
      </c>
      <c r="B59" s="2" t="s">
        <v>0</v>
      </c>
      <c r="C59" s="2" t="s">
        <v>51</v>
      </c>
      <c r="D59" s="101">
        <v>41699</v>
      </c>
      <c r="E59" s="102">
        <f t="shared" si="0"/>
        <v>3</v>
      </c>
      <c r="F59" s="102" t="s">
        <v>111</v>
      </c>
      <c r="G59" s="2" t="s">
        <v>103</v>
      </c>
      <c r="H59" s="2" t="s">
        <v>105</v>
      </c>
      <c r="I59" s="2" t="s">
        <v>33</v>
      </c>
      <c r="J59" s="105">
        <v>1600023.58516</v>
      </c>
    </row>
    <row r="60" spans="1:10" hidden="1">
      <c r="A60" s="2" t="s">
        <v>138</v>
      </c>
      <c r="B60" s="2" t="s">
        <v>0</v>
      </c>
      <c r="C60" s="2" t="s">
        <v>51</v>
      </c>
      <c r="D60" s="101">
        <v>41730</v>
      </c>
      <c r="E60" s="102">
        <f t="shared" si="0"/>
        <v>4</v>
      </c>
      <c r="F60" s="102" t="s">
        <v>111</v>
      </c>
      <c r="G60" s="2" t="s">
        <v>103</v>
      </c>
      <c r="H60" s="2" t="s">
        <v>105</v>
      </c>
      <c r="I60" s="2" t="s">
        <v>33</v>
      </c>
      <c r="J60" s="105">
        <v>1169081.4812600003</v>
      </c>
    </row>
    <row r="61" spans="1:10" hidden="1">
      <c r="A61" s="2" t="s">
        <v>138</v>
      </c>
      <c r="B61" s="2" t="s">
        <v>0</v>
      </c>
      <c r="C61" s="2" t="s">
        <v>51</v>
      </c>
      <c r="D61" s="101">
        <v>41760</v>
      </c>
      <c r="E61" s="102">
        <f t="shared" si="0"/>
        <v>5</v>
      </c>
      <c r="F61" s="102" t="s">
        <v>111</v>
      </c>
      <c r="G61" s="2" t="s">
        <v>103</v>
      </c>
      <c r="H61" s="2" t="s">
        <v>105</v>
      </c>
      <c r="I61" s="2" t="s">
        <v>33</v>
      </c>
      <c r="J61" s="105">
        <v>1182823.2077200001</v>
      </c>
    </row>
    <row r="62" spans="1:10" hidden="1">
      <c r="A62" s="2" t="s">
        <v>138</v>
      </c>
      <c r="B62" s="2" t="s">
        <v>0</v>
      </c>
      <c r="C62" s="2" t="s">
        <v>51</v>
      </c>
      <c r="D62" s="101">
        <v>41791</v>
      </c>
      <c r="E62" s="102">
        <f t="shared" si="0"/>
        <v>6</v>
      </c>
      <c r="F62" s="102" t="s">
        <v>111</v>
      </c>
      <c r="G62" s="2" t="s">
        <v>103</v>
      </c>
      <c r="H62" s="2" t="s">
        <v>105</v>
      </c>
      <c r="I62" s="2" t="s">
        <v>33</v>
      </c>
      <c r="J62" s="105">
        <v>1136616.0374800002</v>
      </c>
    </row>
    <row r="63" spans="1:10" hidden="1">
      <c r="A63" s="2" t="s">
        <v>138</v>
      </c>
      <c r="B63" s="2" t="s">
        <v>0</v>
      </c>
      <c r="C63" s="2" t="s">
        <v>64</v>
      </c>
      <c r="D63" s="101">
        <v>41456</v>
      </c>
      <c r="E63" s="102">
        <f>MONTH(D63)</f>
        <v>7</v>
      </c>
      <c r="F63" s="102" t="s">
        <v>111</v>
      </c>
      <c r="G63" s="2" t="s">
        <v>102</v>
      </c>
      <c r="H63" s="2" t="s">
        <v>105</v>
      </c>
      <c r="I63" s="2" t="s">
        <v>33</v>
      </c>
      <c r="J63" s="105">
        <v>2406673.7462499999</v>
      </c>
    </row>
    <row r="64" spans="1:10" hidden="1">
      <c r="A64" s="2" t="s">
        <v>138</v>
      </c>
      <c r="B64" s="2" t="s">
        <v>0</v>
      </c>
      <c r="C64" s="2" t="s">
        <v>64</v>
      </c>
      <c r="D64" s="101">
        <v>41487</v>
      </c>
      <c r="E64" s="102">
        <f t="shared" ref="E64:E122" si="1">MONTH(D64)</f>
        <v>8</v>
      </c>
      <c r="F64" s="102" t="s">
        <v>111</v>
      </c>
      <c r="G64" s="2" t="s">
        <v>102</v>
      </c>
      <c r="H64" s="2" t="s">
        <v>105</v>
      </c>
      <c r="I64" s="2" t="s">
        <v>33</v>
      </c>
      <c r="J64" s="105">
        <v>2028377.0049999999</v>
      </c>
    </row>
    <row r="65" spans="1:10" hidden="1">
      <c r="A65" s="2" t="s">
        <v>138</v>
      </c>
      <c r="B65" s="2" t="s">
        <v>0</v>
      </c>
      <c r="C65" s="2" t="s">
        <v>64</v>
      </c>
      <c r="D65" s="101">
        <v>41518</v>
      </c>
      <c r="E65" s="102">
        <f t="shared" si="1"/>
        <v>9</v>
      </c>
      <c r="F65" s="102" t="s">
        <v>111</v>
      </c>
      <c r="G65" s="2" t="s">
        <v>102</v>
      </c>
      <c r="H65" s="2" t="s">
        <v>105</v>
      </c>
      <c r="I65" s="2" t="s">
        <v>33</v>
      </c>
      <c r="J65" s="105">
        <v>2241097.23875</v>
      </c>
    </row>
    <row r="66" spans="1:10" hidden="1">
      <c r="A66" s="2" t="s">
        <v>138</v>
      </c>
      <c r="B66" s="2" t="s">
        <v>0</v>
      </c>
      <c r="C66" s="2" t="s">
        <v>64</v>
      </c>
      <c r="D66" s="101">
        <v>41548</v>
      </c>
      <c r="E66" s="102">
        <f t="shared" si="1"/>
        <v>10</v>
      </c>
      <c r="F66" s="102" t="s">
        <v>111</v>
      </c>
      <c r="G66" s="2" t="s">
        <v>102</v>
      </c>
      <c r="H66" s="2" t="s">
        <v>105</v>
      </c>
      <c r="I66" s="2" t="s">
        <v>33</v>
      </c>
      <c r="J66" s="105">
        <v>2104393.5099999998</v>
      </c>
    </row>
    <row r="67" spans="1:10" hidden="1">
      <c r="A67" s="2" t="s">
        <v>138</v>
      </c>
      <c r="B67" s="2" t="s">
        <v>0</v>
      </c>
      <c r="C67" s="2" t="s">
        <v>64</v>
      </c>
      <c r="D67" s="101">
        <v>41579</v>
      </c>
      <c r="E67" s="102">
        <f t="shared" si="1"/>
        <v>11</v>
      </c>
      <c r="F67" s="102" t="s">
        <v>111</v>
      </c>
      <c r="G67" s="2" t="s">
        <v>102</v>
      </c>
      <c r="H67" s="2" t="s">
        <v>105</v>
      </c>
      <c r="I67" s="2" t="s">
        <v>33</v>
      </c>
      <c r="J67" s="105">
        <v>1921236.2224999999</v>
      </c>
    </row>
    <row r="68" spans="1:10" hidden="1">
      <c r="A68" s="2" t="s">
        <v>138</v>
      </c>
      <c r="B68" s="2" t="s">
        <v>0</v>
      </c>
      <c r="C68" s="2" t="s">
        <v>64</v>
      </c>
      <c r="D68" s="101">
        <v>41609</v>
      </c>
      <c r="E68" s="102">
        <f t="shared" si="1"/>
        <v>12</v>
      </c>
      <c r="F68" s="102" t="s">
        <v>111</v>
      </c>
      <c r="G68" s="2" t="s">
        <v>102</v>
      </c>
      <c r="H68" s="2" t="s">
        <v>105</v>
      </c>
      <c r="I68" s="2" t="s">
        <v>33</v>
      </c>
      <c r="J68" s="105">
        <v>2161522.17</v>
      </c>
    </row>
    <row r="69" spans="1:10" hidden="1">
      <c r="A69" s="2" t="s">
        <v>138</v>
      </c>
      <c r="B69" s="2" t="s">
        <v>0</v>
      </c>
      <c r="C69" s="2" t="s">
        <v>64</v>
      </c>
      <c r="D69" s="101">
        <v>41640</v>
      </c>
      <c r="E69" s="102">
        <f t="shared" si="1"/>
        <v>1</v>
      </c>
      <c r="F69" s="102" t="s">
        <v>111</v>
      </c>
      <c r="G69" s="2" t="s">
        <v>102</v>
      </c>
      <c r="H69" s="2" t="s">
        <v>105</v>
      </c>
      <c r="I69" s="2" t="s">
        <v>33</v>
      </c>
      <c r="J69" s="105">
        <v>3104730.2250000001</v>
      </c>
    </row>
    <row r="70" spans="1:10" hidden="1">
      <c r="A70" s="2" t="s">
        <v>138</v>
      </c>
      <c r="B70" s="2" t="s">
        <v>0</v>
      </c>
      <c r="C70" s="2" t="s">
        <v>64</v>
      </c>
      <c r="D70" s="101">
        <v>41671</v>
      </c>
      <c r="E70" s="102">
        <f t="shared" si="1"/>
        <v>2</v>
      </c>
      <c r="F70" s="102" t="s">
        <v>111</v>
      </c>
      <c r="G70" s="2" t="s">
        <v>102</v>
      </c>
      <c r="H70" s="2" t="s">
        <v>105</v>
      </c>
      <c r="I70" s="2" t="s">
        <v>33</v>
      </c>
      <c r="J70" s="105">
        <v>2116798.7124999999</v>
      </c>
    </row>
    <row r="71" spans="1:10" hidden="1">
      <c r="A71" s="2" t="s">
        <v>138</v>
      </c>
      <c r="B71" s="2" t="s">
        <v>0</v>
      </c>
      <c r="C71" s="2" t="s">
        <v>64</v>
      </c>
      <c r="D71" s="101">
        <v>41699</v>
      </c>
      <c r="E71" s="102">
        <f t="shared" si="1"/>
        <v>3</v>
      </c>
      <c r="F71" s="102" t="s">
        <v>111</v>
      </c>
      <c r="G71" s="2" t="s">
        <v>102</v>
      </c>
      <c r="H71" s="2" t="s">
        <v>105</v>
      </c>
      <c r="I71" s="2" t="s">
        <v>33</v>
      </c>
      <c r="J71" s="105">
        <v>2728427.88625</v>
      </c>
    </row>
    <row r="72" spans="1:10" hidden="1">
      <c r="A72" s="2" t="s">
        <v>138</v>
      </c>
      <c r="B72" s="2" t="s">
        <v>0</v>
      </c>
      <c r="C72" s="2" t="s">
        <v>64</v>
      </c>
      <c r="D72" s="101">
        <v>41730</v>
      </c>
      <c r="E72" s="102">
        <f t="shared" si="1"/>
        <v>4</v>
      </c>
      <c r="F72" s="102" t="s">
        <v>111</v>
      </c>
      <c r="G72" s="2" t="s">
        <v>102</v>
      </c>
      <c r="H72" s="2" t="s">
        <v>105</v>
      </c>
      <c r="I72" s="2" t="s">
        <v>33</v>
      </c>
      <c r="J72" s="105">
        <v>2259504.8675000002</v>
      </c>
    </row>
    <row r="73" spans="1:10" hidden="1">
      <c r="A73" s="2" t="s">
        <v>138</v>
      </c>
      <c r="B73" s="2" t="s">
        <v>0</v>
      </c>
      <c r="C73" s="2" t="s">
        <v>64</v>
      </c>
      <c r="D73" s="101">
        <v>41760</v>
      </c>
      <c r="E73" s="102">
        <f t="shared" si="1"/>
        <v>5</v>
      </c>
      <c r="F73" s="102" t="s">
        <v>111</v>
      </c>
      <c r="G73" s="2" t="s">
        <v>102</v>
      </c>
      <c r="H73" s="2" t="s">
        <v>105</v>
      </c>
      <c r="I73" s="2" t="s">
        <v>33</v>
      </c>
      <c r="J73" s="105">
        <v>2031569.2350000001</v>
      </c>
    </row>
    <row r="74" spans="1:10" hidden="1">
      <c r="A74" s="2" t="s">
        <v>138</v>
      </c>
      <c r="B74" s="2" t="s">
        <v>0</v>
      </c>
      <c r="C74" s="2" t="s">
        <v>64</v>
      </c>
      <c r="D74" s="101">
        <v>41791</v>
      </c>
      <c r="E74" s="102">
        <f t="shared" si="1"/>
        <v>6</v>
      </c>
      <c r="F74" s="102" t="s">
        <v>111</v>
      </c>
      <c r="G74" s="2" t="s">
        <v>102</v>
      </c>
      <c r="H74" s="2" t="s">
        <v>105</v>
      </c>
      <c r="I74" s="2" t="s">
        <v>33</v>
      </c>
      <c r="J74" s="105">
        <v>2245023.2324999999</v>
      </c>
    </row>
    <row r="75" spans="1:10" hidden="1">
      <c r="A75" s="2" t="s">
        <v>138</v>
      </c>
      <c r="B75" s="2" t="s">
        <v>0</v>
      </c>
      <c r="C75" s="2" t="s">
        <v>64</v>
      </c>
      <c r="D75" s="101">
        <v>41456</v>
      </c>
      <c r="E75" s="102">
        <f t="shared" si="1"/>
        <v>7</v>
      </c>
      <c r="F75" s="102" t="s">
        <v>111</v>
      </c>
      <c r="G75" s="2" t="s">
        <v>102</v>
      </c>
      <c r="H75" s="2" t="s">
        <v>104</v>
      </c>
      <c r="I75" s="2" t="s">
        <v>33</v>
      </c>
      <c r="J75" s="105">
        <v>4813347.4924999997</v>
      </c>
    </row>
    <row r="76" spans="1:10" hidden="1">
      <c r="A76" s="2" t="s">
        <v>138</v>
      </c>
      <c r="B76" s="2" t="s">
        <v>0</v>
      </c>
      <c r="C76" s="2" t="s">
        <v>64</v>
      </c>
      <c r="D76" s="101">
        <v>41487</v>
      </c>
      <c r="E76" s="102">
        <f t="shared" si="1"/>
        <v>8</v>
      </c>
      <c r="F76" s="102" t="s">
        <v>111</v>
      </c>
      <c r="G76" s="2" t="s">
        <v>102</v>
      </c>
      <c r="H76" s="2" t="s">
        <v>104</v>
      </c>
      <c r="I76" s="2" t="s">
        <v>33</v>
      </c>
      <c r="J76" s="105">
        <v>4056754.01</v>
      </c>
    </row>
    <row r="77" spans="1:10" hidden="1">
      <c r="A77" s="2" t="s">
        <v>138</v>
      </c>
      <c r="B77" s="2" t="s">
        <v>0</v>
      </c>
      <c r="C77" s="2" t="s">
        <v>64</v>
      </c>
      <c r="D77" s="101">
        <v>41518</v>
      </c>
      <c r="E77" s="102">
        <f t="shared" si="1"/>
        <v>9</v>
      </c>
      <c r="F77" s="102" t="s">
        <v>111</v>
      </c>
      <c r="G77" s="2" t="s">
        <v>102</v>
      </c>
      <c r="H77" s="2" t="s">
        <v>104</v>
      </c>
      <c r="I77" s="2" t="s">
        <v>33</v>
      </c>
      <c r="J77" s="105">
        <v>4482194.4775</v>
      </c>
    </row>
    <row r="78" spans="1:10" hidden="1">
      <c r="A78" s="2" t="s">
        <v>138</v>
      </c>
      <c r="B78" s="2" t="s">
        <v>0</v>
      </c>
      <c r="C78" s="2" t="s">
        <v>64</v>
      </c>
      <c r="D78" s="101">
        <v>41548</v>
      </c>
      <c r="E78" s="102">
        <f t="shared" si="1"/>
        <v>10</v>
      </c>
      <c r="F78" s="102" t="s">
        <v>111</v>
      </c>
      <c r="G78" s="2" t="s">
        <v>102</v>
      </c>
      <c r="H78" s="2" t="s">
        <v>104</v>
      </c>
      <c r="I78" s="2" t="s">
        <v>33</v>
      </c>
      <c r="J78" s="105">
        <v>4208787.0199999996</v>
      </c>
    </row>
    <row r="79" spans="1:10" hidden="1">
      <c r="A79" s="2" t="s">
        <v>138</v>
      </c>
      <c r="B79" s="2" t="s">
        <v>0</v>
      </c>
      <c r="C79" s="2" t="s">
        <v>64</v>
      </c>
      <c r="D79" s="101">
        <v>41579</v>
      </c>
      <c r="E79" s="102">
        <f t="shared" si="1"/>
        <v>11</v>
      </c>
      <c r="F79" s="102" t="s">
        <v>111</v>
      </c>
      <c r="G79" s="2" t="s">
        <v>102</v>
      </c>
      <c r="H79" s="2" t="s">
        <v>104</v>
      </c>
      <c r="I79" s="2" t="s">
        <v>33</v>
      </c>
      <c r="J79" s="105">
        <v>3842472.4449999998</v>
      </c>
    </row>
    <row r="80" spans="1:10" hidden="1">
      <c r="A80" s="2" t="s">
        <v>138</v>
      </c>
      <c r="B80" s="2" t="s">
        <v>0</v>
      </c>
      <c r="C80" s="2" t="s">
        <v>64</v>
      </c>
      <c r="D80" s="101">
        <v>41609</v>
      </c>
      <c r="E80" s="102">
        <f t="shared" si="1"/>
        <v>12</v>
      </c>
      <c r="F80" s="102" t="s">
        <v>111</v>
      </c>
      <c r="G80" s="2" t="s">
        <v>102</v>
      </c>
      <c r="H80" s="2" t="s">
        <v>104</v>
      </c>
      <c r="I80" s="2" t="s">
        <v>33</v>
      </c>
      <c r="J80" s="105">
        <v>4323044.34</v>
      </c>
    </row>
    <row r="81" spans="1:10" hidden="1">
      <c r="A81" s="2" t="s">
        <v>138</v>
      </c>
      <c r="B81" s="2" t="s">
        <v>0</v>
      </c>
      <c r="C81" s="2" t="s">
        <v>64</v>
      </c>
      <c r="D81" s="101">
        <v>41640</v>
      </c>
      <c r="E81" s="102">
        <f t="shared" si="1"/>
        <v>1</v>
      </c>
      <c r="F81" s="102" t="s">
        <v>111</v>
      </c>
      <c r="G81" s="2" t="s">
        <v>102</v>
      </c>
      <c r="H81" s="2" t="s">
        <v>104</v>
      </c>
      <c r="I81" s="2" t="s">
        <v>33</v>
      </c>
      <c r="J81" s="105">
        <v>6209460.4500000002</v>
      </c>
    </row>
    <row r="82" spans="1:10" hidden="1">
      <c r="A82" s="2" t="s">
        <v>138</v>
      </c>
      <c r="B82" s="2" t="s">
        <v>0</v>
      </c>
      <c r="C82" s="2" t="s">
        <v>64</v>
      </c>
      <c r="D82" s="101">
        <v>41671</v>
      </c>
      <c r="E82" s="102">
        <f t="shared" si="1"/>
        <v>2</v>
      </c>
      <c r="F82" s="102" t="s">
        <v>111</v>
      </c>
      <c r="G82" s="2" t="s">
        <v>102</v>
      </c>
      <c r="H82" s="2" t="s">
        <v>104</v>
      </c>
      <c r="I82" s="2" t="s">
        <v>33</v>
      </c>
      <c r="J82" s="105">
        <v>4633597.4249999998</v>
      </c>
    </row>
    <row r="83" spans="1:10" hidden="1">
      <c r="A83" s="2" t="s">
        <v>138</v>
      </c>
      <c r="B83" s="2" t="s">
        <v>0</v>
      </c>
      <c r="C83" s="2" t="s">
        <v>64</v>
      </c>
      <c r="D83" s="101">
        <v>41699</v>
      </c>
      <c r="E83" s="102">
        <f t="shared" si="1"/>
        <v>3</v>
      </c>
      <c r="F83" s="102" t="s">
        <v>111</v>
      </c>
      <c r="G83" s="2" t="s">
        <v>102</v>
      </c>
      <c r="H83" s="2" t="s">
        <v>104</v>
      </c>
      <c r="I83" s="2" t="s">
        <v>33</v>
      </c>
      <c r="J83" s="105">
        <v>5456855.7725</v>
      </c>
    </row>
    <row r="84" spans="1:10" hidden="1">
      <c r="A84" s="2" t="s">
        <v>138</v>
      </c>
      <c r="B84" s="2" t="s">
        <v>0</v>
      </c>
      <c r="C84" s="2" t="s">
        <v>64</v>
      </c>
      <c r="D84" s="101">
        <v>41730</v>
      </c>
      <c r="E84" s="102">
        <f t="shared" si="1"/>
        <v>4</v>
      </c>
      <c r="F84" s="102" t="s">
        <v>111</v>
      </c>
      <c r="G84" s="2" t="s">
        <v>102</v>
      </c>
      <c r="H84" s="2" t="s">
        <v>104</v>
      </c>
      <c r="I84" s="2" t="s">
        <v>33</v>
      </c>
      <c r="J84" s="105">
        <v>4519009.7350000003</v>
      </c>
    </row>
    <row r="85" spans="1:10" hidden="1">
      <c r="A85" s="2" t="s">
        <v>138</v>
      </c>
      <c r="B85" s="2" t="s">
        <v>0</v>
      </c>
      <c r="C85" s="2" t="s">
        <v>64</v>
      </c>
      <c r="D85" s="101">
        <v>41760</v>
      </c>
      <c r="E85" s="102">
        <f t="shared" si="1"/>
        <v>5</v>
      </c>
      <c r="F85" s="102" t="s">
        <v>111</v>
      </c>
      <c r="G85" s="2" t="s">
        <v>102</v>
      </c>
      <c r="H85" s="2" t="s">
        <v>104</v>
      </c>
      <c r="I85" s="2" t="s">
        <v>33</v>
      </c>
      <c r="J85" s="105">
        <v>4063138.47</v>
      </c>
    </row>
    <row r="86" spans="1:10" hidden="1">
      <c r="A86" s="2" t="s">
        <v>138</v>
      </c>
      <c r="B86" s="2" t="s">
        <v>0</v>
      </c>
      <c r="C86" s="2" t="s">
        <v>64</v>
      </c>
      <c r="D86" s="101">
        <v>41791</v>
      </c>
      <c r="E86" s="102">
        <f t="shared" si="1"/>
        <v>6</v>
      </c>
      <c r="F86" s="102" t="s">
        <v>111</v>
      </c>
      <c r="G86" s="2" t="s">
        <v>102</v>
      </c>
      <c r="H86" s="2" t="s">
        <v>104</v>
      </c>
      <c r="I86" s="2" t="s">
        <v>33</v>
      </c>
      <c r="J86" s="105">
        <v>4490046.4649999999</v>
      </c>
    </row>
    <row r="87" spans="1:10" hidden="1">
      <c r="A87" s="2" t="s">
        <v>138</v>
      </c>
      <c r="B87" s="2" t="s">
        <v>0</v>
      </c>
      <c r="C87" s="2" t="s">
        <v>64</v>
      </c>
      <c r="D87" s="101">
        <v>41456</v>
      </c>
      <c r="E87" s="102">
        <f t="shared" si="1"/>
        <v>7</v>
      </c>
      <c r="F87" s="102" t="s">
        <v>111</v>
      </c>
      <c r="G87" s="2" t="s">
        <v>101</v>
      </c>
      <c r="H87" s="2" t="s">
        <v>105</v>
      </c>
      <c r="I87" s="2" t="s">
        <v>33</v>
      </c>
      <c r="J87" s="105">
        <v>2117872.8966999999</v>
      </c>
    </row>
    <row r="88" spans="1:10" hidden="1">
      <c r="A88" s="2" t="s">
        <v>138</v>
      </c>
      <c r="B88" s="2" t="s">
        <v>0</v>
      </c>
      <c r="C88" s="2" t="s">
        <v>64</v>
      </c>
      <c r="D88" s="101">
        <v>41487</v>
      </c>
      <c r="E88" s="102">
        <f t="shared" si="1"/>
        <v>8</v>
      </c>
      <c r="F88" s="102" t="s">
        <v>111</v>
      </c>
      <c r="G88" s="2" t="s">
        <v>101</v>
      </c>
      <c r="H88" s="2" t="s">
        <v>105</v>
      </c>
      <c r="I88" s="2" t="s">
        <v>33</v>
      </c>
      <c r="J88" s="105">
        <v>1784971.7644</v>
      </c>
    </row>
    <row r="89" spans="1:10" hidden="1">
      <c r="A89" s="2" t="s">
        <v>138</v>
      </c>
      <c r="B89" s="2" t="s">
        <v>0</v>
      </c>
      <c r="C89" s="2" t="s">
        <v>64</v>
      </c>
      <c r="D89" s="101">
        <v>41518</v>
      </c>
      <c r="E89" s="102">
        <f t="shared" si="1"/>
        <v>9</v>
      </c>
      <c r="F89" s="102" t="s">
        <v>111</v>
      </c>
      <c r="G89" s="2" t="s">
        <v>101</v>
      </c>
      <c r="H89" s="2" t="s">
        <v>105</v>
      </c>
      <c r="I89" s="2" t="s">
        <v>33</v>
      </c>
      <c r="J89" s="105">
        <v>1972165.5701000001</v>
      </c>
    </row>
    <row r="90" spans="1:10" hidden="1">
      <c r="A90" s="2" t="s">
        <v>138</v>
      </c>
      <c r="B90" s="2" t="s">
        <v>0</v>
      </c>
      <c r="C90" s="2" t="s">
        <v>64</v>
      </c>
      <c r="D90" s="101">
        <v>41548</v>
      </c>
      <c r="E90" s="102">
        <f t="shared" si="1"/>
        <v>10</v>
      </c>
      <c r="F90" s="102" t="s">
        <v>111</v>
      </c>
      <c r="G90" s="2" t="s">
        <v>101</v>
      </c>
      <c r="H90" s="2" t="s">
        <v>105</v>
      </c>
      <c r="I90" s="2" t="s">
        <v>33</v>
      </c>
      <c r="J90" s="105">
        <v>1851866.2887999997</v>
      </c>
    </row>
    <row r="91" spans="1:10" hidden="1">
      <c r="A91" s="2" t="s">
        <v>138</v>
      </c>
      <c r="B91" s="2" t="s">
        <v>0</v>
      </c>
      <c r="C91" s="2" t="s">
        <v>64</v>
      </c>
      <c r="D91" s="101">
        <v>41579</v>
      </c>
      <c r="E91" s="102">
        <f t="shared" si="1"/>
        <v>11</v>
      </c>
      <c r="F91" s="102" t="s">
        <v>111</v>
      </c>
      <c r="G91" s="2" t="s">
        <v>101</v>
      </c>
      <c r="H91" s="2" t="s">
        <v>105</v>
      </c>
      <c r="I91" s="2" t="s">
        <v>33</v>
      </c>
      <c r="J91" s="105">
        <v>1690687.8758</v>
      </c>
    </row>
    <row r="92" spans="1:10" hidden="1">
      <c r="A92" s="2" t="s">
        <v>138</v>
      </c>
      <c r="B92" s="2" t="s">
        <v>0</v>
      </c>
      <c r="C92" s="2" t="s">
        <v>64</v>
      </c>
      <c r="D92" s="101">
        <v>41609</v>
      </c>
      <c r="E92" s="102">
        <f t="shared" si="1"/>
        <v>12</v>
      </c>
      <c r="F92" s="102" t="s">
        <v>111</v>
      </c>
      <c r="G92" s="2" t="s">
        <v>101</v>
      </c>
      <c r="H92" s="2" t="s">
        <v>105</v>
      </c>
      <c r="I92" s="2" t="s">
        <v>33</v>
      </c>
      <c r="J92" s="105">
        <v>1902139.5096</v>
      </c>
    </row>
    <row r="93" spans="1:10" hidden="1">
      <c r="A93" s="2" t="s">
        <v>138</v>
      </c>
      <c r="B93" s="2" t="s">
        <v>0</v>
      </c>
      <c r="C93" s="2" t="s">
        <v>64</v>
      </c>
      <c r="D93" s="101">
        <v>41640</v>
      </c>
      <c r="E93" s="102">
        <f t="shared" si="1"/>
        <v>1</v>
      </c>
      <c r="F93" s="102" t="s">
        <v>111</v>
      </c>
      <c r="G93" s="2" t="s">
        <v>101</v>
      </c>
      <c r="H93" s="2" t="s">
        <v>105</v>
      </c>
      <c r="I93" s="2" t="s">
        <v>33</v>
      </c>
      <c r="J93" s="105">
        <v>2732162.5980000002</v>
      </c>
    </row>
    <row r="94" spans="1:10" hidden="1">
      <c r="A94" s="2" t="s">
        <v>138</v>
      </c>
      <c r="B94" s="2" t="s">
        <v>0</v>
      </c>
      <c r="C94" s="2" t="s">
        <v>64</v>
      </c>
      <c r="D94" s="101">
        <v>41671</v>
      </c>
      <c r="E94" s="102">
        <f t="shared" si="1"/>
        <v>2</v>
      </c>
      <c r="F94" s="102" t="s">
        <v>111</v>
      </c>
      <c r="G94" s="2" t="s">
        <v>101</v>
      </c>
      <c r="H94" s="2" t="s">
        <v>105</v>
      </c>
      <c r="I94" s="2" t="s">
        <v>33</v>
      </c>
      <c r="J94" s="105">
        <v>2478782.8670000001</v>
      </c>
    </row>
    <row r="95" spans="1:10" hidden="1">
      <c r="A95" s="2" t="s">
        <v>138</v>
      </c>
      <c r="B95" s="2" t="s">
        <v>0</v>
      </c>
      <c r="C95" s="2" t="s">
        <v>64</v>
      </c>
      <c r="D95" s="101">
        <v>41699</v>
      </c>
      <c r="E95" s="102">
        <f t="shared" si="1"/>
        <v>3</v>
      </c>
      <c r="F95" s="102" t="s">
        <v>111</v>
      </c>
      <c r="G95" s="2" t="s">
        <v>101</v>
      </c>
      <c r="H95" s="2" t="s">
        <v>105</v>
      </c>
      <c r="I95" s="2" t="s">
        <v>33</v>
      </c>
      <c r="J95" s="105">
        <v>2401016.5399000002</v>
      </c>
    </row>
    <row r="96" spans="1:10" hidden="1">
      <c r="A96" s="2" t="s">
        <v>138</v>
      </c>
      <c r="B96" s="2" t="s">
        <v>0</v>
      </c>
      <c r="C96" s="2" t="s">
        <v>64</v>
      </c>
      <c r="D96" s="101">
        <v>41730</v>
      </c>
      <c r="E96" s="102">
        <f t="shared" si="1"/>
        <v>4</v>
      </c>
      <c r="F96" s="102" t="s">
        <v>111</v>
      </c>
      <c r="G96" s="2" t="s">
        <v>101</v>
      </c>
      <c r="H96" s="2" t="s">
        <v>105</v>
      </c>
      <c r="I96" s="2" t="s">
        <v>33</v>
      </c>
      <c r="J96" s="105">
        <v>1988364.2834000001</v>
      </c>
    </row>
    <row r="97" spans="1:10" hidden="1">
      <c r="A97" s="2" t="s">
        <v>138</v>
      </c>
      <c r="B97" s="2" t="s">
        <v>0</v>
      </c>
      <c r="C97" s="2" t="s">
        <v>64</v>
      </c>
      <c r="D97" s="101">
        <v>41760</v>
      </c>
      <c r="E97" s="102">
        <f t="shared" si="1"/>
        <v>5</v>
      </c>
      <c r="F97" s="102" t="s">
        <v>111</v>
      </c>
      <c r="G97" s="2" t="s">
        <v>101</v>
      </c>
      <c r="H97" s="2" t="s">
        <v>105</v>
      </c>
      <c r="I97" s="2" t="s">
        <v>33</v>
      </c>
      <c r="J97" s="105">
        <v>1787780.9268</v>
      </c>
    </row>
    <row r="98" spans="1:10" hidden="1">
      <c r="A98" s="2" t="s">
        <v>138</v>
      </c>
      <c r="B98" s="2" t="s">
        <v>0</v>
      </c>
      <c r="C98" s="2" t="s">
        <v>64</v>
      </c>
      <c r="D98" s="101">
        <v>41791</v>
      </c>
      <c r="E98" s="102">
        <f t="shared" si="1"/>
        <v>6</v>
      </c>
      <c r="F98" s="102" t="s">
        <v>111</v>
      </c>
      <c r="G98" s="2" t="s">
        <v>101</v>
      </c>
      <c r="H98" s="2" t="s">
        <v>105</v>
      </c>
      <c r="I98" s="2" t="s">
        <v>33</v>
      </c>
      <c r="J98" s="105">
        <v>1975620.4446</v>
      </c>
    </row>
    <row r="99" spans="1:10" hidden="1">
      <c r="A99" s="2" t="s">
        <v>138</v>
      </c>
      <c r="B99" s="2" t="s">
        <v>0</v>
      </c>
      <c r="C99" s="2" t="s">
        <v>64</v>
      </c>
      <c r="D99" s="101">
        <v>41456</v>
      </c>
      <c r="E99" s="102">
        <f t="shared" si="1"/>
        <v>7</v>
      </c>
      <c r="F99" s="102" t="s">
        <v>111</v>
      </c>
      <c r="G99" s="2" t="s">
        <v>101</v>
      </c>
      <c r="H99" s="2" t="s">
        <v>104</v>
      </c>
      <c r="I99" s="2" t="s">
        <v>33</v>
      </c>
      <c r="J99" s="105">
        <v>3850677.9939999999</v>
      </c>
    </row>
    <row r="100" spans="1:10" hidden="1">
      <c r="A100" s="2" t="s">
        <v>138</v>
      </c>
      <c r="B100" s="2" t="s">
        <v>0</v>
      </c>
      <c r="C100" s="2" t="s">
        <v>64</v>
      </c>
      <c r="D100" s="101">
        <v>41487</v>
      </c>
      <c r="E100" s="102">
        <f t="shared" si="1"/>
        <v>8</v>
      </c>
      <c r="F100" s="102" t="s">
        <v>111</v>
      </c>
      <c r="G100" s="2" t="s">
        <v>101</v>
      </c>
      <c r="H100" s="2" t="s">
        <v>104</v>
      </c>
      <c r="I100" s="2" t="s">
        <v>33</v>
      </c>
      <c r="J100" s="105">
        <v>3245403.2080000001</v>
      </c>
    </row>
    <row r="101" spans="1:10" hidden="1">
      <c r="A101" s="2" t="s">
        <v>138</v>
      </c>
      <c r="B101" s="2" t="s">
        <v>0</v>
      </c>
      <c r="C101" s="2" t="s">
        <v>64</v>
      </c>
      <c r="D101" s="101">
        <v>41518</v>
      </c>
      <c r="E101" s="102">
        <f t="shared" si="1"/>
        <v>9</v>
      </c>
      <c r="F101" s="102" t="s">
        <v>111</v>
      </c>
      <c r="G101" s="2" t="s">
        <v>101</v>
      </c>
      <c r="H101" s="2" t="s">
        <v>104</v>
      </c>
      <c r="I101" s="2" t="s">
        <v>33</v>
      </c>
      <c r="J101" s="105">
        <v>3585755.5820000004</v>
      </c>
    </row>
    <row r="102" spans="1:10" hidden="1">
      <c r="A102" s="2" t="s">
        <v>138</v>
      </c>
      <c r="B102" s="2" t="s">
        <v>0</v>
      </c>
      <c r="C102" s="2" t="s">
        <v>64</v>
      </c>
      <c r="D102" s="101">
        <v>41548</v>
      </c>
      <c r="E102" s="102">
        <f t="shared" si="1"/>
        <v>10</v>
      </c>
      <c r="F102" s="102" t="s">
        <v>111</v>
      </c>
      <c r="G102" s="2" t="s">
        <v>101</v>
      </c>
      <c r="H102" s="2" t="s">
        <v>104</v>
      </c>
      <c r="I102" s="2" t="s">
        <v>33</v>
      </c>
      <c r="J102" s="105">
        <v>3367029.6159999999</v>
      </c>
    </row>
    <row r="103" spans="1:10" hidden="1">
      <c r="A103" s="2" t="s">
        <v>138</v>
      </c>
      <c r="B103" s="2" t="s">
        <v>0</v>
      </c>
      <c r="C103" s="2" t="s">
        <v>64</v>
      </c>
      <c r="D103" s="101">
        <v>41579</v>
      </c>
      <c r="E103" s="102">
        <f t="shared" si="1"/>
        <v>11</v>
      </c>
      <c r="F103" s="102" t="s">
        <v>111</v>
      </c>
      <c r="G103" s="2" t="s">
        <v>101</v>
      </c>
      <c r="H103" s="2" t="s">
        <v>104</v>
      </c>
      <c r="I103" s="2" t="s">
        <v>33</v>
      </c>
      <c r="J103" s="105">
        <v>3073977.9560000002</v>
      </c>
    </row>
    <row r="104" spans="1:10" hidden="1">
      <c r="A104" s="2" t="s">
        <v>138</v>
      </c>
      <c r="B104" s="2" t="s">
        <v>0</v>
      </c>
      <c r="C104" s="2" t="s">
        <v>64</v>
      </c>
      <c r="D104" s="101">
        <v>41609</v>
      </c>
      <c r="E104" s="102">
        <f t="shared" si="1"/>
        <v>12</v>
      </c>
      <c r="F104" s="102" t="s">
        <v>111</v>
      </c>
      <c r="G104" s="2" t="s">
        <v>101</v>
      </c>
      <c r="H104" s="2" t="s">
        <v>104</v>
      </c>
      <c r="I104" s="2" t="s">
        <v>33</v>
      </c>
      <c r="J104" s="105">
        <v>3458435.4720000001</v>
      </c>
    </row>
    <row r="105" spans="1:10" hidden="1">
      <c r="A105" s="2" t="s">
        <v>138</v>
      </c>
      <c r="B105" s="2" t="s">
        <v>0</v>
      </c>
      <c r="C105" s="2" t="s">
        <v>64</v>
      </c>
      <c r="D105" s="101">
        <v>41640</v>
      </c>
      <c r="E105" s="102">
        <f t="shared" si="1"/>
        <v>1</v>
      </c>
      <c r="F105" s="102" t="s">
        <v>111</v>
      </c>
      <c r="G105" s="2" t="s">
        <v>101</v>
      </c>
      <c r="H105" s="2" t="s">
        <v>104</v>
      </c>
      <c r="I105" s="2" t="s">
        <v>33</v>
      </c>
      <c r="J105" s="105">
        <v>4967568.3600000003</v>
      </c>
    </row>
    <row r="106" spans="1:10" hidden="1">
      <c r="A106" s="2" t="s">
        <v>138</v>
      </c>
      <c r="B106" s="2" t="s">
        <v>0</v>
      </c>
      <c r="C106" s="2" t="s">
        <v>64</v>
      </c>
      <c r="D106" s="101">
        <v>41671</v>
      </c>
      <c r="E106" s="102">
        <f t="shared" si="1"/>
        <v>2</v>
      </c>
      <c r="F106" s="102" t="s">
        <v>111</v>
      </c>
      <c r="G106" s="2" t="s">
        <v>101</v>
      </c>
      <c r="H106" s="2" t="s">
        <v>104</v>
      </c>
      <c r="I106" s="2" t="s">
        <v>33</v>
      </c>
      <c r="J106" s="105">
        <v>4506877.9400000004</v>
      </c>
    </row>
    <row r="107" spans="1:10" hidden="1">
      <c r="A107" s="2" t="s">
        <v>138</v>
      </c>
      <c r="B107" s="2" t="s">
        <v>0</v>
      </c>
      <c r="C107" s="2" t="s">
        <v>64</v>
      </c>
      <c r="D107" s="101">
        <v>41699</v>
      </c>
      <c r="E107" s="102">
        <f t="shared" si="1"/>
        <v>3</v>
      </c>
      <c r="F107" s="102" t="s">
        <v>111</v>
      </c>
      <c r="G107" s="2" t="s">
        <v>101</v>
      </c>
      <c r="H107" s="2" t="s">
        <v>104</v>
      </c>
      <c r="I107" s="2" t="s">
        <v>33</v>
      </c>
      <c r="J107" s="105">
        <v>4365484.6179999998</v>
      </c>
    </row>
    <row r="108" spans="1:10" hidden="1">
      <c r="A108" s="2" t="s">
        <v>138</v>
      </c>
      <c r="B108" s="2" t="s">
        <v>0</v>
      </c>
      <c r="C108" s="2" t="s">
        <v>64</v>
      </c>
      <c r="D108" s="101">
        <v>41730</v>
      </c>
      <c r="E108" s="102">
        <f t="shared" si="1"/>
        <v>4</v>
      </c>
      <c r="F108" s="102" t="s">
        <v>111</v>
      </c>
      <c r="G108" s="2" t="s">
        <v>101</v>
      </c>
      <c r="H108" s="2" t="s">
        <v>104</v>
      </c>
      <c r="I108" s="2" t="s">
        <v>33</v>
      </c>
      <c r="J108" s="105">
        <v>4615207.7879999997</v>
      </c>
    </row>
    <row r="109" spans="1:10" hidden="1">
      <c r="A109" s="2" t="s">
        <v>138</v>
      </c>
      <c r="B109" s="2" t="s">
        <v>0</v>
      </c>
      <c r="C109" s="2" t="s">
        <v>64</v>
      </c>
      <c r="D109" s="101">
        <v>41760</v>
      </c>
      <c r="E109" s="102">
        <f t="shared" si="1"/>
        <v>5</v>
      </c>
      <c r="F109" s="102" t="s">
        <v>111</v>
      </c>
      <c r="G109" s="2" t="s">
        <v>101</v>
      </c>
      <c r="H109" s="2" t="s">
        <v>104</v>
      </c>
      <c r="I109" s="2" t="s">
        <v>33</v>
      </c>
      <c r="J109" s="105">
        <v>3250510.7760000005</v>
      </c>
    </row>
    <row r="110" spans="1:10" hidden="1">
      <c r="A110" s="2" t="s">
        <v>138</v>
      </c>
      <c r="B110" s="2" t="s">
        <v>0</v>
      </c>
      <c r="C110" s="2" t="s">
        <v>64</v>
      </c>
      <c r="D110" s="101">
        <v>41791</v>
      </c>
      <c r="E110" s="102">
        <f t="shared" si="1"/>
        <v>6</v>
      </c>
      <c r="F110" s="102" t="s">
        <v>111</v>
      </c>
      <c r="G110" s="2" t="s">
        <v>101</v>
      </c>
      <c r="H110" s="2" t="s">
        <v>104</v>
      </c>
      <c r="I110" s="2" t="s">
        <v>33</v>
      </c>
      <c r="J110" s="105">
        <v>3592037.1720000003</v>
      </c>
    </row>
    <row r="111" spans="1:10" hidden="1">
      <c r="A111" s="2" t="s">
        <v>138</v>
      </c>
      <c r="B111" s="2" t="s">
        <v>0</v>
      </c>
      <c r="C111" s="2" t="s">
        <v>64</v>
      </c>
      <c r="D111" s="101">
        <v>41456</v>
      </c>
      <c r="E111" s="102">
        <f t="shared" si="1"/>
        <v>7</v>
      </c>
      <c r="F111" s="102" t="s">
        <v>111</v>
      </c>
      <c r="G111" s="2" t="s">
        <v>103</v>
      </c>
      <c r="H111" s="2" t="s">
        <v>105</v>
      </c>
      <c r="I111" s="2" t="s">
        <v>33</v>
      </c>
      <c r="J111" s="105">
        <v>4139478.8435499985</v>
      </c>
    </row>
    <row r="112" spans="1:10" hidden="1">
      <c r="A112" s="2" t="s">
        <v>138</v>
      </c>
      <c r="B112" s="2" t="s">
        <v>0</v>
      </c>
      <c r="C112" s="2" t="s">
        <v>64</v>
      </c>
      <c r="D112" s="101">
        <v>41487</v>
      </c>
      <c r="E112" s="102">
        <f t="shared" si="1"/>
        <v>8</v>
      </c>
      <c r="F112" s="102" t="s">
        <v>111</v>
      </c>
      <c r="G112" s="2" t="s">
        <v>103</v>
      </c>
      <c r="H112" s="2" t="s">
        <v>105</v>
      </c>
      <c r="I112" s="2" t="s">
        <v>33</v>
      </c>
      <c r="J112" s="105">
        <v>3488808.4485999988</v>
      </c>
    </row>
    <row r="113" spans="1:10" hidden="1">
      <c r="A113" s="2" t="s">
        <v>138</v>
      </c>
      <c r="B113" s="2" t="s">
        <v>0</v>
      </c>
      <c r="C113" s="2" t="s">
        <v>64</v>
      </c>
      <c r="D113" s="101">
        <v>41518</v>
      </c>
      <c r="E113" s="102">
        <f t="shared" si="1"/>
        <v>9</v>
      </c>
      <c r="F113" s="102" t="s">
        <v>111</v>
      </c>
      <c r="G113" s="2" t="s">
        <v>103</v>
      </c>
      <c r="H113" s="2" t="s">
        <v>105</v>
      </c>
      <c r="I113" s="2" t="s">
        <v>33</v>
      </c>
      <c r="J113" s="105">
        <v>3854687.2506499989</v>
      </c>
    </row>
    <row r="114" spans="1:10" hidden="1">
      <c r="A114" s="2" t="s">
        <v>138</v>
      </c>
      <c r="B114" s="2" t="s">
        <v>0</v>
      </c>
      <c r="C114" s="2" t="s">
        <v>64</v>
      </c>
      <c r="D114" s="101">
        <v>41548</v>
      </c>
      <c r="E114" s="102">
        <f t="shared" si="1"/>
        <v>10</v>
      </c>
      <c r="F114" s="102" t="s">
        <v>111</v>
      </c>
      <c r="G114" s="2" t="s">
        <v>103</v>
      </c>
      <c r="H114" s="2" t="s">
        <v>105</v>
      </c>
      <c r="I114" s="2" t="s">
        <v>33</v>
      </c>
      <c r="J114" s="105">
        <v>3619556.8371999986</v>
      </c>
    </row>
    <row r="115" spans="1:10" hidden="1">
      <c r="A115" s="2" t="s">
        <v>138</v>
      </c>
      <c r="B115" s="2" t="s">
        <v>0</v>
      </c>
      <c r="C115" s="2" t="s">
        <v>64</v>
      </c>
      <c r="D115" s="101">
        <v>41579</v>
      </c>
      <c r="E115" s="102">
        <f t="shared" si="1"/>
        <v>11</v>
      </c>
      <c r="F115" s="102" t="s">
        <v>111</v>
      </c>
      <c r="G115" s="2" t="s">
        <v>103</v>
      </c>
      <c r="H115" s="2" t="s">
        <v>105</v>
      </c>
      <c r="I115" s="2" t="s">
        <v>33</v>
      </c>
      <c r="J115" s="105">
        <v>3304526.302699999</v>
      </c>
    </row>
    <row r="116" spans="1:10" hidden="1">
      <c r="A116" s="2" t="s">
        <v>138</v>
      </c>
      <c r="B116" s="2" t="s">
        <v>0</v>
      </c>
      <c r="C116" s="2" t="s">
        <v>64</v>
      </c>
      <c r="D116" s="101">
        <v>41609</v>
      </c>
      <c r="E116" s="102">
        <f t="shared" si="1"/>
        <v>12</v>
      </c>
      <c r="F116" s="102" t="s">
        <v>111</v>
      </c>
      <c r="G116" s="2" t="s">
        <v>103</v>
      </c>
      <c r="H116" s="2" t="s">
        <v>105</v>
      </c>
      <c r="I116" s="2" t="s">
        <v>33</v>
      </c>
      <c r="J116" s="105">
        <v>3717818.1323999991</v>
      </c>
    </row>
    <row r="117" spans="1:10" hidden="1">
      <c r="A117" s="2" t="s">
        <v>138</v>
      </c>
      <c r="B117" s="2" t="s">
        <v>0</v>
      </c>
      <c r="C117" s="2" t="s">
        <v>64</v>
      </c>
      <c r="D117" s="101">
        <v>41640</v>
      </c>
      <c r="E117" s="102">
        <f t="shared" si="1"/>
        <v>1</v>
      </c>
      <c r="F117" s="102" t="s">
        <v>111</v>
      </c>
      <c r="G117" s="2" t="s">
        <v>103</v>
      </c>
      <c r="H117" s="2" t="s">
        <v>105</v>
      </c>
      <c r="I117" s="2" t="s">
        <v>33</v>
      </c>
      <c r="J117" s="105">
        <v>5340135.9869999988</v>
      </c>
    </row>
    <row r="118" spans="1:10" hidden="1">
      <c r="A118" s="2" t="s">
        <v>138</v>
      </c>
      <c r="B118" s="2" t="s">
        <v>0</v>
      </c>
      <c r="C118" s="2" t="s">
        <v>64</v>
      </c>
      <c r="D118" s="101">
        <v>41671</v>
      </c>
      <c r="E118" s="102">
        <f t="shared" si="1"/>
        <v>2</v>
      </c>
      <c r="F118" s="102" t="s">
        <v>111</v>
      </c>
      <c r="G118" s="2" t="s">
        <v>103</v>
      </c>
      <c r="H118" s="2" t="s">
        <v>105</v>
      </c>
      <c r="I118" s="2" t="s">
        <v>33</v>
      </c>
      <c r="J118" s="105">
        <v>4844893.7854999984</v>
      </c>
    </row>
    <row r="119" spans="1:10" hidden="1">
      <c r="A119" s="2" t="s">
        <v>138</v>
      </c>
      <c r="B119" s="2" t="s">
        <v>0</v>
      </c>
      <c r="C119" s="2" t="s">
        <v>64</v>
      </c>
      <c r="D119" s="101">
        <v>41699</v>
      </c>
      <c r="E119" s="102">
        <f t="shared" si="1"/>
        <v>3</v>
      </c>
      <c r="F119" s="102" t="s">
        <v>111</v>
      </c>
      <c r="G119" s="2" t="s">
        <v>103</v>
      </c>
      <c r="H119" s="2" t="s">
        <v>105</v>
      </c>
      <c r="I119" s="2" t="s">
        <v>33</v>
      </c>
      <c r="J119" s="105">
        <v>4692895.9643499991</v>
      </c>
    </row>
    <row r="120" spans="1:10" hidden="1">
      <c r="A120" s="2" t="s">
        <v>138</v>
      </c>
      <c r="B120" s="2" t="s">
        <v>0</v>
      </c>
      <c r="C120" s="2" t="s">
        <v>64</v>
      </c>
      <c r="D120" s="101">
        <v>41730</v>
      </c>
      <c r="E120" s="102">
        <f t="shared" si="1"/>
        <v>4</v>
      </c>
      <c r="F120" s="102" t="s">
        <v>111</v>
      </c>
      <c r="G120" s="2" t="s">
        <v>103</v>
      </c>
      <c r="H120" s="2" t="s">
        <v>105</v>
      </c>
      <c r="I120" s="2" t="s">
        <v>33</v>
      </c>
      <c r="J120" s="105">
        <v>4886348.3721000003</v>
      </c>
    </row>
    <row r="121" spans="1:10" hidden="1">
      <c r="A121" s="2" t="s">
        <v>138</v>
      </c>
      <c r="B121" s="2" t="s">
        <v>0</v>
      </c>
      <c r="C121" s="2" t="s">
        <v>64</v>
      </c>
      <c r="D121" s="101">
        <v>41760</v>
      </c>
      <c r="E121" s="102">
        <f t="shared" si="1"/>
        <v>5</v>
      </c>
      <c r="F121" s="102" t="s">
        <v>111</v>
      </c>
      <c r="G121" s="2" t="s">
        <v>103</v>
      </c>
      <c r="H121" s="2" t="s">
        <v>105</v>
      </c>
      <c r="I121" s="2" t="s">
        <v>33</v>
      </c>
      <c r="J121" s="105">
        <v>3494299.084199999</v>
      </c>
    </row>
    <row r="122" spans="1:10" hidden="1">
      <c r="A122" s="2" t="s">
        <v>138</v>
      </c>
      <c r="B122" s="2" t="s">
        <v>0</v>
      </c>
      <c r="C122" s="2" t="s">
        <v>64</v>
      </c>
      <c r="D122" s="101">
        <v>41791</v>
      </c>
      <c r="E122" s="102">
        <f t="shared" si="1"/>
        <v>6</v>
      </c>
      <c r="F122" s="102" t="s">
        <v>111</v>
      </c>
      <c r="G122" s="2" t="s">
        <v>103</v>
      </c>
      <c r="H122" s="2" t="s">
        <v>105</v>
      </c>
      <c r="I122" s="2" t="s">
        <v>33</v>
      </c>
      <c r="J122" s="105">
        <v>3861439.9598999987</v>
      </c>
    </row>
    <row r="123" spans="1:10" hidden="1">
      <c r="A123" s="2" t="s">
        <v>138</v>
      </c>
      <c r="B123" s="2" t="s">
        <v>0</v>
      </c>
      <c r="C123" s="2" t="s">
        <v>63</v>
      </c>
      <c r="D123" s="101">
        <v>41456</v>
      </c>
      <c r="E123" s="102">
        <f>MONTH(D123)</f>
        <v>7</v>
      </c>
      <c r="F123" s="102" t="s">
        <v>111</v>
      </c>
      <c r="G123" s="2" t="s">
        <v>102</v>
      </c>
      <c r="H123" s="2" t="s">
        <v>105</v>
      </c>
      <c r="I123" s="2" t="s">
        <v>33</v>
      </c>
      <c r="J123" s="105">
        <v>1766228.7212499999</v>
      </c>
    </row>
    <row r="124" spans="1:10" hidden="1">
      <c r="A124" s="2" t="s">
        <v>138</v>
      </c>
      <c r="B124" s="2" t="s">
        <v>0</v>
      </c>
      <c r="C124" s="2" t="s">
        <v>63</v>
      </c>
      <c r="D124" s="101">
        <v>41487</v>
      </c>
      <c r="E124" s="102">
        <f t="shared" ref="E124:E187" si="2">MONTH(D124)</f>
        <v>8</v>
      </c>
      <c r="F124" s="102" t="s">
        <v>111</v>
      </c>
      <c r="G124" s="2" t="s">
        <v>102</v>
      </c>
      <c r="H124" s="2" t="s">
        <v>105</v>
      </c>
      <c r="I124" s="2" t="s">
        <v>33</v>
      </c>
      <c r="J124" s="105">
        <v>1951422.76125</v>
      </c>
    </row>
    <row r="125" spans="1:10" hidden="1">
      <c r="A125" s="2" t="s">
        <v>138</v>
      </c>
      <c r="B125" s="2" t="s">
        <v>0</v>
      </c>
      <c r="C125" s="2" t="s">
        <v>63</v>
      </c>
      <c r="D125" s="101">
        <v>41518</v>
      </c>
      <c r="E125" s="102">
        <f t="shared" si="2"/>
        <v>9</v>
      </c>
      <c r="F125" s="102" t="s">
        <v>111</v>
      </c>
      <c r="G125" s="2" t="s">
        <v>102</v>
      </c>
      <c r="H125" s="2" t="s">
        <v>105</v>
      </c>
      <c r="I125" s="2" t="s">
        <v>33</v>
      </c>
      <c r="J125" s="105">
        <v>1699371.23875</v>
      </c>
    </row>
    <row r="126" spans="1:10" hidden="1">
      <c r="A126" s="2" t="s">
        <v>138</v>
      </c>
      <c r="B126" s="2" t="s">
        <v>0</v>
      </c>
      <c r="C126" s="2" t="s">
        <v>63</v>
      </c>
      <c r="D126" s="101">
        <v>41548</v>
      </c>
      <c r="E126" s="102">
        <f t="shared" si="2"/>
        <v>10</v>
      </c>
      <c r="F126" s="102" t="s">
        <v>111</v>
      </c>
      <c r="G126" s="2" t="s">
        <v>102</v>
      </c>
      <c r="H126" s="2" t="s">
        <v>105</v>
      </c>
      <c r="I126" s="2" t="s">
        <v>33</v>
      </c>
      <c r="J126" s="105">
        <v>1502189.2037500001</v>
      </c>
    </row>
    <row r="127" spans="1:10" hidden="1">
      <c r="A127" s="2" t="s">
        <v>138</v>
      </c>
      <c r="B127" s="2" t="s">
        <v>0</v>
      </c>
      <c r="C127" s="2" t="s">
        <v>63</v>
      </c>
      <c r="D127" s="101">
        <v>41579</v>
      </c>
      <c r="E127" s="102">
        <f t="shared" si="2"/>
        <v>11</v>
      </c>
      <c r="F127" s="102" t="s">
        <v>111</v>
      </c>
      <c r="G127" s="2" t="s">
        <v>102</v>
      </c>
      <c r="H127" s="2" t="s">
        <v>105</v>
      </c>
      <c r="I127" s="2" t="s">
        <v>33</v>
      </c>
      <c r="J127" s="105">
        <v>1650239.5062500001</v>
      </c>
    </row>
    <row r="128" spans="1:10" hidden="1">
      <c r="A128" s="2" t="s">
        <v>138</v>
      </c>
      <c r="B128" s="2" t="s">
        <v>0</v>
      </c>
      <c r="C128" s="2" t="s">
        <v>63</v>
      </c>
      <c r="D128" s="101">
        <v>41609</v>
      </c>
      <c r="E128" s="102">
        <f t="shared" si="2"/>
        <v>12</v>
      </c>
      <c r="F128" s="102" t="s">
        <v>111</v>
      </c>
      <c r="G128" s="2" t="s">
        <v>102</v>
      </c>
      <c r="H128" s="2" t="s">
        <v>105</v>
      </c>
      <c r="I128" s="2" t="s">
        <v>33</v>
      </c>
      <c r="J128" s="105">
        <v>1406546.085</v>
      </c>
    </row>
    <row r="129" spans="1:10" hidden="1">
      <c r="A129" s="2" t="s">
        <v>138</v>
      </c>
      <c r="B129" s="2" t="s">
        <v>0</v>
      </c>
      <c r="C129" s="2" t="s">
        <v>63</v>
      </c>
      <c r="D129" s="101">
        <v>41640</v>
      </c>
      <c r="E129" s="102">
        <f t="shared" si="2"/>
        <v>1</v>
      </c>
      <c r="F129" s="102" t="s">
        <v>111</v>
      </c>
      <c r="G129" s="2" t="s">
        <v>102</v>
      </c>
      <c r="H129" s="2" t="s">
        <v>105</v>
      </c>
      <c r="I129" s="2" t="s">
        <v>33</v>
      </c>
      <c r="J129" s="105">
        <v>2151540.1949999998</v>
      </c>
    </row>
    <row r="130" spans="1:10" hidden="1">
      <c r="A130" s="2" t="s">
        <v>138</v>
      </c>
      <c r="B130" s="2" t="s">
        <v>0</v>
      </c>
      <c r="C130" s="2" t="s">
        <v>63</v>
      </c>
      <c r="D130" s="101">
        <v>41671</v>
      </c>
      <c r="E130" s="102">
        <f t="shared" si="2"/>
        <v>2</v>
      </c>
      <c r="F130" s="102" t="s">
        <v>111</v>
      </c>
      <c r="G130" s="2" t="s">
        <v>102</v>
      </c>
      <c r="H130" s="2" t="s">
        <v>105</v>
      </c>
      <c r="I130" s="2" t="s">
        <v>33</v>
      </c>
      <c r="J130" s="105">
        <v>2191228.2262499998</v>
      </c>
    </row>
    <row r="131" spans="1:10" hidden="1">
      <c r="A131" s="2" t="s">
        <v>138</v>
      </c>
      <c r="B131" s="2" t="s">
        <v>0</v>
      </c>
      <c r="C131" s="2" t="s">
        <v>63</v>
      </c>
      <c r="D131" s="101">
        <v>41699</v>
      </c>
      <c r="E131" s="102">
        <f t="shared" si="2"/>
        <v>3</v>
      </c>
      <c r="F131" s="102" t="s">
        <v>111</v>
      </c>
      <c r="G131" s="2" t="s">
        <v>102</v>
      </c>
      <c r="H131" s="2" t="s">
        <v>105</v>
      </c>
      <c r="I131" s="2" t="s">
        <v>33</v>
      </c>
      <c r="J131" s="105">
        <v>1965526.61625</v>
      </c>
    </row>
    <row r="132" spans="1:10" hidden="1">
      <c r="A132" s="2" t="s">
        <v>138</v>
      </c>
      <c r="B132" s="2" t="s">
        <v>0</v>
      </c>
      <c r="C132" s="2" t="s">
        <v>63</v>
      </c>
      <c r="D132" s="101">
        <v>41730</v>
      </c>
      <c r="E132" s="102">
        <f t="shared" si="2"/>
        <v>4</v>
      </c>
      <c r="F132" s="102" t="s">
        <v>111</v>
      </c>
      <c r="G132" s="2" t="s">
        <v>102</v>
      </c>
      <c r="H132" s="2" t="s">
        <v>105</v>
      </c>
      <c r="I132" s="2" t="s">
        <v>33</v>
      </c>
      <c r="J132" s="105">
        <v>2084911.36</v>
      </c>
    </row>
    <row r="133" spans="1:10" hidden="1">
      <c r="A133" s="2" t="s">
        <v>138</v>
      </c>
      <c r="B133" s="2" t="s">
        <v>0</v>
      </c>
      <c r="C133" s="2" t="s">
        <v>63</v>
      </c>
      <c r="D133" s="101">
        <v>41760</v>
      </c>
      <c r="E133" s="102">
        <f t="shared" si="2"/>
        <v>5</v>
      </c>
      <c r="F133" s="102" t="s">
        <v>111</v>
      </c>
      <c r="G133" s="2" t="s">
        <v>102</v>
      </c>
      <c r="H133" s="2" t="s">
        <v>105</v>
      </c>
      <c r="I133" s="2" t="s">
        <v>33</v>
      </c>
      <c r="J133" s="105">
        <v>2053699.35375</v>
      </c>
    </row>
    <row r="134" spans="1:10" hidden="1">
      <c r="A134" s="2" t="s">
        <v>138</v>
      </c>
      <c r="B134" s="2" t="s">
        <v>0</v>
      </c>
      <c r="C134" s="2" t="s">
        <v>63</v>
      </c>
      <c r="D134" s="101">
        <v>41791</v>
      </c>
      <c r="E134" s="102">
        <f t="shared" si="2"/>
        <v>6</v>
      </c>
      <c r="F134" s="102" t="s">
        <v>111</v>
      </c>
      <c r="G134" s="2" t="s">
        <v>102</v>
      </c>
      <c r="H134" s="2" t="s">
        <v>105</v>
      </c>
      <c r="I134" s="2" t="s">
        <v>33</v>
      </c>
      <c r="J134" s="105">
        <v>2197266.9237500001</v>
      </c>
    </row>
    <row r="135" spans="1:10" hidden="1">
      <c r="A135" s="2" t="s">
        <v>138</v>
      </c>
      <c r="B135" s="2" t="s">
        <v>0</v>
      </c>
      <c r="C135" s="2" t="s">
        <v>63</v>
      </c>
      <c r="D135" s="101">
        <v>41456</v>
      </c>
      <c r="E135" s="102">
        <f t="shared" si="2"/>
        <v>7</v>
      </c>
      <c r="F135" s="102" t="s">
        <v>111</v>
      </c>
      <c r="G135" s="2" t="s">
        <v>102</v>
      </c>
      <c r="H135" s="2" t="s">
        <v>104</v>
      </c>
      <c r="I135" s="2" t="s">
        <v>33</v>
      </c>
      <c r="J135" s="105">
        <v>3532457.4424999999</v>
      </c>
    </row>
    <row r="136" spans="1:10" hidden="1">
      <c r="A136" s="2" t="s">
        <v>138</v>
      </c>
      <c r="B136" s="2" t="s">
        <v>0</v>
      </c>
      <c r="C136" s="2" t="s">
        <v>63</v>
      </c>
      <c r="D136" s="101">
        <v>41487</v>
      </c>
      <c r="E136" s="102">
        <f t="shared" si="2"/>
        <v>8</v>
      </c>
      <c r="F136" s="102" t="s">
        <v>111</v>
      </c>
      <c r="G136" s="2" t="s">
        <v>102</v>
      </c>
      <c r="H136" s="2" t="s">
        <v>104</v>
      </c>
      <c r="I136" s="2" t="s">
        <v>33</v>
      </c>
      <c r="J136" s="105">
        <v>3902845.5225</v>
      </c>
    </row>
    <row r="137" spans="1:10" hidden="1">
      <c r="A137" s="2" t="s">
        <v>138</v>
      </c>
      <c r="B137" s="2" t="s">
        <v>0</v>
      </c>
      <c r="C137" s="2" t="s">
        <v>63</v>
      </c>
      <c r="D137" s="101">
        <v>41518</v>
      </c>
      <c r="E137" s="102">
        <f t="shared" si="2"/>
        <v>9</v>
      </c>
      <c r="F137" s="102" t="s">
        <v>111</v>
      </c>
      <c r="G137" s="2" t="s">
        <v>102</v>
      </c>
      <c r="H137" s="2" t="s">
        <v>104</v>
      </c>
      <c r="I137" s="2" t="s">
        <v>33</v>
      </c>
      <c r="J137" s="105">
        <v>3398742.4775</v>
      </c>
    </row>
    <row r="138" spans="1:10" hidden="1">
      <c r="A138" s="2" t="s">
        <v>138</v>
      </c>
      <c r="B138" s="2" t="s">
        <v>0</v>
      </c>
      <c r="C138" s="2" t="s">
        <v>63</v>
      </c>
      <c r="D138" s="101">
        <v>41548</v>
      </c>
      <c r="E138" s="102">
        <f t="shared" si="2"/>
        <v>10</v>
      </c>
      <c r="F138" s="102" t="s">
        <v>111</v>
      </c>
      <c r="G138" s="2" t="s">
        <v>102</v>
      </c>
      <c r="H138" s="2" t="s">
        <v>104</v>
      </c>
      <c r="I138" s="2" t="s">
        <v>33</v>
      </c>
      <c r="J138" s="105">
        <v>3004378.4075000002</v>
      </c>
    </row>
    <row r="139" spans="1:10" hidden="1">
      <c r="A139" s="2" t="s">
        <v>138</v>
      </c>
      <c r="B139" s="2" t="s">
        <v>0</v>
      </c>
      <c r="C139" s="2" t="s">
        <v>63</v>
      </c>
      <c r="D139" s="101">
        <v>41579</v>
      </c>
      <c r="E139" s="102">
        <f t="shared" si="2"/>
        <v>11</v>
      </c>
      <c r="F139" s="102" t="s">
        <v>111</v>
      </c>
      <c r="G139" s="2" t="s">
        <v>102</v>
      </c>
      <c r="H139" s="2" t="s">
        <v>104</v>
      </c>
      <c r="I139" s="2" t="s">
        <v>33</v>
      </c>
      <c r="J139" s="105">
        <v>3300479.0125000002</v>
      </c>
    </row>
    <row r="140" spans="1:10" hidden="1">
      <c r="A140" s="2" t="s">
        <v>138</v>
      </c>
      <c r="B140" s="2" t="s">
        <v>0</v>
      </c>
      <c r="C140" s="2" t="s">
        <v>63</v>
      </c>
      <c r="D140" s="101">
        <v>41609</v>
      </c>
      <c r="E140" s="102">
        <f t="shared" si="2"/>
        <v>12</v>
      </c>
      <c r="F140" s="102" t="s">
        <v>111</v>
      </c>
      <c r="G140" s="2" t="s">
        <v>102</v>
      </c>
      <c r="H140" s="2" t="s">
        <v>104</v>
      </c>
      <c r="I140" s="2" t="s">
        <v>33</v>
      </c>
      <c r="J140" s="105">
        <v>2813092.17</v>
      </c>
    </row>
    <row r="141" spans="1:10" hidden="1">
      <c r="A141" s="2" t="s">
        <v>138</v>
      </c>
      <c r="B141" s="2" t="s">
        <v>0</v>
      </c>
      <c r="C141" s="2" t="s">
        <v>63</v>
      </c>
      <c r="D141" s="101">
        <v>41640</v>
      </c>
      <c r="E141" s="102">
        <f t="shared" si="2"/>
        <v>1</v>
      </c>
      <c r="F141" s="102" t="s">
        <v>111</v>
      </c>
      <c r="G141" s="2" t="s">
        <v>102</v>
      </c>
      <c r="H141" s="2" t="s">
        <v>104</v>
      </c>
      <c r="I141" s="2" t="s">
        <v>33</v>
      </c>
      <c r="J141" s="105">
        <v>4303080.3899999997</v>
      </c>
    </row>
    <row r="142" spans="1:10" hidden="1">
      <c r="A142" s="2" t="s">
        <v>138</v>
      </c>
      <c r="B142" s="2" t="s">
        <v>0</v>
      </c>
      <c r="C142" s="2" t="s">
        <v>63</v>
      </c>
      <c r="D142" s="101">
        <v>41671</v>
      </c>
      <c r="E142" s="102">
        <f t="shared" si="2"/>
        <v>2</v>
      </c>
      <c r="F142" s="102" t="s">
        <v>111</v>
      </c>
      <c r="G142" s="2" t="s">
        <v>102</v>
      </c>
      <c r="H142" s="2" t="s">
        <v>104</v>
      </c>
      <c r="I142" s="2" t="s">
        <v>33</v>
      </c>
      <c r="J142" s="105">
        <v>4382456.4524999997</v>
      </c>
    </row>
    <row r="143" spans="1:10" hidden="1">
      <c r="A143" s="2" t="s">
        <v>138</v>
      </c>
      <c r="B143" s="2" t="s">
        <v>0</v>
      </c>
      <c r="C143" s="2" t="s">
        <v>63</v>
      </c>
      <c r="D143" s="101">
        <v>41699</v>
      </c>
      <c r="E143" s="102">
        <f t="shared" si="2"/>
        <v>3</v>
      </c>
      <c r="F143" s="102" t="s">
        <v>111</v>
      </c>
      <c r="G143" s="2" t="s">
        <v>102</v>
      </c>
      <c r="H143" s="2" t="s">
        <v>104</v>
      </c>
      <c r="I143" s="2" t="s">
        <v>33</v>
      </c>
      <c r="J143" s="105">
        <v>3931053.2324999999</v>
      </c>
    </row>
    <row r="144" spans="1:10" hidden="1">
      <c r="A144" s="2" t="s">
        <v>138</v>
      </c>
      <c r="B144" s="2" t="s">
        <v>0</v>
      </c>
      <c r="C144" s="2" t="s">
        <v>63</v>
      </c>
      <c r="D144" s="101">
        <v>41730</v>
      </c>
      <c r="E144" s="102">
        <f t="shared" si="2"/>
        <v>4</v>
      </c>
      <c r="F144" s="102" t="s">
        <v>111</v>
      </c>
      <c r="G144" s="2" t="s">
        <v>102</v>
      </c>
      <c r="H144" s="2" t="s">
        <v>104</v>
      </c>
      <c r="I144" s="2" t="s">
        <v>33</v>
      </c>
      <c r="J144" s="105">
        <v>4169822.72</v>
      </c>
    </row>
    <row r="145" spans="1:10" hidden="1">
      <c r="A145" s="2" t="s">
        <v>138</v>
      </c>
      <c r="B145" s="2" t="s">
        <v>0</v>
      </c>
      <c r="C145" s="2" t="s">
        <v>63</v>
      </c>
      <c r="D145" s="101">
        <v>41760</v>
      </c>
      <c r="E145" s="102">
        <f t="shared" si="2"/>
        <v>5</v>
      </c>
      <c r="F145" s="102" t="s">
        <v>111</v>
      </c>
      <c r="G145" s="2" t="s">
        <v>102</v>
      </c>
      <c r="H145" s="2" t="s">
        <v>104</v>
      </c>
      <c r="I145" s="2" t="s">
        <v>33</v>
      </c>
      <c r="J145" s="105">
        <v>4107398.7075</v>
      </c>
    </row>
    <row r="146" spans="1:10" hidden="1">
      <c r="A146" s="2" t="s">
        <v>138</v>
      </c>
      <c r="B146" s="2" t="s">
        <v>0</v>
      </c>
      <c r="C146" s="2" t="s">
        <v>63</v>
      </c>
      <c r="D146" s="101">
        <v>41791</v>
      </c>
      <c r="E146" s="102">
        <f t="shared" si="2"/>
        <v>6</v>
      </c>
      <c r="F146" s="102" t="s">
        <v>111</v>
      </c>
      <c r="G146" s="2" t="s">
        <v>102</v>
      </c>
      <c r="H146" s="2" t="s">
        <v>104</v>
      </c>
      <c r="I146" s="2" t="s">
        <v>33</v>
      </c>
      <c r="J146" s="105">
        <v>4394533.8475000001</v>
      </c>
    </row>
    <row r="147" spans="1:10" hidden="1">
      <c r="A147" s="2" t="s">
        <v>138</v>
      </c>
      <c r="B147" s="2" t="s">
        <v>0</v>
      </c>
      <c r="C147" s="2" t="s">
        <v>63</v>
      </c>
      <c r="D147" s="101">
        <v>41456</v>
      </c>
      <c r="E147" s="102">
        <f t="shared" si="2"/>
        <v>7</v>
      </c>
      <c r="F147" s="102" t="s">
        <v>111</v>
      </c>
      <c r="G147" s="2" t="s">
        <v>101</v>
      </c>
      <c r="H147" s="2" t="s">
        <v>105</v>
      </c>
      <c r="I147" s="2" t="s">
        <v>33</v>
      </c>
      <c r="J147" s="105">
        <v>1554281.2747</v>
      </c>
    </row>
    <row r="148" spans="1:10" hidden="1">
      <c r="A148" s="2" t="s">
        <v>138</v>
      </c>
      <c r="B148" s="2" t="s">
        <v>0</v>
      </c>
      <c r="C148" s="2" t="s">
        <v>63</v>
      </c>
      <c r="D148" s="101">
        <v>41487</v>
      </c>
      <c r="E148" s="102">
        <f t="shared" si="2"/>
        <v>8</v>
      </c>
      <c r="F148" s="102" t="s">
        <v>111</v>
      </c>
      <c r="G148" s="2" t="s">
        <v>101</v>
      </c>
      <c r="H148" s="2" t="s">
        <v>105</v>
      </c>
      <c r="I148" s="2" t="s">
        <v>33</v>
      </c>
      <c r="J148" s="105">
        <v>1717252.0299</v>
      </c>
    </row>
    <row r="149" spans="1:10" hidden="1">
      <c r="A149" s="2" t="s">
        <v>138</v>
      </c>
      <c r="B149" s="2" t="s">
        <v>0</v>
      </c>
      <c r="C149" s="2" t="s">
        <v>63</v>
      </c>
      <c r="D149" s="101">
        <v>41518</v>
      </c>
      <c r="E149" s="102">
        <f t="shared" si="2"/>
        <v>9</v>
      </c>
      <c r="F149" s="102" t="s">
        <v>111</v>
      </c>
      <c r="G149" s="2" t="s">
        <v>101</v>
      </c>
      <c r="H149" s="2" t="s">
        <v>105</v>
      </c>
      <c r="I149" s="2" t="s">
        <v>33</v>
      </c>
      <c r="J149" s="105">
        <v>1495446.6901</v>
      </c>
    </row>
    <row r="150" spans="1:10" hidden="1">
      <c r="A150" s="2" t="s">
        <v>138</v>
      </c>
      <c r="B150" s="2" t="s">
        <v>0</v>
      </c>
      <c r="C150" s="2" t="s">
        <v>63</v>
      </c>
      <c r="D150" s="101">
        <v>41548</v>
      </c>
      <c r="E150" s="102">
        <f t="shared" si="2"/>
        <v>10</v>
      </c>
      <c r="F150" s="102" t="s">
        <v>111</v>
      </c>
      <c r="G150" s="2" t="s">
        <v>101</v>
      </c>
      <c r="H150" s="2" t="s">
        <v>105</v>
      </c>
      <c r="I150" s="2" t="s">
        <v>33</v>
      </c>
      <c r="J150" s="105">
        <v>1321926.4993</v>
      </c>
    </row>
    <row r="151" spans="1:10" hidden="1">
      <c r="A151" s="2" t="s">
        <v>138</v>
      </c>
      <c r="B151" s="2" t="s">
        <v>0</v>
      </c>
      <c r="C151" s="2" t="s">
        <v>63</v>
      </c>
      <c r="D151" s="101">
        <v>41579</v>
      </c>
      <c r="E151" s="102">
        <f t="shared" si="2"/>
        <v>11</v>
      </c>
      <c r="F151" s="102" t="s">
        <v>111</v>
      </c>
      <c r="G151" s="2" t="s">
        <v>101</v>
      </c>
      <c r="H151" s="2" t="s">
        <v>105</v>
      </c>
      <c r="I151" s="2" t="s">
        <v>33</v>
      </c>
      <c r="J151" s="105">
        <v>1452210.7655</v>
      </c>
    </row>
    <row r="152" spans="1:10" hidden="1">
      <c r="A152" s="2" t="s">
        <v>138</v>
      </c>
      <c r="B152" s="2" t="s">
        <v>0</v>
      </c>
      <c r="C152" s="2" t="s">
        <v>63</v>
      </c>
      <c r="D152" s="101">
        <v>41609</v>
      </c>
      <c r="E152" s="102">
        <f t="shared" si="2"/>
        <v>12</v>
      </c>
      <c r="F152" s="102" t="s">
        <v>111</v>
      </c>
      <c r="G152" s="2" t="s">
        <v>101</v>
      </c>
      <c r="H152" s="2" t="s">
        <v>105</v>
      </c>
      <c r="I152" s="2" t="s">
        <v>33</v>
      </c>
      <c r="J152" s="105">
        <v>1237760.5548</v>
      </c>
    </row>
    <row r="153" spans="1:10" hidden="1">
      <c r="A153" s="2" t="s">
        <v>138</v>
      </c>
      <c r="B153" s="2" t="s">
        <v>0</v>
      </c>
      <c r="C153" s="2" t="s">
        <v>63</v>
      </c>
      <c r="D153" s="101">
        <v>41640</v>
      </c>
      <c r="E153" s="102">
        <f t="shared" si="2"/>
        <v>1</v>
      </c>
      <c r="F153" s="102" t="s">
        <v>111</v>
      </c>
      <c r="G153" s="2" t="s">
        <v>101</v>
      </c>
      <c r="H153" s="2" t="s">
        <v>105</v>
      </c>
      <c r="I153" s="2" t="s">
        <v>33</v>
      </c>
      <c r="J153" s="105">
        <v>1893355.3716</v>
      </c>
    </row>
    <row r="154" spans="1:10" hidden="1">
      <c r="A154" s="2" t="s">
        <v>138</v>
      </c>
      <c r="B154" s="2" t="s">
        <v>0</v>
      </c>
      <c r="C154" s="2" t="s">
        <v>63</v>
      </c>
      <c r="D154" s="101">
        <v>41671</v>
      </c>
      <c r="E154" s="102">
        <f t="shared" si="2"/>
        <v>2</v>
      </c>
      <c r="F154" s="102" t="s">
        <v>111</v>
      </c>
      <c r="G154" s="2" t="s">
        <v>101</v>
      </c>
      <c r="H154" s="2" t="s">
        <v>105</v>
      </c>
      <c r="I154" s="2" t="s">
        <v>33</v>
      </c>
      <c r="J154" s="105">
        <v>1928280.8390999998</v>
      </c>
    </row>
    <row r="155" spans="1:10" hidden="1">
      <c r="A155" s="2" t="s">
        <v>138</v>
      </c>
      <c r="B155" s="2" t="s">
        <v>0</v>
      </c>
      <c r="C155" s="2" t="s">
        <v>63</v>
      </c>
      <c r="D155" s="101">
        <v>41699</v>
      </c>
      <c r="E155" s="102">
        <f t="shared" si="2"/>
        <v>3</v>
      </c>
      <c r="F155" s="102" t="s">
        <v>111</v>
      </c>
      <c r="G155" s="2" t="s">
        <v>101</v>
      </c>
      <c r="H155" s="2" t="s">
        <v>105</v>
      </c>
      <c r="I155" s="2" t="s">
        <v>33</v>
      </c>
      <c r="J155" s="105">
        <v>1729663.4223</v>
      </c>
    </row>
    <row r="156" spans="1:10" hidden="1">
      <c r="A156" s="2" t="s">
        <v>138</v>
      </c>
      <c r="B156" s="2" t="s">
        <v>0</v>
      </c>
      <c r="C156" s="2" t="s">
        <v>63</v>
      </c>
      <c r="D156" s="101">
        <v>41730</v>
      </c>
      <c r="E156" s="102">
        <f t="shared" si="2"/>
        <v>4</v>
      </c>
      <c r="F156" s="102" t="s">
        <v>111</v>
      </c>
      <c r="G156" s="2" t="s">
        <v>101</v>
      </c>
      <c r="H156" s="2" t="s">
        <v>105</v>
      </c>
      <c r="I156" s="2" t="s">
        <v>33</v>
      </c>
      <c r="J156" s="105">
        <v>1834721.9968000001</v>
      </c>
    </row>
    <row r="157" spans="1:10" hidden="1">
      <c r="A157" s="2" t="s">
        <v>138</v>
      </c>
      <c r="B157" s="2" t="s">
        <v>0</v>
      </c>
      <c r="C157" s="2" t="s">
        <v>63</v>
      </c>
      <c r="D157" s="101">
        <v>41760</v>
      </c>
      <c r="E157" s="102">
        <f t="shared" si="2"/>
        <v>5</v>
      </c>
      <c r="F157" s="102" t="s">
        <v>111</v>
      </c>
      <c r="G157" s="2" t="s">
        <v>101</v>
      </c>
      <c r="H157" s="2" t="s">
        <v>105</v>
      </c>
      <c r="I157" s="2" t="s">
        <v>33</v>
      </c>
      <c r="J157" s="105">
        <v>1807255.4313000001</v>
      </c>
    </row>
    <row r="158" spans="1:10" hidden="1">
      <c r="A158" s="2" t="s">
        <v>138</v>
      </c>
      <c r="B158" s="2" t="s">
        <v>0</v>
      </c>
      <c r="C158" s="2" t="s">
        <v>63</v>
      </c>
      <c r="D158" s="101">
        <v>41791</v>
      </c>
      <c r="E158" s="102">
        <f t="shared" si="2"/>
        <v>6</v>
      </c>
      <c r="F158" s="102" t="s">
        <v>111</v>
      </c>
      <c r="G158" s="2" t="s">
        <v>101</v>
      </c>
      <c r="H158" s="2" t="s">
        <v>105</v>
      </c>
      <c r="I158" s="2" t="s">
        <v>33</v>
      </c>
      <c r="J158" s="105">
        <v>1933594.8929000001</v>
      </c>
    </row>
    <row r="159" spans="1:10" hidden="1">
      <c r="A159" s="2" t="s">
        <v>138</v>
      </c>
      <c r="B159" s="2" t="s">
        <v>0</v>
      </c>
      <c r="C159" s="2" t="s">
        <v>63</v>
      </c>
      <c r="D159" s="101">
        <v>41456</v>
      </c>
      <c r="E159" s="102">
        <f t="shared" si="2"/>
        <v>7</v>
      </c>
      <c r="F159" s="102" t="s">
        <v>111</v>
      </c>
      <c r="G159" s="2" t="s">
        <v>101</v>
      </c>
      <c r="H159" s="2" t="s">
        <v>104</v>
      </c>
      <c r="I159" s="2" t="s">
        <v>33</v>
      </c>
      <c r="J159" s="105">
        <v>2825965.9539999999</v>
      </c>
    </row>
    <row r="160" spans="1:10" hidden="1">
      <c r="A160" s="2" t="s">
        <v>138</v>
      </c>
      <c r="B160" s="2" t="s">
        <v>0</v>
      </c>
      <c r="C160" s="2" t="s">
        <v>63</v>
      </c>
      <c r="D160" s="101">
        <v>41487</v>
      </c>
      <c r="E160" s="102">
        <f t="shared" si="2"/>
        <v>8</v>
      </c>
      <c r="F160" s="102" t="s">
        <v>111</v>
      </c>
      <c r="G160" s="2" t="s">
        <v>101</v>
      </c>
      <c r="H160" s="2" t="s">
        <v>104</v>
      </c>
      <c r="I160" s="2" t="s">
        <v>33</v>
      </c>
      <c r="J160" s="105">
        <v>2122276.4180000001</v>
      </c>
    </row>
    <row r="161" spans="1:10" hidden="1">
      <c r="A161" s="2" t="s">
        <v>138</v>
      </c>
      <c r="B161" s="2" t="s">
        <v>0</v>
      </c>
      <c r="C161" s="2" t="s">
        <v>63</v>
      </c>
      <c r="D161" s="101">
        <v>41518</v>
      </c>
      <c r="E161" s="102">
        <f t="shared" si="2"/>
        <v>9</v>
      </c>
      <c r="F161" s="102" t="s">
        <v>111</v>
      </c>
      <c r="G161" s="2" t="s">
        <v>101</v>
      </c>
      <c r="H161" s="2" t="s">
        <v>104</v>
      </c>
      <c r="I161" s="2" t="s">
        <v>33</v>
      </c>
      <c r="J161" s="105">
        <v>3718993.9819999998</v>
      </c>
    </row>
    <row r="162" spans="1:10" hidden="1">
      <c r="A162" s="2" t="s">
        <v>138</v>
      </c>
      <c r="B162" s="2" t="s">
        <v>0</v>
      </c>
      <c r="C162" s="2" t="s">
        <v>63</v>
      </c>
      <c r="D162" s="101">
        <v>41548</v>
      </c>
      <c r="E162" s="102">
        <f t="shared" si="2"/>
        <v>10</v>
      </c>
      <c r="F162" s="102" t="s">
        <v>111</v>
      </c>
      <c r="G162" s="2" t="s">
        <v>101</v>
      </c>
      <c r="H162" s="2" t="s">
        <v>104</v>
      </c>
      <c r="I162" s="2" t="s">
        <v>33</v>
      </c>
      <c r="J162" s="105">
        <v>3403502.7259999998</v>
      </c>
    </row>
    <row r="163" spans="1:10" hidden="1">
      <c r="A163" s="2" t="s">
        <v>138</v>
      </c>
      <c r="B163" s="2" t="s">
        <v>0</v>
      </c>
      <c r="C163" s="2" t="s">
        <v>63</v>
      </c>
      <c r="D163" s="101">
        <v>41579</v>
      </c>
      <c r="E163" s="102">
        <f t="shared" si="2"/>
        <v>11</v>
      </c>
      <c r="F163" s="102" t="s">
        <v>111</v>
      </c>
      <c r="G163" s="2" t="s">
        <v>101</v>
      </c>
      <c r="H163" s="2" t="s">
        <v>104</v>
      </c>
      <c r="I163" s="2" t="s">
        <v>33</v>
      </c>
      <c r="J163" s="105">
        <v>2640383.2100000004</v>
      </c>
    </row>
    <row r="164" spans="1:10" hidden="1">
      <c r="A164" s="2" t="s">
        <v>138</v>
      </c>
      <c r="B164" s="2" t="s">
        <v>0</v>
      </c>
      <c r="C164" s="2" t="s">
        <v>63</v>
      </c>
      <c r="D164" s="101">
        <v>41609</v>
      </c>
      <c r="E164" s="102">
        <f t="shared" si="2"/>
        <v>12</v>
      </c>
      <c r="F164" s="102" t="s">
        <v>111</v>
      </c>
      <c r="G164" s="2" t="s">
        <v>101</v>
      </c>
      <c r="H164" s="2" t="s">
        <v>104</v>
      </c>
      <c r="I164" s="2" t="s">
        <v>33</v>
      </c>
      <c r="J164" s="105">
        <v>3250473.736</v>
      </c>
    </row>
    <row r="165" spans="1:10" hidden="1">
      <c r="A165" s="2" t="s">
        <v>138</v>
      </c>
      <c r="B165" s="2" t="s">
        <v>0</v>
      </c>
      <c r="C165" s="2" t="s">
        <v>63</v>
      </c>
      <c r="D165" s="101">
        <v>41640</v>
      </c>
      <c r="E165" s="102">
        <f t="shared" si="2"/>
        <v>1</v>
      </c>
      <c r="F165" s="102" t="s">
        <v>111</v>
      </c>
      <c r="G165" s="2" t="s">
        <v>101</v>
      </c>
      <c r="H165" s="2" t="s">
        <v>104</v>
      </c>
      <c r="I165" s="2" t="s">
        <v>33</v>
      </c>
      <c r="J165" s="105">
        <v>3442464.3119999999</v>
      </c>
    </row>
    <row r="166" spans="1:10" hidden="1">
      <c r="A166" s="2" t="s">
        <v>138</v>
      </c>
      <c r="B166" s="2" t="s">
        <v>0</v>
      </c>
      <c r="C166" s="2" t="s">
        <v>63</v>
      </c>
      <c r="D166" s="101">
        <v>41671</v>
      </c>
      <c r="E166" s="102">
        <f t="shared" si="2"/>
        <v>2</v>
      </c>
      <c r="F166" s="102" t="s">
        <v>111</v>
      </c>
      <c r="G166" s="2" t="s">
        <v>101</v>
      </c>
      <c r="H166" s="2" t="s">
        <v>104</v>
      </c>
      <c r="I166" s="2" t="s">
        <v>33</v>
      </c>
      <c r="J166" s="105">
        <v>3505965.162</v>
      </c>
    </row>
    <row r="167" spans="1:10" hidden="1">
      <c r="A167" s="2" t="s">
        <v>138</v>
      </c>
      <c r="B167" s="2" t="s">
        <v>0</v>
      </c>
      <c r="C167" s="2" t="s">
        <v>63</v>
      </c>
      <c r="D167" s="101">
        <v>41699</v>
      </c>
      <c r="E167" s="102">
        <f t="shared" si="2"/>
        <v>3</v>
      </c>
      <c r="F167" s="102" t="s">
        <v>111</v>
      </c>
      <c r="G167" s="2" t="s">
        <v>101</v>
      </c>
      <c r="H167" s="2" t="s">
        <v>104</v>
      </c>
      <c r="I167" s="2" t="s">
        <v>33</v>
      </c>
      <c r="J167" s="105">
        <v>3144842.5860000001</v>
      </c>
    </row>
    <row r="168" spans="1:10" hidden="1">
      <c r="A168" s="2" t="s">
        <v>138</v>
      </c>
      <c r="B168" s="2" t="s">
        <v>0</v>
      </c>
      <c r="C168" s="2" t="s">
        <v>63</v>
      </c>
      <c r="D168" s="101">
        <v>41730</v>
      </c>
      <c r="E168" s="102">
        <f t="shared" si="2"/>
        <v>4</v>
      </c>
      <c r="F168" s="102" t="s">
        <v>111</v>
      </c>
      <c r="G168" s="2" t="s">
        <v>101</v>
      </c>
      <c r="H168" s="2" t="s">
        <v>104</v>
      </c>
      <c r="I168" s="2" t="s">
        <v>33</v>
      </c>
      <c r="J168" s="105">
        <v>3335858.1760000004</v>
      </c>
    </row>
    <row r="169" spans="1:10" hidden="1">
      <c r="A169" s="2" t="s">
        <v>138</v>
      </c>
      <c r="B169" s="2" t="s">
        <v>0</v>
      </c>
      <c r="C169" s="2" t="s">
        <v>63</v>
      </c>
      <c r="D169" s="101">
        <v>41760</v>
      </c>
      <c r="E169" s="102">
        <f t="shared" si="2"/>
        <v>5</v>
      </c>
      <c r="F169" s="102" t="s">
        <v>111</v>
      </c>
      <c r="G169" s="2" t="s">
        <v>101</v>
      </c>
      <c r="H169" s="2" t="s">
        <v>104</v>
      </c>
      <c r="I169" s="2" t="s">
        <v>33</v>
      </c>
      <c r="J169" s="105">
        <v>3285918.966</v>
      </c>
    </row>
    <row r="170" spans="1:10" hidden="1">
      <c r="A170" s="2" t="s">
        <v>138</v>
      </c>
      <c r="B170" s="2" t="s">
        <v>0</v>
      </c>
      <c r="C170" s="2" t="s">
        <v>63</v>
      </c>
      <c r="D170" s="101">
        <v>41791</v>
      </c>
      <c r="E170" s="102">
        <f t="shared" si="2"/>
        <v>6</v>
      </c>
      <c r="F170" s="102" t="s">
        <v>111</v>
      </c>
      <c r="G170" s="2" t="s">
        <v>101</v>
      </c>
      <c r="H170" s="2" t="s">
        <v>104</v>
      </c>
      <c r="I170" s="2" t="s">
        <v>33</v>
      </c>
      <c r="J170" s="105">
        <v>3515627.0780000002</v>
      </c>
    </row>
    <row r="171" spans="1:10" hidden="1">
      <c r="A171" s="2" t="s">
        <v>138</v>
      </c>
      <c r="B171" s="2" t="s">
        <v>0</v>
      </c>
      <c r="C171" s="2" t="s">
        <v>63</v>
      </c>
      <c r="D171" s="101">
        <v>41456</v>
      </c>
      <c r="E171" s="102">
        <f t="shared" si="2"/>
        <v>7</v>
      </c>
      <c r="F171" s="102" t="s">
        <v>111</v>
      </c>
      <c r="G171" s="2" t="s">
        <v>103</v>
      </c>
      <c r="H171" s="2" t="s">
        <v>105</v>
      </c>
      <c r="I171" s="2" t="s">
        <v>33</v>
      </c>
      <c r="J171" s="105">
        <v>3037913.400549999</v>
      </c>
    </row>
    <row r="172" spans="1:10" hidden="1">
      <c r="A172" s="2" t="s">
        <v>138</v>
      </c>
      <c r="B172" s="2" t="s">
        <v>0</v>
      </c>
      <c r="C172" s="2" t="s">
        <v>63</v>
      </c>
      <c r="D172" s="101">
        <v>41487</v>
      </c>
      <c r="E172" s="102">
        <f t="shared" si="2"/>
        <v>8</v>
      </c>
      <c r="F172" s="102" t="s">
        <v>111</v>
      </c>
      <c r="G172" s="2" t="s">
        <v>103</v>
      </c>
      <c r="H172" s="2" t="s">
        <v>105</v>
      </c>
      <c r="I172" s="2" t="s">
        <v>33</v>
      </c>
      <c r="J172" s="105">
        <v>3356447.1493499991</v>
      </c>
    </row>
    <row r="173" spans="1:10" hidden="1">
      <c r="A173" s="2" t="s">
        <v>138</v>
      </c>
      <c r="B173" s="2" t="s">
        <v>0</v>
      </c>
      <c r="C173" s="2" t="s">
        <v>63</v>
      </c>
      <c r="D173" s="101">
        <v>41518</v>
      </c>
      <c r="E173" s="102">
        <f t="shared" si="2"/>
        <v>9</v>
      </c>
      <c r="F173" s="102" t="s">
        <v>111</v>
      </c>
      <c r="G173" s="2" t="s">
        <v>103</v>
      </c>
      <c r="H173" s="2" t="s">
        <v>105</v>
      </c>
      <c r="I173" s="2" t="s">
        <v>33</v>
      </c>
      <c r="J173" s="105">
        <v>2922918.5306499992</v>
      </c>
    </row>
    <row r="174" spans="1:10" hidden="1">
      <c r="A174" s="2" t="s">
        <v>138</v>
      </c>
      <c r="B174" s="2" t="s">
        <v>0</v>
      </c>
      <c r="C174" s="2" t="s">
        <v>63</v>
      </c>
      <c r="D174" s="101">
        <v>41548</v>
      </c>
      <c r="E174" s="102">
        <f t="shared" si="2"/>
        <v>10</v>
      </c>
      <c r="F174" s="102" t="s">
        <v>111</v>
      </c>
      <c r="G174" s="2" t="s">
        <v>103</v>
      </c>
      <c r="H174" s="2" t="s">
        <v>105</v>
      </c>
      <c r="I174" s="2" t="s">
        <v>33</v>
      </c>
      <c r="J174" s="105">
        <v>2583765.4304499994</v>
      </c>
    </row>
    <row r="175" spans="1:10" hidden="1">
      <c r="A175" s="2" t="s">
        <v>138</v>
      </c>
      <c r="B175" s="2" t="s">
        <v>0</v>
      </c>
      <c r="C175" s="2" t="s">
        <v>63</v>
      </c>
      <c r="D175" s="101">
        <v>41579</v>
      </c>
      <c r="E175" s="102">
        <f t="shared" si="2"/>
        <v>11</v>
      </c>
      <c r="F175" s="102" t="s">
        <v>111</v>
      </c>
      <c r="G175" s="2" t="s">
        <v>103</v>
      </c>
      <c r="H175" s="2" t="s">
        <v>105</v>
      </c>
      <c r="I175" s="2" t="s">
        <v>33</v>
      </c>
      <c r="J175" s="105">
        <v>2838411.9507499994</v>
      </c>
    </row>
    <row r="176" spans="1:10" hidden="1">
      <c r="A176" s="2" t="s">
        <v>138</v>
      </c>
      <c r="B176" s="2" t="s">
        <v>0</v>
      </c>
      <c r="C176" s="2" t="s">
        <v>63</v>
      </c>
      <c r="D176" s="101">
        <v>41609</v>
      </c>
      <c r="E176" s="102">
        <f t="shared" si="2"/>
        <v>12</v>
      </c>
      <c r="F176" s="102" t="s">
        <v>111</v>
      </c>
      <c r="G176" s="2" t="s">
        <v>103</v>
      </c>
      <c r="H176" s="2" t="s">
        <v>105</v>
      </c>
      <c r="I176" s="2" t="s">
        <v>33</v>
      </c>
      <c r="J176" s="105">
        <v>2419259.2661999995</v>
      </c>
    </row>
    <row r="177" spans="1:10" hidden="1">
      <c r="A177" s="2" t="s">
        <v>138</v>
      </c>
      <c r="B177" s="2" t="s">
        <v>0</v>
      </c>
      <c r="C177" s="2" t="s">
        <v>63</v>
      </c>
      <c r="D177" s="101">
        <v>41640</v>
      </c>
      <c r="E177" s="102">
        <f t="shared" si="2"/>
        <v>1</v>
      </c>
      <c r="F177" s="102" t="s">
        <v>111</v>
      </c>
      <c r="G177" s="2" t="s">
        <v>103</v>
      </c>
      <c r="H177" s="2" t="s">
        <v>105</v>
      </c>
      <c r="I177" s="2" t="s">
        <v>33</v>
      </c>
      <c r="J177" s="105">
        <v>3700649.1353999986</v>
      </c>
    </row>
    <row r="178" spans="1:10" hidden="1">
      <c r="A178" s="2" t="s">
        <v>138</v>
      </c>
      <c r="B178" s="2" t="s">
        <v>0</v>
      </c>
      <c r="C178" s="2" t="s">
        <v>63</v>
      </c>
      <c r="D178" s="101">
        <v>41671</v>
      </c>
      <c r="E178" s="102">
        <f t="shared" si="2"/>
        <v>2</v>
      </c>
      <c r="F178" s="102" t="s">
        <v>111</v>
      </c>
      <c r="G178" s="2" t="s">
        <v>103</v>
      </c>
      <c r="H178" s="2" t="s">
        <v>105</v>
      </c>
      <c r="I178" s="2" t="s">
        <v>33</v>
      </c>
      <c r="J178" s="105">
        <v>3768912.5491499985</v>
      </c>
    </row>
    <row r="179" spans="1:10" hidden="1">
      <c r="A179" s="2" t="s">
        <v>138</v>
      </c>
      <c r="B179" s="2" t="s">
        <v>0</v>
      </c>
      <c r="C179" s="2" t="s">
        <v>63</v>
      </c>
      <c r="D179" s="101">
        <v>41699</v>
      </c>
      <c r="E179" s="102">
        <f t="shared" si="2"/>
        <v>3</v>
      </c>
      <c r="F179" s="102" t="s">
        <v>111</v>
      </c>
      <c r="G179" s="2" t="s">
        <v>103</v>
      </c>
      <c r="H179" s="2" t="s">
        <v>105</v>
      </c>
      <c r="I179" s="2" t="s">
        <v>33</v>
      </c>
      <c r="J179" s="105">
        <v>3380705.7799499989</v>
      </c>
    </row>
    <row r="180" spans="1:10" hidden="1">
      <c r="A180" s="2" t="s">
        <v>138</v>
      </c>
      <c r="B180" s="2" t="s">
        <v>0</v>
      </c>
      <c r="C180" s="2" t="s">
        <v>63</v>
      </c>
      <c r="D180" s="101">
        <v>41730</v>
      </c>
      <c r="E180" s="102">
        <f t="shared" si="2"/>
        <v>4</v>
      </c>
      <c r="F180" s="102" t="s">
        <v>111</v>
      </c>
      <c r="G180" s="2" t="s">
        <v>103</v>
      </c>
      <c r="H180" s="2" t="s">
        <v>105</v>
      </c>
      <c r="I180" s="2" t="s">
        <v>33</v>
      </c>
      <c r="J180" s="105">
        <v>3586047.5391999991</v>
      </c>
    </row>
    <row r="181" spans="1:10" hidden="1">
      <c r="A181" s="2" t="s">
        <v>138</v>
      </c>
      <c r="B181" s="2" t="s">
        <v>0</v>
      </c>
      <c r="C181" s="2" t="s">
        <v>63</v>
      </c>
      <c r="D181" s="101">
        <v>41760</v>
      </c>
      <c r="E181" s="102">
        <f t="shared" si="2"/>
        <v>5</v>
      </c>
      <c r="F181" s="102" t="s">
        <v>111</v>
      </c>
      <c r="G181" s="2" t="s">
        <v>103</v>
      </c>
      <c r="H181" s="2" t="s">
        <v>105</v>
      </c>
      <c r="I181" s="2" t="s">
        <v>33</v>
      </c>
      <c r="J181" s="105">
        <v>3032362.88845</v>
      </c>
    </row>
    <row r="182" spans="1:10" hidden="1">
      <c r="A182" s="2" t="s">
        <v>138</v>
      </c>
      <c r="B182" s="2" t="s">
        <v>0</v>
      </c>
      <c r="C182" s="2" t="s">
        <v>63</v>
      </c>
      <c r="D182" s="101">
        <v>41791</v>
      </c>
      <c r="E182" s="102">
        <f t="shared" si="2"/>
        <v>6</v>
      </c>
      <c r="F182" s="102" t="s">
        <v>111</v>
      </c>
      <c r="G182" s="2" t="s">
        <v>103</v>
      </c>
      <c r="H182" s="2" t="s">
        <v>105</v>
      </c>
      <c r="I182" s="2" t="s">
        <v>33</v>
      </c>
      <c r="J182" s="105">
        <v>3079299.10885</v>
      </c>
    </row>
    <row r="183" spans="1:10" hidden="1">
      <c r="A183" s="2" t="s">
        <v>138</v>
      </c>
      <c r="B183" s="2" t="s">
        <v>136</v>
      </c>
      <c r="C183" s="2" t="s">
        <v>51</v>
      </c>
      <c r="D183" s="101">
        <v>41456</v>
      </c>
      <c r="E183" s="102">
        <f t="shared" si="2"/>
        <v>7</v>
      </c>
      <c r="F183" s="102" t="s">
        <v>19</v>
      </c>
      <c r="G183" s="2" t="s">
        <v>123</v>
      </c>
      <c r="H183" s="2" t="s">
        <v>126</v>
      </c>
      <c r="I183" s="2" t="s">
        <v>33</v>
      </c>
      <c r="J183" s="105">
        <v>593751.84077137313</v>
      </c>
    </row>
    <row r="184" spans="1:10" hidden="1">
      <c r="A184" s="2" t="s">
        <v>138</v>
      </c>
      <c r="B184" s="2" t="s">
        <v>136</v>
      </c>
      <c r="C184" s="2" t="s">
        <v>51</v>
      </c>
      <c r="D184" s="101">
        <v>41487</v>
      </c>
      <c r="E184" s="102">
        <f t="shared" si="2"/>
        <v>8</v>
      </c>
      <c r="F184" s="102" t="s">
        <v>19</v>
      </c>
      <c r="G184" s="2" t="s">
        <v>123</v>
      </c>
      <c r="H184" s="2" t="s">
        <v>126</v>
      </c>
      <c r="I184" s="2" t="s">
        <v>33</v>
      </c>
      <c r="J184" s="105">
        <v>820393.03401412489</v>
      </c>
    </row>
    <row r="185" spans="1:10" hidden="1">
      <c r="A185" s="2" t="s">
        <v>138</v>
      </c>
      <c r="B185" s="2" t="s">
        <v>136</v>
      </c>
      <c r="C185" s="2" t="s">
        <v>51</v>
      </c>
      <c r="D185" s="101">
        <v>41518</v>
      </c>
      <c r="E185" s="102">
        <f t="shared" si="2"/>
        <v>9</v>
      </c>
      <c r="F185" s="102" t="s">
        <v>19</v>
      </c>
      <c r="G185" s="2" t="s">
        <v>123</v>
      </c>
      <c r="H185" s="2" t="s">
        <v>126</v>
      </c>
      <c r="I185" s="2" t="s">
        <v>33</v>
      </c>
      <c r="J185" s="105">
        <v>642291.58212862327</v>
      </c>
    </row>
    <row r="186" spans="1:10" hidden="1">
      <c r="A186" s="2" t="s">
        <v>138</v>
      </c>
      <c r="B186" s="2" t="s">
        <v>136</v>
      </c>
      <c r="C186" s="2" t="s">
        <v>51</v>
      </c>
      <c r="D186" s="101">
        <v>41548</v>
      </c>
      <c r="E186" s="102">
        <f t="shared" si="2"/>
        <v>10</v>
      </c>
      <c r="F186" s="102" t="s">
        <v>19</v>
      </c>
      <c r="G186" s="2" t="s">
        <v>123</v>
      </c>
      <c r="H186" s="2" t="s">
        <v>126</v>
      </c>
      <c r="I186" s="2" t="s">
        <v>33</v>
      </c>
      <c r="J186" s="105">
        <v>609639.97288837493</v>
      </c>
    </row>
    <row r="187" spans="1:10" hidden="1">
      <c r="A187" s="2" t="s">
        <v>138</v>
      </c>
      <c r="B187" s="2" t="s">
        <v>136</v>
      </c>
      <c r="C187" s="2" t="s">
        <v>51</v>
      </c>
      <c r="D187" s="101">
        <v>41579</v>
      </c>
      <c r="E187" s="102">
        <f t="shared" si="2"/>
        <v>11</v>
      </c>
      <c r="F187" s="102" t="s">
        <v>19</v>
      </c>
      <c r="G187" s="2" t="s">
        <v>123</v>
      </c>
      <c r="H187" s="2" t="s">
        <v>126</v>
      </c>
      <c r="I187" s="2" t="s">
        <v>33</v>
      </c>
      <c r="J187" s="105">
        <v>626073.16897124995</v>
      </c>
    </row>
    <row r="188" spans="1:10" hidden="1">
      <c r="A188" s="2" t="s">
        <v>138</v>
      </c>
      <c r="B188" s="2" t="s">
        <v>136</v>
      </c>
      <c r="C188" s="2" t="s">
        <v>51</v>
      </c>
      <c r="D188" s="101">
        <v>41609</v>
      </c>
      <c r="E188" s="102">
        <f t="shared" ref="E188:E194" si="3">MONTH(D188)</f>
        <v>12</v>
      </c>
      <c r="F188" s="102" t="s">
        <v>19</v>
      </c>
      <c r="G188" s="2" t="s">
        <v>123</v>
      </c>
      <c r="H188" s="2" t="s">
        <v>126</v>
      </c>
      <c r="I188" s="2" t="s">
        <v>33</v>
      </c>
      <c r="J188" s="105">
        <v>602153.37789750006</v>
      </c>
    </row>
    <row r="189" spans="1:10" hidden="1">
      <c r="A189" s="2" t="s">
        <v>138</v>
      </c>
      <c r="B189" s="2" t="s">
        <v>136</v>
      </c>
      <c r="C189" s="2" t="s">
        <v>51</v>
      </c>
      <c r="D189" s="101">
        <v>41640</v>
      </c>
      <c r="E189" s="102">
        <f t="shared" si="3"/>
        <v>1</v>
      </c>
      <c r="F189" s="102" t="s">
        <v>19</v>
      </c>
      <c r="G189" s="2" t="s">
        <v>123</v>
      </c>
      <c r="H189" s="2" t="s">
        <v>126</v>
      </c>
      <c r="I189" s="2" t="s">
        <v>33</v>
      </c>
      <c r="J189" s="105">
        <v>1146143.9846999997</v>
      </c>
    </row>
    <row r="190" spans="1:10" hidden="1">
      <c r="A190" s="2" t="s">
        <v>138</v>
      </c>
      <c r="B190" s="2" t="s">
        <v>136</v>
      </c>
      <c r="C190" s="2" t="s">
        <v>51</v>
      </c>
      <c r="D190" s="101">
        <v>41671</v>
      </c>
      <c r="E190" s="102">
        <f t="shared" si="3"/>
        <v>2</v>
      </c>
      <c r="F190" s="102" t="s">
        <v>19</v>
      </c>
      <c r="G190" s="2" t="s">
        <v>123</v>
      </c>
      <c r="H190" s="2" t="s">
        <v>126</v>
      </c>
      <c r="I190" s="2" t="s">
        <v>33</v>
      </c>
      <c r="J190" s="105">
        <v>964931.83751249989</v>
      </c>
    </row>
    <row r="191" spans="1:10" hidden="1">
      <c r="A191" s="2" t="s">
        <v>138</v>
      </c>
      <c r="B191" s="2" t="s">
        <v>136</v>
      </c>
      <c r="C191" s="2" t="s">
        <v>51</v>
      </c>
      <c r="D191" s="101">
        <v>41699</v>
      </c>
      <c r="E191" s="102">
        <f t="shared" si="3"/>
        <v>3</v>
      </c>
      <c r="F191" s="102" t="s">
        <v>19</v>
      </c>
      <c r="G191" s="2" t="s">
        <v>123</v>
      </c>
      <c r="H191" s="2" t="s">
        <v>126</v>
      </c>
      <c r="I191" s="2" t="s">
        <v>33</v>
      </c>
      <c r="J191" s="105">
        <v>962733.95790000004</v>
      </c>
    </row>
    <row r="192" spans="1:10" hidden="1">
      <c r="A192" s="2" t="s">
        <v>138</v>
      </c>
      <c r="B192" s="2" t="s">
        <v>136</v>
      </c>
      <c r="C192" s="2" t="s">
        <v>51</v>
      </c>
      <c r="D192" s="101">
        <v>41730</v>
      </c>
      <c r="E192" s="102">
        <f t="shared" si="3"/>
        <v>4</v>
      </c>
      <c r="F192" s="102" t="s">
        <v>19</v>
      </c>
      <c r="G192" s="2" t="s">
        <v>123</v>
      </c>
      <c r="H192" s="2" t="s">
        <v>126</v>
      </c>
      <c r="I192" s="2" t="s">
        <v>33</v>
      </c>
      <c r="J192" s="105">
        <v>964825.21760624985</v>
      </c>
    </row>
    <row r="193" spans="1:12" hidden="1">
      <c r="A193" s="2" t="s">
        <v>138</v>
      </c>
      <c r="B193" s="2" t="s">
        <v>136</v>
      </c>
      <c r="C193" s="2" t="s">
        <v>51</v>
      </c>
      <c r="D193" s="101">
        <v>41760</v>
      </c>
      <c r="E193" s="102">
        <f t="shared" si="3"/>
        <v>5</v>
      </c>
      <c r="F193" s="102" t="s">
        <v>19</v>
      </c>
      <c r="G193" s="2" t="s">
        <v>123</v>
      </c>
      <c r="H193" s="2" t="s">
        <v>126</v>
      </c>
      <c r="I193" s="2" t="s">
        <v>33</v>
      </c>
      <c r="J193" s="105">
        <v>1024534.78359375</v>
      </c>
    </row>
    <row r="194" spans="1:12" hidden="1">
      <c r="A194" s="2" t="s">
        <v>138</v>
      </c>
      <c r="B194" s="2" t="s">
        <v>136</v>
      </c>
      <c r="C194" s="2" t="s">
        <v>51</v>
      </c>
      <c r="D194" s="101">
        <v>41791</v>
      </c>
      <c r="E194" s="102">
        <f t="shared" si="3"/>
        <v>6</v>
      </c>
      <c r="F194" s="102" t="s">
        <v>19</v>
      </c>
      <c r="G194" s="2" t="s">
        <v>123</v>
      </c>
      <c r="H194" s="2" t="s">
        <v>126</v>
      </c>
      <c r="I194" s="2" t="s">
        <v>33</v>
      </c>
      <c r="J194" s="105">
        <v>1168045.22566875</v>
      </c>
    </row>
    <row r="195" spans="1:12" hidden="1">
      <c r="A195" s="2" t="s">
        <v>138</v>
      </c>
      <c r="B195" s="2" t="s">
        <v>136</v>
      </c>
      <c r="C195" s="2" t="s">
        <v>51</v>
      </c>
      <c r="D195" s="101">
        <v>41456</v>
      </c>
      <c r="E195" s="102">
        <f>MONTH(D195)</f>
        <v>7</v>
      </c>
      <c r="F195" s="102" t="s">
        <v>19</v>
      </c>
      <c r="G195" s="2" t="s">
        <v>127</v>
      </c>
      <c r="H195" s="2" t="s">
        <v>128</v>
      </c>
      <c r="I195" s="2" t="s">
        <v>33</v>
      </c>
      <c r="J195" s="105">
        <v>276807.38497499918</v>
      </c>
      <c r="K195" s="74"/>
      <c r="L195" s="74"/>
    </row>
    <row r="196" spans="1:12" hidden="1">
      <c r="A196" s="2" t="s">
        <v>138</v>
      </c>
      <c r="B196" s="2" t="s">
        <v>136</v>
      </c>
      <c r="C196" s="2" t="s">
        <v>51</v>
      </c>
      <c r="D196" s="101">
        <v>41487</v>
      </c>
      <c r="E196" s="102">
        <f t="shared" ref="E196:E207" si="4">MONTH(D196)</f>
        <v>8</v>
      </c>
      <c r="F196" s="102" t="s">
        <v>19</v>
      </c>
      <c r="G196" s="2" t="s">
        <v>127</v>
      </c>
      <c r="H196" s="2" t="s">
        <v>128</v>
      </c>
      <c r="I196" s="2" t="s">
        <v>33</v>
      </c>
      <c r="J196" s="105">
        <v>382467.614925</v>
      </c>
      <c r="K196" s="74"/>
      <c r="L196" s="74"/>
    </row>
    <row r="197" spans="1:12" hidden="1">
      <c r="A197" s="2" t="s">
        <v>138</v>
      </c>
      <c r="B197" s="2" t="s">
        <v>136</v>
      </c>
      <c r="C197" s="2" t="s">
        <v>51</v>
      </c>
      <c r="D197" s="101">
        <v>41518</v>
      </c>
      <c r="E197" s="102">
        <f t="shared" si="4"/>
        <v>9</v>
      </c>
      <c r="F197" s="102" t="s">
        <v>19</v>
      </c>
      <c r="G197" s="2" t="s">
        <v>127</v>
      </c>
      <c r="H197" s="2" t="s">
        <v>128</v>
      </c>
      <c r="I197" s="2" t="s">
        <v>33</v>
      </c>
      <c r="J197" s="105">
        <v>299436.63502499921</v>
      </c>
      <c r="K197" s="74"/>
      <c r="L197" s="74"/>
    </row>
    <row r="198" spans="1:12" hidden="1">
      <c r="A198" s="2" t="s">
        <v>138</v>
      </c>
      <c r="B198" s="2" t="s">
        <v>136</v>
      </c>
      <c r="C198" s="2" t="s">
        <v>51</v>
      </c>
      <c r="D198" s="101">
        <v>41548</v>
      </c>
      <c r="E198" s="102">
        <f t="shared" si="4"/>
        <v>10</v>
      </c>
      <c r="F198" s="102" t="s">
        <v>19</v>
      </c>
      <c r="G198" s="2" t="s">
        <v>127</v>
      </c>
      <c r="H198" s="2" t="s">
        <v>128</v>
      </c>
      <c r="I198" s="2" t="s">
        <v>33</v>
      </c>
      <c r="J198" s="105">
        <v>284214.43957499997</v>
      </c>
      <c r="K198" s="74"/>
      <c r="L198" s="74"/>
    </row>
    <row r="199" spans="1:12" hidden="1">
      <c r="A199" s="2" t="s">
        <v>138</v>
      </c>
      <c r="B199" s="2" t="s">
        <v>136</v>
      </c>
      <c r="C199" s="2" t="s">
        <v>51</v>
      </c>
      <c r="D199" s="101">
        <v>41579</v>
      </c>
      <c r="E199" s="102">
        <f t="shared" si="4"/>
        <v>11</v>
      </c>
      <c r="F199" s="102" t="s">
        <v>19</v>
      </c>
      <c r="G199" s="2" t="s">
        <v>127</v>
      </c>
      <c r="H199" s="2" t="s">
        <v>128</v>
      </c>
      <c r="I199" s="2" t="s">
        <v>33</v>
      </c>
      <c r="J199" s="105">
        <v>291875.60325000004</v>
      </c>
      <c r="K199" s="74"/>
      <c r="L199" s="74"/>
    </row>
    <row r="200" spans="1:12" hidden="1">
      <c r="A200" s="2" t="s">
        <v>138</v>
      </c>
      <c r="B200" s="2" t="s">
        <v>136</v>
      </c>
      <c r="C200" s="2" t="s">
        <v>51</v>
      </c>
      <c r="D200" s="101">
        <v>41609</v>
      </c>
      <c r="E200" s="102">
        <f t="shared" si="4"/>
        <v>12</v>
      </c>
      <c r="F200" s="102" t="s">
        <v>19</v>
      </c>
      <c r="G200" s="2" t="s">
        <v>127</v>
      </c>
      <c r="H200" s="2" t="s">
        <v>128</v>
      </c>
      <c r="I200" s="2" t="s">
        <v>33</v>
      </c>
      <c r="J200" s="105">
        <v>280724.18550000002</v>
      </c>
      <c r="K200" s="74"/>
      <c r="L200" s="74"/>
    </row>
    <row r="201" spans="1:12" hidden="1">
      <c r="A201" s="2" t="s">
        <v>138</v>
      </c>
      <c r="B201" s="2" t="s">
        <v>136</v>
      </c>
      <c r="C201" s="2" t="s">
        <v>51</v>
      </c>
      <c r="D201" s="101">
        <v>41640</v>
      </c>
      <c r="E201" s="102">
        <f t="shared" si="4"/>
        <v>1</v>
      </c>
      <c r="F201" s="102" t="s">
        <v>19</v>
      </c>
      <c r="G201" s="2" t="s">
        <v>127</v>
      </c>
      <c r="H201" s="2" t="s">
        <v>128</v>
      </c>
      <c r="I201" s="2" t="s">
        <v>33</v>
      </c>
      <c r="J201" s="105">
        <v>534332.85999999987</v>
      </c>
    </row>
    <row r="202" spans="1:12" hidden="1">
      <c r="A202" s="2" t="s">
        <v>138</v>
      </c>
      <c r="B202" s="2" t="s">
        <v>136</v>
      </c>
      <c r="C202" s="2" t="s">
        <v>51</v>
      </c>
      <c r="D202" s="101">
        <v>41671</v>
      </c>
      <c r="E202" s="102">
        <f t="shared" si="4"/>
        <v>2</v>
      </c>
      <c r="F202" s="102" t="s">
        <v>19</v>
      </c>
      <c r="G202" s="2" t="s">
        <v>127</v>
      </c>
      <c r="H202" s="2" t="s">
        <v>128</v>
      </c>
      <c r="I202" s="2" t="s">
        <v>33</v>
      </c>
      <c r="J202" s="105">
        <v>449851.67249999999</v>
      </c>
    </row>
    <row r="203" spans="1:12" hidden="1">
      <c r="A203" s="2" t="s">
        <v>138</v>
      </c>
      <c r="B203" s="2" t="s">
        <v>136</v>
      </c>
      <c r="C203" s="2" t="s">
        <v>51</v>
      </c>
      <c r="D203" s="101">
        <v>41699</v>
      </c>
      <c r="E203" s="102">
        <f t="shared" si="4"/>
        <v>3</v>
      </c>
      <c r="F203" s="102" t="s">
        <v>19</v>
      </c>
      <c r="G203" s="2" t="s">
        <v>127</v>
      </c>
      <c r="H203" s="2" t="s">
        <v>128</v>
      </c>
      <c r="I203" s="2" t="s">
        <v>33</v>
      </c>
      <c r="J203" s="105">
        <v>448827.02</v>
      </c>
    </row>
    <row r="204" spans="1:12" hidden="1">
      <c r="A204" s="2" t="s">
        <v>138</v>
      </c>
      <c r="B204" s="2" t="s">
        <v>136</v>
      </c>
      <c r="C204" s="2" t="s">
        <v>51</v>
      </c>
      <c r="D204" s="101">
        <v>41730</v>
      </c>
      <c r="E204" s="102">
        <f t="shared" si="4"/>
        <v>4</v>
      </c>
      <c r="F204" s="102" t="s">
        <v>19</v>
      </c>
      <c r="G204" s="2" t="s">
        <v>127</v>
      </c>
      <c r="H204" s="2" t="s">
        <v>128</v>
      </c>
      <c r="I204" s="2" t="s">
        <v>33</v>
      </c>
      <c r="J204" s="105">
        <v>449801.96625</v>
      </c>
    </row>
    <row r="205" spans="1:12" hidden="1">
      <c r="A205" s="2" t="s">
        <v>138</v>
      </c>
      <c r="B205" s="2" t="s">
        <v>136</v>
      </c>
      <c r="C205" s="2" t="s">
        <v>51</v>
      </c>
      <c r="D205" s="101">
        <v>41760</v>
      </c>
      <c r="E205" s="102">
        <f t="shared" si="4"/>
        <v>5</v>
      </c>
      <c r="F205" s="102" t="s">
        <v>19</v>
      </c>
      <c r="G205" s="2" t="s">
        <v>127</v>
      </c>
      <c r="H205" s="2" t="s">
        <v>128</v>
      </c>
      <c r="I205" s="2" t="s">
        <v>33</v>
      </c>
      <c r="J205" s="105">
        <v>477638.59375</v>
      </c>
    </row>
    <row r="206" spans="1:12" hidden="1">
      <c r="A206" s="2" t="s">
        <v>138</v>
      </c>
      <c r="B206" s="2" t="s">
        <v>136</v>
      </c>
      <c r="C206" s="2" t="s">
        <v>51</v>
      </c>
      <c r="D206" s="101">
        <v>41791</v>
      </c>
      <c r="E206" s="102">
        <f t="shared" si="4"/>
        <v>6</v>
      </c>
      <c r="F206" s="102" t="s">
        <v>19</v>
      </c>
      <c r="G206" s="2" t="s">
        <v>127</v>
      </c>
      <c r="H206" s="2" t="s">
        <v>128</v>
      </c>
      <c r="I206" s="2" t="s">
        <v>33</v>
      </c>
      <c r="J206" s="105">
        <v>544543.22875000001</v>
      </c>
    </row>
    <row r="207" spans="1:12" hidden="1">
      <c r="A207" s="2" t="s">
        <v>138</v>
      </c>
      <c r="B207" s="2" t="s">
        <v>136</v>
      </c>
      <c r="C207" s="2" t="s">
        <v>51</v>
      </c>
      <c r="D207" s="101">
        <v>41456</v>
      </c>
      <c r="E207" s="102">
        <f t="shared" si="4"/>
        <v>7</v>
      </c>
      <c r="F207" s="102" t="s">
        <v>19</v>
      </c>
      <c r="G207" s="2" t="s">
        <v>127</v>
      </c>
      <c r="H207" s="2" t="s">
        <v>129</v>
      </c>
      <c r="I207" s="2" t="s">
        <v>33</v>
      </c>
      <c r="J207" s="105">
        <v>415211.07746249868</v>
      </c>
    </row>
    <row r="208" spans="1:12" hidden="1">
      <c r="A208" s="2" t="s">
        <v>138</v>
      </c>
      <c r="B208" s="2" t="s">
        <v>136</v>
      </c>
      <c r="C208" s="2" t="s">
        <v>51</v>
      </c>
      <c r="D208" s="101">
        <v>41487</v>
      </c>
      <c r="E208" s="102">
        <f t="shared" ref="E208:E218" si="5">MONTH(D208)</f>
        <v>8</v>
      </c>
      <c r="F208" s="102" t="s">
        <v>19</v>
      </c>
      <c r="G208" s="2" t="s">
        <v>127</v>
      </c>
      <c r="H208" s="2" t="s">
        <v>129</v>
      </c>
      <c r="I208" s="2" t="s">
        <v>33</v>
      </c>
      <c r="J208" s="105">
        <v>573701.42238750006</v>
      </c>
    </row>
    <row r="209" spans="1:10" hidden="1">
      <c r="A209" s="2" t="s">
        <v>138</v>
      </c>
      <c r="B209" s="2" t="s">
        <v>136</v>
      </c>
      <c r="C209" s="2" t="s">
        <v>51</v>
      </c>
      <c r="D209" s="101">
        <v>41518</v>
      </c>
      <c r="E209" s="102">
        <f t="shared" si="5"/>
        <v>9</v>
      </c>
      <c r="F209" s="102" t="s">
        <v>19</v>
      </c>
      <c r="G209" s="2" t="s">
        <v>127</v>
      </c>
      <c r="H209" s="2" t="s">
        <v>129</v>
      </c>
      <c r="I209" s="2" t="s">
        <v>33</v>
      </c>
      <c r="J209" s="105">
        <v>449154.95253749873</v>
      </c>
    </row>
    <row r="210" spans="1:10" hidden="1">
      <c r="A210" s="2" t="s">
        <v>138</v>
      </c>
      <c r="B210" s="2" t="s">
        <v>136</v>
      </c>
      <c r="C210" s="2" t="s">
        <v>51</v>
      </c>
      <c r="D210" s="101">
        <v>41548</v>
      </c>
      <c r="E210" s="102">
        <f t="shared" si="5"/>
        <v>10</v>
      </c>
      <c r="F210" s="102" t="s">
        <v>19</v>
      </c>
      <c r="G210" s="2" t="s">
        <v>127</v>
      </c>
      <c r="H210" s="2" t="s">
        <v>129</v>
      </c>
      <c r="I210" s="2" t="s">
        <v>33</v>
      </c>
      <c r="J210" s="105">
        <v>426321.65936249989</v>
      </c>
    </row>
    <row r="211" spans="1:10" hidden="1">
      <c r="A211" s="2" t="s">
        <v>138</v>
      </c>
      <c r="B211" s="2" t="s">
        <v>136</v>
      </c>
      <c r="C211" s="2" t="s">
        <v>51</v>
      </c>
      <c r="D211" s="101">
        <v>41579</v>
      </c>
      <c r="E211" s="102">
        <f t="shared" si="5"/>
        <v>11</v>
      </c>
      <c r="F211" s="102" t="s">
        <v>19</v>
      </c>
      <c r="G211" s="2" t="s">
        <v>127</v>
      </c>
      <c r="H211" s="2" t="s">
        <v>129</v>
      </c>
      <c r="I211" s="2" t="s">
        <v>33</v>
      </c>
      <c r="J211" s="105">
        <v>437813.40487499995</v>
      </c>
    </row>
    <row r="212" spans="1:10" hidden="1">
      <c r="A212" s="2" t="s">
        <v>138</v>
      </c>
      <c r="B212" s="2" t="s">
        <v>136</v>
      </c>
      <c r="C212" s="2" t="s">
        <v>51</v>
      </c>
      <c r="D212" s="101">
        <v>41609</v>
      </c>
      <c r="E212" s="102">
        <f t="shared" si="5"/>
        <v>12</v>
      </c>
      <c r="F212" s="102" t="s">
        <v>19</v>
      </c>
      <c r="G212" s="2" t="s">
        <v>127</v>
      </c>
      <c r="H212" s="2" t="s">
        <v>129</v>
      </c>
      <c r="I212" s="2" t="s">
        <v>33</v>
      </c>
      <c r="J212" s="105">
        <v>421086.27824999997</v>
      </c>
    </row>
    <row r="213" spans="1:10" hidden="1">
      <c r="A213" s="2" t="s">
        <v>138</v>
      </c>
      <c r="B213" s="2" t="s">
        <v>136</v>
      </c>
      <c r="C213" s="2" t="s">
        <v>51</v>
      </c>
      <c r="D213" s="101">
        <v>41640</v>
      </c>
      <c r="E213" s="102">
        <f t="shared" si="5"/>
        <v>1</v>
      </c>
      <c r="F213" s="102" t="s">
        <v>19</v>
      </c>
      <c r="G213" s="2" t="s">
        <v>127</v>
      </c>
      <c r="H213" s="2" t="s">
        <v>129</v>
      </c>
      <c r="I213" s="2" t="s">
        <v>33</v>
      </c>
      <c r="J213" s="105">
        <v>801499.2899999998</v>
      </c>
    </row>
    <row r="214" spans="1:10" hidden="1">
      <c r="A214" s="2" t="s">
        <v>138</v>
      </c>
      <c r="B214" s="2" t="s">
        <v>136</v>
      </c>
      <c r="C214" s="2" t="s">
        <v>51</v>
      </c>
      <c r="D214" s="101">
        <v>41671</v>
      </c>
      <c r="E214" s="102">
        <f t="shared" si="5"/>
        <v>2</v>
      </c>
      <c r="F214" s="102" t="s">
        <v>19</v>
      </c>
      <c r="G214" s="2" t="s">
        <v>127</v>
      </c>
      <c r="H214" s="2" t="s">
        <v>129</v>
      </c>
      <c r="I214" s="2" t="s">
        <v>33</v>
      </c>
      <c r="J214" s="105">
        <v>674777.50874999992</v>
      </c>
    </row>
    <row r="215" spans="1:10" hidden="1">
      <c r="A215" s="2" t="s">
        <v>138</v>
      </c>
      <c r="B215" s="2" t="s">
        <v>136</v>
      </c>
      <c r="C215" s="2" t="s">
        <v>51</v>
      </c>
      <c r="D215" s="101">
        <v>41699</v>
      </c>
      <c r="E215" s="102">
        <f t="shared" si="5"/>
        <v>3</v>
      </c>
      <c r="F215" s="102" t="s">
        <v>19</v>
      </c>
      <c r="G215" s="2" t="s">
        <v>127</v>
      </c>
      <c r="H215" s="2" t="s">
        <v>129</v>
      </c>
      <c r="I215" s="2" t="s">
        <v>33</v>
      </c>
      <c r="J215" s="105">
        <v>673240.53</v>
      </c>
    </row>
    <row r="216" spans="1:10" hidden="1">
      <c r="A216" s="2" t="s">
        <v>138</v>
      </c>
      <c r="B216" s="2" t="s">
        <v>136</v>
      </c>
      <c r="C216" s="2" t="s">
        <v>51</v>
      </c>
      <c r="D216" s="101">
        <v>41730</v>
      </c>
      <c r="E216" s="102">
        <f t="shared" si="5"/>
        <v>4</v>
      </c>
      <c r="F216" s="102" t="s">
        <v>19</v>
      </c>
      <c r="G216" s="2" t="s">
        <v>127</v>
      </c>
      <c r="H216" s="2" t="s">
        <v>129</v>
      </c>
      <c r="I216" s="2" t="s">
        <v>33</v>
      </c>
      <c r="J216" s="105">
        <v>674702.94937499997</v>
      </c>
    </row>
    <row r="217" spans="1:10" hidden="1">
      <c r="A217" s="2" t="s">
        <v>138</v>
      </c>
      <c r="B217" s="2" t="s">
        <v>136</v>
      </c>
      <c r="C217" s="2" t="s">
        <v>51</v>
      </c>
      <c r="D217" s="101">
        <v>41760</v>
      </c>
      <c r="E217" s="102">
        <f t="shared" si="5"/>
        <v>5</v>
      </c>
      <c r="F217" s="102" t="s">
        <v>19</v>
      </c>
      <c r="G217" s="2" t="s">
        <v>127</v>
      </c>
      <c r="H217" s="2" t="s">
        <v>129</v>
      </c>
      <c r="I217" s="2" t="s">
        <v>33</v>
      </c>
      <c r="J217" s="105">
        <v>716457.890625</v>
      </c>
    </row>
    <row r="218" spans="1:10" hidden="1">
      <c r="A218" s="2" t="s">
        <v>138</v>
      </c>
      <c r="B218" s="2" t="s">
        <v>136</v>
      </c>
      <c r="C218" s="2" t="s">
        <v>51</v>
      </c>
      <c r="D218" s="101">
        <v>41791</v>
      </c>
      <c r="E218" s="102">
        <f t="shared" si="5"/>
        <v>6</v>
      </c>
      <c r="F218" s="102" t="s">
        <v>19</v>
      </c>
      <c r="G218" s="2" t="s">
        <v>127</v>
      </c>
      <c r="H218" s="2" t="s">
        <v>129</v>
      </c>
      <c r="I218" s="2" t="s">
        <v>33</v>
      </c>
      <c r="J218" s="105">
        <v>816814.8431249999</v>
      </c>
    </row>
    <row r="219" spans="1:10" hidden="1">
      <c r="A219" s="2" t="s">
        <v>138</v>
      </c>
      <c r="B219" s="2" t="s">
        <v>136</v>
      </c>
      <c r="C219" s="2" t="s">
        <v>51</v>
      </c>
      <c r="D219" s="101">
        <v>41456</v>
      </c>
      <c r="E219" s="102">
        <f t="shared" ref="E219:E282" si="6">MONTH(D219)</f>
        <v>7</v>
      </c>
      <c r="F219" s="102" t="s">
        <v>19</v>
      </c>
      <c r="G219" s="2" t="s">
        <v>146</v>
      </c>
      <c r="H219" s="2" t="s">
        <v>130</v>
      </c>
      <c r="I219" s="2" t="s">
        <v>33</v>
      </c>
      <c r="J219" s="105">
        <v>360688.41072499886</v>
      </c>
    </row>
    <row r="220" spans="1:10" hidden="1">
      <c r="A220" s="2" t="s">
        <v>138</v>
      </c>
      <c r="B220" s="2" t="s">
        <v>136</v>
      </c>
      <c r="C220" s="2" t="s">
        <v>51</v>
      </c>
      <c r="D220" s="101">
        <v>41487</v>
      </c>
      <c r="E220" s="102">
        <f t="shared" si="6"/>
        <v>8</v>
      </c>
      <c r="F220" s="102" t="s">
        <v>19</v>
      </c>
      <c r="G220" s="2" t="s">
        <v>146</v>
      </c>
      <c r="H220" s="2" t="s">
        <v>130</v>
      </c>
      <c r="I220" s="2" t="s">
        <v>33</v>
      </c>
      <c r="J220" s="105">
        <v>498366.89217499993</v>
      </c>
    </row>
    <row r="221" spans="1:10" hidden="1">
      <c r="A221" s="2" t="s">
        <v>138</v>
      </c>
      <c r="B221" s="2" t="s">
        <v>136</v>
      </c>
      <c r="C221" s="2" t="s">
        <v>51</v>
      </c>
      <c r="D221" s="101">
        <v>41518</v>
      </c>
      <c r="E221" s="102">
        <f t="shared" si="6"/>
        <v>9</v>
      </c>
      <c r="F221" s="102" t="s">
        <v>19</v>
      </c>
      <c r="G221" s="2" t="s">
        <v>146</v>
      </c>
      <c r="H221" s="2" t="s">
        <v>130</v>
      </c>
      <c r="I221" s="2" t="s">
        <v>33</v>
      </c>
      <c r="J221" s="105">
        <v>390175.00927499885</v>
      </c>
    </row>
    <row r="222" spans="1:10" hidden="1">
      <c r="A222" s="2" t="s">
        <v>138</v>
      </c>
      <c r="B222" s="2" t="s">
        <v>136</v>
      </c>
      <c r="C222" s="2" t="s">
        <v>51</v>
      </c>
      <c r="D222" s="101">
        <v>41548</v>
      </c>
      <c r="E222" s="102">
        <f t="shared" si="6"/>
        <v>10</v>
      </c>
      <c r="F222" s="102" t="s">
        <v>19</v>
      </c>
      <c r="G222" s="2" t="s">
        <v>146</v>
      </c>
      <c r="H222" s="2" t="s">
        <v>130</v>
      </c>
      <c r="I222" s="2" t="s">
        <v>33</v>
      </c>
      <c r="J222" s="105">
        <v>370340.02732499992</v>
      </c>
    </row>
    <row r="223" spans="1:10" hidden="1">
      <c r="A223" s="2" t="s">
        <v>138</v>
      </c>
      <c r="B223" s="2" t="s">
        <v>136</v>
      </c>
      <c r="C223" s="2" t="s">
        <v>51</v>
      </c>
      <c r="D223" s="101">
        <v>41579</v>
      </c>
      <c r="E223" s="102">
        <f t="shared" si="6"/>
        <v>11</v>
      </c>
      <c r="F223" s="102" t="s">
        <v>19</v>
      </c>
      <c r="G223" s="2" t="s">
        <v>146</v>
      </c>
      <c r="H223" s="2" t="s">
        <v>130</v>
      </c>
      <c r="I223" s="2" t="s">
        <v>33</v>
      </c>
      <c r="J223" s="105">
        <v>380322.75574999995</v>
      </c>
    </row>
    <row r="224" spans="1:10" hidden="1">
      <c r="A224" s="2" t="s">
        <v>138</v>
      </c>
      <c r="B224" s="2" t="s">
        <v>136</v>
      </c>
      <c r="C224" s="2" t="s">
        <v>51</v>
      </c>
      <c r="D224" s="101">
        <v>41609</v>
      </c>
      <c r="E224" s="102">
        <f t="shared" si="6"/>
        <v>12</v>
      </c>
      <c r="F224" s="102" t="s">
        <v>19</v>
      </c>
      <c r="G224" s="2" t="s">
        <v>146</v>
      </c>
      <c r="H224" s="2" t="s">
        <v>130</v>
      </c>
      <c r="I224" s="2" t="s">
        <v>33</v>
      </c>
      <c r="J224" s="105">
        <v>365792.12049999996</v>
      </c>
    </row>
    <row r="225" spans="1:10" hidden="1">
      <c r="A225" s="2" t="s">
        <v>138</v>
      </c>
      <c r="B225" s="2" t="s">
        <v>136</v>
      </c>
      <c r="C225" s="2" t="s">
        <v>51</v>
      </c>
      <c r="D225" s="101">
        <v>41640</v>
      </c>
      <c r="E225" s="102">
        <f t="shared" si="6"/>
        <v>1</v>
      </c>
      <c r="F225" s="102" t="s">
        <v>19</v>
      </c>
      <c r="G225" s="2" t="s">
        <v>146</v>
      </c>
      <c r="H225" s="2" t="s">
        <v>130</v>
      </c>
      <c r="I225" s="2" t="s">
        <v>33</v>
      </c>
      <c r="J225" s="105">
        <v>459526.25959999987</v>
      </c>
    </row>
    <row r="226" spans="1:10" hidden="1">
      <c r="A226" s="2" t="s">
        <v>138</v>
      </c>
      <c r="B226" s="2" t="s">
        <v>136</v>
      </c>
      <c r="C226" s="2" t="s">
        <v>51</v>
      </c>
      <c r="D226" s="101">
        <v>41671</v>
      </c>
      <c r="E226" s="102">
        <f t="shared" si="6"/>
        <v>2</v>
      </c>
      <c r="F226" s="102" t="s">
        <v>19</v>
      </c>
      <c r="G226" s="2" t="s">
        <v>146</v>
      </c>
      <c r="H226" s="2" t="s">
        <v>130</v>
      </c>
      <c r="I226" s="2" t="s">
        <v>33</v>
      </c>
      <c r="J226" s="105">
        <v>386872.43834999995</v>
      </c>
    </row>
    <row r="227" spans="1:10" hidden="1">
      <c r="A227" s="2" t="s">
        <v>138</v>
      </c>
      <c r="B227" s="2" t="s">
        <v>136</v>
      </c>
      <c r="C227" s="2" t="s">
        <v>51</v>
      </c>
      <c r="D227" s="101">
        <v>41699</v>
      </c>
      <c r="E227" s="102">
        <f t="shared" si="6"/>
        <v>3</v>
      </c>
      <c r="F227" s="102" t="s">
        <v>19</v>
      </c>
      <c r="G227" s="2" t="s">
        <v>146</v>
      </c>
      <c r="H227" s="2" t="s">
        <v>130</v>
      </c>
      <c r="I227" s="2" t="s">
        <v>33</v>
      </c>
      <c r="J227" s="105">
        <v>385991.23719999997</v>
      </c>
    </row>
    <row r="228" spans="1:10" hidden="1">
      <c r="A228" s="2" t="s">
        <v>138</v>
      </c>
      <c r="B228" s="2" t="s">
        <v>136</v>
      </c>
      <c r="C228" s="2" t="s">
        <v>51</v>
      </c>
      <c r="D228" s="101">
        <v>41730</v>
      </c>
      <c r="E228" s="102">
        <f t="shared" si="6"/>
        <v>4</v>
      </c>
      <c r="F228" s="102" t="s">
        <v>19</v>
      </c>
      <c r="G228" s="2" t="s">
        <v>146</v>
      </c>
      <c r="H228" s="2" t="s">
        <v>130</v>
      </c>
      <c r="I228" s="2" t="s">
        <v>33</v>
      </c>
      <c r="J228" s="105">
        <v>386829.69097499992</v>
      </c>
    </row>
    <row r="229" spans="1:10" hidden="1">
      <c r="A229" s="2" t="s">
        <v>138</v>
      </c>
      <c r="B229" s="2" t="s">
        <v>136</v>
      </c>
      <c r="C229" s="2" t="s">
        <v>51</v>
      </c>
      <c r="D229" s="101">
        <v>41760</v>
      </c>
      <c r="E229" s="102">
        <f t="shared" si="6"/>
        <v>5</v>
      </c>
      <c r="F229" s="102" t="s">
        <v>19</v>
      </c>
      <c r="G229" s="2" t="s">
        <v>146</v>
      </c>
      <c r="H229" s="2" t="s">
        <v>130</v>
      </c>
      <c r="I229" s="2" t="s">
        <v>33</v>
      </c>
      <c r="J229" s="105">
        <v>410769.19062499999</v>
      </c>
    </row>
    <row r="230" spans="1:10" hidden="1">
      <c r="A230" s="2" t="s">
        <v>138</v>
      </c>
      <c r="B230" s="2" t="s">
        <v>136</v>
      </c>
      <c r="C230" s="2" t="s">
        <v>51</v>
      </c>
      <c r="D230" s="101">
        <v>41791</v>
      </c>
      <c r="E230" s="102">
        <f t="shared" si="6"/>
        <v>6</v>
      </c>
      <c r="F230" s="102" t="s">
        <v>19</v>
      </c>
      <c r="G230" s="2" t="s">
        <v>146</v>
      </c>
      <c r="H230" s="2" t="s">
        <v>130</v>
      </c>
      <c r="I230" s="2" t="s">
        <v>33</v>
      </c>
      <c r="J230" s="105">
        <v>468307.17672499991</v>
      </c>
    </row>
    <row r="231" spans="1:10" hidden="1">
      <c r="A231" s="2" t="s">
        <v>138</v>
      </c>
      <c r="B231" s="2" t="s">
        <v>136</v>
      </c>
      <c r="C231" s="2" t="s">
        <v>51</v>
      </c>
      <c r="D231" s="101">
        <v>41456</v>
      </c>
      <c r="E231" s="102">
        <f t="shared" si="6"/>
        <v>7</v>
      </c>
      <c r="F231" s="102" t="s">
        <v>19</v>
      </c>
      <c r="G231" s="2" t="s">
        <v>146</v>
      </c>
      <c r="H231" s="2" t="s">
        <v>131</v>
      </c>
      <c r="I231" s="2" t="s">
        <v>33</v>
      </c>
      <c r="J231" s="105">
        <v>226478.76952499934</v>
      </c>
    </row>
    <row r="232" spans="1:10" hidden="1">
      <c r="A232" s="2" t="s">
        <v>138</v>
      </c>
      <c r="B232" s="2" t="s">
        <v>136</v>
      </c>
      <c r="C232" s="2" t="s">
        <v>51</v>
      </c>
      <c r="D232" s="101">
        <v>41487</v>
      </c>
      <c r="E232" s="102">
        <f t="shared" si="6"/>
        <v>8</v>
      </c>
      <c r="F232" s="102" t="s">
        <v>19</v>
      </c>
      <c r="G232" s="2" t="s">
        <v>146</v>
      </c>
      <c r="H232" s="2" t="s">
        <v>131</v>
      </c>
      <c r="I232" s="2" t="s">
        <v>33</v>
      </c>
      <c r="J232" s="105">
        <v>312928.04857500002</v>
      </c>
    </row>
    <row r="233" spans="1:10" hidden="1">
      <c r="A233" s="2" t="s">
        <v>138</v>
      </c>
      <c r="B233" s="2" t="s">
        <v>136</v>
      </c>
      <c r="C233" s="2" t="s">
        <v>51</v>
      </c>
      <c r="D233" s="101">
        <v>41518</v>
      </c>
      <c r="E233" s="102">
        <f t="shared" si="6"/>
        <v>9</v>
      </c>
      <c r="F233" s="102" t="s">
        <v>19</v>
      </c>
      <c r="G233" s="2" t="s">
        <v>146</v>
      </c>
      <c r="H233" s="2" t="s">
        <v>131</v>
      </c>
      <c r="I233" s="2" t="s">
        <v>33</v>
      </c>
      <c r="J233" s="105">
        <v>244993.61047499935</v>
      </c>
    </row>
    <row r="234" spans="1:10" hidden="1">
      <c r="A234" s="2" t="s">
        <v>138</v>
      </c>
      <c r="B234" s="2" t="s">
        <v>136</v>
      </c>
      <c r="C234" s="2" t="s">
        <v>51</v>
      </c>
      <c r="D234" s="101">
        <v>41548</v>
      </c>
      <c r="E234" s="102">
        <f t="shared" si="6"/>
        <v>10</v>
      </c>
      <c r="F234" s="102" t="s">
        <v>19</v>
      </c>
      <c r="G234" s="2" t="s">
        <v>146</v>
      </c>
      <c r="H234" s="2" t="s">
        <v>131</v>
      </c>
      <c r="I234" s="2" t="s">
        <v>33</v>
      </c>
      <c r="J234" s="105">
        <v>232539.08692499998</v>
      </c>
    </row>
    <row r="235" spans="1:10" hidden="1">
      <c r="A235" s="2" t="s">
        <v>138</v>
      </c>
      <c r="B235" s="2" t="s">
        <v>136</v>
      </c>
      <c r="C235" s="2" t="s">
        <v>51</v>
      </c>
      <c r="D235" s="101">
        <v>41579</v>
      </c>
      <c r="E235" s="102">
        <f t="shared" si="6"/>
        <v>11</v>
      </c>
      <c r="F235" s="102" t="s">
        <v>19</v>
      </c>
      <c r="G235" s="2" t="s">
        <v>146</v>
      </c>
      <c r="H235" s="2" t="s">
        <v>131</v>
      </c>
      <c r="I235" s="2" t="s">
        <v>33</v>
      </c>
      <c r="J235" s="105">
        <v>238807.31175000002</v>
      </c>
    </row>
    <row r="236" spans="1:10" hidden="1">
      <c r="A236" s="2" t="s">
        <v>138</v>
      </c>
      <c r="B236" s="2" t="s">
        <v>136</v>
      </c>
      <c r="C236" s="2" t="s">
        <v>51</v>
      </c>
      <c r="D236" s="101">
        <v>41609</v>
      </c>
      <c r="E236" s="102">
        <f t="shared" si="6"/>
        <v>12</v>
      </c>
      <c r="F236" s="102" t="s">
        <v>19</v>
      </c>
      <c r="G236" s="2" t="s">
        <v>146</v>
      </c>
      <c r="H236" s="2" t="s">
        <v>131</v>
      </c>
      <c r="I236" s="2" t="s">
        <v>33</v>
      </c>
      <c r="J236" s="105">
        <v>229683.42450000002</v>
      </c>
    </row>
    <row r="237" spans="1:10" hidden="1">
      <c r="A237" s="2" t="s">
        <v>138</v>
      </c>
      <c r="B237" s="2" t="s">
        <v>136</v>
      </c>
      <c r="C237" s="2" t="s">
        <v>51</v>
      </c>
      <c r="D237" s="101">
        <v>41640</v>
      </c>
      <c r="E237" s="102">
        <f t="shared" si="6"/>
        <v>1</v>
      </c>
      <c r="F237" s="102" t="s">
        <v>19</v>
      </c>
      <c r="G237" s="2" t="s">
        <v>146</v>
      </c>
      <c r="H237" s="2" t="s">
        <v>131</v>
      </c>
      <c r="I237" s="2" t="s">
        <v>33</v>
      </c>
      <c r="J237" s="105">
        <v>288539.74439999997</v>
      </c>
    </row>
    <row r="238" spans="1:10" hidden="1">
      <c r="A238" s="2" t="s">
        <v>138</v>
      </c>
      <c r="B238" s="2" t="s">
        <v>136</v>
      </c>
      <c r="C238" s="2" t="s">
        <v>51</v>
      </c>
      <c r="D238" s="101">
        <v>41671</v>
      </c>
      <c r="E238" s="102">
        <f t="shared" si="6"/>
        <v>2</v>
      </c>
      <c r="F238" s="102" t="s">
        <v>19</v>
      </c>
      <c r="G238" s="2" t="s">
        <v>146</v>
      </c>
      <c r="H238" s="2" t="s">
        <v>131</v>
      </c>
      <c r="I238" s="2" t="s">
        <v>33</v>
      </c>
      <c r="J238" s="105">
        <v>242919.90315</v>
      </c>
    </row>
    <row r="239" spans="1:10" hidden="1">
      <c r="A239" s="2" t="s">
        <v>138</v>
      </c>
      <c r="B239" s="2" t="s">
        <v>136</v>
      </c>
      <c r="C239" s="2" t="s">
        <v>51</v>
      </c>
      <c r="D239" s="101">
        <v>41699</v>
      </c>
      <c r="E239" s="102">
        <f t="shared" si="6"/>
        <v>3</v>
      </c>
      <c r="F239" s="102" t="s">
        <v>19</v>
      </c>
      <c r="G239" s="2" t="s">
        <v>146</v>
      </c>
      <c r="H239" s="2" t="s">
        <v>131</v>
      </c>
      <c r="I239" s="2" t="s">
        <v>33</v>
      </c>
      <c r="J239" s="105">
        <v>242366.59080000003</v>
      </c>
    </row>
    <row r="240" spans="1:10" hidden="1">
      <c r="A240" s="2" t="s">
        <v>138</v>
      </c>
      <c r="B240" s="2" t="s">
        <v>136</v>
      </c>
      <c r="C240" s="2" t="s">
        <v>51</v>
      </c>
      <c r="D240" s="101">
        <v>41730</v>
      </c>
      <c r="E240" s="102">
        <f t="shared" si="6"/>
        <v>4</v>
      </c>
      <c r="F240" s="102" t="s">
        <v>19</v>
      </c>
      <c r="G240" s="2" t="s">
        <v>146</v>
      </c>
      <c r="H240" s="2" t="s">
        <v>131</v>
      </c>
      <c r="I240" s="2" t="s">
        <v>33</v>
      </c>
      <c r="J240" s="105">
        <v>242893.06177500001</v>
      </c>
    </row>
    <row r="241" spans="1:10" hidden="1">
      <c r="A241" s="2" t="s">
        <v>138</v>
      </c>
      <c r="B241" s="2" t="s">
        <v>136</v>
      </c>
      <c r="C241" s="2" t="s">
        <v>51</v>
      </c>
      <c r="D241" s="101">
        <v>41760</v>
      </c>
      <c r="E241" s="102">
        <f t="shared" si="6"/>
        <v>5</v>
      </c>
      <c r="F241" s="102" t="s">
        <v>19</v>
      </c>
      <c r="G241" s="2" t="s">
        <v>146</v>
      </c>
      <c r="H241" s="2" t="s">
        <v>131</v>
      </c>
      <c r="I241" s="2" t="s">
        <v>33</v>
      </c>
      <c r="J241" s="105">
        <v>257924.84062500004</v>
      </c>
    </row>
    <row r="242" spans="1:10" hidden="1">
      <c r="A242" s="2" t="s">
        <v>138</v>
      </c>
      <c r="B242" s="2" t="s">
        <v>136</v>
      </c>
      <c r="C242" s="2" t="s">
        <v>51</v>
      </c>
      <c r="D242" s="101">
        <v>41791</v>
      </c>
      <c r="E242" s="102">
        <f t="shared" si="6"/>
        <v>6</v>
      </c>
      <c r="F242" s="102" t="s">
        <v>19</v>
      </c>
      <c r="G242" s="2" t="s">
        <v>146</v>
      </c>
      <c r="H242" s="2" t="s">
        <v>131</v>
      </c>
      <c r="I242" s="2" t="s">
        <v>33</v>
      </c>
      <c r="J242" s="105">
        <v>294053.34352500003</v>
      </c>
    </row>
    <row r="243" spans="1:10" hidden="1">
      <c r="A243" s="2" t="s">
        <v>138</v>
      </c>
      <c r="B243" s="2" t="s">
        <v>136</v>
      </c>
      <c r="C243" s="2" t="s">
        <v>51</v>
      </c>
      <c r="D243" s="101">
        <v>41456</v>
      </c>
      <c r="E243" s="102">
        <f t="shared" si="6"/>
        <v>7</v>
      </c>
      <c r="F243" s="102" t="s">
        <v>19</v>
      </c>
      <c r="G243" s="2" t="s">
        <v>146</v>
      </c>
      <c r="H243" s="2" t="s">
        <v>132</v>
      </c>
      <c r="I243" s="2" t="s">
        <v>33</v>
      </c>
      <c r="J243" s="105">
        <v>255837.1285374992</v>
      </c>
    </row>
    <row r="244" spans="1:10" hidden="1">
      <c r="A244" s="2" t="s">
        <v>138</v>
      </c>
      <c r="B244" s="2" t="s">
        <v>136</v>
      </c>
      <c r="C244" s="2" t="s">
        <v>51</v>
      </c>
      <c r="D244" s="101">
        <v>41487</v>
      </c>
      <c r="E244" s="102">
        <f t="shared" si="6"/>
        <v>8</v>
      </c>
      <c r="F244" s="102" t="s">
        <v>19</v>
      </c>
      <c r="G244" s="2" t="s">
        <v>146</v>
      </c>
      <c r="H244" s="2" t="s">
        <v>132</v>
      </c>
      <c r="I244" s="2" t="s">
        <v>33</v>
      </c>
      <c r="J244" s="105">
        <v>353492.79561249999</v>
      </c>
    </row>
    <row r="245" spans="1:10" hidden="1">
      <c r="A245" s="2" t="s">
        <v>138</v>
      </c>
      <c r="B245" s="2" t="s">
        <v>136</v>
      </c>
      <c r="C245" s="2" t="s">
        <v>51</v>
      </c>
      <c r="D245" s="101">
        <v>41518</v>
      </c>
      <c r="E245" s="102">
        <f t="shared" si="6"/>
        <v>9</v>
      </c>
      <c r="F245" s="102" t="s">
        <v>19</v>
      </c>
      <c r="G245" s="2" t="s">
        <v>146</v>
      </c>
      <c r="H245" s="2" t="s">
        <v>132</v>
      </c>
      <c r="I245" s="2" t="s">
        <v>33</v>
      </c>
      <c r="J245" s="105">
        <v>276752.04146249924</v>
      </c>
    </row>
    <row r="246" spans="1:10" hidden="1">
      <c r="A246" s="2" t="s">
        <v>138</v>
      </c>
      <c r="B246" s="2" t="s">
        <v>136</v>
      </c>
      <c r="C246" s="2" t="s">
        <v>51</v>
      </c>
      <c r="D246" s="101">
        <v>41548</v>
      </c>
      <c r="E246" s="102">
        <f t="shared" si="6"/>
        <v>10</v>
      </c>
      <c r="F246" s="102" t="s">
        <v>19</v>
      </c>
      <c r="G246" s="2" t="s">
        <v>146</v>
      </c>
      <c r="H246" s="2" t="s">
        <v>132</v>
      </c>
      <c r="I246" s="2" t="s">
        <v>33</v>
      </c>
      <c r="J246" s="105">
        <v>262683.04263749992</v>
      </c>
    </row>
    <row r="247" spans="1:10" hidden="1">
      <c r="A247" s="2" t="s">
        <v>138</v>
      </c>
      <c r="B247" s="2" t="s">
        <v>136</v>
      </c>
      <c r="C247" s="2" t="s">
        <v>51</v>
      </c>
      <c r="D247" s="101">
        <v>41579</v>
      </c>
      <c r="E247" s="102">
        <f t="shared" si="6"/>
        <v>11</v>
      </c>
      <c r="F247" s="102" t="s">
        <v>19</v>
      </c>
      <c r="G247" s="2" t="s">
        <v>146</v>
      </c>
      <c r="H247" s="2" t="s">
        <v>132</v>
      </c>
      <c r="I247" s="2" t="s">
        <v>33</v>
      </c>
      <c r="J247" s="105">
        <v>269763.81512500002</v>
      </c>
    </row>
    <row r="248" spans="1:10" hidden="1">
      <c r="A248" s="2" t="s">
        <v>138</v>
      </c>
      <c r="B248" s="2" t="s">
        <v>136</v>
      </c>
      <c r="C248" s="2" t="s">
        <v>51</v>
      </c>
      <c r="D248" s="101">
        <v>41609</v>
      </c>
      <c r="E248" s="102">
        <f t="shared" si="6"/>
        <v>12</v>
      </c>
      <c r="F248" s="102" t="s">
        <v>19</v>
      </c>
      <c r="G248" s="2" t="s">
        <v>146</v>
      </c>
      <c r="H248" s="2" t="s">
        <v>132</v>
      </c>
      <c r="I248" s="2" t="s">
        <v>33</v>
      </c>
      <c r="J248" s="105">
        <v>259457.20175000001</v>
      </c>
    </row>
    <row r="249" spans="1:10" hidden="1">
      <c r="A249" s="2" t="s">
        <v>138</v>
      </c>
      <c r="B249" s="2" t="s">
        <v>136</v>
      </c>
      <c r="C249" s="2" t="s">
        <v>51</v>
      </c>
      <c r="D249" s="101">
        <v>41640</v>
      </c>
      <c r="E249" s="102">
        <f t="shared" si="6"/>
        <v>1</v>
      </c>
      <c r="F249" s="102" t="s">
        <v>19</v>
      </c>
      <c r="G249" s="2" t="s">
        <v>146</v>
      </c>
      <c r="H249" s="2" t="s">
        <v>132</v>
      </c>
      <c r="I249" s="2" t="s">
        <v>33</v>
      </c>
      <c r="J249" s="105">
        <v>325943.04459999991</v>
      </c>
    </row>
    <row r="250" spans="1:10" hidden="1">
      <c r="A250" s="2" t="s">
        <v>138</v>
      </c>
      <c r="B250" s="2" t="s">
        <v>136</v>
      </c>
      <c r="C250" s="2" t="s">
        <v>51</v>
      </c>
      <c r="D250" s="101">
        <v>41671</v>
      </c>
      <c r="E250" s="102">
        <f t="shared" si="6"/>
        <v>2</v>
      </c>
      <c r="F250" s="102" t="s">
        <v>19</v>
      </c>
      <c r="G250" s="2" t="s">
        <v>146</v>
      </c>
      <c r="H250" s="2" t="s">
        <v>132</v>
      </c>
      <c r="I250" s="2" t="s">
        <v>33</v>
      </c>
      <c r="J250" s="105">
        <v>274409.52022499999</v>
      </c>
    </row>
    <row r="251" spans="1:10" hidden="1">
      <c r="A251" s="2" t="s">
        <v>138</v>
      </c>
      <c r="B251" s="2" t="s">
        <v>136</v>
      </c>
      <c r="C251" s="2" t="s">
        <v>51</v>
      </c>
      <c r="D251" s="101">
        <v>41699</v>
      </c>
      <c r="E251" s="102">
        <f t="shared" si="6"/>
        <v>3</v>
      </c>
      <c r="F251" s="102" t="s">
        <v>19</v>
      </c>
      <c r="G251" s="2" t="s">
        <v>146</v>
      </c>
      <c r="H251" s="2" t="s">
        <v>132</v>
      </c>
      <c r="I251" s="2" t="s">
        <v>33</v>
      </c>
      <c r="J251" s="105">
        <v>273784.48220000003</v>
      </c>
    </row>
    <row r="252" spans="1:10" hidden="1">
      <c r="A252" s="2" t="s">
        <v>138</v>
      </c>
      <c r="B252" s="2" t="s">
        <v>136</v>
      </c>
      <c r="C252" s="2" t="s">
        <v>51</v>
      </c>
      <c r="D252" s="101">
        <v>41730</v>
      </c>
      <c r="E252" s="102">
        <f t="shared" si="6"/>
        <v>4</v>
      </c>
      <c r="F252" s="102" t="s">
        <v>19</v>
      </c>
      <c r="G252" s="2" t="s">
        <v>146</v>
      </c>
      <c r="H252" s="2" t="s">
        <v>132</v>
      </c>
      <c r="I252" s="2" t="s">
        <v>33</v>
      </c>
      <c r="J252" s="105">
        <v>274379.19941249996</v>
      </c>
    </row>
    <row r="253" spans="1:10" hidden="1">
      <c r="A253" s="2" t="s">
        <v>138</v>
      </c>
      <c r="B253" s="2" t="s">
        <v>136</v>
      </c>
      <c r="C253" s="2" t="s">
        <v>51</v>
      </c>
      <c r="D253" s="101">
        <v>41760</v>
      </c>
      <c r="E253" s="102">
        <f t="shared" si="6"/>
        <v>5</v>
      </c>
      <c r="F253" s="102" t="s">
        <v>19</v>
      </c>
      <c r="G253" s="2" t="s">
        <v>146</v>
      </c>
      <c r="H253" s="2" t="s">
        <v>132</v>
      </c>
      <c r="I253" s="2" t="s">
        <v>33</v>
      </c>
      <c r="J253" s="105">
        <v>291359.54218749999</v>
      </c>
    </row>
    <row r="254" spans="1:10" hidden="1">
      <c r="A254" s="2" t="s">
        <v>138</v>
      </c>
      <c r="B254" s="2" t="s">
        <v>136</v>
      </c>
      <c r="C254" s="2" t="s">
        <v>51</v>
      </c>
      <c r="D254" s="101">
        <v>41791</v>
      </c>
      <c r="E254" s="102">
        <f t="shared" si="6"/>
        <v>6</v>
      </c>
      <c r="F254" s="102" t="s">
        <v>19</v>
      </c>
      <c r="G254" s="2" t="s">
        <v>146</v>
      </c>
      <c r="H254" s="2" t="s">
        <v>132</v>
      </c>
      <c r="I254" s="2" t="s">
        <v>33</v>
      </c>
      <c r="J254" s="105">
        <v>332171.36953749997</v>
      </c>
    </row>
    <row r="255" spans="1:10" hidden="1">
      <c r="A255" s="2" t="s">
        <v>138</v>
      </c>
      <c r="B255" s="2" t="s">
        <v>136</v>
      </c>
      <c r="C255" s="2" t="s">
        <v>51</v>
      </c>
      <c r="D255" s="101">
        <v>41456</v>
      </c>
      <c r="E255" s="102">
        <f t="shared" si="6"/>
        <v>7</v>
      </c>
      <c r="F255" s="102" t="s">
        <v>19</v>
      </c>
      <c r="G255" s="2" t="s">
        <v>146</v>
      </c>
      <c r="H255" s="2" t="s">
        <v>133</v>
      </c>
      <c r="I255" s="2" t="s">
        <v>33</v>
      </c>
      <c r="J255" s="105">
        <v>176150.15407499947</v>
      </c>
    </row>
    <row r="256" spans="1:10" hidden="1">
      <c r="A256" s="2" t="s">
        <v>138</v>
      </c>
      <c r="B256" s="2" t="s">
        <v>136</v>
      </c>
      <c r="C256" s="2" t="s">
        <v>51</v>
      </c>
      <c r="D256" s="101">
        <v>41487</v>
      </c>
      <c r="E256" s="102">
        <f t="shared" si="6"/>
        <v>8</v>
      </c>
      <c r="F256" s="102" t="s">
        <v>19</v>
      </c>
      <c r="G256" s="2" t="s">
        <v>146</v>
      </c>
      <c r="H256" s="2" t="s">
        <v>133</v>
      </c>
      <c r="I256" s="2" t="s">
        <v>33</v>
      </c>
      <c r="J256" s="105">
        <v>243388.48222500001</v>
      </c>
    </row>
    <row r="257" spans="1:10" hidden="1">
      <c r="A257" s="2" t="s">
        <v>138</v>
      </c>
      <c r="B257" s="2" t="s">
        <v>136</v>
      </c>
      <c r="C257" s="2" t="s">
        <v>51</v>
      </c>
      <c r="D257" s="101">
        <v>41518</v>
      </c>
      <c r="E257" s="102">
        <f t="shared" si="6"/>
        <v>9</v>
      </c>
      <c r="F257" s="102" t="s">
        <v>19</v>
      </c>
      <c r="G257" s="2" t="s">
        <v>146</v>
      </c>
      <c r="H257" s="2" t="s">
        <v>133</v>
      </c>
      <c r="I257" s="2" t="s">
        <v>33</v>
      </c>
      <c r="J257" s="105">
        <v>190550.58592499947</v>
      </c>
    </row>
    <row r="258" spans="1:10" hidden="1">
      <c r="A258" s="2" t="s">
        <v>138</v>
      </c>
      <c r="B258" s="2" t="s">
        <v>136</v>
      </c>
      <c r="C258" s="2" t="s">
        <v>51</v>
      </c>
      <c r="D258" s="101">
        <v>41548</v>
      </c>
      <c r="E258" s="102">
        <f t="shared" si="6"/>
        <v>10</v>
      </c>
      <c r="F258" s="102" t="s">
        <v>19</v>
      </c>
      <c r="G258" s="2" t="s">
        <v>146</v>
      </c>
      <c r="H258" s="2" t="s">
        <v>133</v>
      </c>
      <c r="I258" s="2" t="s">
        <v>33</v>
      </c>
      <c r="J258" s="105">
        <v>180863.73427499997</v>
      </c>
    </row>
    <row r="259" spans="1:10" hidden="1">
      <c r="A259" s="2" t="s">
        <v>138</v>
      </c>
      <c r="B259" s="2" t="s">
        <v>136</v>
      </c>
      <c r="C259" s="2" t="s">
        <v>51</v>
      </c>
      <c r="D259" s="101">
        <v>41579</v>
      </c>
      <c r="E259" s="102">
        <f t="shared" si="6"/>
        <v>11</v>
      </c>
      <c r="F259" s="102" t="s">
        <v>19</v>
      </c>
      <c r="G259" s="2" t="s">
        <v>146</v>
      </c>
      <c r="H259" s="2" t="s">
        <v>133</v>
      </c>
      <c r="I259" s="2" t="s">
        <v>33</v>
      </c>
      <c r="J259" s="105">
        <v>185739.02025</v>
      </c>
    </row>
    <row r="260" spans="1:10" hidden="1">
      <c r="A260" s="2" t="s">
        <v>138</v>
      </c>
      <c r="B260" s="2" t="s">
        <v>136</v>
      </c>
      <c r="C260" s="2" t="s">
        <v>51</v>
      </c>
      <c r="D260" s="101">
        <v>41609</v>
      </c>
      <c r="E260" s="102">
        <f t="shared" si="6"/>
        <v>12</v>
      </c>
      <c r="F260" s="102" t="s">
        <v>19</v>
      </c>
      <c r="G260" s="2" t="s">
        <v>146</v>
      </c>
      <c r="H260" s="2" t="s">
        <v>133</v>
      </c>
      <c r="I260" s="2" t="s">
        <v>33</v>
      </c>
      <c r="J260" s="105">
        <v>178642.66350000002</v>
      </c>
    </row>
    <row r="261" spans="1:10" hidden="1">
      <c r="A261" s="2" t="s">
        <v>138</v>
      </c>
      <c r="B261" s="2" t="s">
        <v>136</v>
      </c>
      <c r="C261" s="2" t="s">
        <v>51</v>
      </c>
      <c r="D261" s="101">
        <v>41640</v>
      </c>
      <c r="E261" s="102">
        <f t="shared" si="6"/>
        <v>1</v>
      </c>
      <c r="F261" s="102" t="s">
        <v>19</v>
      </c>
      <c r="G261" s="2" t="s">
        <v>146</v>
      </c>
      <c r="H261" s="2" t="s">
        <v>133</v>
      </c>
      <c r="I261" s="2" t="s">
        <v>33</v>
      </c>
      <c r="J261" s="105">
        <v>224419.80119999996</v>
      </c>
    </row>
    <row r="262" spans="1:10" hidden="1">
      <c r="A262" s="2" t="s">
        <v>138</v>
      </c>
      <c r="B262" s="2" t="s">
        <v>136</v>
      </c>
      <c r="C262" s="2" t="s">
        <v>51</v>
      </c>
      <c r="D262" s="101">
        <v>41671</v>
      </c>
      <c r="E262" s="102">
        <f t="shared" si="6"/>
        <v>2</v>
      </c>
      <c r="F262" s="102" t="s">
        <v>19</v>
      </c>
      <c r="G262" s="2" t="s">
        <v>146</v>
      </c>
      <c r="H262" s="2" t="s">
        <v>133</v>
      </c>
      <c r="I262" s="2" t="s">
        <v>33</v>
      </c>
      <c r="J262" s="105">
        <v>188937.70244999998</v>
      </c>
    </row>
    <row r="263" spans="1:10" hidden="1">
      <c r="A263" s="2" t="s">
        <v>138</v>
      </c>
      <c r="B263" s="2" t="s">
        <v>136</v>
      </c>
      <c r="C263" s="2" t="s">
        <v>51</v>
      </c>
      <c r="D263" s="101">
        <v>41699</v>
      </c>
      <c r="E263" s="102">
        <f t="shared" si="6"/>
        <v>3</v>
      </c>
      <c r="F263" s="102" t="s">
        <v>19</v>
      </c>
      <c r="G263" s="2" t="s">
        <v>146</v>
      </c>
      <c r="H263" s="2" t="s">
        <v>133</v>
      </c>
      <c r="I263" s="2" t="s">
        <v>33</v>
      </c>
      <c r="J263" s="105">
        <v>188507.34840000002</v>
      </c>
    </row>
    <row r="264" spans="1:10" hidden="1">
      <c r="A264" s="2" t="s">
        <v>138</v>
      </c>
      <c r="B264" s="2" t="s">
        <v>136</v>
      </c>
      <c r="C264" s="2" t="s">
        <v>51</v>
      </c>
      <c r="D264" s="101">
        <v>41730</v>
      </c>
      <c r="E264" s="102">
        <f t="shared" si="6"/>
        <v>4</v>
      </c>
      <c r="F264" s="102" t="s">
        <v>19</v>
      </c>
      <c r="G264" s="2" t="s">
        <v>146</v>
      </c>
      <c r="H264" s="2" t="s">
        <v>133</v>
      </c>
      <c r="I264" s="2" t="s">
        <v>33</v>
      </c>
      <c r="J264" s="105">
        <v>188916.82582500001</v>
      </c>
    </row>
    <row r="265" spans="1:10" hidden="1">
      <c r="A265" s="2" t="s">
        <v>138</v>
      </c>
      <c r="B265" s="2" t="s">
        <v>136</v>
      </c>
      <c r="C265" s="2" t="s">
        <v>51</v>
      </c>
      <c r="D265" s="101">
        <v>41760</v>
      </c>
      <c r="E265" s="102">
        <f t="shared" si="6"/>
        <v>5</v>
      </c>
      <c r="F265" s="102" t="s">
        <v>19</v>
      </c>
      <c r="G265" s="2" t="s">
        <v>146</v>
      </c>
      <c r="H265" s="2" t="s">
        <v>133</v>
      </c>
      <c r="I265" s="2" t="s">
        <v>33</v>
      </c>
      <c r="J265" s="105">
        <v>200608.20937500001</v>
      </c>
    </row>
    <row r="266" spans="1:10" hidden="1">
      <c r="A266" s="2" t="s">
        <v>138</v>
      </c>
      <c r="B266" s="2" t="s">
        <v>136</v>
      </c>
      <c r="C266" s="2" t="s">
        <v>51</v>
      </c>
      <c r="D266" s="101">
        <v>41791</v>
      </c>
      <c r="E266" s="102">
        <f t="shared" si="6"/>
        <v>6</v>
      </c>
      <c r="F266" s="102" t="s">
        <v>19</v>
      </c>
      <c r="G266" s="2" t="s">
        <v>146</v>
      </c>
      <c r="H266" s="2" t="s">
        <v>133</v>
      </c>
      <c r="I266" s="2" t="s">
        <v>33</v>
      </c>
      <c r="J266" s="105">
        <v>228708.15607500001</v>
      </c>
    </row>
    <row r="267" spans="1:10" hidden="1">
      <c r="A267" s="2" t="s">
        <v>138</v>
      </c>
      <c r="B267" s="2" t="s">
        <v>136</v>
      </c>
      <c r="C267" s="2" t="s">
        <v>51</v>
      </c>
      <c r="D267" s="101">
        <v>41456</v>
      </c>
      <c r="E267" s="102">
        <f t="shared" si="6"/>
        <v>7</v>
      </c>
      <c r="F267" s="102" t="s">
        <v>19</v>
      </c>
      <c r="G267" s="2" t="s">
        <v>134</v>
      </c>
      <c r="H267" s="2" t="s">
        <v>135</v>
      </c>
      <c r="I267" s="2" t="s">
        <v>33</v>
      </c>
      <c r="J267" s="105">
        <v>1153364.1040624965</v>
      </c>
    </row>
    <row r="268" spans="1:10" hidden="1">
      <c r="A268" s="2" t="s">
        <v>138</v>
      </c>
      <c r="B268" s="2" t="s">
        <v>136</v>
      </c>
      <c r="C268" s="2" t="s">
        <v>51</v>
      </c>
      <c r="D268" s="101">
        <v>41487</v>
      </c>
      <c r="E268" s="102">
        <f t="shared" si="6"/>
        <v>8</v>
      </c>
      <c r="F268" s="102" t="s">
        <v>19</v>
      </c>
      <c r="G268" s="2" t="s">
        <v>134</v>
      </c>
      <c r="H268" s="2" t="s">
        <v>135</v>
      </c>
      <c r="I268" s="2" t="s">
        <v>33</v>
      </c>
      <c r="J268" s="105">
        <v>1593615.0621875001</v>
      </c>
    </row>
    <row r="269" spans="1:10" hidden="1">
      <c r="A269" s="2" t="s">
        <v>138</v>
      </c>
      <c r="B269" s="2" t="s">
        <v>136</v>
      </c>
      <c r="C269" s="2" t="s">
        <v>51</v>
      </c>
      <c r="D269" s="101">
        <v>41518</v>
      </c>
      <c r="E269" s="102">
        <f t="shared" si="6"/>
        <v>9</v>
      </c>
      <c r="F269" s="102" t="s">
        <v>19</v>
      </c>
      <c r="G269" s="2" t="s">
        <v>134</v>
      </c>
      <c r="H269" s="2" t="s">
        <v>135</v>
      </c>
      <c r="I269" s="2" t="s">
        <v>33</v>
      </c>
      <c r="J269" s="105">
        <v>1247652.6459374966</v>
      </c>
    </row>
    <row r="270" spans="1:10" hidden="1">
      <c r="A270" s="2" t="s">
        <v>138</v>
      </c>
      <c r="B270" s="2" t="s">
        <v>136</v>
      </c>
      <c r="C270" s="2" t="s">
        <v>51</v>
      </c>
      <c r="D270" s="101">
        <v>41548</v>
      </c>
      <c r="E270" s="102">
        <f t="shared" si="6"/>
        <v>10</v>
      </c>
      <c r="F270" s="102" t="s">
        <v>19</v>
      </c>
      <c r="G270" s="2" t="s">
        <v>134</v>
      </c>
      <c r="H270" s="2" t="s">
        <v>135</v>
      </c>
      <c r="I270" s="2" t="s">
        <v>33</v>
      </c>
      <c r="J270" s="105">
        <v>1184226.8315625</v>
      </c>
    </row>
    <row r="271" spans="1:10" hidden="1">
      <c r="A271" s="2" t="s">
        <v>138</v>
      </c>
      <c r="B271" s="2" t="s">
        <v>136</v>
      </c>
      <c r="C271" s="2" t="s">
        <v>51</v>
      </c>
      <c r="D271" s="101">
        <v>41579</v>
      </c>
      <c r="E271" s="102">
        <f t="shared" si="6"/>
        <v>11</v>
      </c>
      <c r="F271" s="102" t="s">
        <v>19</v>
      </c>
      <c r="G271" s="2" t="s">
        <v>134</v>
      </c>
      <c r="H271" s="2" t="s">
        <v>135</v>
      </c>
      <c r="I271" s="2" t="s">
        <v>33</v>
      </c>
      <c r="J271" s="105">
        <v>1216148.346875</v>
      </c>
    </row>
    <row r="272" spans="1:10" hidden="1">
      <c r="A272" s="2" t="s">
        <v>138</v>
      </c>
      <c r="B272" s="2" t="s">
        <v>136</v>
      </c>
      <c r="C272" s="2" t="s">
        <v>51</v>
      </c>
      <c r="D272" s="101">
        <v>41609</v>
      </c>
      <c r="E272" s="102">
        <f t="shared" si="6"/>
        <v>12</v>
      </c>
      <c r="F272" s="102" t="s">
        <v>19</v>
      </c>
      <c r="G272" s="2" t="s">
        <v>134</v>
      </c>
      <c r="H272" s="2" t="s">
        <v>135</v>
      </c>
      <c r="I272" s="2" t="s">
        <v>33</v>
      </c>
      <c r="J272" s="105">
        <v>1169684.1062500002</v>
      </c>
    </row>
    <row r="273" spans="1:10" hidden="1">
      <c r="A273" s="2" t="s">
        <v>138</v>
      </c>
      <c r="B273" s="2" t="s">
        <v>136</v>
      </c>
      <c r="C273" s="2" t="s">
        <v>51</v>
      </c>
      <c r="D273" s="101">
        <v>41640</v>
      </c>
      <c r="E273" s="102">
        <f t="shared" si="6"/>
        <v>1</v>
      </c>
      <c r="F273" s="102" t="s">
        <v>19</v>
      </c>
      <c r="G273" s="2" t="s">
        <v>134</v>
      </c>
      <c r="H273" s="2" t="s">
        <v>135</v>
      </c>
      <c r="I273" s="2" t="s">
        <v>33</v>
      </c>
      <c r="J273" s="105">
        <v>1469415.3649999998</v>
      </c>
    </row>
    <row r="274" spans="1:10" hidden="1">
      <c r="A274" s="2" t="s">
        <v>138</v>
      </c>
      <c r="B274" s="2" t="s">
        <v>136</v>
      </c>
      <c r="C274" s="2" t="s">
        <v>51</v>
      </c>
      <c r="D274" s="101">
        <v>41671</v>
      </c>
      <c r="E274" s="102">
        <f t="shared" si="6"/>
        <v>2</v>
      </c>
      <c r="F274" s="102" t="s">
        <v>19</v>
      </c>
      <c r="G274" s="2" t="s">
        <v>134</v>
      </c>
      <c r="H274" s="2" t="s">
        <v>135</v>
      </c>
      <c r="I274" s="2" t="s">
        <v>33</v>
      </c>
      <c r="J274" s="105">
        <v>1237092.099375</v>
      </c>
    </row>
    <row r="275" spans="1:10" hidden="1">
      <c r="A275" s="2" t="s">
        <v>138</v>
      </c>
      <c r="B275" s="2" t="s">
        <v>136</v>
      </c>
      <c r="C275" s="2" t="s">
        <v>51</v>
      </c>
      <c r="D275" s="101">
        <v>41699</v>
      </c>
      <c r="E275" s="102">
        <f t="shared" si="6"/>
        <v>3</v>
      </c>
      <c r="F275" s="102" t="s">
        <v>19</v>
      </c>
      <c r="G275" s="2" t="s">
        <v>134</v>
      </c>
      <c r="H275" s="2" t="s">
        <v>135</v>
      </c>
      <c r="I275" s="2" t="s">
        <v>33</v>
      </c>
      <c r="J275" s="105">
        <v>1234274.3050000002</v>
      </c>
    </row>
    <row r="276" spans="1:10" hidden="1">
      <c r="A276" s="2" t="s">
        <v>138</v>
      </c>
      <c r="B276" s="2" t="s">
        <v>136</v>
      </c>
      <c r="C276" s="2" t="s">
        <v>51</v>
      </c>
      <c r="D276" s="101">
        <v>41730</v>
      </c>
      <c r="E276" s="102">
        <f t="shared" si="6"/>
        <v>4</v>
      </c>
      <c r="F276" s="102" t="s">
        <v>19</v>
      </c>
      <c r="G276" s="2" t="s">
        <v>134</v>
      </c>
      <c r="H276" s="2" t="s">
        <v>135</v>
      </c>
      <c r="I276" s="2" t="s">
        <v>33</v>
      </c>
      <c r="J276" s="105">
        <v>1236955.4071875</v>
      </c>
    </row>
    <row r="277" spans="1:10" hidden="1">
      <c r="A277" s="2" t="s">
        <v>138</v>
      </c>
      <c r="B277" s="2" t="s">
        <v>136</v>
      </c>
      <c r="C277" s="2" t="s">
        <v>51</v>
      </c>
      <c r="D277" s="101">
        <v>41760</v>
      </c>
      <c r="E277" s="102">
        <f t="shared" si="6"/>
        <v>5</v>
      </c>
      <c r="F277" s="102" t="s">
        <v>19</v>
      </c>
      <c r="G277" s="2" t="s">
        <v>134</v>
      </c>
      <c r="H277" s="2" t="s">
        <v>135</v>
      </c>
      <c r="I277" s="2" t="s">
        <v>33</v>
      </c>
      <c r="J277" s="105">
        <v>1313506.1328125</v>
      </c>
    </row>
    <row r="278" spans="1:10" hidden="1">
      <c r="A278" s="2" t="s">
        <v>138</v>
      </c>
      <c r="B278" s="2" t="s">
        <v>136</v>
      </c>
      <c r="C278" s="2" t="s">
        <v>51</v>
      </c>
      <c r="D278" s="101">
        <v>41791</v>
      </c>
      <c r="E278" s="102">
        <f t="shared" si="6"/>
        <v>6</v>
      </c>
      <c r="F278" s="102" t="s">
        <v>19</v>
      </c>
      <c r="G278" s="2" t="s">
        <v>134</v>
      </c>
      <c r="H278" s="2" t="s">
        <v>135</v>
      </c>
      <c r="I278" s="2" t="s">
        <v>33</v>
      </c>
      <c r="J278" s="105">
        <v>1497493.8790625001</v>
      </c>
    </row>
    <row r="279" spans="1:10" hidden="1">
      <c r="A279" s="2" t="s">
        <v>138</v>
      </c>
      <c r="B279" s="2" t="s">
        <v>136</v>
      </c>
      <c r="C279" s="2" t="s">
        <v>64</v>
      </c>
      <c r="D279" s="101">
        <v>41456</v>
      </c>
      <c r="E279" s="102">
        <f t="shared" si="6"/>
        <v>7</v>
      </c>
      <c r="F279" s="102" t="s">
        <v>19</v>
      </c>
      <c r="G279" s="2" t="s">
        <v>123</v>
      </c>
      <c r="H279" s="2" t="s">
        <v>126</v>
      </c>
      <c r="I279" s="2" t="s">
        <v>33</v>
      </c>
      <c r="J279" s="105">
        <v>2533034.5131168002</v>
      </c>
    </row>
    <row r="280" spans="1:10" hidden="1">
      <c r="A280" s="2" t="s">
        <v>138</v>
      </c>
      <c r="B280" s="2" t="s">
        <v>136</v>
      </c>
      <c r="C280" s="2" t="s">
        <v>64</v>
      </c>
      <c r="D280" s="101">
        <v>41487</v>
      </c>
      <c r="E280" s="102">
        <f t="shared" si="6"/>
        <v>8</v>
      </c>
      <c r="F280" s="102" t="s">
        <v>19</v>
      </c>
      <c r="G280" s="2" t="s">
        <v>123</v>
      </c>
      <c r="H280" s="2" t="s">
        <v>126</v>
      </c>
      <c r="I280" s="2" t="s">
        <v>33</v>
      </c>
      <c r="J280" s="105">
        <v>3051574.1625600001</v>
      </c>
    </row>
    <row r="281" spans="1:10" hidden="1">
      <c r="A281" s="2" t="s">
        <v>138</v>
      </c>
      <c r="B281" s="2" t="s">
        <v>136</v>
      </c>
      <c r="C281" s="2" t="s">
        <v>64</v>
      </c>
      <c r="D281" s="101">
        <v>41518</v>
      </c>
      <c r="E281" s="102">
        <f t="shared" si="6"/>
        <v>9</v>
      </c>
      <c r="F281" s="102" t="s">
        <v>19</v>
      </c>
      <c r="G281" s="2" t="s">
        <v>123</v>
      </c>
      <c r="H281" s="2" t="s">
        <v>126</v>
      </c>
      <c r="I281" s="2" t="s">
        <v>33</v>
      </c>
      <c r="J281" s="105">
        <v>3084202.7580672004</v>
      </c>
    </row>
    <row r="282" spans="1:10" hidden="1">
      <c r="A282" s="2" t="s">
        <v>138</v>
      </c>
      <c r="B282" s="2" t="s">
        <v>136</v>
      </c>
      <c r="C282" s="2" t="s">
        <v>64</v>
      </c>
      <c r="D282" s="101">
        <v>41548</v>
      </c>
      <c r="E282" s="102">
        <f t="shared" si="6"/>
        <v>10</v>
      </c>
      <c r="F282" s="102" t="s">
        <v>19</v>
      </c>
      <c r="G282" s="2" t="s">
        <v>123</v>
      </c>
      <c r="H282" s="2" t="s">
        <v>126</v>
      </c>
      <c r="I282" s="2" t="s">
        <v>33</v>
      </c>
      <c r="J282" s="105">
        <v>4135202.765971201</v>
      </c>
    </row>
    <row r="283" spans="1:10" hidden="1">
      <c r="A283" s="2" t="s">
        <v>138</v>
      </c>
      <c r="B283" s="2" t="s">
        <v>136</v>
      </c>
      <c r="C283" s="2" t="s">
        <v>64</v>
      </c>
      <c r="D283" s="101">
        <v>41579</v>
      </c>
      <c r="E283" s="102">
        <f t="shared" ref="E283:E346" si="7">MONTH(D283)</f>
        <v>11</v>
      </c>
      <c r="F283" s="102" t="s">
        <v>19</v>
      </c>
      <c r="G283" s="2" t="s">
        <v>123</v>
      </c>
      <c r="H283" s="2" t="s">
        <v>126</v>
      </c>
      <c r="I283" s="2" t="s">
        <v>33</v>
      </c>
      <c r="J283" s="105">
        <v>4473275.8948415993</v>
      </c>
    </row>
    <row r="284" spans="1:10" hidden="1">
      <c r="A284" s="2" t="s">
        <v>138</v>
      </c>
      <c r="B284" s="2" t="s">
        <v>136</v>
      </c>
      <c r="C284" s="2" t="s">
        <v>64</v>
      </c>
      <c r="D284" s="101">
        <v>41609</v>
      </c>
      <c r="E284" s="102">
        <f t="shared" si="7"/>
        <v>12</v>
      </c>
      <c r="F284" s="102" t="s">
        <v>19</v>
      </c>
      <c r="G284" s="2" t="s">
        <v>123</v>
      </c>
      <c r="H284" s="2" t="s">
        <v>126</v>
      </c>
      <c r="I284" s="2" t="s">
        <v>33</v>
      </c>
      <c r="J284" s="105">
        <v>3464957.9260800011</v>
      </c>
    </row>
    <row r="285" spans="1:10" hidden="1">
      <c r="A285" s="2" t="s">
        <v>138</v>
      </c>
      <c r="B285" s="2" t="s">
        <v>136</v>
      </c>
      <c r="C285" s="2" t="s">
        <v>64</v>
      </c>
      <c r="D285" s="101">
        <v>41640</v>
      </c>
      <c r="E285" s="102">
        <f t="shared" si="7"/>
        <v>1</v>
      </c>
      <c r="F285" s="102" t="s">
        <v>19</v>
      </c>
      <c r="G285" s="2" t="s">
        <v>123</v>
      </c>
      <c r="H285" s="2" t="s">
        <v>126</v>
      </c>
      <c r="I285" s="2" t="s">
        <v>33</v>
      </c>
      <c r="J285" s="105">
        <v>4049642.8266000003</v>
      </c>
    </row>
    <row r="286" spans="1:10" hidden="1">
      <c r="A286" s="2" t="s">
        <v>138</v>
      </c>
      <c r="B286" s="2" t="s">
        <v>136</v>
      </c>
      <c r="C286" s="2" t="s">
        <v>64</v>
      </c>
      <c r="D286" s="101">
        <v>41671</v>
      </c>
      <c r="E286" s="102">
        <f t="shared" si="7"/>
        <v>2</v>
      </c>
      <c r="F286" s="102" t="s">
        <v>19</v>
      </c>
      <c r="G286" s="2" t="s">
        <v>123</v>
      </c>
      <c r="H286" s="2" t="s">
        <v>126</v>
      </c>
      <c r="I286" s="2" t="s">
        <v>33</v>
      </c>
      <c r="J286" s="105">
        <v>4767948.2214000002</v>
      </c>
    </row>
    <row r="287" spans="1:10" hidden="1">
      <c r="A287" s="2" t="s">
        <v>138</v>
      </c>
      <c r="B287" s="2" t="s">
        <v>136</v>
      </c>
      <c r="C287" s="2" t="s">
        <v>64</v>
      </c>
      <c r="D287" s="101">
        <v>41699</v>
      </c>
      <c r="E287" s="102">
        <f t="shared" si="7"/>
        <v>3</v>
      </c>
      <c r="F287" s="102" t="s">
        <v>19</v>
      </c>
      <c r="G287" s="2" t="s">
        <v>123</v>
      </c>
      <c r="H287" s="2" t="s">
        <v>126</v>
      </c>
      <c r="I287" s="2" t="s">
        <v>33</v>
      </c>
      <c r="J287" s="105">
        <v>4346722.8083999995</v>
      </c>
    </row>
    <row r="288" spans="1:10" hidden="1">
      <c r="A288" s="2" t="s">
        <v>138</v>
      </c>
      <c r="B288" s="2" t="s">
        <v>136</v>
      </c>
      <c r="C288" s="2" t="s">
        <v>64</v>
      </c>
      <c r="D288" s="101">
        <v>41730</v>
      </c>
      <c r="E288" s="102">
        <f t="shared" si="7"/>
        <v>4</v>
      </c>
      <c r="F288" s="102" t="s">
        <v>19</v>
      </c>
      <c r="G288" s="2" t="s">
        <v>123</v>
      </c>
      <c r="H288" s="2" t="s">
        <v>126</v>
      </c>
      <c r="I288" s="2" t="s">
        <v>33</v>
      </c>
      <c r="J288" s="105">
        <v>4671541.1274000006</v>
      </c>
    </row>
    <row r="289" spans="1:10" hidden="1">
      <c r="A289" s="2" t="s">
        <v>138</v>
      </c>
      <c r="B289" s="2" t="s">
        <v>136</v>
      </c>
      <c r="C289" s="2" t="s">
        <v>64</v>
      </c>
      <c r="D289" s="101">
        <v>41760</v>
      </c>
      <c r="E289" s="102">
        <f t="shared" si="7"/>
        <v>5</v>
      </c>
      <c r="F289" s="102" t="s">
        <v>19</v>
      </c>
      <c r="G289" s="2" t="s">
        <v>123</v>
      </c>
      <c r="H289" s="2" t="s">
        <v>126</v>
      </c>
      <c r="I289" s="2" t="s">
        <v>33</v>
      </c>
      <c r="J289" s="105">
        <v>5478104.6040000012</v>
      </c>
    </row>
    <row r="290" spans="1:10" hidden="1">
      <c r="A290" s="2" t="s">
        <v>138</v>
      </c>
      <c r="B290" s="2" t="s">
        <v>136</v>
      </c>
      <c r="C290" s="2" t="s">
        <v>64</v>
      </c>
      <c r="D290" s="101">
        <v>41791</v>
      </c>
      <c r="E290" s="102">
        <f t="shared" si="7"/>
        <v>6</v>
      </c>
      <c r="F290" s="102" t="s">
        <v>19</v>
      </c>
      <c r="G290" s="2" t="s">
        <v>123</v>
      </c>
      <c r="H290" s="2" t="s">
        <v>126</v>
      </c>
      <c r="I290" s="2" t="s">
        <v>33</v>
      </c>
      <c r="J290" s="105">
        <v>2269805.1667200001</v>
      </c>
    </row>
    <row r="291" spans="1:10" hidden="1">
      <c r="A291" s="2" t="s">
        <v>138</v>
      </c>
      <c r="B291" s="2" t="s">
        <v>136</v>
      </c>
      <c r="C291" s="2" t="s">
        <v>64</v>
      </c>
      <c r="D291" s="101">
        <v>41456</v>
      </c>
      <c r="E291" s="102">
        <f t="shared" si="7"/>
        <v>7</v>
      </c>
      <c r="F291" s="102" t="s">
        <v>19</v>
      </c>
      <c r="G291" s="2" t="s">
        <v>127</v>
      </c>
      <c r="H291" s="2" t="s">
        <v>128</v>
      </c>
      <c r="I291" s="2" t="s">
        <v>33</v>
      </c>
      <c r="J291" s="105">
        <v>1266517.2565584001</v>
      </c>
    </row>
    <row r="292" spans="1:10" hidden="1">
      <c r="A292" s="2" t="s">
        <v>138</v>
      </c>
      <c r="B292" s="2" t="s">
        <v>136</v>
      </c>
      <c r="C292" s="2" t="s">
        <v>64</v>
      </c>
      <c r="D292" s="101">
        <v>41487</v>
      </c>
      <c r="E292" s="102">
        <f t="shared" si="7"/>
        <v>8</v>
      </c>
      <c r="F292" s="102" t="s">
        <v>19</v>
      </c>
      <c r="G292" s="2" t="s">
        <v>127</v>
      </c>
      <c r="H292" s="2" t="s">
        <v>128</v>
      </c>
      <c r="I292" s="2" t="s">
        <v>33</v>
      </c>
      <c r="J292" s="105">
        <v>1525787.08128</v>
      </c>
    </row>
    <row r="293" spans="1:10" hidden="1">
      <c r="A293" s="2" t="s">
        <v>138</v>
      </c>
      <c r="B293" s="2" t="s">
        <v>136</v>
      </c>
      <c r="C293" s="2" t="s">
        <v>64</v>
      </c>
      <c r="D293" s="101">
        <v>41518</v>
      </c>
      <c r="E293" s="102">
        <f t="shared" si="7"/>
        <v>9</v>
      </c>
      <c r="F293" s="102" t="s">
        <v>19</v>
      </c>
      <c r="G293" s="2" t="s">
        <v>127</v>
      </c>
      <c r="H293" s="2" t="s">
        <v>128</v>
      </c>
      <c r="I293" s="2" t="s">
        <v>33</v>
      </c>
      <c r="J293" s="105">
        <v>1542101.3790336002</v>
      </c>
    </row>
    <row r="294" spans="1:10" hidden="1">
      <c r="A294" s="2" t="s">
        <v>138</v>
      </c>
      <c r="B294" s="2" t="s">
        <v>136</v>
      </c>
      <c r="C294" s="2" t="s">
        <v>64</v>
      </c>
      <c r="D294" s="101">
        <v>41548</v>
      </c>
      <c r="E294" s="102">
        <f t="shared" si="7"/>
        <v>10</v>
      </c>
      <c r="F294" s="102" t="s">
        <v>19</v>
      </c>
      <c r="G294" s="2" t="s">
        <v>127</v>
      </c>
      <c r="H294" s="2" t="s">
        <v>128</v>
      </c>
      <c r="I294" s="2" t="s">
        <v>33</v>
      </c>
      <c r="J294" s="105">
        <v>2067601.3829856005</v>
      </c>
    </row>
    <row r="295" spans="1:10" hidden="1">
      <c r="A295" s="2" t="s">
        <v>138</v>
      </c>
      <c r="B295" s="2" t="s">
        <v>136</v>
      </c>
      <c r="C295" s="2" t="s">
        <v>64</v>
      </c>
      <c r="D295" s="101">
        <v>41579</v>
      </c>
      <c r="E295" s="102">
        <f t="shared" si="7"/>
        <v>11</v>
      </c>
      <c r="F295" s="102" t="s">
        <v>19</v>
      </c>
      <c r="G295" s="2" t="s">
        <v>127</v>
      </c>
      <c r="H295" s="2" t="s">
        <v>128</v>
      </c>
      <c r="I295" s="2" t="s">
        <v>33</v>
      </c>
      <c r="J295" s="105">
        <v>2236637.9474207996</v>
      </c>
    </row>
    <row r="296" spans="1:10" hidden="1">
      <c r="A296" s="2" t="s">
        <v>138</v>
      </c>
      <c r="B296" s="2" t="s">
        <v>136</v>
      </c>
      <c r="C296" s="2" t="s">
        <v>64</v>
      </c>
      <c r="D296" s="101">
        <v>41609</v>
      </c>
      <c r="E296" s="102">
        <f t="shared" si="7"/>
        <v>12</v>
      </c>
      <c r="F296" s="102" t="s">
        <v>19</v>
      </c>
      <c r="G296" s="2" t="s">
        <v>127</v>
      </c>
      <c r="H296" s="2" t="s">
        <v>128</v>
      </c>
      <c r="I296" s="2" t="s">
        <v>33</v>
      </c>
      <c r="J296" s="105">
        <v>1732478.9630400005</v>
      </c>
    </row>
    <row r="297" spans="1:10" hidden="1">
      <c r="A297" s="2" t="s">
        <v>138</v>
      </c>
      <c r="B297" s="2" t="s">
        <v>136</v>
      </c>
      <c r="C297" s="2" t="s">
        <v>64</v>
      </c>
      <c r="D297" s="101">
        <v>41640</v>
      </c>
      <c r="E297" s="102">
        <f t="shared" si="7"/>
        <v>1</v>
      </c>
      <c r="F297" s="102" t="s">
        <v>19</v>
      </c>
      <c r="G297" s="2" t="s">
        <v>127</v>
      </c>
      <c r="H297" s="2" t="s">
        <v>128</v>
      </c>
      <c r="I297" s="2" t="s">
        <v>33</v>
      </c>
      <c r="J297" s="105">
        <v>2024821.4133000001</v>
      </c>
    </row>
    <row r="298" spans="1:10" hidden="1">
      <c r="A298" s="2" t="s">
        <v>138</v>
      </c>
      <c r="B298" s="2" t="s">
        <v>136</v>
      </c>
      <c r="C298" s="2" t="s">
        <v>64</v>
      </c>
      <c r="D298" s="101">
        <v>41671</v>
      </c>
      <c r="E298" s="102">
        <f t="shared" si="7"/>
        <v>2</v>
      </c>
      <c r="F298" s="102" t="s">
        <v>19</v>
      </c>
      <c r="G298" s="2" t="s">
        <v>127</v>
      </c>
      <c r="H298" s="2" t="s">
        <v>128</v>
      </c>
      <c r="I298" s="2" t="s">
        <v>33</v>
      </c>
      <c r="J298" s="105">
        <v>2383974.1107000001</v>
      </c>
    </row>
    <row r="299" spans="1:10" hidden="1">
      <c r="A299" s="2" t="s">
        <v>138</v>
      </c>
      <c r="B299" s="2" t="s">
        <v>136</v>
      </c>
      <c r="C299" s="2" t="s">
        <v>64</v>
      </c>
      <c r="D299" s="101">
        <v>41699</v>
      </c>
      <c r="E299" s="102">
        <f t="shared" si="7"/>
        <v>3</v>
      </c>
      <c r="F299" s="102" t="s">
        <v>19</v>
      </c>
      <c r="G299" s="2" t="s">
        <v>127</v>
      </c>
      <c r="H299" s="2" t="s">
        <v>128</v>
      </c>
      <c r="I299" s="2" t="s">
        <v>33</v>
      </c>
      <c r="J299" s="105">
        <v>2173361.4041999998</v>
      </c>
    </row>
    <row r="300" spans="1:10" hidden="1">
      <c r="A300" s="2" t="s">
        <v>138</v>
      </c>
      <c r="B300" s="2" t="s">
        <v>136</v>
      </c>
      <c r="C300" s="2" t="s">
        <v>64</v>
      </c>
      <c r="D300" s="101">
        <v>41730</v>
      </c>
      <c r="E300" s="102">
        <f t="shared" si="7"/>
        <v>4</v>
      </c>
      <c r="F300" s="102" t="s">
        <v>19</v>
      </c>
      <c r="G300" s="2" t="s">
        <v>127</v>
      </c>
      <c r="H300" s="2" t="s">
        <v>128</v>
      </c>
      <c r="I300" s="2" t="s">
        <v>33</v>
      </c>
      <c r="J300" s="105">
        <v>2335770.5637000003</v>
      </c>
    </row>
    <row r="301" spans="1:10" hidden="1">
      <c r="A301" s="2" t="s">
        <v>138</v>
      </c>
      <c r="B301" s="2" t="s">
        <v>136</v>
      </c>
      <c r="C301" s="2" t="s">
        <v>64</v>
      </c>
      <c r="D301" s="101">
        <v>41760</v>
      </c>
      <c r="E301" s="102">
        <f t="shared" si="7"/>
        <v>5</v>
      </c>
      <c r="F301" s="102" t="s">
        <v>19</v>
      </c>
      <c r="G301" s="2" t="s">
        <v>127</v>
      </c>
      <c r="H301" s="2" t="s">
        <v>128</v>
      </c>
      <c r="I301" s="2" t="s">
        <v>33</v>
      </c>
      <c r="J301" s="105">
        <v>2739052.3020000006</v>
      </c>
    </row>
    <row r="302" spans="1:10" hidden="1">
      <c r="A302" s="2" t="s">
        <v>138</v>
      </c>
      <c r="B302" s="2" t="s">
        <v>136</v>
      </c>
      <c r="C302" s="2" t="s">
        <v>64</v>
      </c>
      <c r="D302" s="101">
        <v>41791</v>
      </c>
      <c r="E302" s="102">
        <f t="shared" si="7"/>
        <v>6</v>
      </c>
      <c r="F302" s="102" t="s">
        <v>19</v>
      </c>
      <c r="G302" s="2" t="s">
        <v>127</v>
      </c>
      <c r="H302" s="2" t="s">
        <v>128</v>
      </c>
      <c r="I302" s="2" t="s">
        <v>33</v>
      </c>
      <c r="J302" s="105">
        <v>1134902.58336</v>
      </c>
    </row>
    <row r="303" spans="1:10" hidden="1">
      <c r="A303" s="2" t="s">
        <v>138</v>
      </c>
      <c r="B303" s="2" t="s">
        <v>136</v>
      </c>
      <c r="C303" s="2" t="s">
        <v>64</v>
      </c>
      <c r="D303" s="101">
        <v>41456</v>
      </c>
      <c r="E303" s="102">
        <f t="shared" si="7"/>
        <v>7</v>
      </c>
      <c r="F303" s="102" t="s">
        <v>19</v>
      </c>
      <c r="G303" s="2" t="s">
        <v>127</v>
      </c>
      <c r="H303" s="2" t="s">
        <v>129</v>
      </c>
      <c r="I303" s="2" t="s">
        <v>33</v>
      </c>
      <c r="J303" s="105">
        <v>1055431.0471320001</v>
      </c>
    </row>
    <row r="304" spans="1:10" hidden="1">
      <c r="A304" s="2" t="s">
        <v>138</v>
      </c>
      <c r="B304" s="2" t="s">
        <v>136</v>
      </c>
      <c r="C304" s="2" t="s">
        <v>64</v>
      </c>
      <c r="D304" s="101">
        <v>41487</v>
      </c>
      <c r="E304" s="102">
        <f t="shared" si="7"/>
        <v>8</v>
      </c>
      <c r="F304" s="102" t="s">
        <v>19</v>
      </c>
      <c r="G304" s="2" t="s">
        <v>127</v>
      </c>
      <c r="H304" s="2" t="s">
        <v>129</v>
      </c>
      <c r="I304" s="2" t="s">
        <v>33</v>
      </c>
      <c r="J304" s="105">
        <v>1271489.2344000002</v>
      </c>
    </row>
    <row r="305" spans="1:10" hidden="1">
      <c r="A305" s="2" t="s">
        <v>138</v>
      </c>
      <c r="B305" s="2" t="s">
        <v>136</v>
      </c>
      <c r="C305" s="2" t="s">
        <v>64</v>
      </c>
      <c r="D305" s="101">
        <v>41518</v>
      </c>
      <c r="E305" s="102">
        <f t="shared" si="7"/>
        <v>9</v>
      </c>
      <c r="F305" s="102" t="s">
        <v>19</v>
      </c>
      <c r="G305" s="2" t="s">
        <v>127</v>
      </c>
      <c r="H305" s="2" t="s">
        <v>129</v>
      </c>
      <c r="I305" s="2" t="s">
        <v>33</v>
      </c>
      <c r="J305" s="105">
        <v>1285084.4825280001</v>
      </c>
    </row>
    <row r="306" spans="1:10" hidden="1">
      <c r="A306" s="2" t="s">
        <v>138</v>
      </c>
      <c r="B306" s="2" t="s">
        <v>136</v>
      </c>
      <c r="C306" s="2" t="s">
        <v>64</v>
      </c>
      <c r="D306" s="101">
        <v>41548</v>
      </c>
      <c r="E306" s="102">
        <f t="shared" si="7"/>
        <v>10</v>
      </c>
      <c r="F306" s="102" t="s">
        <v>19</v>
      </c>
      <c r="G306" s="2" t="s">
        <v>127</v>
      </c>
      <c r="H306" s="2" t="s">
        <v>129</v>
      </c>
      <c r="I306" s="2" t="s">
        <v>33</v>
      </c>
      <c r="J306" s="105">
        <v>1723001.1524880002</v>
      </c>
    </row>
    <row r="307" spans="1:10" hidden="1">
      <c r="A307" s="2" t="s">
        <v>138</v>
      </c>
      <c r="B307" s="2" t="s">
        <v>136</v>
      </c>
      <c r="C307" s="2" t="s">
        <v>64</v>
      </c>
      <c r="D307" s="101">
        <v>41579</v>
      </c>
      <c r="E307" s="102">
        <f t="shared" si="7"/>
        <v>11</v>
      </c>
      <c r="F307" s="102" t="s">
        <v>19</v>
      </c>
      <c r="G307" s="2" t="s">
        <v>127</v>
      </c>
      <c r="H307" s="2" t="s">
        <v>129</v>
      </c>
      <c r="I307" s="2" t="s">
        <v>33</v>
      </c>
      <c r="J307" s="105">
        <v>1863864.9561839998</v>
      </c>
    </row>
    <row r="308" spans="1:10" hidden="1">
      <c r="A308" s="2" t="s">
        <v>138</v>
      </c>
      <c r="B308" s="2" t="s">
        <v>136</v>
      </c>
      <c r="C308" s="2" t="s">
        <v>64</v>
      </c>
      <c r="D308" s="101">
        <v>41609</v>
      </c>
      <c r="E308" s="102">
        <f t="shared" si="7"/>
        <v>12</v>
      </c>
      <c r="F308" s="102" t="s">
        <v>19</v>
      </c>
      <c r="G308" s="2" t="s">
        <v>127</v>
      </c>
      <c r="H308" s="2" t="s">
        <v>129</v>
      </c>
      <c r="I308" s="2" t="s">
        <v>33</v>
      </c>
      <c r="J308" s="105">
        <v>1443732.4692000004</v>
      </c>
    </row>
    <row r="309" spans="1:10" hidden="1">
      <c r="A309" s="2" t="s">
        <v>138</v>
      </c>
      <c r="B309" s="2" t="s">
        <v>136</v>
      </c>
      <c r="C309" s="2" t="s">
        <v>64</v>
      </c>
      <c r="D309" s="101">
        <v>41640</v>
      </c>
      <c r="E309" s="102">
        <f t="shared" si="7"/>
        <v>1</v>
      </c>
      <c r="F309" s="102" t="s">
        <v>19</v>
      </c>
      <c r="G309" s="2" t="s">
        <v>127</v>
      </c>
      <c r="H309" s="2" t="s">
        <v>129</v>
      </c>
      <c r="I309" s="2" t="s">
        <v>33</v>
      </c>
      <c r="J309" s="105">
        <v>1687351.1777500003</v>
      </c>
    </row>
    <row r="310" spans="1:10" hidden="1">
      <c r="A310" s="2" t="s">
        <v>138</v>
      </c>
      <c r="B310" s="2" t="s">
        <v>136</v>
      </c>
      <c r="C310" s="2" t="s">
        <v>64</v>
      </c>
      <c r="D310" s="101">
        <v>41671</v>
      </c>
      <c r="E310" s="102">
        <f t="shared" si="7"/>
        <v>2</v>
      </c>
      <c r="F310" s="102" t="s">
        <v>19</v>
      </c>
      <c r="G310" s="2" t="s">
        <v>127</v>
      </c>
      <c r="H310" s="2" t="s">
        <v>129</v>
      </c>
      <c r="I310" s="2" t="s">
        <v>33</v>
      </c>
      <c r="J310" s="105">
        <v>1986645.0922500002</v>
      </c>
    </row>
    <row r="311" spans="1:10" hidden="1">
      <c r="A311" s="2" t="s">
        <v>138</v>
      </c>
      <c r="B311" s="2" t="s">
        <v>136</v>
      </c>
      <c r="C311" s="2" t="s">
        <v>64</v>
      </c>
      <c r="D311" s="101">
        <v>41699</v>
      </c>
      <c r="E311" s="102">
        <f t="shared" si="7"/>
        <v>3</v>
      </c>
      <c r="F311" s="102" t="s">
        <v>19</v>
      </c>
      <c r="G311" s="2" t="s">
        <v>127</v>
      </c>
      <c r="H311" s="2" t="s">
        <v>129</v>
      </c>
      <c r="I311" s="2" t="s">
        <v>33</v>
      </c>
      <c r="J311" s="105">
        <v>1811134.5035000001</v>
      </c>
    </row>
    <row r="312" spans="1:10" hidden="1">
      <c r="A312" s="2" t="s">
        <v>138</v>
      </c>
      <c r="B312" s="2" t="s">
        <v>136</v>
      </c>
      <c r="C312" s="2" t="s">
        <v>64</v>
      </c>
      <c r="D312" s="101">
        <v>41730</v>
      </c>
      <c r="E312" s="102">
        <f t="shared" si="7"/>
        <v>4</v>
      </c>
      <c r="F312" s="102" t="s">
        <v>19</v>
      </c>
      <c r="G312" s="2" t="s">
        <v>127</v>
      </c>
      <c r="H312" s="2" t="s">
        <v>129</v>
      </c>
      <c r="I312" s="2" t="s">
        <v>33</v>
      </c>
      <c r="J312" s="105">
        <v>1946475.4697500004</v>
      </c>
    </row>
    <row r="313" spans="1:10" hidden="1">
      <c r="A313" s="2" t="s">
        <v>138</v>
      </c>
      <c r="B313" s="2" t="s">
        <v>136</v>
      </c>
      <c r="C313" s="2" t="s">
        <v>64</v>
      </c>
      <c r="D313" s="101">
        <v>41760</v>
      </c>
      <c r="E313" s="102">
        <f t="shared" si="7"/>
        <v>5</v>
      </c>
      <c r="F313" s="102" t="s">
        <v>19</v>
      </c>
      <c r="G313" s="2" t="s">
        <v>127</v>
      </c>
      <c r="H313" s="2" t="s">
        <v>129</v>
      </c>
      <c r="I313" s="2" t="s">
        <v>33</v>
      </c>
      <c r="J313" s="105">
        <v>2282543.5850000004</v>
      </c>
    </row>
    <row r="314" spans="1:10" hidden="1">
      <c r="A314" s="2" t="s">
        <v>138</v>
      </c>
      <c r="B314" s="2" t="s">
        <v>136</v>
      </c>
      <c r="C314" s="2" t="s">
        <v>64</v>
      </c>
      <c r="D314" s="101">
        <v>41791</v>
      </c>
      <c r="E314" s="102">
        <f t="shared" si="7"/>
        <v>6</v>
      </c>
      <c r="F314" s="102" t="s">
        <v>19</v>
      </c>
      <c r="G314" s="2" t="s">
        <v>127</v>
      </c>
      <c r="H314" s="2" t="s">
        <v>129</v>
      </c>
      <c r="I314" s="2" t="s">
        <v>33</v>
      </c>
      <c r="J314" s="105">
        <v>945752.15280000004</v>
      </c>
    </row>
    <row r="315" spans="1:10" hidden="1">
      <c r="A315" s="2" t="s">
        <v>138</v>
      </c>
      <c r="B315" s="2" t="s">
        <v>136</v>
      </c>
      <c r="C315" s="2" t="s">
        <v>64</v>
      </c>
      <c r="D315" s="101">
        <v>41456</v>
      </c>
      <c r="E315" s="102">
        <f t="shared" si="7"/>
        <v>7</v>
      </c>
      <c r="F315" s="102" t="s">
        <v>19</v>
      </c>
      <c r="G315" s="2" t="s">
        <v>146</v>
      </c>
      <c r="H315" s="2" t="s">
        <v>130</v>
      </c>
      <c r="I315" s="2" t="s">
        <v>33</v>
      </c>
      <c r="J315" s="105">
        <v>996326.908492608</v>
      </c>
    </row>
    <row r="316" spans="1:10" hidden="1">
      <c r="A316" s="2" t="s">
        <v>138</v>
      </c>
      <c r="B316" s="2" t="s">
        <v>136</v>
      </c>
      <c r="C316" s="2" t="s">
        <v>64</v>
      </c>
      <c r="D316" s="101">
        <v>41487</v>
      </c>
      <c r="E316" s="102">
        <f t="shared" si="7"/>
        <v>8</v>
      </c>
      <c r="F316" s="102" t="s">
        <v>19</v>
      </c>
      <c r="G316" s="2" t="s">
        <v>146</v>
      </c>
      <c r="H316" s="2" t="s">
        <v>130</v>
      </c>
      <c r="I316" s="2" t="s">
        <v>33</v>
      </c>
      <c r="J316" s="105">
        <v>1200285.8372736</v>
      </c>
    </row>
    <row r="317" spans="1:10" hidden="1">
      <c r="A317" s="2" t="s">
        <v>138</v>
      </c>
      <c r="B317" s="2" t="s">
        <v>136</v>
      </c>
      <c r="C317" s="2" t="s">
        <v>64</v>
      </c>
      <c r="D317" s="101">
        <v>41518</v>
      </c>
      <c r="E317" s="102">
        <f t="shared" si="7"/>
        <v>9</v>
      </c>
      <c r="F317" s="102" t="s">
        <v>19</v>
      </c>
      <c r="G317" s="2" t="s">
        <v>146</v>
      </c>
      <c r="H317" s="2" t="s">
        <v>130</v>
      </c>
      <c r="I317" s="2" t="s">
        <v>33</v>
      </c>
      <c r="J317" s="105">
        <v>1213119.7515064322</v>
      </c>
    </row>
    <row r="318" spans="1:10" hidden="1">
      <c r="A318" s="2" t="s">
        <v>138</v>
      </c>
      <c r="B318" s="2" t="s">
        <v>136</v>
      </c>
      <c r="C318" s="2" t="s">
        <v>64</v>
      </c>
      <c r="D318" s="101">
        <v>41548</v>
      </c>
      <c r="E318" s="102">
        <f t="shared" si="7"/>
        <v>10</v>
      </c>
      <c r="F318" s="102" t="s">
        <v>19</v>
      </c>
      <c r="G318" s="2" t="s">
        <v>146</v>
      </c>
      <c r="H318" s="2" t="s">
        <v>130</v>
      </c>
      <c r="I318" s="2" t="s">
        <v>33</v>
      </c>
      <c r="J318" s="105">
        <v>1626513.0879486722</v>
      </c>
    </row>
    <row r="319" spans="1:10" hidden="1">
      <c r="A319" s="2" t="s">
        <v>138</v>
      </c>
      <c r="B319" s="2" t="s">
        <v>136</v>
      </c>
      <c r="C319" s="2" t="s">
        <v>64</v>
      </c>
      <c r="D319" s="101">
        <v>41579</v>
      </c>
      <c r="E319" s="102">
        <f t="shared" si="7"/>
        <v>11</v>
      </c>
      <c r="F319" s="102" t="s">
        <v>19</v>
      </c>
      <c r="G319" s="2" t="s">
        <v>146</v>
      </c>
      <c r="H319" s="2" t="s">
        <v>130</v>
      </c>
      <c r="I319" s="2" t="s">
        <v>33</v>
      </c>
      <c r="J319" s="105">
        <v>1759488.5186376958</v>
      </c>
    </row>
    <row r="320" spans="1:10" hidden="1">
      <c r="A320" s="2" t="s">
        <v>138</v>
      </c>
      <c r="B320" s="2" t="s">
        <v>136</v>
      </c>
      <c r="C320" s="2" t="s">
        <v>64</v>
      </c>
      <c r="D320" s="101">
        <v>41609</v>
      </c>
      <c r="E320" s="102">
        <f t="shared" si="7"/>
        <v>12</v>
      </c>
      <c r="F320" s="102" t="s">
        <v>19</v>
      </c>
      <c r="G320" s="2" t="s">
        <v>146</v>
      </c>
      <c r="H320" s="2" t="s">
        <v>130</v>
      </c>
      <c r="I320" s="2" t="s">
        <v>33</v>
      </c>
      <c r="J320" s="105">
        <v>1362883.4509248002</v>
      </c>
    </row>
    <row r="321" spans="1:10" hidden="1">
      <c r="A321" s="2" t="s">
        <v>138</v>
      </c>
      <c r="B321" s="2" t="s">
        <v>136</v>
      </c>
      <c r="C321" s="2" t="s">
        <v>64</v>
      </c>
      <c r="D321" s="101">
        <v>41640</v>
      </c>
      <c r="E321" s="102">
        <f t="shared" si="7"/>
        <v>1</v>
      </c>
      <c r="F321" s="102" t="s">
        <v>19</v>
      </c>
      <c r="G321" s="2" t="s">
        <v>146</v>
      </c>
      <c r="H321" s="2" t="s">
        <v>130</v>
      </c>
      <c r="I321" s="2" t="s">
        <v>33</v>
      </c>
      <c r="J321" s="105">
        <v>1592859.5117959999</v>
      </c>
    </row>
    <row r="322" spans="1:10" hidden="1">
      <c r="A322" s="2" t="s">
        <v>138</v>
      </c>
      <c r="B322" s="2" t="s">
        <v>136</v>
      </c>
      <c r="C322" s="2" t="s">
        <v>64</v>
      </c>
      <c r="D322" s="101">
        <v>41671</v>
      </c>
      <c r="E322" s="102">
        <f t="shared" si="7"/>
        <v>2</v>
      </c>
      <c r="F322" s="102" t="s">
        <v>19</v>
      </c>
      <c r="G322" s="2" t="s">
        <v>146</v>
      </c>
      <c r="H322" s="2" t="s">
        <v>130</v>
      </c>
      <c r="I322" s="2" t="s">
        <v>33</v>
      </c>
      <c r="J322" s="105">
        <v>1875392.9670840001</v>
      </c>
    </row>
    <row r="323" spans="1:10" hidden="1">
      <c r="A323" s="2" t="s">
        <v>138</v>
      </c>
      <c r="B323" s="2" t="s">
        <v>136</v>
      </c>
      <c r="C323" s="2" t="s">
        <v>64</v>
      </c>
      <c r="D323" s="101">
        <v>41699</v>
      </c>
      <c r="E323" s="102">
        <f t="shared" si="7"/>
        <v>3</v>
      </c>
      <c r="F323" s="102" t="s">
        <v>19</v>
      </c>
      <c r="G323" s="2" t="s">
        <v>146</v>
      </c>
      <c r="H323" s="2" t="s">
        <v>130</v>
      </c>
      <c r="I323" s="2" t="s">
        <v>33</v>
      </c>
      <c r="J323" s="105">
        <v>1709710.9713039999</v>
      </c>
    </row>
    <row r="324" spans="1:10" hidden="1">
      <c r="A324" s="2" t="s">
        <v>138</v>
      </c>
      <c r="B324" s="2" t="s">
        <v>136</v>
      </c>
      <c r="C324" s="2" t="s">
        <v>64</v>
      </c>
      <c r="D324" s="101">
        <v>41730</v>
      </c>
      <c r="E324" s="102">
        <f t="shared" si="7"/>
        <v>4</v>
      </c>
      <c r="F324" s="102" t="s">
        <v>19</v>
      </c>
      <c r="G324" s="2" t="s">
        <v>146</v>
      </c>
      <c r="H324" s="2" t="s">
        <v>130</v>
      </c>
      <c r="I324" s="2" t="s">
        <v>33</v>
      </c>
      <c r="J324" s="105">
        <v>1837472.8434440002</v>
      </c>
    </row>
    <row r="325" spans="1:10" hidden="1">
      <c r="A325" s="2" t="s">
        <v>138</v>
      </c>
      <c r="B325" s="2" t="s">
        <v>136</v>
      </c>
      <c r="C325" s="2" t="s">
        <v>64</v>
      </c>
      <c r="D325" s="101">
        <v>41760</v>
      </c>
      <c r="E325" s="102">
        <f t="shared" si="7"/>
        <v>5</v>
      </c>
      <c r="F325" s="102" t="s">
        <v>19</v>
      </c>
      <c r="G325" s="2" t="s">
        <v>146</v>
      </c>
      <c r="H325" s="2" t="s">
        <v>130</v>
      </c>
      <c r="I325" s="2" t="s">
        <v>33</v>
      </c>
      <c r="J325" s="105">
        <v>2154721.1442400003</v>
      </c>
    </row>
    <row r="326" spans="1:10" hidden="1">
      <c r="A326" s="2" t="s">
        <v>138</v>
      </c>
      <c r="B326" s="2" t="s">
        <v>136</v>
      </c>
      <c r="C326" s="2" t="s">
        <v>64</v>
      </c>
      <c r="D326" s="101">
        <v>41791</v>
      </c>
      <c r="E326" s="102">
        <f t="shared" si="7"/>
        <v>6</v>
      </c>
      <c r="F326" s="102" t="s">
        <v>19</v>
      </c>
      <c r="G326" s="2" t="s">
        <v>146</v>
      </c>
      <c r="H326" s="2" t="s">
        <v>130</v>
      </c>
      <c r="I326" s="2" t="s">
        <v>33</v>
      </c>
      <c r="J326" s="105">
        <v>892790.0322432</v>
      </c>
    </row>
    <row r="327" spans="1:10" hidden="1">
      <c r="A327" s="2" t="s">
        <v>138</v>
      </c>
      <c r="B327" s="2" t="s">
        <v>136</v>
      </c>
      <c r="C327" s="2" t="s">
        <v>64</v>
      </c>
      <c r="D327" s="101">
        <v>41456</v>
      </c>
      <c r="E327" s="102">
        <f t="shared" si="7"/>
        <v>7</v>
      </c>
      <c r="F327" s="102" t="s">
        <v>19</v>
      </c>
      <c r="G327" s="2" t="s">
        <v>146</v>
      </c>
      <c r="H327" s="2" t="s">
        <v>131</v>
      </c>
      <c r="I327" s="2" t="s">
        <v>33</v>
      </c>
      <c r="J327" s="105">
        <v>869931.04490880016</v>
      </c>
    </row>
    <row r="328" spans="1:10" hidden="1">
      <c r="A328" s="2" t="s">
        <v>138</v>
      </c>
      <c r="B328" s="2" t="s">
        <v>136</v>
      </c>
      <c r="C328" s="2" t="s">
        <v>64</v>
      </c>
      <c r="D328" s="101">
        <v>41487</v>
      </c>
      <c r="E328" s="102">
        <f t="shared" si="7"/>
        <v>8</v>
      </c>
      <c r="F328" s="102" t="s">
        <v>19</v>
      </c>
      <c r="G328" s="2" t="s">
        <v>146</v>
      </c>
      <c r="H328" s="2" t="s">
        <v>131</v>
      </c>
      <c r="I328" s="2" t="s">
        <v>33</v>
      </c>
      <c r="J328" s="105">
        <v>1048015.3689600001</v>
      </c>
    </row>
    <row r="329" spans="1:10" hidden="1">
      <c r="A329" s="2" t="s">
        <v>138</v>
      </c>
      <c r="B329" s="2" t="s">
        <v>136</v>
      </c>
      <c r="C329" s="2" t="s">
        <v>64</v>
      </c>
      <c r="D329" s="101">
        <v>41518</v>
      </c>
      <c r="E329" s="102">
        <f t="shared" si="7"/>
        <v>9</v>
      </c>
      <c r="F329" s="102" t="s">
        <v>19</v>
      </c>
      <c r="G329" s="2" t="s">
        <v>146</v>
      </c>
      <c r="H329" s="2" t="s">
        <v>131</v>
      </c>
      <c r="I329" s="2" t="s">
        <v>33</v>
      </c>
      <c r="J329" s="105">
        <v>1059221.1492352001</v>
      </c>
    </row>
    <row r="330" spans="1:10" hidden="1">
      <c r="A330" s="2" t="s">
        <v>138</v>
      </c>
      <c r="B330" s="2" t="s">
        <v>136</v>
      </c>
      <c r="C330" s="2" t="s">
        <v>64</v>
      </c>
      <c r="D330" s="101">
        <v>41548</v>
      </c>
      <c r="E330" s="102">
        <f t="shared" si="7"/>
        <v>10</v>
      </c>
      <c r="F330" s="102" t="s">
        <v>19</v>
      </c>
      <c r="G330" s="2" t="s">
        <v>146</v>
      </c>
      <c r="H330" s="2" t="s">
        <v>131</v>
      </c>
      <c r="I330" s="2" t="s">
        <v>33</v>
      </c>
      <c r="J330" s="105">
        <v>1420170.6468992003</v>
      </c>
    </row>
    <row r="331" spans="1:10" hidden="1">
      <c r="A331" s="2" t="s">
        <v>138</v>
      </c>
      <c r="B331" s="2" t="s">
        <v>136</v>
      </c>
      <c r="C331" s="2" t="s">
        <v>64</v>
      </c>
      <c r="D331" s="101">
        <v>41579</v>
      </c>
      <c r="E331" s="102">
        <f t="shared" si="7"/>
        <v>11</v>
      </c>
      <c r="F331" s="102" t="s">
        <v>19</v>
      </c>
      <c r="G331" s="2" t="s">
        <v>146</v>
      </c>
      <c r="H331" s="2" t="s">
        <v>131</v>
      </c>
      <c r="I331" s="2" t="s">
        <v>33</v>
      </c>
      <c r="J331" s="105">
        <v>1536276.5699455999</v>
      </c>
    </row>
    <row r="332" spans="1:10" hidden="1">
      <c r="A332" s="2" t="s">
        <v>138</v>
      </c>
      <c r="B332" s="2" t="s">
        <v>136</v>
      </c>
      <c r="C332" s="2" t="s">
        <v>64</v>
      </c>
      <c r="D332" s="101">
        <v>41609</v>
      </c>
      <c r="E332" s="102">
        <f t="shared" si="7"/>
        <v>12</v>
      </c>
      <c r="F332" s="102" t="s">
        <v>19</v>
      </c>
      <c r="G332" s="2" t="s">
        <v>146</v>
      </c>
      <c r="H332" s="2" t="s">
        <v>131</v>
      </c>
      <c r="I332" s="2" t="s">
        <v>33</v>
      </c>
      <c r="J332" s="105">
        <v>785390.46324480022</v>
      </c>
    </row>
    <row r="333" spans="1:10" hidden="1">
      <c r="A333" s="2" t="s">
        <v>138</v>
      </c>
      <c r="B333" s="2" t="s">
        <v>136</v>
      </c>
      <c r="C333" s="2" t="s">
        <v>64</v>
      </c>
      <c r="D333" s="101">
        <v>41640</v>
      </c>
      <c r="E333" s="102">
        <f t="shared" si="7"/>
        <v>1</v>
      </c>
      <c r="F333" s="102" t="s">
        <v>19</v>
      </c>
      <c r="G333" s="2" t="s">
        <v>146</v>
      </c>
      <c r="H333" s="2" t="s">
        <v>131</v>
      </c>
      <c r="I333" s="2" t="s">
        <v>33</v>
      </c>
      <c r="J333" s="105">
        <v>734335.23255680013</v>
      </c>
    </row>
    <row r="334" spans="1:10" hidden="1">
      <c r="A334" s="2" t="s">
        <v>138</v>
      </c>
      <c r="B334" s="2" t="s">
        <v>136</v>
      </c>
      <c r="C334" s="2" t="s">
        <v>64</v>
      </c>
      <c r="D334" s="101">
        <v>41671</v>
      </c>
      <c r="E334" s="102">
        <f t="shared" si="7"/>
        <v>2</v>
      </c>
      <c r="F334" s="102" t="s">
        <v>19</v>
      </c>
      <c r="G334" s="2" t="s">
        <v>146</v>
      </c>
      <c r="H334" s="2" t="s">
        <v>131</v>
      </c>
      <c r="I334" s="2" t="s">
        <v>33</v>
      </c>
      <c r="J334" s="105">
        <v>864587.94414720009</v>
      </c>
    </row>
    <row r="335" spans="1:10" hidden="1">
      <c r="A335" s="2" t="s">
        <v>138</v>
      </c>
      <c r="B335" s="2" t="s">
        <v>136</v>
      </c>
      <c r="C335" s="2" t="s">
        <v>64</v>
      </c>
      <c r="D335" s="101">
        <v>41699</v>
      </c>
      <c r="E335" s="102">
        <f t="shared" si="7"/>
        <v>3</v>
      </c>
      <c r="F335" s="102" t="s">
        <v>19</v>
      </c>
      <c r="G335" s="2" t="s">
        <v>146</v>
      </c>
      <c r="H335" s="2" t="s">
        <v>131</v>
      </c>
      <c r="I335" s="2" t="s">
        <v>33</v>
      </c>
      <c r="J335" s="105">
        <v>788205.73592320003</v>
      </c>
    </row>
    <row r="336" spans="1:10" hidden="1">
      <c r="A336" s="2" t="s">
        <v>138</v>
      </c>
      <c r="B336" s="2" t="s">
        <v>136</v>
      </c>
      <c r="C336" s="2" t="s">
        <v>64</v>
      </c>
      <c r="D336" s="101">
        <v>41730</v>
      </c>
      <c r="E336" s="102">
        <f t="shared" si="7"/>
        <v>4</v>
      </c>
      <c r="F336" s="102" t="s">
        <v>19</v>
      </c>
      <c r="G336" s="2" t="s">
        <v>146</v>
      </c>
      <c r="H336" s="2" t="s">
        <v>131</v>
      </c>
      <c r="I336" s="2" t="s">
        <v>33</v>
      </c>
      <c r="J336" s="105">
        <v>847106.12443520024</v>
      </c>
    </row>
    <row r="337" spans="1:10" hidden="1">
      <c r="A337" s="2" t="s">
        <v>138</v>
      </c>
      <c r="B337" s="2" t="s">
        <v>136</v>
      </c>
      <c r="C337" s="2" t="s">
        <v>64</v>
      </c>
      <c r="D337" s="101">
        <v>41760</v>
      </c>
      <c r="E337" s="102">
        <f t="shared" si="7"/>
        <v>5</v>
      </c>
      <c r="F337" s="102" t="s">
        <v>19</v>
      </c>
      <c r="G337" s="2" t="s">
        <v>146</v>
      </c>
      <c r="H337" s="2" t="s">
        <v>131</v>
      </c>
      <c r="I337" s="2" t="s">
        <v>33</v>
      </c>
      <c r="J337" s="105">
        <v>993362.96819200017</v>
      </c>
    </row>
    <row r="338" spans="1:10" hidden="1">
      <c r="A338" s="2" t="s">
        <v>138</v>
      </c>
      <c r="B338" s="2" t="s">
        <v>136</v>
      </c>
      <c r="C338" s="2" t="s">
        <v>64</v>
      </c>
      <c r="D338" s="101">
        <v>41791</v>
      </c>
      <c r="E338" s="102">
        <f t="shared" si="7"/>
        <v>6</v>
      </c>
      <c r="F338" s="102" t="s">
        <v>19</v>
      </c>
      <c r="G338" s="2" t="s">
        <v>146</v>
      </c>
      <c r="H338" s="2" t="s">
        <v>131</v>
      </c>
      <c r="I338" s="2" t="s">
        <v>33</v>
      </c>
      <c r="J338" s="105">
        <v>514489.17112320004</v>
      </c>
    </row>
    <row r="339" spans="1:10" hidden="1">
      <c r="A339" s="2" t="s">
        <v>138</v>
      </c>
      <c r="B339" s="2" t="s">
        <v>136</v>
      </c>
      <c r="C339" s="2" t="s">
        <v>64</v>
      </c>
      <c r="D339" s="101">
        <v>41456</v>
      </c>
      <c r="E339" s="102">
        <f t="shared" si="7"/>
        <v>7</v>
      </c>
      <c r="F339" s="102" t="s">
        <v>19</v>
      </c>
      <c r="G339" s="2" t="s">
        <v>146</v>
      </c>
      <c r="H339" s="2" t="s">
        <v>132</v>
      </c>
      <c r="I339" s="2" t="s">
        <v>33</v>
      </c>
      <c r="J339" s="105">
        <v>921103.45931519999</v>
      </c>
    </row>
    <row r="340" spans="1:10" hidden="1">
      <c r="A340" s="2" t="s">
        <v>138</v>
      </c>
      <c r="B340" s="2" t="s">
        <v>136</v>
      </c>
      <c r="C340" s="2" t="s">
        <v>64</v>
      </c>
      <c r="D340" s="101">
        <v>41487</v>
      </c>
      <c r="E340" s="102">
        <f t="shared" si="7"/>
        <v>8</v>
      </c>
      <c r="F340" s="102" t="s">
        <v>19</v>
      </c>
      <c r="G340" s="2" t="s">
        <v>146</v>
      </c>
      <c r="H340" s="2" t="s">
        <v>132</v>
      </c>
      <c r="I340" s="2" t="s">
        <v>33</v>
      </c>
      <c r="J340" s="105">
        <v>1109663.3318399999</v>
      </c>
    </row>
    <row r="341" spans="1:10" hidden="1">
      <c r="A341" s="2" t="s">
        <v>138</v>
      </c>
      <c r="B341" s="2" t="s">
        <v>136</v>
      </c>
      <c r="C341" s="2" t="s">
        <v>64</v>
      </c>
      <c r="D341" s="101">
        <v>41518</v>
      </c>
      <c r="E341" s="102">
        <f t="shared" si="7"/>
        <v>9</v>
      </c>
      <c r="F341" s="102" t="s">
        <v>19</v>
      </c>
      <c r="G341" s="2" t="s">
        <v>146</v>
      </c>
      <c r="H341" s="2" t="s">
        <v>132</v>
      </c>
      <c r="I341" s="2" t="s">
        <v>33</v>
      </c>
      <c r="J341" s="105">
        <v>1121528.2756608</v>
      </c>
    </row>
    <row r="342" spans="1:10" hidden="1">
      <c r="A342" s="2" t="s">
        <v>138</v>
      </c>
      <c r="B342" s="2" t="s">
        <v>136</v>
      </c>
      <c r="C342" s="2" t="s">
        <v>64</v>
      </c>
      <c r="D342" s="101">
        <v>41548</v>
      </c>
      <c r="E342" s="102">
        <f t="shared" si="7"/>
        <v>10</v>
      </c>
      <c r="F342" s="102" t="s">
        <v>19</v>
      </c>
      <c r="G342" s="2" t="s">
        <v>146</v>
      </c>
      <c r="H342" s="2" t="s">
        <v>132</v>
      </c>
      <c r="I342" s="2" t="s">
        <v>33</v>
      </c>
      <c r="J342" s="105">
        <v>1503710.0967168</v>
      </c>
    </row>
    <row r="343" spans="1:10" hidden="1">
      <c r="A343" s="2" t="s">
        <v>138</v>
      </c>
      <c r="B343" s="2" t="s">
        <v>136</v>
      </c>
      <c r="C343" s="2" t="s">
        <v>64</v>
      </c>
      <c r="D343" s="101">
        <v>41579</v>
      </c>
      <c r="E343" s="102">
        <f t="shared" si="7"/>
        <v>11</v>
      </c>
      <c r="F343" s="102" t="s">
        <v>19</v>
      </c>
      <c r="G343" s="2" t="s">
        <v>146</v>
      </c>
      <c r="H343" s="2" t="s">
        <v>132</v>
      </c>
      <c r="I343" s="2" t="s">
        <v>33</v>
      </c>
      <c r="J343" s="105">
        <v>1626645.7799423998</v>
      </c>
    </row>
    <row r="344" spans="1:10" hidden="1">
      <c r="A344" s="2" t="s">
        <v>138</v>
      </c>
      <c r="B344" s="2" t="s">
        <v>136</v>
      </c>
      <c r="C344" s="2" t="s">
        <v>64</v>
      </c>
      <c r="D344" s="101">
        <v>41609</v>
      </c>
      <c r="E344" s="102">
        <f t="shared" si="7"/>
        <v>12</v>
      </c>
      <c r="F344" s="102" t="s">
        <v>19</v>
      </c>
      <c r="G344" s="2" t="s">
        <v>146</v>
      </c>
      <c r="H344" s="2" t="s">
        <v>132</v>
      </c>
      <c r="I344" s="2" t="s">
        <v>33</v>
      </c>
      <c r="J344" s="105">
        <v>831589.90225920011</v>
      </c>
    </row>
    <row r="345" spans="1:10" hidden="1">
      <c r="A345" s="2" t="s">
        <v>138</v>
      </c>
      <c r="B345" s="2" t="s">
        <v>136</v>
      </c>
      <c r="C345" s="2" t="s">
        <v>64</v>
      </c>
      <c r="D345" s="101">
        <v>41640</v>
      </c>
      <c r="E345" s="102">
        <f t="shared" si="7"/>
        <v>1</v>
      </c>
      <c r="F345" s="102" t="s">
        <v>19</v>
      </c>
      <c r="G345" s="2" t="s">
        <v>146</v>
      </c>
      <c r="H345" s="2" t="s">
        <v>132</v>
      </c>
      <c r="I345" s="2" t="s">
        <v>33</v>
      </c>
      <c r="J345" s="105">
        <v>777531.42270720005</v>
      </c>
    </row>
    <row r="346" spans="1:10" hidden="1">
      <c r="A346" s="2" t="s">
        <v>138</v>
      </c>
      <c r="B346" s="2" t="s">
        <v>136</v>
      </c>
      <c r="C346" s="2" t="s">
        <v>64</v>
      </c>
      <c r="D346" s="101">
        <v>41671</v>
      </c>
      <c r="E346" s="102">
        <f t="shared" si="7"/>
        <v>2</v>
      </c>
      <c r="F346" s="102" t="s">
        <v>19</v>
      </c>
      <c r="G346" s="2" t="s">
        <v>146</v>
      </c>
      <c r="H346" s="2" t="s">
        <v>132</v>
      </c>
      <c r="I346" s="2" t="s">
        <v>33</v>
      </c>
      <c r="J346" s="105">
        <v>915446.05850879999</v>
      </c>
    </row>
    <row r="347" spans="1:10" hidden="1">
      <c r="A347" s="2" t="s">
        <v>138</v>
      </c>
      <c r="B347" s="2" t="s">
        <v>136</v>
      </c>
      <c r="C347" s="2" t="s">
        <v>64</v>
      </c>
      <c r="D347" s="101">
        <v>41699</v>
      </c>
      <c r="E347" s="102">
        <f t="shared" ref="E347:E374" si="8">MONTH(D347)</f>
        <v>3</v>
      </c>
      <c r="F347" s="102" t="s">
        <v>19</v>
      </c>
      <c r="G347" s="2" t="s">
        <v>146</v>
      </c>
      <c r="H347" s="2" t="s">
        <v>132</v>
      </c>
      <c r="I347" s="2" t="s">
        <v>33</v>
      </c>
      <c r="J347" s="105">
        <v>834570.77921279997</v>
      </c>
    </row>
    <row r="348" spans="1:10" hidden="1">
      <c r="A348" s="2" t="s">
        <v>138</v>
      </c>
      <c r="B348" s="2" t="s">
        <v>136</v>
      </c>
      <c r="C348" s="2" t="s">
        <v>64</v>
      </c>
      <c r="D348" s="101">
        <v>41730</v>
      </c>
      <c r="E348" s="102">
        <f t="shared" si="8"/>
        <v>4</v>
      </c>
      <c r="F348" s="102" t="s">
        <v>19</v>
      </c>
      <c r="G348" s="2" t="s">
        <v>146</v>
      </c>
      <c r="H348" s="2" t="s">
        <v>132</v>
      </c>
      <c r="I348" s="2" t="s">
        <v>33</v>
      </c>
      <c r="J348" s="105">
        <v>896935.89646080008</v>
      </c>
    </row>
    <row r="349" spans="1:10" hidden="1">
      <c r="A349" s="2" t="s">
        <v>138</v>
      </c>
      <c r="B349" s="2" t="s">
        <v>136</v>
      </c>
      <c r="C349" s="2" t="s">
        <v>64</v>
      </c>
      <c r="D349" s="101">
        <v>41760</v>
      </c>
      <c r="E349" s="102">
        <f t="shared" si="8"/>
        <v>5</v>
      </c>
      <c r="F349" s="102" t="s">
        <v>19</v>
      </c>
      <c r="G349" s="2" t="s">
        <v>146</v>
      </c>
      <c r="H349" s="2" t="s">
        <v>132</v>
      </c>
      <c r="I349" s="2" t="s">
        <v>33</v>
      </c>
      <c r="J349" s="105">
        <v>1051796.083968</v>
      </c>
    </row>
    <row r="350" spans="1:10" hidden="1">
      <c r="A350" s="2" t="s">
        <v>138</v>
      </c>
      <c r="B350" s="2" t="s">
        <v>136</v>
      </c>
      <c r="C350" s="2" t="s">
        <v>64</v>
      </c>
      <c r="D350" s="101">
        <v>41791</v>
      </c>
      <c r="E350" s="102">
        <f t="shared" si="8"/>
        <v>6</v>
      </c>
      <c r="F350" s="102" t="s">
        <v>19</v>
      </c>
      <c r="G350" s="2" t="s">
        <v>146</v>
      </c>
      <c r="H350" s="2" t="s">
        <v>132</v>
      </c>
      <c r="I350" s="2" t="s">
        <v>33</v>
      </c>
      <c r="J350" s="105">
        <v>544753.24001279997</v>
      </c>
    </row>
    <row r="351" spans="1:10" hidden="1">
      <c r="A351" s="2" t="s">
        <v>138</v>
      </c>
      <c r="B351" s="2" t="s">
        <v>136</v>
      </c>
      <c r="C351" s="2" t="s">
        <v>64</v>
      </c>
      <c r="D351" s="101">
        <v>41456</v>
      </c>
      <c r="E351" s="102">
        <f t="shared" si="8"/>
        <v>7</v>
      </c>
      <c r="F351" s="102" t="s">
        <v>19</v>
      </c>
      <c r="G351" s="2" t="s">
        <v>146</v>
      </c>
      <c r="H351" s="2" t="s">
        <v>133</v>
      </c>
      <c r="I351" s="2" t="s">
        <v>33</v>
      </c>
      <c r="J351" s="105">
        <v>498931.04046240001</v>
      </c>
    </row>
    <row r="352" spans="1:10" hidden="1">
      <c r="A352" s="2" t="s">
        <v>138</v>
      </c>
      <c r="B352" s="2" t="s">
        <v>136</v>
      </c>
      <c r="C352" s="2" t="s">
        <v>64</v>
      </c>
      <c r="D352" s="101">
        <v>41487</v>
      </c>
      <c r="E352" s="102">
        <f t="shared" si="8"/>
        <v>8</v>
      </c>
      <c r="F352" s="102" t="s">
        <v>19</v>
      </c>
      <c r="G352" s="2" t="s">
        <v>146</v>
      </c>
      <c r="H352" s="2" t="s">
        <v>133</v>
      </c>
      <c r="I352" s="2" t="s">
        <v>33</v>
      </c>
      <c r="J352" s="105">
        <v>601067.63808000006</v>
      </c>
    </row>
    <row r="353" spans="1:10" hidden="1">
      <c r="A353" s="2" t="s">
        <v>138</v>
      </c>
      <c r="B353" s="2" t="s">
        <v>136</v>
      </c>
      <c r="C353" s="2" t="s">
        <v>64</v>
      </c>
      <c r="D353" s="101">
        <v>41518</v>
      </c>
      <c r="E353" s="102">
        <f t="shared" si="8"/>
        <v>9</v>
      </c>
      <c r="F353" s="102" t="s">
        <v>19</v>
      </c>
      <c r="G353" s="2" t="s">
        <v>146</v>
      </c>
      <c r="H353" s="2" t="s">
        <v>133</v>
      </c>
      <c r="I353" s="2" t="s">
        <v>33</v>
      </c>
      <c r="J353" s="105">
        <v>607494.48264960002</v>
      </c>
    </row>
    <row r="354" spans="1:10" hidden="1">
      <c r="A354" s="2" t="s">
        <v>138</v>
      </c>
      <c r="B354" s="2" t="s">
        <v>136</v>
      </c>
      <c r="C354" s="2" t="s">
        <v>64</v>
      </c>
      <c r="D354" s="101">
        <v>41548</v>
      </c>
      <c r="E354" s="102">
        <f t="shared" si="8"/>
        <v>10</v>
      </c>
      <c r="F354" s="102" t="s">
        <v>19</v>
      </c>
      <c r="G354" s="2" t="s">
        <v>146</v>
      </c>
      <c r="H354" s="2" t="s">
        <v>133</v>
      </c>
      <c r="I354" s="2" t="s">
        <v>33</v>
      </c>
      <c r="J354" s="105">
        <v>814509.63572160015</v>
      </c>
    </row>
    <row r="355" spans="1:10" hidden="1">
      <c r="A355" s="2" t="s">
        <v>138</v>
      </c>
      <c r="B355" s="2" t="s">
        <v>136</v>
      </c>
      <c r="C355" s="2" t="s">
        <v>64</v>
      </c>
      <c r="D355" s="101">
        <v>41579</v>
      </c>
      <c r="E355" s="102">
        <f t="shared" si="8"/>
        <v>11</v>
      </c>
      <c r="F355" s="102" t="s">
        <v>19</v>
      </c>
      <c r="G355" s="2" t="s">
        <v>146</v>
      </c>
      <c r="H355" s="2" t="s">
        <v>133</v>
      </c>
      <c r="I355" s="2" t="s">
        <v>33</v>
      </c>
      <c r="J355" s="105">
        <v>881099.79746879986</v>
      </c>
    </row>
    <row r="356" spans="1:10" hidden="1">
      <c r="A356" s="2" t="s">
        <v>138</v>
      </c>
      <c r="B356" s="2" t="s">
        <v>136</v>
      </c>
      <c r="C356" s="2" t="s">
        <v>64</v>
      </c>
      <c r="D356" s="101">
        <v>41609</v>
      </c>
      <c r="E356" s="102">
        <f t="shared" si="8"/>
        <v>12</v>
      </c>
      <c r="F356" s="102" t="s">
        <v>19</v>
      </c>
      <c r="G356" s="2" t="s">
        <v>146</v>
      </c>
      <c r="H356" s="2" t="s">
        <v>133</v>
      </c>
      <c r="I356" s="2" t="s">
        <v>33</v>
      </c>
      <c r="J356" s="105">
        <v>450444.53039040015</v>
      </c>
    </row>
    <row r="357" spans="1:10" hidden="1">
      <c r="A357" s="2" t="s">
        <v>138</v>
      </c>
      <c r="B357" s="2" t="s">
        <v>136</v>
      </c>
      <c r="C357" s="2" t="s">
        <v>64</v>
      </c>
      <c r="D357" s="101">
        <v>41640</v>
      </c>
      <c r="E357" s="102">
        <f t="shared" si="8"/>
        <v>1</v>
      </c>
      <c r="F357" s="102" t="s">
        <v>19</v>
      </c>
      <c r="G357" s="2" t="s">
        <v>146</v>
      </c>
      <c r="H357" s="2" t="s">
        <v>133</v>
      </c>
      <c r="I357" s="2" t="s">
        <v>33</v>
      </c>
      <c r="J357" s="105">
        <v>421162.85396640003</v>
      </c>
    </row>
    <row r="358" spans="1:10" hidden="1">
      <c r="A358" s="2" t="s">
        <v>138</v>
      </c>
      <c r="B358" s="2" t="s">
        <v>136</v>
      </c>
      <c r="C358" s="2" t="s">
        <v>64</v>
      </c>
      <c r="D358" s="101">
        <v>41671</v>
      </c>
      <c r="E358" s="102">
        <f t="shared" si="8"/>
        <v>2</v>
      </c>
      <c r="F358" s="102" t="s">
        <v>19</v>
      </c>
      <c r="G358" s="2" t="s">
        <v>146</v>
      </c>
      <c r="H358" s="2" t="s">
        <v>133</v>
      </c>
      <c r="I358" s="2" t="s">
        <v>33</v>
      </c>
      <c r="J358" s="105">
        <v>495866.61502560001</v>
      </c>
    </row>
    <row r="359" spans="1:10" hidden="1">
      <c r="A359" s="2" t="s">
        <v>138</v>
      </c>
      <c r="B359" s="2" t="s">
        <v>136</v>
      </c>
      <c r="C359" s="2" t="s">
        <v>64</v>
      </c>
      <c r="D359" s="101">
        <v>41699</v>
      </c>
      <c r="E359" s="102">
        <f t="shared" si="8"/>
        <v>3</v>
      </c>
      <c r="F359" s="102" t="s">
        <v>19</v>
      </c>
      <c r="G359" s="2" t="s">
        <v>146</v>
      </c>
      <c r="H359" s="2" t="s">
        <v>133</v>
      </c>
      <c r="I359" s="2" t="s">
        <v>33</v>
      </c>
      <c r="J359" s="105">
        <v>452059.1720736</v>
      </c>
    </row>
    <row r="360" spans="1:10" hidden="1">
      <c r="A360" s="2" t="s">
        <v>138</v>
      </c>
      <c r="B360" s="2" t="s">
        <v>136</v>
      </c>
      <c r="C360" s="2" t="s">
        <v>64</v>
      </c>
      <c r="D360" s="101">
        <v>41730</v>
      </c>
      <c r="E360" s="102">
        <f t="shared" si="8"/>
        <v>4</v>
      </c>
      <c r="F360" s="102" t="s">
        <v>19</v>
      </c>
      <c r="G360" s="2" t="s">
        <v>146</v>
      </c>
      <c r="H360" s="2" t="s">
        <v>133</v>
      </c>
      <c r="I360" s="2" t="s">
        <v>33</v>
      </c>
      <c r="J360" s="105">
        <v>485840.2772496001</v>
      </c>
    </row>
    <row r="361" spans="1:10" hidden="1">
      <c r="A361" s="2" t="s">
        <v>138</v>
      </c>
      <c r="B361" s="2" t="s">
        <v>136</v>
      </c>
      <c r="C361" s="2" t="s">
        <v>64</v>
      </c>
      <c r="D361" s="101">
        <v>41760</v>
      </c>
      <c r="E361" s="102">
        <f t="shared" si="8"/>
        <v>5</v>
      </c>
      <c r="F361" s="102" t="s">
        <v>19</v>
      </c>
      <c r="G361" s="2" t="s">
        <v>146</v>
      </c>
      <c r="H361" s="2" t="s">
        <v>133</v>
      </c>
      <c r="I361" s="2" t="s">
        <v>33</v>
      </c>
      <c r="J361" s="105">
        <v>569722.87881600007</v>
      </c>
    </row>
    <row r="362" spans="1:10" hidden="1">
      <c r="A362" s="2" t="s">
        <v>138</v>
      </c>
      <c r="B362" s="2" t="s">
        <v>136</v>
      </c>
      <c r="C362" s="2" t="s">
        <v>64</v>
      </c>
      <c r="D362" s="101">
        <v>41791</v>
      </c>
      <c r="E362" s="102">
        <f t="shared" si="8"/>
        <v>6</v>
      </c>
      <c r="F362" s="102" t="s">
        <v>19</v>
      </c>
      <c r="G362" s="2" t="s">
        <v>146</v>
      </c>
      <c r="H362" s="2" t="s">
        <v>133</v>
      </c>
      <c r="I362" s="2" t="s">
        <v>33</v>
      </c>
      <c r="J362" s="105">
        <v>295074.67167360004</v>
      </c>
    </row>
    <row r="363" spans="1:10" hidden="1">
      <c r="A363" s="2" t="s">
        <v>138</v>
      </c>
      <c r="B363" s="2" t="s">
        <v>136</v>
      </c>
      <c r="C363" s="2" t="s">
        <v>64</v>
      </c>
      <c r="D363" s="101">
        <v>41456</v>
      </c>
      <c r="E363" s="102">
        <f t="shared" si="8"/>
        <v>7</v>
      </c>
      <c r="F363" s="102" t="s">
        <v>19</v>
      </c>
      <c r="G363" s="2" t="s">
        <v>134</v>
      </c>
      <c r="H363" s="2" t="s">
        <v>135</v>
      </c>
      <c r="I363" s="2" t="s">
        <v>33</v>
      </c>
      <c r="J363" s="105">
        <v>3198275.9004000002</v>
      </c>
    </row>
    <row r="364" spans="1:10" hidden="1">
      <c r="A364" s="2" t="s">
        <v>138</v>
      </c>
      <c r="B364" s="2" t="s">
        <v>136</v>
      </c>
      <c r="C364" s="2" t="s">
        <v>64</v>
      </c>
      <c r="D364" s="101">
        <v>41487</v>
      </c>
      <c r="E364" s="102">
        <f t="shared" si="8"/>
        <v>8</v>
      </c>
      <c r="F364" s="102" t="s">
        <v>19</v>
      </c>
      <c r="G364" s="2" t="s">
        <v>134</v>
      </c>
      <c r="H364" s="2" t="s">
        <v>135</v>
      </c>
      <c r="I364" s="2" t="s">
        <v>33</v>
      </c>
      <c r="J364" s="105">
        <v>3852997.68</v>
      </c>
    </row>
    <row r="365" spans="1:10" hidden="1">
      <c r="A365" s="2" t="s">
        <v>138</v>
      </c>
      <c r="B365" s="2" t="s">
        <v>136</v>
      </c>
      <c r="C365" s="2" t="s">
        <v>64</v>
      </c>
      <c r="D365" s="101">
        <v>41518</v>
      </c>
      <c r="E365" s="102">
        <f t="shared" si="8"/>
        <v>9</v>
      </c>
      <c r="F365" s="102" t="s">
        <v>19</v>
      </c>
      <c r="G365" s="2" t="s">
        <v>134</v>
      </c>
      <c r="H365" s="2" t="s">
        <v>135</v>
      </c>
      <c r="I365" s="2" t="s">
        <v>33</v>
      </c>
      <c r="J365" s="105">
        <v>3894195.4016000004</v>
      </c>
    </row>
    <row r="366" spans="1:10" hidden="1">
      <c r="A366" s="2" t="s">
        <v>138</v>
      </c>
      <c r="B366" s="2" t="s">
        <v>136</v>
      </c>
      <c r="C366" s="2" t="s">
        <v>64</v>
      </c>
      <c r="D366" s="101">
        <v>41548</v>
      </c>
      <c r="E366" s="102">
        <f t="shared" si="8"/>
        <v>10</v>
      </c>
      <c r="F366" s="102" t="s">
        <v>19</v>
      </c>
      <c r="G366" s="2" t="s">
        <v>134</v>
      </c>
      <c r="H366" s="2" t="s">
        <v>135</v>
      </c>
      <c r="I366" s="2" t="s">
        <v>33</v>
      </c>
      <c r="J366" s="105">
        <v>5221215.6136000007</v>
      </c>
    </row>
    <row r="367" spans="1:10" hidden="1">
      <c r="A367" s="2" t="s">
        <v>138</v>
      </c>
      <c r="B367" s="2" t="s">
        <v>136</v>
      </c>
      <c r="C367" s="2" t="s">
        <v>64</v>
      </c>
      <c r="D367" s="101">
        <v>41579</v>
      </c>
      <c r="E367" s="102">
        <f t="shared" si="8"/>
        <v>11</v>
      </c>
      <c r="F367" s="102" t="s">
        <v>19</v>
      </c>
      <c r="G367" s="2" t="s">
        <v>134</v>
      </c>
      <c r="H367" s="2" t="s">
        <v>135</v>
      </c>
      <c r="I367" s="2" t="s">
        <v>33</v>
      </c>
      <c r="J367" s="105">
        <v>5648075.6247999994</v>
      </c>
    </row>
    <row r="368" spans="1:10" hidden="1">
      <c r="A368" s="2" t="s">
        <v>138</v>
      </c>
      <c r="B368" s="2" t="s">
        <v>136</v>
      </c>
      <c r="C368" s="2" t="s">
        <v>64</v>
      </c>
      <c r="D368" s="101">
        <v>41609</v>
      </c>
      <c r="E368" s="102">
        <f t="shared" si="8"/>
        <v>12</v>
      </c>
      <c r="F368" s="102" t="s">
        <v>19</v>
      </c>
      <c r="G368" s="2" t="s">
        <v>134</v>
      </c>
      <c r="H368" s="2" t="s">
        <v>135</v>
      </c>
      <c r="I368" s="2" t="s">
        <v>33</v>
      </c>
      <c r="J368" s="105">
        <v>2887464.9384000008</v>
      </c>
    </row>
    <row r="369" spans="1:10" hidden="1">
      <c r="A369" s="2" t="s">
        <v>138</v>
      </c>
      <c r="B369" s="2" t="s">
        <v>136</v>
      </c>
      <c r="C369" s="2" t="s">
        <v>64</v>
      </c>
      <c r="D369" s="101">
        <v>41640</v>
      </c>
      <c r="E369" s="102">
        <f t="shared" si="8"/>
        <v>1</v>
      </c>
      <c r="F369" s="102" t="s">
        <v>19</v>
      </c>
      <c r="G369" s="2" t="s">
        <v>134</v>
      </c>
      <c r="H369" s="2" t="s">
        <v>135</v>
      </c>
      <c r="I369" s="2" t="s">
        <v>33</v>
      </c>
      <c r="J369" s="105">
        <v>2699761.8844000003</v>
      </c>
    </row>
    <row r="370" spans="1:10" hidden="1">
      <c r="A370" s="2" t="s">
        <v>138</v>
      </c>
      <c r="B370" s="2" t="s">
        <v>136</v>
      </c>
      <c r="C370" s="2" t="s">
        <v>64</v>
      </c>
      <c r="D370" s="101">
        <v>41671</v>
      </c>
      <c r="E370" s="102">
        <f t="shared" si="8"/>
        <v>2</v>
      </c>
      <c r="F370" s="102" t="s">
        <v>19</v>
      </c>
      <c r="G370" s="2" t="s">
        <v>134</v>
      </c>
      <c r="H370" s="2" t="s">
        <v>135</v>
      </c>
      <c r="I370" s="2" t="s">
        <v>33</v>
      </c>
      <c r="J370" s="105">
        <v>3178632.1476000003</v>
      </c>
    </row>
    <row r="371" spans="1:10" hidden="1">
      <c r="A371" s="2" t="s">
        <v>138</v>
      </c>
      <c r="B371" s="2" t="s">
        <v>136</v>
      </c>
      <c r="C371" s="2" t="s">
        <v>64</v>
      </c>
      <c r="D371" s="101">
        <v>41699</v>
      </c>
      <c r="E371" s="102">
        <f t="shared" si="8"/>
        <v>3</v>
      </c>
      <c r="F371" s="102" t="s">
        <v>19</v>
      </c>
      <c r="G371" s="2" t="s">
        <v>134</v>
      </c>
      <c r="H371" s="2" t="s">
        <v>135</v>
      </c>
      <c r="I371" s="2" t="s">
        <v>33</v>
      </c>
      <c r="J371" s="105">
        <v>2897815.2056</v>
      </c>
    </row>
    <row r="372" spans="1:10" hidden="1">
      <c r="A372" s="2" t="s">
        <v>138</v>
      </c>
      <c r="B372" s="2" t="s">
        <v>136</v>
      </c>
      <c r="C372" s="2" t="s">
        <v>64</v>
      </c>
      <c r="D372" s="101">
        <v>41730</v>
      </c>
      <c r="E372" s="102">
        <f t="shared" si="8"/>
        <v>4</v>
      </c>
      <c r="F372" s="102" t="s">
        <v>19</v>
      </c>
      <c r="G372" s="2" t="s">
        <v>134</v>
      </c>
      <c r="H372" s="2" t="s">
        <v>135</v>
      </c>
      <c r="I372" s="2" t="s">
        <v>33</v>
      </c>
      <c r="J372" s="105">
        <v>3114360.7516000005</v>
      </c>
    </row>
    <row r="373" spans="1:10" hidden="1">
      <c r="A373" s="2" t="s">
        <v>138</v>
      </c>
      <c r="B373" s="2" t="s">
        <v>136</v>
      </c>
      <c r="C373" s="2" t="s">
        <v>64</v>
      </c>
      <c r="D373" s="101">
        <v>41760</v>
      </c>
      <c r="E373" s="102">
        <f t="shared" si="8"/>
        <v>5</v>
      </c>
      <c r="F373" s="102" t="s">
        <v>19</v>
      </c>
      <c r="G373" s="2" t="s">
        <v>134</v>
      </c>
      <c r="H373" s="2" t="s">
        <v>135</v>
      </c>
      <c r="I373" s="2" t="s">
        <v>33</v>
      </c>
      <c r="J373" s="105">
        <v>3652069.7360000005</v>
      </c>
    </row>
    <row r="374" spans="1:10" hidden="1">
      <c r="A374" s="2" t="s">
        <v>138</v>
      </c>
      <c r="B374" s="2" t="s">
        <v>136</v>
      </c>
      <c r="C374" s="2" t="s">
        <v>64</v>
      </c>
      <c r="D374" s="101">
        <v>41791</v>
      </c>
      <c r="E374" s="102">
        <f t="shared" si="8"/>
        <v>6</v>
      </c>
      <c r="F374" s="102" t="s">
        <v>19</v>
      </c>
      <c r="G374" s="2" t="s">
        <v>134</v>
      </c>
      <c r="H374" s="2" t="s">
        <v>135</v>
      </c>
      <c r="I374" s="2" t="s">
        <v>33</v>
      </c>
      <c r="J374" s="105">
        <v>1891504.3056000001</v>
      </c>
    </row>
    <row r="375" spans="1:10" hidden="1">
      <c r="A375" s="2" t="s">
        <v>138</v>
      </c>
      <c r="B375" s="2" t="s">
        <v>136</v>
      </c>
      <c r="C375" s="2" t="s">
        <v>63</v>
      </c>
      <c r="D375" s="101">
        <v>41456</v>
      </c>
      <c r="E375" s="2">
        <v>7</v>
      </c>
      <c r="F375" s="2" t="s">
        <v>19</v>
      </c>
      <c r="G375" s="2" t="s">
        <v>123</v>
      </c>
      <c r="H375" s="2" t="s">
        <v>126</v>
      </c>
      <c r="I375" s="2" t="s">
        <v>33</v>
      </c>
      <c r="J375" s="105">
        <v>1625596.3356633</v>
      </c>
    </row>
    <row r="376" spans="1:10" hidden="1">
      <c r="A376" s="2" t="s">
        <v>138</v>
      </c>
      <c r="B376" s="2" t="s">
        <v>136</v>
      </c>
      <c r="C376" s="2" t="s">
        <v>63</v>
      </c>
      <c r="D376" s="101">
        <v>41487</v>
      </c>
      <c r="E376" s="2">
        <v>8</v>
      </c>
      <c r="F376" s="2" t="s">
        <v>19</v>
      </c>
      <c r="G376" s="2" t="s">
        <v>123</v>
      </c>
      <c r="H376" s="2" t="s">
        <v>126</v>
      </c>
      <c r="I376" s="2" t="s">
        <v>33</v>
      </c>
      <c r="J376" s="105">
        <v>1295067.8472731998</v>
      </c>
    </row>
    <row r="377" spans="1:10" hidden="1">
      <c r="A377" s="2" t="s">
        <v>138</v>
      </c>
      <c r="B377" s="2" t="s">
        <v>136</v>
      </c>
      <c r="C377" s="2" t="s">
        <v>63</v>
      </c>
      <c r="D377" s="101">
        <v>41518</v>
      </c>
      <c r="E377" s="2">
        <v>9</v>
      </c>
      <c r="F377" s="2" t="s">
        <v>19</v>
      </c>
      <c r="G377" s="2" t="s">
        <v>123</v>
      </c>
      <c r="H377" s="2" t="s">
        <v>126</v>
      </c>
      <c r="I377" s="2" t="s">
        <v>33</v>
      </c>
      <c r="J377" s="105">
        <v>1750624.8818057997</v>
      </c>
    </row>
    <row r="378" spans="1:10" hidden="1">
      <c r="A378" s="2" t="s">
        <v>138</v>
      </c>
      <c r="B378" s="2" t="s">
        <v>136</v>
      </c>
      <c r="C378" s="2" t="s">
        <v>63</v>
      </c>
      <c r="D378" s="101">
        <v>41548</v>
      </c>
      <c r="E378" s="2">
        <v>10</v>
      </c>
      <c r="F378" s="2" t="s">
        <v>19</v>
      </c>
      <c r="G378" s="2" t="s">
        <v>123</v>
      </c>
      <c r="H378" s="2" t="s">
        <v>126</v>
      </c>
      <c r="I378" s="2" t="s">
        <v>33</v>
      </c>
      <c r="J378" s="105">
        <v>1472529.3869285996</v>
      </c>
    </row>
    <row r="379" spans="1:10" hidden="1">
      <c r="A379" s="2" t="s">
        <v>138</v>
      </c>
      <c r="B379" s="2" t="s">
        <v>136</v>
      </c>
      <c r="C379" s="2" t="s">
        <v>63</v>
      </c>
      <c r="D379" s="101">
        <v>41579</v>
      </c>
      <c r="E379" s="2">
        <v>11</v>
      </c>
      <c r="F379" s="2" t="s">
        <v>19</v>
      </c>
      <c r="G379" s="2" t="s">
        <v>123</v>
      </c>
      <c r="H379" s="2" t="s">
        <v>126</v>
      </c>
      <c r="I379" s="2" t="s">
        <v>33</v>
      </c>
      <c r="J379" s="105">
        <v>1252200.4923928501</v>
      </c>
    </row>
    <row r="380" spans="1:10" hidden="1">
      <c r="A380" s="2" t="s">
        <v>138</v>
      </c>
      <c r="B380" s="2" t="s">
        <v>136</v>
      </c>
      <c r="C380" s="2" t="s">
        <v>63</v>
      </c>
      <c r="D380" s="101">
        <v>41609</v>
      </c>
      <c r="E380" s="2">
        <v>12</v>
      </c>
      <c r="F380" s="2" t="s">
        <v>19</v>
      </c>
      <c r="G380" s="2" t="s">
        <v>123</v>
      </c>
      <c r="H380" s="2" t="s">
        <v>126</v>
      </c>
      <c r="I380" s="2" t="s">
        <v>33</v>
      </c>
      <c r="J380" s="105">
        <v>1406782.6738875001</v>
      </c>
    </row>
    <row r="381" spans="1:10" hidden="1">
      <c r="A381" s="2" t="s">
        <v>138</v>
      </c>
      <c r="B381" s="2" t="s">
        <v>136</v>
      </c>
      <c r="C381" s="2" t="s">
        <v>63</v>
      </c>
      <c r="D381" s="101">
        <v>41640</v>
      </c>
      <c r="E381" s="2">
        <v>1</v>
      </c>
      <c r="F381" s="2" t="s">
        <v>19</v>
      </c>
      <c r="G381" s="2" t="s">
        <v>123</v>
      </c>
      <c r="H381" s="2" t="s">
        <v>126</v>
      </c>
      <c r="I381" s="2" t="s">
        <v>33</v>
      </c>
      <c r="J381" s="105">
        <v>1877449.5046125001</v>
      </c>
    </row>
    <row r="382" spans="1:10" hidden="1">
      <c r="A382" s="2" t="s">
        <v>138</v>
      </c>
      <c r="B382" s="2" t="s">
        <v>136</v>
      </c>
      <c r="C382" s="2" t="s">
        <v>63</v>
      </c>
      <c r="D382" s="101">
        <v>41671</v>
      </c>
      <c r="E382" s="2">
        <v>2</v>
      </c>
      <c r="F382" s="2" t="s">
        <v>19</v>
      </c>
      <c r="G382" s="2" t="s">
        <v>123</v>
      </c>
      <c r="H382" s="2" t="s">
        <v>126</v>
      </c>
      <c r="I382" s="2" t="s">
        <v>33</v>
      </c>
      <c r="J382" s="105">
        <v>1912219.1750437501</v>
      </c>
    </row>
    <row r="383" spans="1:10" hidden="1">
      <c r="A383" s="2" t="s">
        <v>138</v>
      </c>
      <c r="B383" s="2" t="s">
        <v>136</v>
      </c>
      <c r="C383" s="2" t="s">
        <v>63</v>
      </c>
      <c r="D383" s="101">
        <v>41699</v>
      </c>
      <c r="E383" s="2">
        <v>3</v>
      </c>
      <c r="F383" s="2" t="s">
        <v>19</v>
      </c>
      <c r="G383" s="2" t="s">
        <v>123</v>
      </c>
      <c r="H383" s="2" t="s">
        <v>126</v>
      </c>
      <c r="I383" s="2" t="s">
        <v>33</v>
      </c>
      <c r="J383" s="105">
        <v>2266625.1980531253</v>
      </c>
    </row>
    <row r="384" spans="1:10" hidden="1">
      <c r="A384" s="2" t="s">
        <v>138</v>
      </c>
      <c r="B384" s="2" t="s">
        <v>136</v>
      </c>
      <c r="C384" s="2" t="s">
        <v>63</v>
      </c>
      <c r="D384" s="101">
        <v>41730</v>
      </c>
      <c r="E384" s="2">
        <v>4</v>
      </c>
      <c r="F384" s="2" t="s">
        <v>19</v>
      </c>
      <c r="G384" s="2" t="s">
        <v>123</v>
      </c>
      <c r="H384" s="2" t="s">
        <v>126</v>
      </c>
      <c r="I384" s="2" t="s">
        <v>33</v>
      </c>
      <c r="J384" s="105">
        <v>2234200.5744250002</v>
      </c>
    </row>
    <row r="385" spans="1:10" hidden="1">
      <c r="A385" s="2" t="s">
        <v>138</v>
      </c>
      <c r="B385" s="2" t="s">
        <v>136</v>
      </c>
      <c r="C385" s="2" t="s">
        <v>63</v>
      </c>
      <c r="D385" s="101">
        <v>41760</v>
      </c>
      <c r="E385" s="2">
        <v>5</v>
      </c>
      <c r="F385" s="2" t="s">
        <v>19</v>
      </c>
      <c r="G385" s="2" t="s">
        <v>123</v>
      </c>
      <c r="H385" s="2" t="s">
        <v>126</v>
      </c>
      <c r="I385" s="2" t="s">
        <v>33</v>
      </c>
      <c r="J385" s="105">
        <v>2593715.6428375002</v>
      </c>
    </row>
    <row r="386" spans="1:10" hidden="1">
      <c r="A386" s="2" t="s">
        <v>138</v>
      </c>
      <c r="B386" s="2" t="s">
        <v>136</v>
      </c>
      <c r="C386" s="2" t="s">
        <v>63</v>
      </c>
      <c r="D386" s="101">
        <v>41791</v>
      </c>
      <c r="E386" s="2">
        <v>6</v>
      </c>
      <c r="F386" s="2" t="s">
        <v>19</v>
      </c>
      <c r="G386" s="2" t="s">
        <v>123</v>
      </c>
      <c r="H386" s="2" t="s">
        <v>126</v>
      </c>
      <c r="I386" s="2" t="s">
        <v>33</v>
      </c>
      <c r="J386" s="105">
        <v>2274807.7859325004</v>
      </c>
    </row>
    <row r="387" spans="1:10" hidden="1">
      <c r="A387" s="2" t="s">
        <v>138</v>
      </c>
      <c r="B387" s="2" t="s">
        <v>136</v>
      </c>
      <c r="C387" s="2" t="s">
        <v>63</v>
      </c>
      <c r="D387" s="101">
        <v>41456</v>
      </c>
      <c r="E387" s="2">
        <v>7</v>
      </c>
      <c r="F387" s="2" t="s">
        <v>19</v>
      </c>
      <c r="G387" s="2" t="s">
        <v>127</v>
      </c>
      <c r="H387" s="2" t="s">
        <v>128</v>
      </c>
      <c r="I387" s="2" t="s">
        <v>33</v>
      </c>
      <c r="J387" s="105">
        <v>895736.75638589996</v>
      </c>
    </row>
    <row r="388" spans="1:10" hidden="1">
      <c r="A388" s="2" t="s">
        <v>138</v>
      </c>
      <c r="B388" s="2" t="s">
        <v>136</v>
      </c>
      <c r="C388" s="2" t="s">
        <v>63</v>
      </c>
      <c r="D388" s="101">
        <v>41487</v>
      </c>
      <c r="E388" s="2">
        <v>8</v>
      </c>
      <c r="F388" s="2" t="s">
        <v>19</v>
      </c>
      <c r="G388" s="2" t="s">
        <v>127</v>
      </c>
      <c r="H388" s="2" t="s">
        <v>128</v>
      </c>
      <c r="I388" s="2" t="s">
        <v>33</v>
      </c>
      <c r="J388" s="105">
        <v>713608.81380359991</v>
      </c>
    </row>
    <row r="389" spans="1:10" hidden="1">
      <c r="A389" s="2" t="s">
        <v>138</v>
      </c>
      <c r="B389" s="2" t="s">
        <v>136</v>
      </c>
      <c r="C389" s="2" t="s">
        <v>63</v>
      </c>
      <c r="D389" s="101">
        <v>41518</v>
      </c>
      <c r="E389" s="2">
        <v>9</v>
      </c>
      <c r="F389" s="2" t="s">
        <v>19</v>
      </c>
      <c r="G389" s="2" t="s">
        <v>127</v>
      </c>
      <c r="H389" s="2" t="s">
        <v>128</v>
      </c>
      <c r="I389" s="2" t="s">
        <v>33</v>
      </c>
      <c r="J389" s="105">
        <v>964630.03691340005</v>
      </c>
    </row>
    <row r="390" spans="1:10" hidden="1">
      <c r="A390" s="2" t="s">
        <v>138</v>
      </c>
      <c r="B390" s="2" t="s">
        <v>136</v>
      </c>
      <c r="C390" s="2" t="s">
        <v>63</v>
      </c>
      <c r="D390" s="101">
        <v>41548</v>
      </c>
      <c r="E390" s="2">
        <v>10</v>
      </c>
      <c r="F390" s="2" t="s">
        <v>19</v>
      </c>
      <c r="G390" s="2" t="s">
        <v>127</v>
      </c>
      <c r="H390" s="2" t="s">
        <v>128</v>
      </c>
      <c r="I390" s="2" t="s">
        <v>33</v>
      </c>
      <c r="J390" s="105">
        <v>811393.74381779996</v>
      </c>
    </row>
    <row r="391" spans="1:10" hidden="1">
      <c r="A391" s="2" t="s">
        <v>138</v>
      </c>
      <c r="B391" s="2" t="s">
        <v>136</v>
      </c>
      <c r="C391" s="2" t="s">
        <v>63</v>
      </c>
      <c r="D391" s="101">
        <v>41579</v>
      </c>
      <c r="E391" s="2">
        <v>11</v>
      </c>
      <c r="F391" s="2" t="s">
        <v>19</v>
      </c>
      <c r="G391" s="2" t="s">
        <v>127</v>
      </c>
      <c r="H391" s="2" t="s">
        <v>128</v>
      </c>
      <c r="I391" s="2" t="s">
        <v>33</v>
      </c>
      <c r="J391" s="105">
        <v>689988.02642055007</v>
      </c>
    </row>
    <row r="392" spans="1:10" hidden="1">
      <c r="A392" s="2" t="s">
        <v>138</v>
      </c>
      <c r="B392" s="2" t="s">
        <v>136</v>
      </c>
      <c r="C392" s="2" t="s">
        <v>63</v>
      </c>
      <c r="D392" s="101">
        <v>41609</v>
      </c>
      <c r="E392" s="2">
        <v>12</v>
      </c>
      <c r="F392" s="2" t="s">
        <v>19</v>
      </c>
      <c r="G392" s="2" t="s">
        <v>127</v>
      </c>
      <c r="H392" s="2" t="s">
        <v>128</v>
      </c>
      <c r="I392" s="2" t="s">
        <v>33</v>
      </c>
      <c r="J392" s="105">
        <v>775165.96316250006</v>
      </c>
    </row>
    <row r="393" spans="1:10" hidden="1">
      <c r="A393" s="2" t="s">
        <v>138</v>
      </c>
      <c r="B393" s="2" t="s">
        <v>136</v>
      </c>
      <c r="C393" s="2" t="s">
        <v>63</v>
      </c>
      <c r="D393" s="101">
        <v>41640</v>
      </c>
      <c r="E393" s="2">
        <v>1</v>
      </c>
      <c r="F393" s="2" t="s">
        <v>19</v>
      </c>
      <c r="G393" s="2" t="s">
        <v>127</v>
      </c>
      <c r="H393" s="2" t="s">
        <v>128</v>
      </c>
      <c r="I393" s="2" t="s">
        <v>33</v>
      </c>
      <c r="J393" s="105">
        <v>1034512.9923375</v>
      </c>
    </row>
    <row r="394" spans="1:10" hidden="1">
      <c r="A394" s="2" t="s">
        <v>138</v>
      </c>
      <c r="B394" s="2" t="s">
        <v>136</v>
      </c>
      <c r="C394" s="2" t="s">
        <v>63</v>
      </c>
      <c r="D394" s="101">
        <v>41671</v>
      </c>
      <c r="E394" s="2">
        <v>2</v>
      </c>
      <c r="F394" s="2" t="s">
        <v>19</v>
      </c>
      <c r="G394" s="2" t="s">
        <v>127</v>
      </c>
      <c r="H394" s="2" t="s">
        <v>128</v>
      </c>
      <c r="I394" s="2" t="s">
        <v>33</v>
      </c>
      <c r="J394" s="105">
        <v>888365.66788124992</v>
      </c>
    </row>
    <row r="395" spans="1:10" hidden="1">
      <c r="A395" s="2" t="s">
        <v>138</v>
      </c>
      <c r="B395" s="2" t="s">
        <v>136</v>
      </c>
      <c r="C395" s="2" t="s">
        <v>63</v>
      </c>
      <c r="D395" s="101">
        <v>41699</v>
      </c>
      <c r="E395" s="2">
        <v>3</v>
      </c>
      <c r="F395" s="2" t="s">
        <v>19</v>
      </c>
      <c r="G395" s="2" t="s">
        <v>127</v>
      </c>
      <c r="H395" s="2" t="s">
        <v>128</v>
      </c>
      <c r="I395" s="2" t="s">
        <v>33</v>
      </c>
      <c r="J395" s="105">
        <v>1248956.7417843752</v>
      </c>
    </row>
    <row r="396" spans="1:10" hidden="1">
      <c r="A396" s="2" t="s">
        <v>138</v>
      </c>
      <c r="B396" s="2" t="s">
        <v>136</v>
      </c>
      <c r="C396" s="2" t="s">
        <v>63</v>
      </c>
      <c r="D396" s="101">
        <v>41730</v>
      </c>
      <c r="E396" s="2">
        <v>4</v>
      </c>
      <c r="F396" s="2" t="s">
        <v>19</v>
      </c>
      <c r="G396" s="2" t="s">
        <v>127</v>
      </c>
      <c r="H396" s="2" t="s">
        <v>128</v>
      </c>
      <c r="I396" s="2" t="s">
        <v>33</v>
      </c>
      <c r="J396" s="105">
        <v>680069.70427499991</v>
      </c>
    </row>
    <row r="397" spans="1:10" hidden="1">
      <c r="A397" s="2" t="s">
        <v>138</v>
      </c>
      <c r="B397" s="2" t="s">
        <v>136</v>
      </c>
      <c r="C397" s="2" t="s">
        <v>63</v>
      </c>
      <c r="D397" s="101">
        <v>41760</v>
      </c>
      <c r="E397" s="2">
        <v>5</v>
      </c>
      <c r="F397" s="2" t="s">
        <v>19</v>
      </c>
      <c r="G397" s="2" t="s">
        <v>127</v>
      </c>
      <c r="H397" s="2" t="s">
        <v>128</v>
      </c>
      <c r="I397" s="2" t="s">
        <v>33</v>
      </c>
      <c r="J397" s="105">
        <v>878169.84401249979</v>
      </c>
    </row>
    <row r="398" spans="1:10" hidden="1">
      <c r="A398" s="2" t="s">
        <v>138</v>
      </c>
      <c r="B398" s="2" t="s">
        <v>136</v>
      </c>
      <c r="C398" s="2" t="s">
        <v>63</v>
      </c>
      <c r="D398" s="101">
        <v>41791</v>
      </c>
      <c r="E398" s="2">
        <v>6</v>
      </c>
      <c r="F398" s="2" t="s">
        <v>19</v>
      </c>
      <c r="G398" s="2" t="s">
        <v>127</v>
      </c>
      <c r="H398" s="2" t="s">
        <v>128</v>
      </c>
      <c r="I398" s="2" t="s">
        <v>33</v>
      </c>
      <c r="J398" s="105">
        <v>1253465.5146975003</v>
      </c>
    </row>
    <row r="399" spans="1:10" hidden="1">
      <c r="A399" s="2" t="s">
        <v>138</v>
      </c>
      <c r="B399" s="2" t="s">
        <v>136</v>
      </c>
      <c r="C399" s="2" t="s">
        <v>63</v>
      </c>
      <c r="D399" s="101">
        <v>41456</v>
      </c>
      <c r="E399" s="2">
        <v>7</v>
      </c>
      <c r="F399" s="2" t="s">
        <v>19</v>
      </c>
      <c r="G399" s="2" t="s">
        <v>127</v>
      </c>
      <c r="H399" s="2" t="s">
        <v>129</v>
      </c>
      <c r="I399" s="2" t="s">
        <v>33</v>
      </c>
      <c r="J399" s="105">
        <v>829385.88554250007</v>
      </c>
    </row>
    <row r="400" spans="1:10" hidden="1">
      <c r="A400" s="2" t="s">
        <v>138</v>
      </c>
      <c r="B400" s="2" t="s">
        <v>136</v>
      </c>
      <c r="C400" s="2" t="s">
        <v>63</v>
      </c>
      <c r="D400" s="101">
        <v>41487</v>
      </c>
      <c r="E400" s="2">
        <v>8</v>
      </c>
      <c r="F400" s="2" t="s">
        <v>19</v>
      </c>
      <c r="G400" s="2" t="s">
        <v>127</v>
      </c>
      <c r="H400" s="2" t="s">
        <v>129</v>
      </c>
      <c r="I400" s="2" t="s">
        <v>33</v>
      </c>
      <c r="J400" s="105">
        <v>660748.90166999993</v>
      </c>
    </row>
    <row r="401" spans="1:10" hidden="1">
      <c r="A401" s="2" t="s">
        <v>138</v>
      </c>
      <c r="B401" s="2" t="s">
        <v>136</v>
      </c>
      <c r="C401" s="2" t="s">
        <v>63</v>
      </c>
      <c r="D401" s="101">
        <v>41518</v>
      </c>
      <c r="E401" s="2">
        <v>9</v>
      </c>
      <c r="F401" s="2" t="s">
        <v>19</v>
      </c>
      <c r="G401" s="2" t="s">
        <v>127</v>
      </c>
      <c r="H401" s="2" t="s">
        <v>129</v>
      </c>
      <c r="I401" s="2" t="s">
        <v>33</v>
      </c>
      <c r="J401" s="105">
        <v>893175.96010499995</v>
      </c>
    </row>
    <row r="402" spans="1:10" hidden="1">
      <c r="A402" s="2" t="s">
        <v>138</v>
      </c>
      <c r="B402" s="2" t="s">
        <v>136</v>
      </c>
      <c r="C402" s="2" t="s">
        <v>63</v>
      </c>
      <c r="D402" s="101">
        <v>41548</v>
      </c>
      <c r="E402" s="2">
        <v>10</v>
      </c>
      <c r="F402" s="2" t="s">
        <v>19</v>
      </c>
      <c r="G402" s="2" t="s">
        <v>127</v>
      </c>
      <c r="H402" s="2" t="s">
        <v>129</v>
      </c>
      <c r="I402" s="2" t="s">
        <v>33</v>
      </c>
      <c r="J402" s="105">
        <v>751290.50353499991</v>
      </c>
    </row>
    <row r="403" spans="1:10" hidden="1">
      <c r="A403" s="2" t="s">
        <v>138</v>
      </c>
      <c r="B403" s="2" t="s">
        <v>136</v>
      </c>
      <c r="C403" s="2" t="s">
        <v>63</v>
      </c>
      <c r="D403" s="101">
        <v>41579</v>
      </c>
      <c r="E403" s="2">
        <v>11</v>
      </c>
      <c r="F403" s="2" t="s">
        <v>19</v>
      </c>
      <c r="G403" s="2" t="s">
        <v>127</v>
      </c>
      <c r="H403" s="2" t="s">
        <v>129</v>
      </c>
      <c r="I403" s="2" t="s">
        <v>33</v>
      </c>
      <c r="J403" s="105">
        <v>638877.80224125006</v>
      </c>
    </row>
    <row r="404" spans="1:10" hidden="1">
      <c r="A404" s="2" t="s">
        <v>138</v>
      </c>
      <c r="B404" s="2" t="s">
        <v>136</v>
      </c>
      <c r="C404" s="2" t="s">
        <v>63</v>
      </c>
      <c r="D404" s="101">
        <v>41609</v>
      </c>
      <c r="E404" s="2">
        <v>12</v>
      </c>
      <c r="F404" s="2" t="s">
        <v>19</v>
      </c>
      <c r="G404" s="2" t="s">
        <v>127</v>
      </c>
      <c r="H404" s="2" t="s">
        <v>129</v>
      </c>
      <c r="I404" s="2" t="s">
        <v>33</v>
      </c>
      <c r="J404" s="105">
        <v>717746.26218750002</v>
      </c>
    </row>
    <row r="405" spans="1:10" hidden="1">
      <c r="A405" s="2" t="s">
        <v>138</v>
      </c>
      <c r="B405" s="2" t="s">
        <v>136</v>
      </c>
      <c r="C405" s="2" t="s">
        <v>63</v>
      </c>
      <c r="D405" s="101">
        <v>41640</v>
      </c>
      <c r="E405" s="2">
        <v>1</v>
      </c>
      <c r="F405" s="2" t="s">
        <v>19</v>
      </c>
      <c r="G405" s="2" t="s">
        <v>127</v>
      </c>
      <c r="H405" s="2" t="s">
        <v>129</v>
      </c>
      <c r="I405" s="2" t="s">
        <v>33</v>
      </c>
      <c r="J405" s="105">
        <v>957882.40031249996</v>
      </c>
    </row>
    <row r="406" spans="1:10" hidden="1">
      <c r="A406" s="2" t="s">
        <v>138</v>
      </c>
      <c r="B406" s="2" t="s">
        <v>136</v>
      </c>
      <c r="C406" s="2" t="s">
        <v>63</v>
      </c>
      <c r="D406" s="101">
        <v>41671</v>
      </c>
      <c r="E406" s="2">
        <v>2</v>
      </c>
      <c r="F406" s="2" t="s">
        <v>19</v>
      </c>
      <c r="G406" s="2" t="s">
        <v>127</v>
      </c>
      <c r="H406" s="2" t="s">
        <v>129</v>
      </c>
      <c r="I406" s="2" t="s">
        <v>33</v>
      </c>
      <c r="J406" s="105">
        <v>822560.80359374988</v>
      </c>
    </row>
    <row r="407" spans="1:10" hidden="1">
      <c r="A407" s="2" t="s">
        <v>138</v>
      </c>
      <c r="B407" s="2" t="s">
        <v>136</v>
      </c>
      <c r="C407" s="2" t="s">
        <v>63</v>
      </c>
      <c r="D407" s="101">
        <v>41699</v>
      </c>
      <c r="E407" s="2">
        <v>3</v>
      </c>
      <c r="F407" s="2" t="s">
        <v>19</v>
      </c>
      <c r="G407" s="2" t="s">
        <v>127</v>
      </c>
      <c r="H407" s="2" t="s">
        <v>129</v>
      </c>
      <c r="I407" s="2" t="s">
        <v>33</v>
      </c>
      <c r="J407" s="105">
        <v>1156441.4275781249</v>
      </c>
    </row>
    <row r="408" spans="1:10" hidden="1">
      <c r="A408" s="2" t="s">
        <v>138</v>
      </c>
      <c r="B408" s="2" t="s">
        <v>136</v>
      </c>
      <c r="C408" s="2" t="s">
        <v>63</v>
      </c>
      <c r="D408" s="101">
        <v>41730</v>
      </c>
      <c r="E408" s="2">
        <v>4</v>
      </c>
      <c r="F408" s="2" t="s">
        <v>19</v>
      </c>
      <c r="G408" s="2" t="s">
        <v>127</v>
      </c>
      <c r="H408" s="2" t="s">
        <v>129</v>
      </c>
      <c r="I408" s="2" t="s">
        <v>33</v>
      </c>
      <c r="J408" s="105">
        <v>629694.17062500003</v>
      </c>
    </row>
    <row r="409" spans="1:10" hidden="1">
      <c r="A409" s="2" t="s">
        <v>138</v>
      </c>
      <c r="B409" s="2" t="s">
        <v>136</v>
      </c>
      <c r="C409" s="2" t="s">
        <v>63</v>
      </c>
      <c r="D409" s="101">
        <v>41760</v>
      </c>
      <c r="E409" s="2">
        <v>5</v>
      </c>
      <c r="F409" s="2" t="s">
        <v>19</v>
      </c>
      <c r="G409" s="2" t="s">
        <v>127</v>
      </c>
      <c r="H409" s="2" t="s">
        <v>129</v>
      </c>
      <c r="I409" s="2" t="s">
        <v>33</v>
      </c>
      <c r="J409" s="105">
        <v>813120.22593749978</v>
      </c>
    </row>
    <row r="410" spans="1:10" hidden="1">
      <c r="A410" s="2" t="s">
        <v>138</v>
      </c>
      <c r="B410" s="2" t="s">
        <v>136</v>
      </c>
      <c r="C410" s="2" t="s">
        <v>63</v>
      </c>
      <c r="D410" s="101">
        <v>41791</v>
      </c>
      <c r="E410" s="2">
        <v>6</v>
      </c>
      <c r="F410" s="2" t="s">
        <v>19</v>
      </c>
      <c r="G410" s="2" t="s">
        <v>127</v>
      </c>
      <c r="H410" s="2" t="s">
        <v>129</v>
      </c>
      <c r="I410" s="2" t="s">
        <v>33</v>
      </c>
      <c r="J410" s="105">
        <v>1160616.2173125001</v>
      </c>
    </row>
    <row r="411" spans="1:10" hidden="1">
      <c r="A411" s="2" t="s">
        <v>138</v>
      </c>
      <c r="B411" s="2" t="s">
        <v>136</v>
      </c>
      <c r="C411" s="2" t="s">
        <v>63</v>
      </c>
      <c r="D411" s="101">
        <v>41456</v>
      </c>
      <c r="E411" s="2">
        <v>7</v>
      </c>
      <c r="F411" s="2" t="s">
        <v>19</v>
      </c>
      <c r="G411" s="2" t="s">
        <v>146</v>
      </c>
      <c r="H411" s="2" t="s">
        <v>130</v>
      </c>
      <c r="I411" s="2" t="s">
        <v>33</v>
      </c>
      <c r="J411" s="105">
        <v>716589.40510871995</v>
      </c>
    </row>
    <row r="412" spans="1:10" hidden="1">
      <c r="A412" s="2" t="s">
        <v>138</v>
      </c>
      <c r="B412" s="2" t="s">
        <v>136</v>
      </c>
      <c r="C412" s="2" t="s">
        <v>63</v>
      </c>
      <c r="D412" s="101">
        <v>41487</v>
      </c>
      <c r="E412" s="2">
        <v>8</v>
      </c>
      <c r="F412" s="2" t="s">
        <v>19</v>
      </c>
      <c r="G412" s="2" t="s">
        <v>146</v>
      </c>
      <c r="H412" s="2" t="s">
        <v>130</v>
      </c>
      <c r="I412" s="2" t="s">
        <v>33</v>
      </c>
      <c r="J412" s="105">
        <v>570887.05104287993</v>
      </c>
    </row>
    <row r="413" spans="1:10" hidden="1">
      <c r="A413" s="2" t="s">
        <v>138</v>
      </c>
      <c r="B413" s="2" t="s">
        <v>136</v>
      </c>
      <c r="C413" s="2" t="s">
        <v>63</v>
      </c>
      <c r="D413" s="101">
        <v>41518</v>
      </c>
      <c r="E413" s="2">
        <v>9</v>
      </c>
      <c r="F413" s="2" t="s">
        <v>19</v>
      </c>
      <c r="G413" s="2" t="s">
        <v>146</v>
      </c>
      <c r="H413" s="2" t="s">
        <v>130</v>
      </c>
      <c r="I413" s="2" t="s">
        <v>33</v>
      </c>
      <c r="J413" s="105">
        <v>771704.02953071985</v>
      </c>
    </row>
    <row r="414" spans="1:10" hidden="1">
      <c r="A414" s="2" t="s">
        <v>138</v>
      </c>
      <c r="B414" s="2" t="s">
        <v>136</v>
      </c>
      <c r="C414" s="2" t="s">
        <v>63</v>
      </c>
      <c r="D414" s="101">
        <v>41548</v>
      </c>
      <c r="E414" s="2">
        <v>10</v>
      </c>
      <c r="F414" s="2" t="s">
        <v>19</v>
      </c>
      <c r="G414" s="2" t="s">
        <v>146</v>
      </c>
      <c r="H414" s="2" t="s">
        <v>130</v>
      </c>
      <c r="I414" s="2" t="s">
        <v>33</v>
      </c>
      <c r="J414" s="105">
        <v>649114.99505423987</v>
      </c>
    </row>
    <row r="415" spans="1:10" hidden="1">
      <c r="A415" s="2" t="s">
        <v>138</v>
      </c>
      <c r="B415" s="2" t="s">
        <v>136</v>
      </c>
      <c r="C415" s="2" t="s">
        <v>63</v>
      </c>
      <c r="D415" s="101">
        <v>41579</v>
      </c>
      <c r="E415" s="2">
        <v>11</v>
      </c>
      <c r="F415" s="2" t="s">
        <v>19</v>
      </c>
      <c r="G415" s="2" t="s">
        <v>146</v>
      </c>
      <c r="H415" s="2" t="s">
        <v>130</v>
      </c>
      <c r="I415" s="2" t="s">
        <v>33</v>
      </c>
      <c r="J415" s="105">
        <v>551990.42113644001</v>
      </c>
    </row>
    <row r="416" spans="1:10" hidden="1">
      <c r="A416" s="2" t="s">
        <v>138</v>
      </c>
      <c r="B416" s="2" t="s">
        <v>136</v>
      </c>
      <c r="C416" s="2" t="s">
        <v>63</v>
      </c>
      <c r="D416" s="101">
        <v>41609</v>
      </c>
      <c r="E416" s="2">
        <v>12</v>
      </c>
      <c r="F416" s="2" t="s">
        <v>19</v>
      </c>
      <c r="G416" s="2" t="s">
        <v>146</v>
      </c>
      <c r="H416" s="2" t="s">
        <v>130</v>
      </c>
      <c r="I416" s="2" t="s">
        <v>33</v>
      </c>
      <c r="J416" s="105">
        <v>620132.77052999998</v>
      </c>
    </row>
    <row r="417" spans="1:10" hidden="1">
      <c r="A417" s="2" t="s">
        <v>138</v>
      </c>
      <c r="B417" s="2" t="s">
        <v>136</v>
      </c>
      <c r="C417" s="2" t="s">
        <v>63</v>
      </c>
      <c r="D417" s="101">
        <v>41640</v>
      </c>
      <c r="E417" s="2">
        <v>1</v>
      </c>
      <c r="F417" s="2" t="s">
        <v>19</v>
      </c>
      <c r="G417" s="2" t="s">
        <v>146</v>
      </c>
      <c r="H417" s="2" t="s">
        <v>130</v>
      </c>
      <c r="I417" s="2" t="s">
        <v>33</v>
      </c>
      <c r="J417" s="105">
        <v>827610.39387000003</v>
      </c>
    </row>
    <row r="418" spans="1:10" hidden="1">
      <c r="A418" s="2" t="s">
        <v>138</v>
      </c>
      <c r="B418" s="2" t="s">
        <v>136</v>
      </c>
      <c r="C418" s="2" t="s">
        <v>63</v>
      </c>
      <c r="D418" s="101">
        <v>41671</v>
      </c>
      <c r="E418" s="2">
        <v>2</v>
      </c>
      <c r="F418" s="2" t="s">
        <v>19</v>
      </c>
      <c r="G418" s="2" t="s">
        <v>146</v>
      </c>
      <c r="H418" s="2" t="s">
        <v>130</v>
      </c>
      <c r="I418" s="2" t="s">
        <v>33</v>
      </c>
      <c r="J418" s="105">
        <v>710692.53430499986</v>
      </c>
    </row>
    <row r="419" spans="1:10" hidden="1">
      <c r="A419" s="2" t="s">
        <v>138</v>
      </c>
      <c r="B419" s="2" t="s">
        <v>136</v>
      </c>
      <c r="C419" s="2" t="s">
        <v>63</v>
      </c>
      <c r="D419" s="101">
        <v>41699</v>
      </c>
      <c r="E419" s="2">
        <v>3</v>
      </c>
      <c r="F419" s="2" t="s">
        <v>19</v>
      </c>
      <c r="G419" s="2" t="s">
        <v>146</v>
      </c>
      <c r="H419" s="2" t="s">
        <v>130</v>
      </c>
      <c r="I419" s="2" t="s">
        <v>33</v>
      </c>
      <c r="J419" s="105">
        <v>999165.39342749992</v>
      </c>
    </row>
    <row r="420" spans="1:10" hidden="1">
      <c r="A420" s="2" t="s">
        <v>138</v>
      </c>
      <c r="B420" s="2" t="s">
        <v>136</v>
      </c>
      <c r="C420" s="2" t="s">
        <v>63</v>
      </c>
      <c r="D420" s="101">
        <v>41730</v>
      </c>
      <c r="E420" s="2">
        <v>4</v>
      </c>
      <c r="F420" s="2" t="s">
        <v>19</v>
      </c>
      <c r="G420" s="2" t="s">
        <v>146</v>
      </c>
      <c r="H420" s="2" t="s">
        <v>130</v>
      </c>
      <c r="I420" s="2" t="s">
        <v>33</v>
      </c>
      <c r="J420" s="105">
        <v>544055.76341999997</v>
      </c>
    </row>
    <row r="421" spans="1:10" hidden="1">
      <c r="A421" s="2" t="s">
        <v>138</v>
      </c>
      <c r="B421" s="2" t="s">
        <v>136</v>
      </c>
      <c r="C421" s="2" t="s">
        <v>63</v>
      </c>
      <c r="D421" s="101">
        <v>41760</v>
      </c>
      <c r="E421" s="2">
        <v>5</v>
      </c>
      <c r="F421" s="2" t="s">
        <v>19</v>
      </c>
      <c r="G421" s="2" t="s">
        <v>146</v>
      </c>
      <c r="H421" s="2" t="s">
        <v>130</v>
      </c>
      <c r="I421" s="2" t="s">
        <v>33</v>
      </c>
      <c r="J421" s="105">
        <v>702535.87520999974</v>
      </c>
    </row>
    <row r="422" spans="1:10" hidden="1">
      <c r="A422" s="2" t="s">
        <v>138</v>
      </c>
      <c r="B422" s="2" t="s">
        <v>136</v>
      </c>
      <c r="C422" s="2" t="s">
        <v>63</v>
      </c>
      <c r="D422" s="101">
        <v>41791</v>
      </c>
      <c r="E422" s="2">
        <v>6</v>
      </c>
      <c r="F422" s="2" t="s">
        <v>19</v>
      </c>
      <c r="G422" s="2" t="s">
        <v>146</v>
      </c>
      <c r="H422" s="2" t="s">
        <v>130</v>
      </c>
      <c r="I422" s="2" t="s">
        <v>33</v>
      </c>
      <c r="J422" s="105">
        <v>1002772.411758</v>
      </c>
    </row>
    <row r="423" spans="1:10" hidden="1">
      <c r="A423" s="2" t="s">
        <v>138</v>
      </c>
      <c r="B423" s="2" t="s">
        <v>136</v>
      </c>
      <c r="C423" s="2" t="s">
        <v>63</v>
      </c>
      <c r="D423" s="101">
        <v>41456</v>
      </c>
      <c r="E423" s="2">
        <v>7</v>
      </c>
      <c r="F423" s="2" t="s">
        <v>19</v>
      </c>
      <c r="G423" s="2" t="s">
        <v>146</v>
      </c>
      <c r="H423" s="2" t="s">
        <v>131</v>
      </c>
      <c r="I423" s="2" t="s">
        <v>33</v>
      </c>
      <c r="J423" s="105">
        <v>251329.05622500001</v>
      </c>
    </row>
    <row r="424" spans="1:10" hidden="1">
      <c r="A424" s="2" t="s">
        <v>138</v>
      </c>
      <c r="B424" s="2" t="s">
        <v>136</v>
      </c>
      <c r="C424" s="2" t="s">
        <v>63</v>
      </c>
      <c r="D424" s="101">
        <v>41487</v>
      </c>
      <c r="E424" s="2">
        <v>8</v>
      </c>
      <c r="F424" s="2" t="s">
        <v>19</v>
      </c>
      <c r="G424" s="2" t="s">
        <v>146</v>
      </c>
      <c r="H424" s="2" t="s">
        <v>131</v>
      </c>
      <c r="I424" s="2" t="s">
        <v>33</v>
      </c>
      <c r="J424" s="105">
        <v>200226.9399</v>
      </c>
    </row>
    <row r="425" spans="1:10" hidden="1">
      <c r="A425" s="2" t="s">
        <v>138</v>
      </c>
      <c r="B425" s="2" t="s">
        <v>136</v>
      </c>
      <c r="C425" s="2" t="s">
        <v>63</v>
      </c>
      <c r="D425" s="101">
        <v>41518</v>
      </c>
      <c r="E425" s="2">
        <v>9</v>
      </c>
      <c r="F425" s="2" t="s">
        <v>19</v>
      </c>
      <c r="G425" s="2" t="s">
        <v>146</v>
      </c>
      <c r="H425" s="2" t="s">
        <v>131</v>
      </c>
      <c r="I425" s="2" t="s">
        <v>33</v>
      </c>
      <c r="J425" s="105">
        <v>270659.38184999995</v>
      </c>
    </row>
    <row r="426" spans="1:10" hidden="1">
      <c r="A426" s="2" t="s">
        <v>138</v>
      </c>
      <c r="B426" s="2" t="s">
        <v>136</v>
      </c>
      <c r="C426" s="2" t="s">
        <v>63</v>
      </c>
      <c r="D426" s="101">
        <v>41548</v>
      </c>
      <c r="E426" s="2">
        <v>10</v>
      </c>
      <c r="F426" s="2" t="s">
        <v>19</v>
      </c>
      <c r="G426" s="2" t="s">
        <v>146</v>
      </c>
      <c r="H426" s="2" t="s">
        <v>131</v>
      </c>
      <c r="I426" s="2" t="s">
        <v>33</v>
      </c>
      <c r="J426" s="105">
        <v>227663.78894999996</v>
      </c>
    </row>
    <row r="427" spans="1:10" hidden="1">
      <c r="A427" s="2" t="s">
        <v>138</v>
      </c>
      <c r="B427" s="2" t="s">
        <v>136</v>
      </c>
      <c r="C427" s="2" t="s">
        <v>63</v>
      </c>
      <c r="D427" s="101">
        <v>41579</v>
      </c>
      <c r="E427" s="2">
        <v>11</v>
      </c>
      <c r="F427" s="2" t="s">
        <v>19</v>
      </c>
      <c r="G427" s="2" t="s">
        <v>146</v>
      </c>
      <c r="H427" s="2" t="s">
        <v>131</v>
      </c>
      <c r="I427" s="2" t="s">
        <v>33</v>
      </c>
      <c r="J427" s="105">
        <v>193599.33401250001</v>
      </c>
    </row>
    <row r="428" spans="1:10" hidden="1">
      <c r="A428" s="2" t="s">
        <v>138</v>
      </c>
      <c r="B428" s="2" t="s">
        <v>136</v>
      </c>
      <c r="C428" s="2" t="s">
        <v>63</v>
      </c>
      <c r="D428" s="101">
        <v>41609</v>
      </c>
      <c r="E428" s="2">
        <v>12</v>
      </c>
      <c r="F428" s="2" t="s">
        <v>19</v>
      </c>
      <c r="G428" s="2" t="s">
        <v>146</v>
      </c>
      <c r="H428" s="2" t="s">
        <v>131</v>
      </c>
      <c r="I428" s="2" t="s">
        <v>33</v>
      </c>
      <c r="J428" s="105">
        <v>143549.25243750002</v>
      </c>
    </row>
    <row r="429" spans="1:10" hidden="1">
      <c r="A429" s="2" t="s">
        <v>138</v>
      </c>
      <c r="B429" s="2" t="s">
        <v>136</v>
      </c>
      <c r="C429" s="2" t="s">
        <v>63</v>
      </c>
      <c r="D429" s="101">
        <v>41640</v>
      </c>
      <c r="E429" s="2">
        <v>1</v>
      </c>
      <c r="F429" s="2" t="s">
        <v>19</v>
      </c>
      <c r="G429" s="2" t="s">
        <v>146</v>
      </c>
      <c r="H429" s="2" t="s">
        <v>131</v>
      </c>
      <c r="I429" s="2" t="s">
        <v>33</v>
      </c>
      <c r="J429" s="105">
        <v>153261.18405000001</v>
      </c>
    </row>
    <row r="430" spans="1:10" hidden="1">
      <c r="A430" s="2" t="s">
        <v>138</v>
      </c>
      <c r="B430" s="2" t="s">
        <v>136</v>
      </c>
      <c r="C430" s="2" t="s">
        <v>63</v>
      </c>
      <c r="D430" s="101">
        <v>41671</v>
      </c>
      <c r="E430" s="2">
        <v>2</v>
      </c>
      <c r="F430" s="2" t="s">
        <v>19</v>
      </c>
      <c r="G430" s="2" t="s">
        <v>146</v>
      </c>
      <c r="H430" s="2" t="s">
        <v>131</v>
      </c>
      <c r="I430" s="2" t="s">
        <v>33</v>
      </c>
      <c r="J430" s="105">
        <v>131609.72857499999</v>
      </c>
    </row>
    <row r="431" spans="1:10" hidden="1">
      <c r="A431" s="2" t="s">
        <v>138</v>
      </c>
      <c r="B431" s="2" t="s">
        <v>136</v>
      </c>
      <c r="C431" s="2" t="s">
        <v>63</v>
      </c>
      <c r="D431" s="101">
        <v>41699</v>
      </c>
      <c r="E431" s="2">
        <v>3</v>
      </c>
      <c r="F431" s="2" t="s">
        <v>19</v>
      </c>
      <c r="G431" s="2" t="s">
        <v>146</v>
      </c>
      <c r="H431" s="2" t="s">
        <v>131</v>
      </c>
      <c r="I431" s="2" t="s">
        <v>33</v>
      </c>
      <c r="J431" s="105">
        <v>185030.62841250002</v>
      </c>
    </row>
    <row r="432" spans="1:10" hidden="1">
      <c r="A432" s="2" t="s">
        <v>138</v>
      </c>
      <c r="B432" s="2" t="s">
        <v>136</v>
      </c>
      <c r="C432" s="2" t="s">
        <v>63</v>
      </c>
      <c r="D432" s="101">
        <v>41730</v>
      </c>
      <c r="E432" s="2">
        <v>4</v>
      </c>
      <c r="F432" s="2" t="s">
        <v>19</v>
      </c>
      <c r="G432" s="2" t="s">
        <v>146</v>
      </c>
      <c r="H432" s="2" t="s">
        <v>131</v>
      </c>
      <c r="I432" s="2" t="s">
        <v>33</v>
      </c>
      <c r="J432" s="105">
        <v>100751.0673</v>
      </c>
    </row>
    <row r="433" spans="1:10" hidden="1">
      <c r="A433" s="2" t="s">
        <v>138</v>
      </c>
      <c r="B433" s="2" t="s">
        <v>136</v>
      </c>
      <c r="C433" s="2" t="s">
        <v>63</v>
      </c>
      <c r="D433" s="101">
        <v>41760</v>
      </c>
      <c r="E433" s="2">
        <v>5</v>
      </c>
      <c r="F433" s="2" t="s">
        <v>19</v>
      </c>
      <c r="G433" s="2" t="s">
        <v>146</v>
      </c>
      <c r="H433" s="2" t="s">
        <v>131</v>
      </c>
      <c r="I433" s="2" t="s">
        <v>33</v>
      </c>
      <c r="J433" s="105">
        <v>130099.23614999997</v>
      </c>
    </row>
    <row r="434" spans="1:10" hidden="1">
      <c r="A434" s="2" t="s">
        <v>138</v>
      </c>
      <c r="B434" s="2" t="s">
        <v>136</v>
      </c>
      <c r="C434" s="2" t="s">
        <v>63</v>
      </c>
      <c r="D434" s="101">
        <v>41791</v>
      </c>
      <c r="E434" s="2">
        <v>6</v>
      </c>
      <c r="F434" s="2" t="s">
        <v>19</v>
      </c>
      <c r="G434" s="2" t="s">
        <v>146</v>
      </c>
      <c r="H434" s="2" t="s">
        <v>131</v>
      </c>
      <c r="I434" s="2" t="s">
        <v>33</v>
      </c>
      <c r="J434" s="105">
        <v>232123.24346250005</v>
      </c>
    </row>
    <row r="435" spans="1:10" hidden="1">
      <c r="A435" s="2" t="s">
        <v>138</v>
      </c>
      <c r="B435" s="2" t="s">
        <v>136</v>
      </c>
      <c r="C435" s="2" t="s">
        <v>63</v>
      </c>
      <c r="D435" s="101">
        <v>41456</v>
      </c>
      <c r="E435" s="2">
        <v>7</v>
      </c>
      <c r="F435" s="2" t="s">
        <v>19</v>
      </c>
      <c r="G435" s="2" t="s">
        <v>146</v>
      </c>
      <c r="H435" s="2" t="s">
        <v>132</v>
      </c>
      <c r="I435" s="2" t="s">
        <v>33</v>
      </c>
      <c r="J435" s="105">
        <v>623296.05943799997</v>
      </c>
    </row>
    <row r="436" spans="1:10" hidden="1">
      <c r="A436" s="2" t="s">
        <v>138</v>
      </c>
      <c r="B436" s="2" t="s">
        <v>136</v>
      </c>
      <c r="C436" s="2" t="s">
        <v>63</v>
      </c>
      <c r="D436" s="101">
        <v>41487</v>
      </c>
      <c r="E436" s="2">
        <v>8</v>
      </c>
      <c r="F436" s="2" t="s">
        <v>19</v>
      </c>
      <c r="G436" s="2" t="s">
        <v>146</v>
      </c>
      <c r="H436" s="2" t="s">
        <v>132</v>
      </c>
      <c r="I436" s="2" t="s">
        <v>33</v>
      </c>
      <c r="J436" s="105">
        <v>496562.81095199991</v>
      </c>
    </row>
    <row r="437" spans="1:10" hidden="1">
      <c r="A437" s="2" t="s">
        <v>138</v>
      </c>
      <c r="B437" s="2" t="s">
        <v>136</v>
      </c>
      <c r="C437" s="2" t="s">
        <v>63</v>
      </c>
      <c r="D437" s="101">
        <v>41518</v>
      </c>
      <c r="E437" s="2">
        <v>9</v>
      </c>
      <c r="F437" s="2" t="s">
        <v>19</v>
      </c>
      <c r="G437" s="2" t="s">
        <v>146</v>
      </c>
      <c r="H437" s="2" t="s">
        <v>132</v>
      </c>
      <c r="I437" s="2" t="s">
        <v>33</v>
      </c>
      <c r="J437" s="105">
        <v>671235.2669879999</v>
      </c>
    </row>
    <row r="438" spans="1:10" hidden="1">
      <c r="A438" s="2" t="s">
        <v>138</v>
      </c>
      <c r="B438" s="2" t="s">
        <v>136</v>
      </c>
      <c r="C438" s="2" t="s">
        <v>63</v>
      </c>
      <c r="D438" s="101">
        <v>41548</v>
      </c>
      <c r="E438" s="2">
        <v>10</v>
      </c>
      <c r="F438" s="2" t="s">
        <v>19</v>
      </c>
      <c r="G438" s="2" t="s">
        <v>146</v>
      </c>
      <c r="H438" s="2" t="s">
        <v>132</v>
      </c>
      <c r="I438" s="2" t="s">
        <v>33</v>
      </c>
      <c r="J438" s="105">
        <v>564606.19659599988</v>
      </c>
    </row>
    <row r="439" spans="1:10" hidden="1">
      <c r="A439" s="2" t="s">
        <v>138</v>
      </c>
      <c r="B439" s="2" t="s">
        <v>136</v>
      </c>
      <c r="C439" s="2" t="s">
        <v>63</v>
      </c>
      <c r="D439" s="101">
        <v>41579</v>
      </c>
      <c r="E439" s="2">
        <v>11</v>
      </c>
      <c r="F439" s="2" t="s">
        <v>19</v>
      </c>
      <c r="G439" s="2" t="s">
        <v>146</v>
      </c>
      <c r="H439" s="2" t="s">
        <v>132</v>
      </c>
      <c r="I439" s="2" t="s">
        <v>33</v>
      </c>
      <c r="J439" s="105">
        <v>480126.34835100005</v>
      </c>
    </row>
    <row r="440" spans="1:10" hidden="1">
      <c r="A440" s="2" t="s">
        <v>138</v>
      </c>
      <c r="B440" s="2" t="s">
        <v>136</v>
      </c>
      <c r="C440" s="2" t="s">
        <v>63</v>
      </c>
      <c r="D440" s="101">
        <v>41609</v>
      </c>
      <c r="E440" s="2">
        <v>12</v>
      </c>
      <c r="F440" s="2" t="s">
        <v>19</v>
      </c>
      <c r="G440" s="2" t="s">
        <v>146</v>
      </c>
      <c r="H440" s="2" t="s">
        <v>132</v>
      </c>
      <c r="I440" s="2" t="s">
        <v>33</v>
      </c>
      <c r="J440" s="105">
        <v>356002.146045</v>
      </c>
    </row>
    <row r="441" spans="1:10" hidden="1">
      <c r="A441" s="2" t="s">
        <v>138</v>
      </c>
      <c r="B441" s="2" t="s">
        <v>136</v>
      </c>
      <c r="C441" s="2" t="s">
        <v>63</v>
      </c>
      <c r="D441" s="101">
        <v>41640</v>
      </c>
      <c r="E441" s="2">
        <v>1</v>
      </c>
      <c r="F441" s="2" t="s">
        <v>19</v>
      </c>
      <c r="G441" s="2" t="s">
        <v>146</v>
      </c>
      <c r="H441" s="2" t="s">
        <v>132</v>
      </c>
      <c r="I441" s="2" t="s">
        <v>33</v>
      </c>
      <c r="J441" s="105">
        <v>380087.73644399998</v>
      </c>
    </row>
    <row r="442" spans="1:10" hidden="1">
      <c r="A442" s="2" t="s">
        <v>138</v>
      </c>
      <c r="B442" s="2" t="s">
        <v>136</v>
      </c>
      <c r="C442" s="2" t="s">
        <v>63</v>
      </c>
      <c r="D442" s="101">
        <v>41671</v>
      </c>
      <c r="E442" s="2">
        <v>2</v>
      </c>
      <c r="F442" s="2" t="s">
        <v>19</v>
      </c>
      <c r="G442" s="2" t="s">
        <v>146</v>
      </c>
      <c r="H442" s="2" t="s">
        <v>132</v>
      </c>
      <c r="I442" s="2" t="s">
        <v>33</v>
      </c>
      <c r="J442" s="105">
        <v>326392.12686599995</v>
      </c>
    </row>
    <row r="443" spans="1:10" hidden="1">
      <c r="A443" s="2" t="s">
        <v>138</v>
      </c>
      <c r="B443" s="2" t="s">
        <v>136</v>
      </c>
      <c r="C443" s="2" t="s">
        <v>63</v>
      </c>
      <c r="D443" s="101">
        <v>41699</v>
      </c>
      <c r="E443" s="2">
        <v>3</v>
      </c>
      <c r="F443" s="2" t="s">
        <v>19</v>
      </c>
      <c r="G443" s="2" t="s">
        <v>146</v>
      </c>
      <c r="H443" s="2" t="s">
        <v>132</v>
      </c>
      <c r="I443" s="2" t="s">
        <v>33</v>
      </c>
      <c r="J443" s="105">
        <v>458875.95846300002</v>
      </c>
    </row>
    <row r="444" spans="1:10" hidden="1">
      <c r="A444" s="2" t="s">
        <v>138</v>
      </c>
      <c r="B444" s="2" t="s">
        <v>136</v>
      </c>
      <c r="C444" s="2" t="s">
        <v>63</v>
      </c>
      <c r="D444" s="101">
        <v>41730</v>
      </c>
      <c r="E444" s="2">
        <v>4</v>
      </c>
      <c r="F444" s="2" t="s">
        <v>19</v>
      </c>
      <c r="G444" s="2" t="s">
        <v>146</v>
      </c>
      <c r="H444" s="2" t="s">
        <v>132</v>
      </c>
      <c r="I444" s="2" t="s">
        <v>33</v>
      </c>
      <c r="J444" s="105">
        <v>249862.64690399999</v>
      </c>
    </row>
    <row r="445" spans="1:10" hidden="1">
      <c r="A445" s="2" t="s">
        <v>138</v>
      </c>
      <c r="B445" s="2" t="s">
        <v>136</v>
      </c>
      <c r="C445" s="2" t="s">
        <v>63</v>
      </c>
      <c r="D445" s="101">
        <v>41760</v>
      </c>
      <c r="E445" s="2">
        <v>5</v>
      </c>
      <c r="F445" s="2" t="s">
        <v>19</v>
      </c>
      <c r="G445" s="2" t="s">
        <v>146</v>
      </c>
      <c r="H445" s="2" t="s">
        <v>132</v>
      </c>
      <c r="I445" s="2" t="s">
        <v>33</v>
      </c>
      <c r="J445" s="105">
        <v>322646.10565199988</v>
      </c>
    </row>
    <row r="446" spans="1:10" hidden="1">
      <c r="A446" s="2" t="s">
        <v>138</v>
      </c>
      <c r="B446" s="2" t="s">
        <v>136</v>
      </c>
      <c r="C446" s="2" t="s">
        <v>63</v>
      </c>
      <c r="D446" s="101">
        <v>41791</v>
      </c>
      <c r="E446" s="2">
        <v>6</v>
      </c>
      <c r="F446" s="2" t="s">
        <v>19</v>
      </c>
      <c r="G446" s="2" t="s">
        <v>146</v>
      </c>
      <c r="H446" s="2" t="s">
        <v>132</v>
      </c>
      <c r="I446" s="2" t="s">
        <v>33</v>
      </c>
      <c r="J446" s="105">
        <v>575665.6437870001</v>
      </c>
    </row>
    <row r="447" spans="1:10" hidden="1">
      <c r="A447" s="2" t="s">
        <v>138</v>
      </c>
      <c r="B447" s="2" t="s">
        <v>136</v>
      </c>
      <c r="C447" s="2" t="s">
        <v>63</v>
      </c>
      <c r="D447" s="101">
        <v>41456</v>
      </c>
      <c r="E447" s="2">
        <v>7</v>
      </c>
      <c r="F447" s="2" t="s">
        <v>19</v>
      </c>
      <c r="G447" s="2" t="s">
        <v>146</v>
      </c>
      <c r="H447" s="2" t="s">
        <v>133</v>
      </c>
      <c r="I447" s="2" t="s">
        <v>33</v>
      </c>
      <c r="J447" s="105">
        <v>211116.407229</v>
      </c>
    </row>
    <row r="448" spans="1:10" hidden="1">
      <c r="A448" s="2" t="s">
        <v>138</v>
      </c>
      <c r="B448" s="2" t="s">
        <v>136</v>
      </c>
      <c r="C448" s="2" t="s">
        <v>63</v>
      </c>
      <c r="D448" s="101">
        <v>41487</v>
      </c>
      <c r="E448" s="2">
        <v>8</v>
      </c>
      <c r="F448" s="2" t="s">
        <v>19</v>
      </c>
      <c r="G448" s="2" t="s">
        <v>146</v>
      </c>
      <c r="H448" s="2" t="s">
        <v>133</v>
      </c>
      <c r="I448" s="2" t="s">
        <v>33</v>
      </c>
      <c r="J448" s="105">
        <v>168190.62951599999</v>
      </c>
    </row>
    <row r="449" spans="1:10" hidden="1">
      <c r="A449" s="2" t="s">
        <v>138</v>
      </c>
      <c r="B449" s="2" t="s">
        <v>136</v>
      </c>
      <c r="C449" s="2" t="s">
        <v>63</v>
      </c>
      <c r="D449" s="101">
        <v>41518</v>
      </c>
      <c r="E449" s="2">
        <v>9</v>
      </c>
      <c r="F449" s="2" t="s">
        <v>19</v>
      </c>
      <c r="G449" s="2" t="s">
        <v>146</v>
      </c>
      <c r="H449" s="2" t="s">
        <v>133</v>
      </c>
      <c r="I449" s="2" t="s">
        <v>33</v>
      </c>
      <c r="J449" s="105">
        <v>227353.88075399998</v>
      </c>
    </row>
    <row r="450" spans="1:10" hidden="1">
      <c r="A450" s="2" t="s">
        <v>138</v>
      </c>
      <c r="B450" s="2" t="s">
        <v>136</v>
      </c>
      <c r="C450" s="2" t="s">
        <v>63</v>
      </c>
      <c r="D450" s="101">
        <v>41548</v>
      </c>
      <c r="E450" s="2">
        <v>10</v>
      </c>
      <c r="F450" s="2" t="s">
        <v>19</v>
      </c>
      <c r="G450" s="2" t="s">
        <v>146</v>
      </c>
      <c r="H450" s="2" t="s">
        <v>133</v>
      </c>
      <c r="I450" s="2" t="s">
        <v>33</v>
      </c>
      <c r="J450" s="105">
        <v>191237.58271799999</v>
      </c>
    </row>
    <row r="451" spans="1:10" hidden="1">
      <c r="A451" s="2" t="s">
        <v>138</v>
      </c>
      <c r="B451" s="2" t="s">
        <v>136</v>
      </c>
      <c r="C451" s="2" t="s">
        <v>63</v>
      </c>
      <c r="D451" s="101">
        <v>41579</v>
      </c>
      <c r="E451" s="2">
        <v>11</v>
      </c>
      <c r="F451" s="2" t="s">
        <v>19</v>
      </c>
      <c r="G451" s="2" t="s">
        <v>146</v>
      </c>
      <c r="H451" s="2" t="s">
        <v>133</v>
      </c>
      <c r="I451" s="2" t="s">
        <v>33</v>
      </c>
      <c r="J451" s="105">
        <v>162623.44057050001</v>
      </c>
    </row>
    <row r="452" spans="1:10" hidden="1">
      <c r="A452" s="2" t="s">
        <v>138</v>
      </c>
      <c r="B452" s="2" t="s">
        <v>136</v>
      </c>
      <c r="C452" s="2" t="s">
        <v>63</v>
      </c>
      <c r="D452" s="101">
        <v>41609</v>
      </c>
      <c r="E452" s="2">
        <v>12</v>
      </c>
      <c r="F452" s="2" t="s">
        <v>19</v>
      </c>
      <c r="G452" s="2" t="s">
        <v>146</v>
      </c>
      <c r="H452" s="2" t="s">
        <v>133</v>
      </c>
      <c r="I452" s="2" t="s">
        <v>33</v>
      </c>
      <c r="J452" s="105">
        <v>120581.37204750002</v>
      </c>
    </row>
    <row r="453" spans="1:10" hidden="1">
      <c r="A453" s="2" t="s">
        <v>138</v>
      </c>
      <c r="B453" s="2" t="s">
        <v>136</v>
      </c>
      <c r="C453" s="2" t="s">
        <v>63</v>
      </c>
      <c r="D453" s="101">
        <v>41640</v>
      </c>
      <c r="E453" s="2">
        <v>1</v>
      </c>
      <c r="F453" s="2" t="s">
        <v>19</v>
      </c>
      <c r="G453" s="2" t="s">
        <v>146</v>
      </c>
      <c r="H453" s="2" t="s">
        <v>133</v>
      </c>
      <c r="I453" s="2" t="s">
        <v>33</v>
      </c>
      <c r="J453" s="105">
        <v>128739.394602</v>
      </c>
    </row>
    <row r="454" spans="1:10" hidden="1">
      <c r="A454" s="2" t="s">
        <v>138</v>
      </c>
      <c r="B454" s="2" t="s">
        <v>136</v>
      </c>
      <c r="C454" s="2" t="s">
        <v>63</v>
      </c>
      <c r="D454" s="101">
        <v>41671</v>
      </c>
      <c r="E454" s="2">
        <v>2</v>
      </c>
      <c r="F454" s="2" t="s">
        <v>19</v>
      </c>
      <c r="G454" s="2" t="s">
        <v>146</v>
      </c>
      <c r="H454" s="2" t="s">
        <v>133</v>
      </c>
      <c r="I454" s="2" t="s">
        <v>33</v>
      </c>
      <c r="J454" s="105">
        <v>110552.17200299999</v>
      </c>
    </row>
    <row r="455" spans="1:10" hidden="1">
      <c r="A455" s="2" t="s">
        <v>138</v>
      </c>
      <c r="B455" s="2" t="s">
        <v>136</v>
      </c>
      <c r="C455" s="2" t="s">
        <v>63</v>
      </c>
      <c r="D455" s="101">
        <v>41699</v>
      </c>
      <c r="E455" s="2">
        <v>3</v>
      </c>
      <c r="F455" s="2" t="s">
        <v>19</v>
      </c>
      <c r="G455" s="2" t="s">
        <v>146</v>
      </c>
      <c r="H455" s="2" t="s">
        <v>133</v>
      </c>
      <c r="I455" s="2" t="s">
        <v>33</v>
      </c>
      <c r="J455" s="105">
        <v>155425.7278665</v>
      </c>
    </row>
    <row r="456" spans="1:10" hidden="1">
      <c r="A456" s="2" t="s">
        <v>138</v>
      </c>
      <c r="B456" s="2" t="s">
        <v>136</v>
      </c>
      <c r="C456" s="2" t="s">
        <v>63</v>
      </c>
      <c r="D456" s="101">
        <v>41730</v>
      </c>
      <c r="E456" s="2">
        <v>4</v>
      </c>
      <c r="F456" s="2" t="s">
        <v>19</v>
      </c>
      <c r="G456" s="2" t="s">
        <v>146</v>
      </c>
      <c r="H456" s="2" t="s">
        <v>133</v>
      </c>
      <c r="I456" s="2" t="s">
        <v>33</v>
      </c>
      <c r="J456" s="105">
        <v>84630.896531999999</v>
      </c>
    </row>
    <row r="457" spans="1:10" hidden="1">
      <c r="A457" s="2" t="s">
        <v>138</v>
      </c>
      <c r="B457" s="2" t="s">
        <v>136</v>
      </c>
      <c r="C457" s="2" t="s">
        <v>63</v>
      </c>
      <c r="D457" s="101">
        <v>41760</v>
      </c>
      <c r="E457" s="2">
        <v>5</v>
      </c>
      <c r="F457" s="2" t="s">
        <v>19</v>
      </c>
      <c r="G457" s="2" t="s">
        <v>146</v>
      </c>
      <c r="H457" s="2" t="s">
        <v>133</v>
      </c>
      <c r="I457" s="2" t="s">
        <v>33</v>
      </c>
      <c r="J457" s="105">
        <v>109283.35836599997</v>
      </c>
    </row>
    <row r="458" spans="1:10" hidden="1">
      <c r="A458" s="2" t="s">
        <v>138</v>
      </c>
      <c r="B458" s="2" t="s">
        <v>136</v>
      </c>
      <c r="C458" s="2" t="s">
        <v>63</v>
      </c>
      <c r="D458" s="101">
        <v>41791</v>
      </c>
      <c r="E458" s="2">
        <v>6</v>
      </c>
      <c r="F458" s="2" t="s">
        <v>19</v>
      </c>
      <c r="G458" s="2" t="s">
        <v>146</v>
      </c>
      <c r="H458" s="2" t="s">
        <v>133</v>
      </c>
      <c r="I458" s="2" t="s">
        <v>33</v>
      </c>
      <c r="J458" s="105">
        <v>194983.52450850004</v>
      </c>
    </row>
    <row r="459" spans="1:10" hidden="1">
      <c r="A459" s="2" t="s">
        <v>138</v>
      </c>
      <c r="B459" s="2" t="s">
        <v>136</v>
      </c>
      <c r="C459" s="2" t="s">
        <v>63</v>
      </c>
      <c r="D459" s="101">
        <v>41456</v>
      </c>
      <c r="E459" s="2">
        <v>7</v>
      </c>
      <c r="F459" s="2" t="s">
        <v>19</v>
      </c>
      <c r="G459" s="2" t="s">
        <v>134</v>
      </c>
      <c r="H459" s="2" t="s">
        <v>135</v>
      </c>
      <c r="I459" s="2" t="s">
        <v>33</v>
      </c>
      <c r="J459" s="105">
        <v>3015948.6746999999</v>
      </c>
    </row>
    <row r="460" spans="1:10" hidden="1">
      <c r="A460" s="2" t="s">
        <v>138</v>
      </c>
      <c r="B460" s="2" t="s">
        <v>136</v>
      </c>
      <c r="C460" s="2" t="s">
        <v>63</v>
      </c>
      <c r="D460" s="101">
        <v>41487</v>
      </c>
      <c r="E460" s="2">
        <v>8</v>
      </c>
      <c r="F460" s="2" t="s">
        <v>19</v>
      </c>
      <c r="G460" s="2" t="s">
        <v>134</v>
      </c>
      <c r="H460" s="2" t="s">
        <v>135</v>
      </c>
      <c r="I460" s="2" t="s">
        <v>33</v>
      </c>
      <c r="J460" s="105">
        <v>2402723.2787999995</v>
      </c>
    </row>
    <row r="461" spans="1:10" hidden="1">
      <c r="A461" s="2" t="s">
        <v>138</v>
      </c>
      <c r="B461" s="2" t="s">
        <v>136</v>
      </c>
      <c r="C461" s="2" t="s">
        <v>63</v>
      </c>
      <c r="D461" s="101">
        <v>41518</v>
      </c>
      <c r="E461" s="2">
        <v>9</v>
      </c>
      <c r="F461" s="2" t="s">
        <v>19</v>
      </c>
      <c r="G461" s="2" t="s">
        <v>134</v>
      </c>
      <c r="H461" s="2" t="s">
        <v>135</v>
      </c>
      <c r="I461" s="2" t="s">
        <v>33</v>
      </c>
      <c r="J461" s="105">
        <v>3247912.5821999996</v>
      </c>
    </row>
    <row r="462" spans="1:10" hidden="1">
      <c r="A462" s="2" t="s">
        <v>138</v>
      </c>
      <c r="B462" s="2" t="s">
        <v>136</v>
      </c>
      <c r="C462" s="2" t="s">
        <v>63</v>
      </c>
      <c r="D462" s="101">
        <v>41548</v>
      </c>
      <c r="E462" s="2">
        <v>10</v>
      </c>
      <c r="F462" s="2" t="s">
        <v>19</v>
      </c>
      <c r="G462" s="2" t="s">
        <v>134</v>
      </c>
      <c r="H462" s="2" t="s">
        <v>135</v>
      </c>
      <c r="I462" s="2" t="s">
        <v>33</v>
      </c>
      <c r="J462" s="105">
        <v>2731965.4673999995</v>
      </c>
    </row>
    <row r="463" spans="1:10" hidden="1">
      <c r="A463" s="2" t="s">
        <v>138</v>
      </c>
      <c r="B463" s="2" t="s">
        <v>136</v>
      </c>
      <c r="C463" s="2" t="s">
        <v>63</v>
      </c>
      <c r="D463" s="101">
        <v>41579</v>
      </c>
      <c r="E463" s="2">
        <v>11</v>
      </c>
      <c r="F463" s="2" t="s">
        <v>19</v>
      </c>
      <c r="G463" s="2" t="s">
        <v>134</v>
      </c>
      <c r="H463" s="2" t="s">
        <v>135</v>
      </c>
      <c r="I463" s="2" t="s">
        <v>33</v>
      </c>
      <c r="J463" s="105">
        <v>2323192.0081500001</v>
      </c>
    </row>
    <row r="464" spans="1:10" hidden="1">
      <c r="A464" s="2" t="s">
        <v>138</v>
      </c>
      <c r="B464" s="2" t="s">
        <v>136</v>
      </c>
      <c r="C464" s="2" t="s">
        <v>63</v>
      </c>
      <c r="D464" s="101">
        <v>41609</v>
      </c>
      <c r="E464" s="2">
        <v>12</v>
      </c>
      <c r="F464" s="2" t="s">
        <v>19</v>
      </c>
      <c r="G464" s="2" t="s">
        <v>134</v>
      </c>
      <c r="H464" s="2" t="s">
        <v>135</v>
      </c>
      <c r="I464" s="2" t="s">
        <v>33</v>
      </c>
      <c r="J464" s="105">
        <v>1722591.0292499999</v>
      </c>
    </row>
    <row r="465" spans="1:11" hidden="1">
      <c r="A465" s="2" t="s">
        <v>138</v>
      </c>
      <c r="B465" s="2" t="s">
        <v>136</v>
      </c>
      <c r="C465" s="2" t="s">
        <v>63</v>
      </c>
      <c r="D465" s="101">
        <v>41640</v>
      </c>
      <c r="E465" s="2">
        <v>1</v>
      </c>
      <c r="F465" s="2" t="s">
        <v>19</v>
      </c>
      <c r="G465" s="2" t="s">
        <v>134</v>
      </c>
      <c r="H465" s="2" t="s">
        <v>135</v>
      </c>
      <c r="I465" s="2" t="s">
        <v>33</v>
      </c>
      <c r="J465" s="105">
        <v>1839134.2085999998</v>
      </c>
    </row>
    <row r="466" spans="1:11" hidden="1">
      <c r="A466" s="2" t="s">
        <v>138</v>
      </c>
      <c r="B466" s="2" t="s">
        <v>136</v>
      </c>
      <c r="C466" s="2" t="s">
        <v>63</v>
      </c>
      <c r="D466" s="101">
        <v>41671</v>
      </c>
      <c r="E466" s="2">
        <v>2</v>
      </c>
      <c r="F466" s="2" t="s">
        <v>19</v>
      </c>
      <c r="G466" s="2" t="s">
        <v>134</v>
      </c>
      <c r="H466" s="2" t="s">
        <v>135</v>
      </c>
      <c r="I466" s="2" t="s">
        <v>33</v>
      </c>
      <c r="J466" s="105">
        <v>2579316.7429</v>
      </c>
    </row>
    <row r="467" spans="1:11" hidden="1">
      <c r="A467" s="2" t="s">
        <v>138</v>
      </c>
      <c r="B467" s="2" t="s">
        <v>136</v>
      </c>
      <c r="C467" s="2" t="s">
        <v>63</v>
      </c>
      <c r="D467" s="101">
        <v>41699</v>
      </c>
      <c r="E467" s="2">
        <v>3</v>
      </c>
      <c r="F467" s="2" t="s">
        <v>19</v>
      </c>
      <c r="G467" s="2" t="s">
        <v>134</v>
      </c>
      <c r="H467" s="2" t="s">
        <v>135</v>
      </c>
      <c r="I467" s="2" t="s">
        <v>33</v>
      </c>
      <c r="J467" s="105">
        <v>2220367.5409499998</v>
      </c>
    </row>
    <row r="468" spans="1:11" hidden="1">
      <c r="A468" s="2" t="s">
        <v>138</v>
      </c>
      <c r="B468" s="2" t="s">
        <v>136</v>
      </c>
      <c r="C468" s="2" t="s">
        <v>63</v>
      </c>
      <c r="D468" s="101">
        <v>41730</v>
      </c>
      <c r="E468" s="2">
        <v>4</v>
      </c>
      <c r="F468" s="2" t="s">
        <v>19</v>
      </c>
      <c r="G468" s="2" t="s">
        <v>134</v>
      </c>
      <c r="H468" s="2" t="s">
        <v>135</v>
      </c>
      <c r="I468" s="2" t="s">
        <v>33</v>
      </c>
      <c r="J468" s="105">
        <v>2209012.8075999999</v>
      </c>
    </row>
    <row r="469" spans="1:11" hidden="1">
      <c r="A469" s="2" t="s">
        <v>138</v>
      </c>
      <c r="B469" s="2" t="s">
        <v>136</v>
      </c>
      <c r="C469" s="2" t="s">
        <v>63</v>
      </c>
      <c r="D469" s="101">
        <v>41760</v>
      </c>
      <c r="E469" s="2">
        <v>5</v>
      </c>
      <c r="F469" s="2" t="s">
        <v>19</v>
      </c>
      <c r="G469" s="2" t="s">
        <v>134</v>
      </c>
      <c r="H469" s="2" t="s">
        <v>135</v>
      </c>
      <c r="I469" s="2" t="s">
        <v>33</v>
      </c>
      <c r="J469" s="105">
        <v>2561190.8338000001</v>
      </c>
    </row>
    <row r="470" spans="1:11" hidden="1">
      <c r="A470" s="2" t="s">
        <v>138</v>
      </c>
      <c r="B470" s="2" t="s">
        <v>136</v>
      </c>
      <c r="C470" s="2" t="s">
        <v>63</v>
      </c>
      <c r="D470" s="101">
        <v>41791</v>
      </c>
      <c r="E470" s="2">
        <v>6</v>
      </c>
      <c r="F470" s="2" t="s">
        <v>19</v>
      </c>
      <c r="G470" s="2" t="s">
        <v>134</v>
      </c>
      <c r="H470" s="2" t="s">
        <v>135</v>
      </c>
      <c r="I470" s="2" t="s">
        <v>33</v>
      </c>
      <c r="J470" s="105">
        <v>2785478.9215500001</v>
      </c>
    </row>
    <row r="471" spans="1:11">
      <c r="A471" s="2" t="s">
        <v>139</v>
      </c>
      <c r="B471" s="2" t="s">
        <v>0</v>
      </c>
      <c r="C471" s="2" t="s">
        <v>51</v>
      </c>
      <c r="D471" s="101">
        <v>41456</v>
      </c>
      <c r="E471" s="102">
        <f>MONTH(D471)</f>
        <v>7</v>
      </c>
      <c r="F471" s="102" t="s">
        <v>111</v>
      </c>
      <c r="G471" s="2" t="s">
        <v>102</v>
      </c>
      <c r="H471" s="2" t="s">
        <v>105</v>
      </c>
      <c r="I471" s="2" t="s">
        <v>33</v>
      </c>
      <c r="J471" s="105">
        <v>1393573.1617478998</v>
      </c>
      <c r="K471" s="103"/>
    </row>
    <row r="472" spans="1:11">
      <c r="A472" s="2" t="s">
        <v>139</v>
      </c>
      <c r="B472" s="2" t="s">
        <v>0</v>
      </c>
      <c r="C472" s="2" t="s">
        <v>51</v>
      </c>
      <c r="D472" s="101">
        <v>41487</v>
      </c>
      <c r="E472" s="102">
        <f t="shared" ref="E472:E530" si="9">MONTH(D472)</f>
        <v>8</v>
      </c>
      <c r="F472" s="102" t="s">
        <v>111</v>
      </c>
      <c r="G472" s="2" t="s">
        <v>102</v>
      </c>
      <c r="H472" s="2" t="s">
        <v>105</v>
      </c>
      <c r="I472" s="2" t="s">
        <v>33</v>
      </c>
      <c r="J472" s="105">
        <v>1485861.087351725</v>
      </c>
      <c r="K472" s="103"/>
    </row>
    <row r="473" spans="1:11">
      <c r="A473" s="2" t="s">
        <v>139</v>
      </c>
      <c r="B473" s="2" t="s">
        <v>0</v>
      </c>
      <c r="C473" s="2" t="s">
        <v>51</v>
      </c>
      <c r="D473" s="101">
        <v>41518</v>
      </c>
      <c r="E473" s="102">
        <f t="shared" si="9"/>
        <v>9</v>
      </c>
      <c r="F473" s="102" t="s">
        <v>111</v>
      </c>
      <c r="G473" s="2" t="s">
        <v>102</v>
      </c>
      <c r="H473" s="2" t="s">
        <v>105</v>
      </c>
      <c r="I473" s="2" t="s">
        <v>33</v>
      </c>
      <c r="J473" s="105">
        <v>1365590.417499</v>
      </c>
      <c r="K473" s="103"/>
    </row>
    <row r="474" spans="1:11">
      <c r="A474" s="2" t="s">
        <v>139</v>
      </c>
      <c r="B474" s="2" t="s">
        <v>0</v>
      </c>
      <c r="C474" s="2" t="s">
        <v>51</v>
      </c>
      <c r="D474" s="101">
        <v>41548</v>
      </c>
      <c r="E474" s="102">
        <f t="shared" si="9"/>
        <v>10</v>
      </c>
      <c r="F474" s="102" t="s">
        <v>111</v>
      </c>
      <c r="G474" s="2" t="s">
        <v>102</v>
      </c>
      <c r="H474" s="2" t="s">
        <v>105</v>
      </c>
      <c r="I474" s="2" t="s">
        <v>33</v>
      </c>
      <c r="J474" s="105">
        <v>1190958.0396727999</v>
      </c>
      <c r="K474" s="103"/>
    </row>
    <row r="475" spans="1:11">
      <c r="A475" s="2" t="s">
        <v>139</v>
      </c>
      <c r="B475" s="2" t="s">
        <v>0</v>
      </c>
      <c r="C475" s="2" t="s">
        <v>51</v>
      </c>
      <c r="D475" s="101">
        <v>41579</v>
      </c>
      <c r="E475" s="102">
        <f t="shared" si="9"/>
        <v>11</v>
      </c>
      <c r="F475" s="102" t="s">
        <v>111</v>
      </c>
      <c r="G475" s="2" t="s">
        <v>102</v>
      </c>
      <c r="H475" s="2" t="s">
        <v>105</v>
      </c>
      <c r="I475" s="2" t="s">
        <v>33</v>
      </c>
      <c r="J475" s="105">
        <v>1446085.9455937999</v>
      </c>
      <c r="K475" s="103"/>
    </row>
    <row r="476" spans="1:11">
      <c r="A476" s="2" t="s">
        <v>139</v>
      </c>
      <c r="B476" s="2" t="s">
        <v>0</v>
      </c>
      <c r="C476" s="2" t="s">
        <v>51</v>
      </c>
      <c r="D476" s="101">
        <v>41609</v>
      </c>
      <c r="E476" s="102">
        <f t="shared" si="9"/>
        <v>12</v>
      </c>
      <c r="F476" s="102" t="s">
        <v>111</v>
      </c>
      <c r="G476" s="2" t="s">
        <v>102</v>
      </c>
      <c r="H476" s="2" t="s">
        <v>105</v>
      </c>
      <c r="I476" s="2" t="s">
        <v>33</v>
      </c>
      <c r="J476" s="105">
        <v>1339684.6011239251</v>
      </c>
      <c r="K476" s="103"/>
    </row>
    <row r="477" spans="1:11">
      <c r="A477" s="2" t="s">
        <v>139</v>
      </c>
      <c r="B477" s="2" t="s">
        <v>0</v>
      </c>
      <c r="C477" s="2" t="s">
        <v>51</v>
      </c>
      <c r="D477" s="101">
        <v>41640</v>
      </c>
      <c r="E477" s="102">
        <f t="shared" si="9"/>
        <v>1</v>
      </c>
      <c r="F477" s="102" t="s">
        <v>111</v>
      </c>
      <c r="G477" s="2" t="s">
        <v>102</v>
      </c>
      <c r="H477" s="2" t="s">
        <v>105</v>
      </c>
      <c r="I477" s="2" t="s">
        <v>33</v>
      </c>
      <c r="J477" s="105">
        <v>1936684.0881708246</v>
      </c>
      <c r="K477" s="103"/>
    </row>
    <row r="478" spans="1:11">
      <c r="A478" s="2" t="s">
        <v>139</v>
      </c>
      <c r="B478" s="2" t="s">
        <v>0</v>
      </c>
      <c r="C478" s="2" t="s">
        <v>51</v>
      </c>
      <c r="D478" s="101">
        <v>41671</v>
      </c>
      <c r="E478" s="102">
        <f t="shared" si="9"/>
        <v>2</v>
      </c>
      <c r="F478" s="102" t="s">
        <v>111</v>
      </c>
      <c r="G478" s="2" t="s">
        <v>102</v>
      </c>
      <c r="H478" s="2" t="s">
        <v>105</v>
      </c>
      <c r="I478" s="2" t="s">
        <v>33</v>
      </c>
      <c r="J478" s="105">
        <v>1649599.6146714</v>
      </c>
      <c r="K478" s="103"/>
    </row>
    <row r="479" spans="1:11">
      <c r="A479" s="2" t="s">
        <v>139</v>
      </c>
      <c r="B479" s="2" t="s">
        <v>0</v>
      </c>
      <c r="C479" s="2" t="s">
        <v>51</v>
      </c>
      <c r="D479" s="101">
        <v>41699</v>
      </c>
      <c r="E479" s="102">
        <f t="shared" si="9"/>
        <v>3</v>
      </c>
      <c r="F479" s="102" t="s">
        <v>111</v>
      </c>
      <c r="G479" s="2" t="s">
        <v>102</v>
      </c>
      <c r="H479" s="2" t="s">
        <v>105</v>
      </c>
      <c r="I479" s="2" t="s">
        <v>33</v>
      </c>
      <c r="J479" s="105">
        <v>1849481.8077553997</v>
      </c>
      <c r="K479" s="103"/>
    </row>
    <row r="480" spans="1:11">
      <c r="A480" s="2" t="s">
        <v>139</v>
      </c>
      <c r="B480" s="2" t="s">
        <v>0</v>
      </c>
      <c r="C480" s="2" t="s">
        <v>51</v>
      </c>
      <c r="D480" s="101">
        <v>41730</v>
      </c>
      <c r="E480" s="102">
        <f t="shared" si="9"/>
        <v>4</v>
      </c>
      <c r="F480" s="102" t="s">
        <v>111</v>
      </c>
      <c r="G480" s="2" t="s">
        <v>102</v>
      </c>
      <c r="H480" s="2" t="s">
        <v>105</v>
      </c>
      <c r="I480" s="2" t="s">
        <v>33</v>
      </c>
      <c r="J480" s="105">
        <v>1283332.6260195</v>
      </c>
      <c r="K480" s="103"/>
    </row>
    <row r="481" spans="1:11">
      <c r="A481" s="2" t="s">
        <v>139</v>
      </c>
      <c r="B481" s="2" t="s">
        <v>0</v>
      </c>
      <c r="C481" s="2" t="s">
        <v>51</v>
      </c>
      <c r="D481" s="101">
        <v>41760</v>
      </c>
      <c r="E481" s="102">
        <f t="shared" si="9"/>
        <v>5</v>
      </c>
      <c r="F481" s="102" t="s">
        <v>111</v>
      </c>
      <c r="G481" s="2" t="s">
        <v>102</v>
      </c>
      <c r="H481" s="2" t="s">
        <v>105</v>
      </c>
      <c r="I481" s="2" t="s">
        <v>33</v>
      </c>
      <c r="J481" s="105">
        <v>1392102.2684495498</v>
      </c>
      <c r="K481" s="103"/>
    </row>
    <row r="482" spans="1:11">
      <c r="A482" s="2" t="s">
        <v>139</v>
      </c>
      <c r="B482" s="2" t="s">
        <v>0</v>
      </c>
      <c r="C482" s="2" t="s">
        <v>51</v>
      </c>
      <c r="D482" s="101">
        <v>41791</v>
      </c>
      <c r="E482" s="102">
        <f t="shared" si="9"/>
        <v>6</v>
      </c>
      <c r="F482" s="102" t="s">
        <v>111</v>
      </c>
      <c r="G482" s="2" t="s">
        <v>102</v>
      </c>
      <c r="H482" s="2" t="s">
        <v>105</v>
      </c>
      <c r="I482" s="2" t="s">
        <v>33</v>
      </c>
      <c r="J482" s="105">
        <v>1411857.9438288501</v>
      </c>
      <c r="K482" s="103"/>
    </row>
    <row r="483" spans="1:11">
      <c r="A483" s="2" t="s">
        <v>139</v>
      </c>
      <c r="B483" s="2" t="s">
        <v>0</v>
      </c>
      <c r="C483" s="2" t="s">
        <v>51</v>
      </c>
      <c r="D483" s="101">
        <v>41456</v>
      </c>
      <c r="E483" s="102">
        <f t="shared" si="9"/>
        <v>7</v>
      </c>
      <c r="F483" s="102" t="s">
        <v>111</v>
      </c>
      <c r="G483" s="2" t="s">
        <v>102</v>
      </c>
      <c r="H483" s="2" t="s">
        <v>104</v>
      </c>
      <c r="I483" s="2" t="s">
        <v>33</v>
      </c>
      <c r="J483" s="105">
        <v>1625486.6059647598</v>
      </c>
      <c r="K483" s="103"/>
    </row>
    <row r="484" spans="1:11">
      <c r="A484" s="2" t="s">
        <v>139</v>
      </c>
      <c r="B484" s="2" t="s">
        <v>0</v>
      </c>
      <c r="C484" s="2" t="s">
        <v>51</v>
      </c>
      <c r="D484" s="101">
        <v>41487</v>
      </c>
      <c r="E484" s="102">
        <f t="shared" si="9"/>
        <v>8</v>
      </c>
      <c r="F484" s="102" t="s">
        <v>111</v>
      </c>
      <c r="G484" s="2" t="s">
        <v>102</v>
      </c>
      <c r="H484" s="2" t="s">
        <v>104</v>
      </c>
      <c r="I484" s="2" t="s">
        <v>33</v>
      </c>
      <c r="J484" s="105">
        <v>1659895.1751643799</v>
      </c>
      <c r="K484" s="103"/>
    </row>
    <row r="485" spans="1:11">
      <c r="A485" s="2" t="s">
        <v>139</v>
      </c>
      <c r="B485" s="2" t="s">
        <v>0</v>
      </c>
      <c r="C485" s="2" t="s">
        <v>51</v>
      </c>
      <c r="D485" s="101">
        <v>41518</v>
      </c>
      <c r="E485" s="102">
        <f t="shared" si="9"/>
        <v>9</v>
      </c>
      <c r="F485" s="102" t="s">
        <v>111</v>
      </c>
      <c r="G485" s="2" t="s">
        <v>102</v>
      </c>
      <c r="H485" s="2" t="s">
        <v>104</v>
      </c>
      <c r="I485" s="2" t="s">
        <v>33</v>
      </c>
      <c r="J485" s="105">
        <v>1444191.4899026998</v>
      </c>
      <c r="K485" s="103"/>
    </row>
    <row r="486" spans="1:11">
      <c r="A486" s="2" t="s">
        <v>139</v>
      </c>
      <c r="B486" s="2" t="s">
        <v>0</v>
      </c>
      <c r="C486" s="2" t="s">
        <v>51</v>
      </c>
      <c r="D486" s="101">
        <v>41548</v>
      </c>
      <c r="E486" s="102">
        <f t="shared" si="9"/>
        <v>10</v>
      </c>
      <c r="F486" s="102" t="s">
        <v>111</v>
      </c>
      <c r="G486" s="2" t="s">
        <v>102</v>
      </c>
      <c r="H486" s="2" t="s">
        <v>104</v>
      </c>
      <c r="I486" s="2" t="s">
        <v>33</v>
      </c>
      <c r="J486" s="105">
        <v>1446297.1535751198</v>
      </c>
      <c r="K486" s="103"/>
    </row>
    <row r="487" spans="1:11">
      <c r="A487" s="2" t="s">
        <v>139</v>
      </c>
      <c r="B487" s="2" t="s">
        <v>0</v>
      </c>
      <c r="C487" s="2" t="s">
        <v>51</v>
      </c>
      <c r="D487" s="101">
        <v>41579</v>
      </c>
      <c r="E487" s="102">
        <f t="shared" si="9"/>
        <v>11</v>
      </c>
      <c r="F487" s="102" t="s">
        <v>111</v>
      </c>
      <c r="G487" s="2" t="s">
        <v>102</v>
      </c>
      <c r="H487" s="2" t="s">
        <v>104</v>
      </c>
      <c r="I487" s="2" t="s">
        <v>33</v>
      </c>
      <c r="J487" s="105">
        <v>1514832.0416583198</v>
      </c>
      <c r="K487" s="103"/>
    </row>
    <row r="488" spans="1:11">
      <c r="A488" s="2" t="s">
        <v>139</v>
      </c>
      <c r="B488" s="2" t="s">
        <v>0</v>
      </c>
      <c r="C488" s="2" t="s">
        <v>51</v>
      </c>
      <c r="D488" s="101">
        <v>41609</v>
      </c>
      <c r="E488" s="102">
        <f t="shared" si="9"/>
        <v>12</v>
      </c>
      <c r="F488" s="102" t="s">
        <v>111</v>
      </c>
      <c r="G488" s="2" t="s">
        <v>102</v>
      </c>
      <c r="H488" s="2" t="s">
        <v>104</v>
      </c>
      <c r="I488" s="2" t="s">
        <v>33</v>
      </c>
      <c r="J488" s="105">
        <v>1583222.1820707603</v>
      </c>
      <c r="K488" s="103"/>
    </row>
    <row r="489" spans="1:11">
      <c r="A489" s="2" t="s">
        <v>139</v>
      </c>
      <c r="B489" s="2" t="s">
        <v>0</v>
      </c>
      <c r="C489" s="2" t="s">
        <v>51</v>
      </c>
      <c r="D489" s="101">
        <v>41640</v>
      </c>
      <c r="E489" s="102">
        <f t="shared" si="9"/>
        <v>1</v>
      </c>
      <c r="F489" s="102" t="s">
        <v>111</v>
      </c>
      <c r="G489" s="2" t="s">
        <v>102</v>
      </c>
      <c r="H489" s="2" t="s">
        <v>104</v>
      </c>
      <c r="I489" s="2" t="s">
        <v>33</v>
      </c>
      <c r="J489" s="105">
        <v>2185449.6683400148</v>
      </c>
      <c r="K489" s="103"/>
    </row>
    <row r="490" spans="1:11">
      <c r="A490" s="2" t="s">
        <v>139</v>
      </c>
      <c r="B490" s="2" t="s">
        <v>0</v>
      </c>
      <c r="C490" s="2" t="s">
        <v>51</v>
      </c>
      <c r="D490" s="101">
        <v>41671</v>
      </c>
      <c r="E490" s="102">
        <f t="shared" si="9"/>
        <v>2</v>
      </c>
      <c r="F490" s="102" t="s">
        <v>111</v>
      </c>
      <c r="G490" s="2" t="s">
        <v>102</v>
      </c>
      <c r="H490" s="2" t="s">
        <v>104</v>
      </c>
      <c r="I490" s="2" t="s">
        <v>33</v>
      </c>
      <c r="J490" s="105">
        <v>1908874.1661135301</v>
      </c>
      <c r="K490" s="103"/>
    </row>
    <row r="491" spans="1:11">
      <c r="A491" s="2" t="s">
        <v>139</v>
      </c>
      <c r="B491" s="2" t="s">
        <v>0</v>
      </c>
      <c r="C491" s="2" t="s">
        <v>51</v>
      </c>
      <c r="D491" s="101">
        <v>41699</v>
      </c>
      <c r="E491" s="102">
        <f t="shared" si="9"/>
        <v>3</v>
      </c>
      <c r="F491" s="102" t="s">
        <v>111</v>
      </c>
      <c r="G491" s="2" t="s">
        <v>102</v>
      </c>
      <c r="H491" s="2" t="s">
        <v>104</v>
      </c>
      <c r="I491" s="2" t="s">
        <v>33</v>
      </c>
      <c r="J491" s="105">
        <v>2172232.0198028446</v>
      </c>
      <c r="K491" s="103"/>
    </row>
    <row r="492" spans="1:11">
      <c r="A492" s="2" t="s">
        <v>139</v>
      </c>
      <c r="B492" s="2" t="s">
        <v>0</v>
      </c>
      <c r="C492" s="2" t="s">
        <v>51</v>
      </c>
      <c r="D492" s="101">
        <v>41730</v>
      </c>
      <c r="E492" s="102">
        <f t="shared" si="9"/>
        <v>4</v>
      </c>
      <c r="F492" s="102" t="s">
        <v>111</v>
      </c>
      <c r="G492" s="2" t="s">
        <v>102</v>
      </c>
      <c r="H492" s="2" t="s">
        <v>104</v>
      </c>
      <c r="I492" s="2" t="s">
        <v>33</v>
      </c>
      <c r="J492" s="105">
        <v>1578698.4052564728</v>
      </c>
      <c r="K492" s="103"/>
    </row>
    <row r="493" spans="1:11">
      <c r="A493" s="2" t="s">
        <v>139</v>
      </c>
      <c r="B493" s="2" t="s">
        <v>0</v>
      </c>
      <c r="C493" s="2" t="s">
        <v>51</v>
      </c>
      <c r="D493" s="101">
        <v>41760</v>
      </c>
      <c r="E493" s="102">
        <f t="shared" si="9"/>
        <v>5</v>
      </c>
      <c r="F493" s="102" t="s">
        <v>111</v>
      </c>
      <c r="G493" s="2" t="s">
        <v>102</v>
      </c>
      <c r="H493" s="2" t="s">
        <v>104</v>
      </c>
      <c r="I493" s="2" t="s">
        <v>33</v>
      </c>
      <c r="J493" s="105">
        <v>1427519.7588170748</v>
      </c>
      <c r="K493" s="103"/>
    </row>
    <row r="494" spans="1:11">
      <c r="A494" s="2" t="s">
        <v>139</v>
      </c>
      <c r="B494" s="2" t="s">
        <v>0</v>
      </c>
      <c r="C494" s="2" t="s">
        <v>51</v>
      </c>
      <c r="D494" s="101">
        <v>41791</v>
      </c>
      <c r="E494" s="102">
        <f t="shared" si="9"/>
        <v>6</v>
      </c>
      <c r="F494" s="102" t="s">
        <v>111</v>
      </c>
      <c r="G494" s="2" t="s">
        <v>102</v>
      </c>
      <c r="H494" s="2" t="s">
        <v>104</v>
      </c>
      <c r="I494" s="2" t="s">
        <v>33</v>
      </c>
      <c r="J494" s="105">
        <v>1514114.6389280451</v>
      </c>
      <c r="K494" s="103"/>
    </row>
    <row r="495" spans="1:11">
      <c r="A495" s="2" t="s">
        <v>139</v>
      </c>
      <c r="B495" s="2" t="s">
        <v>0</v>
      </c>
      <c r="C495" s="2" t="s">
        <v>51</v>
      </c>
      <c r="D495" s="101">
        <v>41456</v>
      </c>
      <c r="E495" s="102">
        <f t="shared" si="9"/>
        <v>7</v>
      </c>
      <c r="F495" s="102" t="s">
        <v>111</v>
      </c>
      <c r="G495" s="2" t="s">
        <v>101</v>
      </c>
      <c r="H495" s="2" t="s">
        <v>105</v>
      </c>
      <c r="I495" s="2" t="s">
        <v>33</v>
      </c>
      <c r="J495" s="105">
        <v>572721.43503440253</v>
      </c>
      <c r="K495" s="103"/>
    </row>
    <row r="496" spans="1:11">
      <c r="A496" s="2" t="s">
        <v>139</v>
      </c>
      <c r="B496" s="2" t="s">
        <v>0</v>
      </c>
      <c r="C496" s="2" t="s">
        <v>51</v>
      </c>
      <c r="D496" s="101">
        <v>41487</v>
      </c>
      <c r="E496" s="102">
        <f t="shared" si="9"/>
        <v>8</v>
      </c>
      <c r="F496" s="102" t="s">
        <v>111</v>
      </c>
      <c r="G496" s="2" t="s">
        <v>101</v>
      </c>
      <c r="H496" s="2" t="s">
        <v>105</v>
      </c>
      <c r="I496" s="2" t="s">
        <v>33</v>
      </c>
      <c r="J496" s="105">
        <v>553259.36107870308</v>
      </c>
      <c r="K496" s="103"/>
    </row>
    <row r="497" spans="1:11">
      <c r="A497" s="2" t="s">
        <v>139</v>
      </c>
      <c r="B497" s="2" t="s">
        <v>0</v>
      </c>
      <c r="C497" s="2" t="s">
        <v>51</v>
      </c>
      <c r="D497" s="101">
        <v>41518</v>
      </c>
      <c r="E497" s="102">
        <f t="shared" si="9"/>
        <v>9</v>
      </c>
      <c r="F497" s="102" t="s">
        <v>111</v>
      </c>
      <c r="G497" s="2" t="s">
        <v>101</v>
      </c>
      <c r="H497" s="2" t="s">
        <v>105</v>
      </c>
      <c r="I497" s="2" t="s">
        <v>33</v>
      </c>
      <c r="J497" s="105">
        <v>488663.53557713993</v>
      </c>
      <c r="K497" s="103"/>
    </row>
    <row r="498" spans="1:11">
      <c r="A498" s="2" t="s">
        <v>139</v>
      </c>
      <c r="B498" s="2" t="s">
        <v>0</v>
      </c>
      <c r="C498" s="2" t="s">
        <v>51</v>
      </c>
      <c r="D498" s="101">
        <v>41548</v>
      </c>
      <c r="E498" s="102">
        <f t="shared" si="9"/>
        <v>10</v>
      </c>
      <c r="F498" s="102" t="s">
        <v>111</v>
      </c>
      <c r="G498" s="2" t="s">
        <v>101</v>
      </c>
      <c r="H498" s="2" t="s">
        <v>105</v>
      </c>
      <c r="I498" s="2" t="s">
        <v>33</v>
      </c>
      <c r="J498" s="105">
        <v>489975.02124432393</v>
      </c>
      <c r="K498" s="103"/>
    </row>
    <row r="499" spans="1:11">
      <c r="A499" s="2" t="s">
        <v>139</v>
      </c>
      <c r="B499" s="2" t="s">
        <v>0</v>
      </c>
      <c r="C499" s="2" t="s">
        <v>51</v>
      </c>
      <c r="D499" s="101">
        <v>41579</v>
      </c>
      <c r="E499" s="102">
        <f t="shared" si="9"/>
        <v>11</v>
      </c>
      <c r="F499" s="102" t="s">
        <v>111</v>
      </c>
      <c r="G499" s="2" t="s">
        <v>101</v>
      </c>
      <c r="H499" s="2" t="s">
        <v>105</v>
      </c>
      <c r="I499" s="2" t="s">
        <v>33</v>
      </c>
      <c r="J499" s="105">
        <v>529133.37097590195</v>
      </c>
      <c r="K499" s="103"/>
    </row>
    <row r="500" spans="1:11">
      <c r="A500" s="2" t="s">
        <v>139</v>
      </c>
      <c r="B500" s="2" t="s">
        <v>0</v>
      </c>
      <c r="C500" s="2" t="s">
        <v>51</v>
      </c>
      <c r="D500" s="101">
        <v>41609</v>
      </c>
      <c r="E500" s="102">
        <f t="shared" si="9"/>
        <v>12</v>
      </c>
      <c r="F500" s="102" t="s">
        <v>111</v>
      </c>
      <c r="G500" s="2" t="s">
        <v>101</v>
      </c>
      <c r="H500" s="2" t="s">
        <v>105</v>
      </c>
      <c r="I500" s="2" t="s">
        <v>33</v>
      </c>
      <c r="J500" s="105">
        <v>548346.99718814401</v>
      </c>
      <c r="K500" s="103"/>
    </row>
    <row r="501" spans="1:11">
      <c r="A501" s="2" t="s">
        <v>139</v>
      </c>
      <c r="B501" s="2" t="s">
        <v>0</v>
      </c>
      <c r="C501" s="2" t="s">
        <v>51</v>
      </c>
      <c r="D501" s="101">
        <v>41640</v>
      </c>
      <c r="E501" s="102">
        <f t="shared" si="9"/>
        <v>1</v>
      </c>
      <c r="F501" s="102" t="s">
        <v>111</v>
      </c>
      <c r="G501" s="2" t="s">
        <v>101</v>
      </c>
      <c r="H501" s="2" t="s">
        <v>105</v>
      </c>
      <c r="I501" s="2" t="s">
        <v>33</v>
      </c>
      <c r="J501" s="105">
        <v>708180.8798732165</v>
      </c>
      <c r="K501" s="103"/>
    </row>
    <row r="502" spans="1:11">
      <c r="A502" s="2" t="s">
        <v>139</v>
      </c>
      <c r="B502" s="2" t="s">
        <v>0</v>
      </c>
      <c r="C502" s="2" t="s">
        <v>51</v>
      </c>
      <c r="D502" s="101">
        <v>41671</v>
      </c>
      <c r="E502" s="102">
        <f t="shared" si="9"/>
        <v>2</v>
      </c>
      <c r="F502" s="102" t="s">
        <v>111</v>
      </c>
      <c r="G502" s="2" t="s">
        <v>101</v>
      </c>
      <c r="H502" s="2" t="s">
        <v>105</v>
      </c>
      <c r="I502" s="2" t="s">
        <v>33</v>
      </c>
      <c r="J502" s="105">
        <v>640010.83732324198</v>
      </c>
      <c r="K502" s="103"/>
    </row>
    <row r="503" spans="1:11">
      <c r="A503" s="2" t="s">
        <v>139</v>
      </c>
      <c r="B503" s="2" t="s">
        <v>0</v>
      </c>
      <c r="C503" s="2" t="s">
        <v>51</v>
      </c>
      <c r="D503" s="101">
        <v>41699</v>
      </c>
      <c r="E503" s="102">
        <f t="shared" si="9"/>
        <v>3</v>
      </c>
      <c r="F503" s="102" t="s">
        <v>111</v>
      </c>
      <c r="G503" s="2" t="s">
        <v>101</v>
      </c>
      <c r="H503" s="2" t="s">
        <v>105</v>
      </c>
      <c r="I503" s="2" t="s">
        <v>33</v>
      </c>
      <c r="J503" s="105">
        <v>667459.8386969011</v>
      </c>
      <c r="K503" s="103"/>
    </row>
    <row r="504" spans="1:11">
      <c r="A504" s="2" t="s">
        <v>139</v>
      </c>
      <c r="B504" s="2" t="s">
        <v>0</v>
      </c>
      <c r="C504" s="2" t="s">
        <v>51</v>
      </c>
      <c r="D504" s="101">
        <v>41730</v>
      </c>
      <c r="E504" s="102">
        <f t="shared" si="9"/>
        <v>4</v>
      </c>
      <c r="F504" s="102" t="s">
        <v>111</v>
      </c>
      <c r="G504" s="2" t="s">
        <v>101</v>
      </c>
      <c r="H504" s="2" t="s">
        <v>105</v>
      </c>
      <c r="I504" s="2" t="s">
        <v>33</v>
      </c>
      <c r="J504" s="105">
        <v>522776.70462318265</v>
      </c>
      <c r="K504" s="103"/>
    </row>
    <row r="505" spans="1:11">
      <c r="A505" s="2" t="s">
        <v>139</v>
      </c>
      <c r="B505" s="2" t="s">
        <v>0</v>
      </c>
      <c r="C505" s="2" t="s">
        <v>51</v>
      </c>
      <c r="D505" s="101">
        <v>41760</v>
      </c>
      <c r="E505" s="102">
        <f t="shared" si="9"/>
        <v>5</v>
      </c>
      <c r="F505" s="102" t="s">
        <v>111</v>
      </c>
      <c r="G505" s="2" t="s">
        <v>101</v>
      </c>
      <c r="H505" s="2" t="s">
        <v>105</v>
      </c>
      <c r="I505" s="2" t="s">
        <v>33</v>
      </c>
      <c r="J505" s="105">
        <v>512724.28996642696</v>
      </c>
      <c r="K505" s="103"/>
    </row>
    <row r="506" spans="1:11">
      <c r="A506" s="2" t="s">
        <v>139</v>
      </c>
      <c r="B506" s="2" t="s">
        <v>0</v>
      </c>
      <c r="C506" s="2" t="s">
        <v>51</v>
      </c>
      <c r="D506" s="101">
        <v>41791</v>
      </c>
      <c r="E506" s="102">
        <f t="shared" si="9"/>
        <v>6</v>
      </c>
      <c r="F506" s="102" t="s">
        <v>111</v>
      </c>
      <c r="G506" s="2" t="s">
        <v>101</v>
      </c>
      <c r="H506" s="2" t="s">
        <v>105</v>
      </c>
      <c r="I506" s="2" t="s">
        <v>33</v>
      </c>
      <c r="J506" s="105">
        <v>505076.6478049407</v>
      </c>
      <c r="K506" s="103"/>
    </row>
    <row r="507" spans="1:11">
      <c r="A507" s="2" t="s">
        <v>139</v>
      </c>
      <c r="B507" s="2" t="s">
        <v>0</v>
      </c>
      <c r="C507" s="2" t="s">
        <v>51</v>
      </c>
      <c r="D507" s="101">
        <v>41456</v>
      </c>
      <c r="E507" s="102">
        <f t="shared" si="9"/>
        <v>7</v>
      </c>
      <c r="F507" s="102" t="s">
        <v>111</v>
      </c>
      <c r="G507" s="2" t="s">
        <v>101</v>
      </c>
      <c r="H507" s="2" t="s">
        <v>104</v>
      </c>
      <c r="I507" s="2" t="s">
        <v>33</v>
      </c>
      <c r="J507" s="105">
        <v>951843.45208066003</v>
      </c>
      <c r="K507" s="103"/>
    </row>
    <row r="508" spans="1:11">
      <c r="A508" s="2" t="s">
        <v>139</v>
      </c>
      <c r="B508" s="2" t="s">
        <v>0</v>
      </c>
      <c r="C508" s="2" t="s">
        <v>51</v>
      </c>
      <c r="D508" s="101">
        <v>41487</v>
      </c>
      <c r="E508" s="102">
        <f t="shared" si="9"/>
        <v>8</v>
      </c>
      <c r="F508" s="102" t="s">
        <v>111</v>
      </c>
      <c r="G508" s="2" t="s">
        <v>101</v>
      </c>
      <c r="H508" s="2" t="s">
        <v>104</v>
      </c>
      <c r="I508" s="2" t="s">
        <v>33</v>
      </c>
      <c r="J508" s="105">
        <v>948078.62865493121</v>
      </c>
      <c r="K508" s="103"/>
    </row>
    <row r="509" spans="1:11">
      <c r="A509" s="2" t="s">
        <v>139</v>
      </c>
      <c r="B509" s="2" t="s">
        <v>0</v>
      </c>
      <c r="C509" s="2" t="s">
        <v>51</v>
      </c>
      <c r="D509" s="101">
        <v>41518</v>
      </c>
      <c r="E509" s="102">
        <f t="shared" si="9"/>
        <v>9</v>
      </c>
      <c r="F509" s="102" t="s">
        <v>111</v>
      </c>
      <c r="G509" s="2" t="s">
        <v>101</v>
      </c>
      <c r="H509" s="2" t="s">
        <v>104</v>
      </c>
      <c r="I509" s="2" t="s">
        <v>33</v>
      </c>
      <c r="J509" s="105">
        <v>839638.14718028437</v>
      </c>
      <c r="K509" s="103"/>
    </row>
    <row r="510" spans="1:11">
      <c r="A510" s="2" t="s">
        <v>139</v>
      </c>
      <c r="B510" s="2" t="s">
        <v>0</v>
      </c>
      <c r="C510" s="2" t="s">
        <v>51</v>
      </c>
      <c r="D510" s="101">
        <v>41548</v>
      </c>
      <c r="E510" s="102">
        <f t="shared" si="9"/>
        <v>10</v>
      </c>
      <c r="F510" s="102" t="s">
        <v>111</v>
      </c>
      <c r="G510" s="2" t="s">
        <v>101</v>
      </c>
      <c r="H510" s="2" t="s">
        <v>104</v>
      </c>
      <c r="I510" s="2" t="s">
        <v>33</v>
      </c>
      <c r="J510" s="105">
        <v>837761.61547412642</v>
      </c>
      <c r="K510" s="103"/>
    </row>
    <row r="511" spans="1:11">
      <c r="A511" s="2" t="s">
        <v>139</v>
      </c>
      <c r="B511" s="2" t="s">
        <v>0</v>
      </c>
      <c r="C511" s="2" t="s">
        <v>51</v>
      </c>
      <c r="D511" s="101">
        <v>41579</v>
      </c>
      <c r="E511" s="102">
        <f t="shared" si="9"/>
        <v>11</v>
      </c>
      <c r="F511" s="102" t="s">
        <v>111</v>
      </c>
      <c r="G511" s="2" t="s">
        <v>101</v>
      </c>
      <c r="H511" s="2" t="s">
        <v>104</v>
      </c>
      <c r="I511" s="2" t="s">
        <v>33</v>
      </c>
      <c r="J511" s="105">
        <v>825905.84054225881</v>
      </c>
      <c r="K511" s="103"/>
    </row>
    <row r="512" spans="1:11">
      <c r="A512" s="2" t="s">
        <v>139</v>
      </c>
      <c r="B512" s="2" t="s">
        <v>0</v>
      </c>
      <c r="C512" s="2" t="s">
        <v>51</v>
      </c>
      <c r="D512" s="101">
        <v>41609</v>
      </c>
      <c r="E512" s="102">
        <f t="shared" si="9"/>
        <v>12</v>
      </c>
      <c r="F512" s="102" t="s">
        <v>111</v>
      </c>
      <c r="G512" s="2" t="s">
        <v>101</v>
      </c>
      <c r="H512" s="2" t="s">
        <v>104</v>
      </c>
      <c r="I512" s="2" t="s">
        <v>33</v>
      </c>
      <c r="J512" s="105">
        <v>862303.26656136638</v>
      </c>
      <c r="K512" s="103"/>
    </row>
    <row r="513" spans="1:11">
      <c r="A513" s="2" t="s">
        <v>139</v>
      </c>
      <c r="B513" s="2" t="s">
        <v>0</v>
      </c>
      <c r="C513" s="2" t="s">
        <v>51</v>
      </c>
      <c r="D513" s="101">
        <v>41640</v>
      </c>
      <c r="E513" s="102">
        <f t="shared" si="9"/>
        <v>1</v>
      </c>
      <c r="F513" s="102" t="s">
        <v>111</v>
      </c>
      <c r="G513" s="2" t="s">
        <v>101</v>
      </c>
      <c r="H513" s="2" t="s">
        <v>104</v>
      </c>
      <c r="I513" s="2" t="s">
        <v>33</v>
      </c>
      <c r="J513" s="105">
        <v>1253846.7036352013</v>
      </c>
      <c r="K513" s="103"/>
    </row>
    <row r="514" spans="1:11">
      <c r="A514" s="2" t="s">
        <v>139</v>
      </c>
      <c r="B514" s="2" t="s">
        <v>0</v>
      </c>
      <c r="C514" s="2" t="s">
        <v>51</v>
      </c>
      <c r="D514" s="101">
        <v>41671</v>
      </c>
      <c r="E514" s="102">
        <f t="shared" si="9"/>
        <v>2</v>
      </c>
      <c r="F514" s="102" t="s">
        <v>111</v>
      </c>
      <c r="G514" s="2" t="s">
        <v>101</v>
      </c>
      <c r="H514" s="2" t="s">
        <v>104</v>
      </c>
      <c r="I514" s="2" t="s">
        <v>33</v>
      </c>
      <c r="J514" s="105">
        <v>1118819.7752297593</v>
      </c>
      <c r="K514" s="103"/>
    </row>
    <row r="515" spans="1:11">
      <c r="A515" s="2" t="s">
        <v>139</v>
      </c>
      <c r="B515" s="2" t="s">
        <v>0</v>
      </c>
      <c r="C515" s="2" t="s">
        <v>51</v>
      </c>
      <c r="D515" s="101">
        <v>41699</v>
      </c>
      <c r="E515" s="102">
        <f t="shared" si="9"/>
        <v>3</v>
      </c>
      <c r="F515" s="102" t="s">
        <v>111</v>
      </c>
      <c r="G515" s="2" t="s">
        <v>101</v>
      </c>
      <c r="H515" s="2" t="s">
        <v>104</v>
      </c>
      <c r="I515" s="2" t="s">
        <v>33</v>
      </c>
      <c r="J515" s="105">
        <v>1243211.3255661349</v>
      </c>
      <c r="K515" s="103"/>
    </row>
    <row r="516" spans="1:11">
      <c r="A516" s="2" t="s">
        <v>139</v>
      </c>
      <c r="B516" s="2" t="s">
        <v>0</v>
      </c>
      <c r="C516" s="2" t="s">
        <v>51</v>
      </c>
      <c r="D516" s="101">
        <v>41730</v>
      </c>
      <c r="E516" s="102">
        <f t="shared" si="9"/>
        <v>4</v>
      </c>
      <c r="F516" s="102" t="s">
        <v>111</v>
      </c>
      <c r="G516" s="2" t="s">
        <v>101</v>
      </c>
      <c r="H516" s="2" t="s">
        <v>104</v>
      </c>
      <c r="I516" s="2" t="s">
        <v>33</v>
      </c>
      <c r="J516" s="105">
        <v>873553.17312709882</v>
      </c>
      <c r="K516" s="103"/>
    </row>
    <row r="517" spans="1:11">
      <c r="A517" s="2" t="s">
        <v>139</v>
      </c>
      <c r="B517" s="2" t="s">
        <v>0</v>
      </c>
      <c r="C517" s="2" t="s">
        <v>51</v>
      </c>
      <c r="D517" s="101">
        <v>41760</v>
      </c>
      <c r="E517" s="102">
        <f t="shared" si="9"/>
        <v>5</v>
      </c>
      <c r="F517" s="102" t="s">
        <v>111</v>
      </c>
      <c r="G517" s="2" t="s">
        <v>101</v>
      </c>
      <c r="H517" s="2" t="s">
        <v>104</v>
      </c>
      <c r="I517" s="2" t="s">
        <v>33</v>
      </c>
      <c r="J517" s="105">
        <v>904225.09532840759</v>
      </c>
      <c r="K517" s="103"/>
    </row>
    <row r="518" spans="1:11">
      <c r="A518" s="2" t="s">
        <v>139</v>
      </c>
      <c r="B518" s="2" t="s">
        <v>0</v>
      </c>
      <c r="C518" s="2" t="s">
        <v>51</v>
      </c>
      <c r="D518" s="101">
        <v>41791</v>
      </c>
      <c r="E518" s="102">
        <f t="shared" si="9"/>
        <v>6</v>
      </c>
      <c r="F518" s="102" t="s">
        <v>111</v>
      </c>
      <c r="G518" s="2" t="s">
        <v>101</v>
      </c>
      <c r="H518" s="2" t="s">
        <v>104</v>
      </c>
      <c r="I518" s="2" t="s">
        <v>33</v>
      </c>
      <c r="J518" s="105">
        <v>871415.10053497902</v>
      </c>
      <c r="K518" s="103"/>
    </row>
    <row r="519" spans="1:11">
      <c r="A519" s="2" t="s">
        <v>139</v>
      </c>
      <c r="B519" s="2" t="s">
        <v>0</v>
      </c>
      <c r="C519" s="2" t="s">
        <v>51</v>
      </c>
      <c r="D519" s="101">
        <v>41456</v>
      </c>
      <c r="E519" s="102">
        <f t="shared" si="9"/>
        <v>7</v>
      </c>
      <c r="F519" s="102" t="s">
        <v>111</v>
      </c>
      <c r="G519" s="2" t="s">
        <v>103</v>
      </c>
      <c r="H519" s="2" t="s">
        <v>105</v>
      </c>
      <c r="I519" s="2" t="s">
        <v>33</v>
      </c>
      <c r="J519" s="105">
        <v>1297406.74054068</v>
      </c>
      <c r="K519" s="103"/>
    </row>
    <row r="520" spans="1:11">
      <c r="A520" s="2" t="s">
        <v>139</v>
      </c>
      <c r="B520" s="2" t="s">
        <v>0</v>
      </c>
      <c r="C520" s="2" t="s">
        <v>51</v>
      </c>
      <c r="D520" s="101">
        <v>41487</v>
      </c>
      <c r="E520" s="102">
        <f t="shared" si="9"/>
        <v>8</v>
      </c>
      <c r="F520" s="102" t="s">
        <v>111</v>
      </c>
      <c r="G520" s="2" t="s">
        <v>103</v>
      </c>
      <c r="H520" s="2" t="s">
        <v>105</v>
      </c>
      <c r="I520" s="2" t="s">
        <v>33</v>
      </c>
      <c r="J520" s="105">
        <v>1246732.403197204</v>
      </c>
      <c r="K520" s="103"/>
    </row>
    <row r="521" spans="1:11">
      <c r="A521" s="2" t="s">
        <v>139</v>
      </c>
      <c r="B521" s="2" t="s">
        <v>0</v>
      </c>
      <c r="C521" s="2" t="s">
        <v>51</v>
      </c>
      <c r="D521" s="101">
        <v>41518</v>
      </c>
      <c r="E521" s="102">
        <f t="shared" si="9"/>
        <v>9</v>
      </c>
      <c r="F521" s="102" t="s">
        <v>111</v>
      </c>
      <c r="G521" s="2" t="s">
        <v>103</v>
      </c>
      <c r="H521" s="2" t="s">
        <v>105</v>
      </c>
      <c r="I521" s="2" t="s">
        <v>33</v>
      </c>
      <c r="J521" s="105">
        <v>1261003.9380338399</v>
      </c>
      <c r="K521" s="103"/>
    </row>
    <row r="522" spans="1:11">
      <c r="A522" s="2" t="s">
        <v>139</v>
      </c>
      <c r="B522" s="2" t="s">
        <v>0</v>
      </c>
      <c r="C522" s="2" t="s">
        <v>51</v>
      </c>
      <c r="D522" s="101">
        <v>41548</v>
      </c>
      <c r="E522" s="102">
        <f t="shared" si="9"/>
        <v>10</v>
      </c>
      <c r="F522" s="102" t="s">
        <v>111</v>
      </c>
      <c r="G522" s="2" t="s">
        <v>103</v>
      </c>
      <c r="H522" s="2" t="s">
        <v>105</v>
      </c>
      <c r="I522" s="2" t="s">
        <v>33</v>
      </c>
      <c r="J522" s="105">
        <v>1179821.26796688</v>
      </c>
      <c r="K522" s="103"/>
    </row>
    <row r="523" spans="1:11">
      <c r="A523" s="2" t="s">
        <v>139</v>
      </c>
      <c r="B523" s="2" t="s">
        <v>0</v>
      </c>
      <c r="C523" s="2" t="s">
        <v>51</v>
      </c>
      <c r="D523" s="101">
        <v>41579</v>
      </c>
      <c r="E523" s="102">
        <f t="shared" si="9"/>
        <v>11</v>
      </c>
      <c r="F523" s="102" t="s">
        <v>111</v>
      </c>
      <c r="G523" s="2" t="s">
        <v>103</v>
      </c>
      <c r="H523" s="2" t="s">
        <v>105</v>
      </c>
      <c r="I523" s="2" t="s">
        <v>33</v>
      </c>
      <c r="J523" s="105">
        <v>1225043.3422285519</v>
      </c>
      <c r="K523" s="103"/>
    </row>
    <row r="524" spans="1:11">
      <c r="A524" s="2" t="s">
        <v>139</v>
      </c>
      <c r="B524" s="2" t="s">
        <v>0</v>
      </c>
      <c r="C524" s="2" t="s">
        <v>51</v>
      </c>
      <c r="D524" s="101">
        <v>41609</v>
      </c>
      <c r="E524" s="102">
        <f t="shared" si="9"/>
        <v>12</v>
      </c>
      <c r="F524" s="102" t="s">
        <v>111</v>
      </c>
      <c r="G524" s="2" t="s">
        <v>103</v>
      </c>
      <c r="H524" s="2" t="s">
        <v>105</v>
      </c>
      <c r="I524" s="2" t="s">
        <v>33</v>
      </c>
      <c r="J524" s="105">
        <v>1129962.8956686843</v>
      </c>
      <c r="K524" s="103"/>
    </row>
    <row r="525" spans="1:11">
      <c r="A525" s="2" t="s">
        <v>139</v>
      </c>
      <c r="B525" s="2" t="s">
        <v>0</v>
      </c>
      <c r="C525" s="2" t="s">
        <v>51</v>
      </c>
      <c r="D525" s="101">
        <v>41640</v>
      </c>
      <c r="E525" s="102">
        <f t="shared" si="9"/>
        <v>1</v>
      </c>
      <c r="F525" s="102" t="s">
        <v>111</v>
      </c>
      <c r="G525" s="2" t="s">
        <v>103</v>
      </c>
      <c r="H525" s="2" t="s">
        <v>105</v>
      </c>
      <c r="I525" s="2" t="s">
        <v>33</v>
      </c>
      <c r="J525" s="105">
        <v>1834971.6304940018</v>
      </c>
      <c r="K525" s="103"/>
    </row>
    <row r="526" spans="1:11">
      <c r="A526" s="2" t="s">
        <v>139</v>
      </c>
      <c r="B526" s="2" t="s">
        <v>0</v>
      </c>
      <c r="C526" s="2" t="s">
        <v>51</v>
      </c>
      <c r="D526" s="101">
        <v>41671</v>
      </c>
      <c r="E526" s="102">
        <f t="shared" si="9"/>
        <v>2</v>
      </c>
      <c r="F526" s="102" t="s">
        <v>111</v>
      </c>
      <c r="G526" s="2" t="s">
        <v>103</v>
      </c>
      <c r="H526" s="2" t="s">
        <v>105</v>
      </c>
      <c r="I526" s="2" t="s">
        <v>33</v>
      </c>
      <c r="J526" s="105">
        <v>1482921.3921540482</v>
      </c>
      <c r="K526" s="103"/>
    </row>
    <row r="527" spans="1:11">
      <c r="A527" s="2" t="s">
        <v>139</v>
      </c>
      <c r="B527" s="2" t="s">
        <v>0</v>
      </c>
      <c r="C527" s="2" t="s">
        <v>51</v>
      </c>
      <c r="D527" s="101">
        <v>41699</v>
      </c>
      <c r="E527" s="102">
        <f t="shared" si="9"/>
        <v>3</v>
      </c>
      <c r="F527" s="102" t="s">
        <v>111</v>
      </c>
      <c r="G527" s="2" t="s">
        <v>103</v>
      </c>
      <c r="H527" s="2" t="s">
        <v>105</v>
      </c>
      <c r="I527" s="2" t="s">
        <v>33</v>
      </c>
      <c r="J527" s="105">
        <v>1660344.4743205321</v>
      </c>
      <c r="K527" s="103"/>
    </row>
    <row r="528" spans="1:11">
      <c r="A528" s="2" t="s">
        <v>139</v>
      </c>
      <c r="B528" s="2" t="s">
        <v>0</v>
      </c>
      <c r="C528" s="2" t="s">
        <v>51</v>
      </c>
      <c r="D528" s="101">
        <v>41730</v>
      </c>
      <c r="E528" s="102">
        <f t="shared" si="9"/>
        <v>4</v>
      </c>
      <c r="F528" s="102" t="s">
        <v>111</v>
      </c>
      <c r="G528" s="2" t="s">
        <v>103</v>
      </c>
      <c r="H528" s="2" t="s">
        <v>105</v>
      </c>
      <c r="I528" s="2" t="s">
        <v>33</v>
      </c>
      <c r="J528" s="105">
        <v>1113082.4783076462</v>
      </c>
      <c r="K528" s="103"/>
    </row>
    <row r="529" spans="1:11">
      <c r="A529" s="2" t="s">
        <v>139</v>
      </c>
      <c r="B529" s="2" t="s">
        <v>0</v>
      </c>
      <c r="C529" s="2" t="s">
        <v>51</v>
      </c>
      <c r="D529" s="101">
        <v>41760</v>
      </c>
      <c r="E529" s="102">
        <f t="shared" si="9"/>
        <v>5</v>
      </c>
      <c r="F529" s="102" t="s">
        <v>111</v>
      </c>
      <c r="G529" s="2" t="s">
        <v>103</v>
      </c>
      <c r="H529" s="2" t="s">
        <v>105</v>
      </c>
      <c r="I529" s="2" t="s">
        <v>33</v>
      </c>
      <c r="J529" s="105">
        <v>1161768.9546225839</v>
      </c>
      <c r="K529" s="103"/>
    </row>
    <row r="530" spans="1:11">
      <c r="A530" s="2" t="s">
        <v>139</v>
      </c>
      <c r="B530" s="2" t="s">
        <v>0</v>
      </c>
      <c r="C530" s="2" t="s">
        <v>51</v>
      </c>
      <c r="D530" s="101">
        <v>41791</v>
      </c>
      <c r="E530" s="102">
        <f t="shared" si="9"/>
        <v>6</v>
      </c>
      <c r="F530" s="102" t="s">
        <v>111</v>
      </c>
      <c r="G530" s="2" t="s">
        <v>103</v>
      </c>
      <c r="H530" s="2" t="s">
        <v>105</v>
      </c>
      <c r="I530" s="2" t="s">
        <v>33</v>
      </c>
      <c r="J530" s="105">
        <v>1224249.1339697081</v>
      </c>
      <c r="K530" s="103"/>
    </row>
    <row r="531" spans="1:11">
      <c r="A531" s="2" t="s">
        <v>139</v>
      </c>
      <c r="B531" s="2" t="s">
        <v>0</v>
      </c>
      <c r="C531" s="2" t="s">
        <v>64</v>
      </c>
      <c r="D531" s="101">
        <v>41456</v>
      </c>
      <c r="E531" s="102">
        <f>MONTH(D531)</f>
        <v>7</v>
      </c>
      <c r="F531" s="102" t="s">
        <v>111</v>
      </c>
      <c r="G531" s="2" t="s">
        <v>102</v>
      </c>
      <c r="H531" s="2" t="s">
        <v>105</v>
      </c>
      <c r="I531" s="2" t="s">
        <v>33</v>
      </c>
      <c r="J531" s="105">
        <v>2439885.8439482502</v>
      </c>
      <c r="K531" s="103"/>
    </row>
    <row r="532" spans="1:11">
      <c r="A532" s="2" t="s">
        <v>139</v>
      </c>
      <c r="B532" s="2" t="s">
        <v>0</v>
      </c>
      <c r="C532" s="2" t="s">
        <v>64</v>
      </c>
      <c r="D532" s="101">
        <v>41487</v>
      </c>
      <c r="E532" s="102">
        <f t="shared" ref="E532:E590" si="10">MONTH(D532)</f>
        <v>8</v>
      </c>
      <c r="F532" s="102" t="s">
        <v>111</v>
      </c>
      <c r="G532" s="2" t="s">
        <v>102</v>
      </c>
      <c r="H532" s="2" t="s">
        <v>105</v>
      </c>
      <c r="I532" s="2" t="s">
        <v>33</v>
      </c>
      <c r="J532" s="105">
        <v>2069958.7336024998</v>
      </c>
      <c r="K532" s="103"/>
    </row>
    <row r="533" spans="1:11">
      <c r="A533" s="2" t="s">
        <v>139</v>
      </c>
      <c r="B533" s="2" t="s">
        <v>0</v>
      </c>
      <c r="C533" s="2" t="s">
        <v>64</v>
      </c>
      <c r="D533" s="101">
        <v>41518</v>
      </c>
      <c r="E533" s="102">
        <f t="shared" si="10"/>
        <v>9</v>
      </c>
      <c r="F533" s="102" t="s">
        <v>111</v>
      </c>
      <c r="G533" s="2" t="s">
        <v>102</v>
      </c>
      <c r="H533" s="2" t="s">
        <v>105</v>
      </c>
      <c r="I533" s="2" t="s">
        <v>33</v>
      </c>
      <c r="J533" s="105">
        <v>2209497.7676836252</v>
      </c>
      <c r="K533" s="103"/>
    </row>
    <row r="534" spans="1:11">
      <c r="A534" s="2" t="s">
        <v>139</v>
      </c>
      <c r="B534" s="2" t="s">
        <v>0</v>
      </c>
      <c r="C534" s="2" t="s">
        <v>64</v>
      </c>
      <c r="D534" s="101">
        <v>41548</v>
      </c>
      <c r="E534" s="102">
        <f t="shared" si="10"/>
        <v>10</v>
      </c>
      <c r="F534" s="102" t="s">
        <v>111</v>
      </c>
      <c r="G534" s="2" t="s">
        <v>102</v>
      </c>
      <c r="H534" s="2" t="s">
        <v>105</v>
      </c>
      <c r="I534" s="2" t="s">
        <v>33</v>
      </c>
      <c r="J534" s="105">
        <v>2131961.0649809996</v>
      </c>
      <c r="K534" s="103"/>
    </row>
    <row r="535" spans="1:11">
      <c r="A535" s="2" t="s">
        <v>139</v>
      </c>
      <c r="B535" s="2" t="s">
        <v>0</v>
      </c>
      <c r="C535" s="2" t="s">
        <v>64</v>
      </c>
      <c r="D535" s="101">
        <v>41579</v>
      </c>
      <c r="E535" s="102">
        <f t="shared" si="10"/>
        <v>11</v>
      </c>
      <c r="F535" s="102" t="s">
        <v>111</v>
      </c>
      <c r="G535" s="2" t="s">
        <v>102</v>
      </c>
      <c r="H535" s="2" t="s">
        <v>105</v>
      </c>
      <c r="I535" s="2" t="s">
        <v>33</v>
      </c>
      <c r="J535" s="105">
        <v>1933724.25794625</v>
      </c>
      <c r="K535" s="103"/>
    </row>
    <row r="536" spans="1:11">
      <c r="A536" s="2" t="s">
        <v>139</v>
      </c>
      <c r="B536" s="2" t="s">
        <v>0</v>
      </c>
      <c r="C536" s="2" t="s">
        <v>64</v>
      </c>
      <c r="D536" s="101">
        <v>41609</v>
      </c>
      <c r="E536" s="102">
        <f t="shared" si="10"/>
        <v>12</v>
      </c>
      <c r="F536" s="102" t="s">
        <v>111</v>
      </c>
      <c r="G536" s="2" t="s">
        <v>102</v>
      </c>
      <c r="H536" s="2" t="s">
        <v>105</v>
      </c>
      <c r="I536" s="2" t="s">
        <v>33</v>
      </c>
      <c r="J536" s="105">
        <v>2147472.275895</v>
      </c>
      <c r="K536" s="103"/>
    </row>
    <row r="537" spans="1:11">
      <c r="A537" s="2" t="s">
        <v>139</v>
      </c>
      <c r="B537" s="2" t="s">
        <v>0</v>
      </c>
      <c r="C537" s="2" t="s">
        <v>64</v>
      </c>
      <c r="D537" s="101">
        <v>41640</v>
      </c>
      <c r="E537" s="102">
        <f t="shared" si="10"/>
        <v>1</v>
      </c>
      <c r="F537" s="102" t="s">
        <v>111</v>
      </c>
      <c r="G537" s="2" t="s">
        <v>102</v>
      </c>
      <c r="H537" s="2" t="s">
        <v>105</v>
      </c>
      <c r="I537" s="2" t="s">
        <v>33</v>
      </c>
      <c r="J537" s="105">
        <v>2981782.90809</v>
      </c>
      <c r="K537" s="103"/>
    </row>
    <row r="538" spans="1:11">
      <c r="A538" s="2" t="s">
        <v>139</v>
      </c>
      <c r="B538" s="2" t="s">
        <v>0</v>
      </c>
      <c r="C538" s="2" t="s">
        <v>64</v>
      </c>
      <c r="D538" s="101">
        <v>41671</v>
      </c>
      <c r="E538" s="102">
        <f t="shared" si="10"/>
        <v>2</v>
      </c>
      <c r="F538" s="102" t="s">
        <v>111</v>
      </c>
      <c r="G538" s="2" t="s">
        <v>102</v>
      </c>
      <c r="H538" s="2" t="s">
        <v>105</v>
      </c>
      <c r="I538" s="2" t="s">
        <v>33</v>
      </c>
      <c r="J538" s="105">
        <v>2090550.4084649999</v>
      </c>
      <c r="K538" s="103"/>
    </row>
    <row r="539" spans="1:11">
      <c r="A539" s="2" t="s">
        <v>139</v>
      </c>
      <c r="B539" s="2" t="s">
        <v>0</v>
      </c>
      <c r="C539" s="2" t="s">
        <v>64</v>
      </c>
      <c r="D539" s="101">
        <v>41699</v>
      </c>
      <c r="E539" s="102">
        <f t="shared" si="10"/>
        <v>3</v>
      </c>
      <c r="F539" s="102" t="s">
        <v>111</v>
      </c>
      <c r="G539" s="2" t="s">
        <v>102</v>
      </c>
      <c r="H539" s="2" t="s">
        <v>105</v>
      </c>
      <c r="I539" s="2" t="s">
        <v>33</v>
      </c>
      <c r="J539" s="105">
        <v>2633205.7530198749</v>
      </c>
      <c r="K539" s="103"/>
    </row>
    <row r="540" spans="1:11">
      <c r="A540" s="2" t="s">
        <v>139</v>
      </c>
      <c r="B540" s="2" t="s">
        <v>0</v>
      </c>
      <c r="C540" s="2" t="s">
        <v>64</v>
      </c>
      <c r="D540" s="101">
        <v>41730</v>
      </c>
      <c r="E540" s="102">
        <f t="shared" si="10"/>
        <v>4</v>
      </c>
      <c r="F540" s="102" t="s">
        <v>111</v>
      </c>
      <c r="G540" s="2" t="s">
        <v>102</v>
      </c>
      <c r="H540" s="2" t="s">
        <v>105</v>
      </c>
      <c r="I540" s="2" t="s">
        <v>33</v>
      </c>
      <c r="J540" s="105">
        <v>2356889.5272892499</v>
      </c>
      <c r="K540" s="103"/>
    </row>
    <row r="541" spans="1:11">
      <c r="A541" s="2" t="s">
        <v>139</v>
      </c>
      <c r="B541" s="2" t="s">
        <v>0</v>
      </c>
      <c r="C541" s="2" t="s">
        <v>64</v>
      </c>
      <c r="D541" s="101">
        <v>41760</v>
      </c>
      <c r="E541" s="102">
        <f t="shared" si="10"/>
        <v>5</v>
      </c>
      <c r="F541" s="102" t="s">
        <v>111</v>
      </c>
      <c r="G541" s="2" t="s">
        <v>102</v>
      </c>
      <c r="H541" s="2" t="s">
        <v>105</v>
      </c>
      <c r="I541" s="2" t="s">
        <v>33</v>
      </c>
      <c r="J541" s="105">
        <v>2084390.0351099998</v>
      </c>
      <c r="K541" s="103"/>
    </row>
    <row r="542" spans="1:11">
      <c r="A542" s="2" t="s">
        <v>139</v>
      </c>
      <c r="B542" s="2" t="s">
        <v>0</v>
      </c>
      <c r="C542" s="2" t="s">
        <v>64</v>
      </c>
      <c r="D542" s="101">
        <v>41791</v>
      </c>
      <c r="E542" s="102">
        <f t="shared" si="10"/>
        <v>6</v>
      </c>
      <c r="F542" s="102" t="s">
        <v>111</v>
      </c>
      <c r="G542" s="2" t="s">
        <v>102</v>
      </c>
      <c r="H542" s="2" t="s">
        <v>105</v>
      </c>
      <c r="I542" s="2" t="s">
        <v>33</v>
      </c>
      <c r="J542" s="105">
        <v>2138384.6289562499</v>
      </c>
      <c r="K542" s="103"/>
    </row>
    <row r="543" spans="1:11">
      <c r="A543" s="2" t="s">
        <v>139</v>
      </c>
      <c r="B543" s="2" t="s">
        <v>0</v>
      </c>
      <c r="C543" s="2" t="s">
        <v>64</v>
      </c>
      <c r="D543" s="101">
        <v>41456</v>
      </c>
      <c r="E543" s="102">
        <f t="shared" si="10"/>
        <v>7</v>
      </c>
      <c r="F543" s="102" t="s">
        <v>111</v>
      </c>
      <c r="G543" s="2" t="s">
        <v>102</v>
      </c>
      <c r="H543" s="2" t="s">
        <v>104</v>
      </c>
      <c r="I543" s="2" t="s">
        <v>33</v>
      </c>
      <c r="J543" s="105">
        <v>5139211.1177422497</v>
      </c>
      <c r="K543" s="103"/>
    </row>
    <row r="544" spans="1:11">
      <c r="A544" s="2" t="s">
        <v>139</v>
      </c>
      <c r="B544" s="2" t="s">
        <v>0</v>
      </c>
      <c r="C544" s="2" t="s">
        <v>64</v>
      </c>
      <c r="D544" s="101">
        <v>41487</v>
      </c>
      <c r="E544" s="102">
        <f t="shared" si="10"/>
        <v>8</v>
      </c>
      <c r="F544" s="102" t="s">
        <v>111</v>
      </c>
      <c r="G544" s="2" t="s">
        <v>102</v>
      </c>
      <c r="H544" s="2" t="s">
        <v>104</v>
      </c>
      <c r="I544" s="2" t="s">
        <v>33</v>
      </c>
      <c r="J544" s="105">
        <v>3946004.6255270001</v>
      </c>
      <c r="K544" s="103"/>
    </row>
    <row r="545" spans="1:11">
      <c r="A545" s="2" t="s">
        <v>139</v>
      </c>
      <c r="B545" s="2" t="s">
        <v>0</v>
      </c>
      <c r="C545" s="2" t="s">
        <v>64</v>
      </c>
      <c r="D545" s="101">
        <v>41518</v>
      </c>
      <c r="E545" s="102">
        <f t="shared" si="10"/>
        <v>9</v>
      </c>
      <c r="F545" s="102" t="s">
        <v>111</v>
      </c>
      <c r="G545" s="2" t="s">
        <v>102</v>
      </c>
      <c r="H545" s="2" t="s">
        <v>104</v>
      </c>
      <c r="I545" s="2" t="s">
        <v>33</v>
      </c>
      <c r="J545" s="105">
        <v>4346383.9848317504</v>
      </c>
      <c r="K545" s="103"/>
    </row>
    <row r="546" spans="1:11">
      <c r="A546" s="2" t="s">
        <v>139</v>
      </c>
      <c r="B546" s="2" t="s">
        <v>0</v>
      </c>
      <c r="C546" s="2" t="s">
        <v>64</v>
      </c>
      <c r="D546" s="101">
        <v>41548</v>
      </c>
      <c r="E546" s="102">
        <f t="shared" si="10"/>
        <v>10</v>
      </c>
      <c r="F546" s="102" t="s">
        <v>111</v>
      </c>
      <c r="G546" s="2" t="s">
        <v>102</v>
      </c>
      <c r="H546" s="2" t="s">
        <v>104</v>
      </c>
      <c r="I546" s="2" t="s">
        <v>33</v>
      </c>
      <c r="J546" s="105">
        <v>4282440.7928499999</v>
      </c>
      <c r="K546" s="103"/>
    </row>
    <row r="547" spans="1:11">
      <c r="A547" s="2" t="s">
        <v>139</v>
      </c>
      <c r="B547" s="2" t="s">
        <v>0</v>
      </c>
      <c r="C547" s="2" t="s">
        <v>64</v>
      </c>
      <c r="D547" s="101">
        <v>41579</v>
      </c>
      <c r="E547" s="102">
        <f t="shared" si="10"/>
        <v>11</v>
      </c>
      <c r="F547" s="102" t="s">
        <v>111</v>
      </c>
      <c r="G547" s="2" t="s">
        <v>102</v>
      </c>
      <c r="H547" s="2" t="s">
        <v>104</v>
      </c>
      <c r="I547" s="2" t="s">
        <v>33</v>
      </c>
      <c r="J547" s="105">
        <v>4041128.2704065</v>
      </c>
      <c r="K547" s="103"/>
    </row>
    <row r="548" spans="1:11">
      <c r="A548" s="2" t="s">
        <v>139</v>
      </c>
      <c r="B548" s="2" t="s">
        <v>0</v>
      </c>
      <c r="C548" s="2" t="s">
        <v>64</v>
      </c>
      <c r="D548" s="101">
        <v>41609</v>
      </c>
      <c r="E548" s="102">
        <f t="shared" si="10"/>
        <v>12</v>
      </c>
      <c r="F548" s="102" t="s">
        <v>111</v>
      </c>
      <c r="G548" s="2" t="s">
        <v>102</v>
      </c>
      <c r="H548" s="2" t="s">
        <v>104</v>
      </c>
      <c r="I548" s="2" t="s">
        <v>33</v>
      </c>
      <c r="J548" s="105">
        <v>4489049.242656</v>
      </c>
      <c r="K548" s="103"/>
    </row>
    <row r="549" spans="1:11">
      <c r="A549" s="2" t="s">
        <v>139</v>
      </c>
      <c r="B549" s="2" t="s">
        <v>0</v>
      </c>
      <c r="C549" s="2" t="s">
        <v>64</v>
      </c>
      <c r="D549" s="101">
        <v>41640</v>
      </c>
      <c r="E549" s="102">
        <f t="shared" si="10"/>
        <v>1</v>
      </c>
      <c r="F549" s="102" t="s">
        <v>111</v>
      </c>
      <c r="G549" s="2" t="s">
        <v>102</v>
      </c>
      <c r="H549" s="2" t="s">
        <v>104</v>
      </c>
      <c r="I549" s="2" t="s">
        <v>33</v>
      </c>
      <c r="J549" s="105">
        <v>6198904.3672349993</v>
      </c>
      <c r="K549" s="103"/>
    </row>
    <row r="550" spans="1:11">
      <c r="A550" s="2" t="s">
        <v>139</v>
      </c>
      <c r="B550" s="2" t="s">
        <v>0</v>
      </c>
      <c r="C550" s="2" t="s">
        <v>64</v>
      </c>
      <c r="D550" s="101">
        <v>41671</v>
      </c>
      <c r="E550" s="102">
        <f t="shared" si="10"/>
        <v>2</v>
      </c>
      <c r="F550" s="102" t="s">
        <v>111</v>
      </c>
      <c r="G550" s="2" t="s">
        <v>102</v>
      </c>
      <c r="H550" s="2" t="s">
        <v>104</v>
      </c>
      <c r="I550" s="2" t="s">
        <v>33</v>
      </c>
      <c r="J550" s="105">
        <v>4648888.2965024998</v>
      </c>
      <c r="K550" s="103"/>
    </row>
    <row r="551" spans="1:11">
      <c r="A551" s="2" t="s">
        <v>139</v>
      </c>
      <c r="B551" s="2" t="s">
        <v>0</v>
      </c>
      <c r="C551" s="2" t="s">
        <v>64</v>
      </c>
      <c r="D551" s="101">
        <v>41699</v>
      </c>
      <c r="E551" s="102">
        <f t="shared" si="10"/>
        <v>3</v>
      </c>
      <c r="F551" s="102" t="s">
        <v>111</v>
      </c>
      <c r="G551" s="2" t="s">
        <v>102</v>
      </c>
      <c r="H551" s="2" t="s">
        <v>104</v>
      </c>
      <c r="I551" s="2" t="s">
        <v>33</v>
      </c>
      <c r="J551" s="105">
        <v>5898315.4044952495</v>
      </c>
      <c r="K551" s="103"/>
    </row>
    <row r="552" spans="1:11">
      <c r="A552" s="2" t="s">
        <v>139</v>
      </c>
      <c r="B552" s="2" t="s">
        <v>0</v>
      </c>
      <c r="C552" s="2" t="s">
        <v>64</v>
      </c>
      <c r="D552" s="101">
        <v>41730</v>
      </c>
      <c r="E552" s="102">
        <f t="shared" si="10"/>
        <v>4</v>
      </c>
      <c r="F552" s="102" t="s">
        <v>111</v>
      </c>
      <c r="G552" s="2" t="s">
        <v>102</v>
      </c>
      <c r="H552" s="2" t="s">
        <v>104</v>
      </c>
      <c r="I552" s="2" t="s">
        <v>33</v>
      </c>
      <c r="J552" s="105">
        <v>4664521.8484669998</v>
      </c>
      <c r="K552" s="103"/>
    </row>
    <row r="553" spans="1:11">
      <c r="A553" s="2" t="s">
        <v>139</v>
      </c>
      <c r="B553" s="2" t="s">
        <v>0</v>
      </c>
      <c r="C553" s="2" t="s">
        <v>64</v>
      </c>
      <c r="D553" s="101">
        <v>41760</v>
      </c>
      <c r="E553" s="102">
        <f t="shared" si="10"/>
        <v>5</v>
      </c>
      <c r="F553" s="102" t="s">
        <v>111</v>
      </c>
      <c r="G553" s="2" t="s">
        <v>102</v>
      </c>
      <c r="H553" s="2" t="s">
        <v>104</v>
      </c>
      <c r="I553" s="2" t="s">
        <v>33</v>
      </c>
      <c r="J553" s="105">
        <v>4250449.1534670005</v>
      </c>
      <c r="K553" s="103"/>
    </row>
    <row r="554" spans="1:11">
      <c r="A554" s="2" t="s">
        <v>139</v>
      </c>
      <c r="B554" s="2" t="s">
        <v>0</v>
      </c>
      <c r="C554" s="2" t="s">
        <v>64</v>
      </c>
      <c r="D554" s="101">
        <v>41791</v>
      </c>
      <c r="E554" s="102">
        <f t="shared" si="10"/>
        <v>6</v>
      </c>
      <c r="F554" s="102" t="s">
        <v>111</v>
      </c>
      <c r="G554" s="2" t="s">
        <v>102</v>
      </c>
      <c r="H554" s="2" t="s">
        <v>104</v>
      </c>
      <c r="I554" s="2" t="s">
        <v>33</v>
      </c>
      <c r="J554" s="105">
        <v>4197744.4401284996</v>
      </c>
      <c r="K554" s="103"/>
    </row>
    <row r="555" spans="1:11">
      <c r="A555" s="2" t="s">
        <v>139</v>
      </c>
      <c r="B555" s="2" t="s">
        <v>0</v>
      </c>
      <c r="C555" s="2" t="s">
        <v>64</v>
      </c>
      <c r="D555" s="101">
        <v>41456</v>
      </c>
      <c r="E555" s="102">
        <f t="shared" si="10"/>
        <v>7</v>
      </c>
      <c r="F555" s="102" t="s">
        <v>111</v>
      </c>
      <c r="G555" s="2" t="s">
        <v>101</v>
      </c>
      <c r="H555" s="2" t="s">
        <v>105</v>
      </c>
      <c r="I555" s="2" t="s">
        <v>33</v>
      </c>
      <c r="J555" s="105">
        <v>2126344.3882868001</v>
      </c>
      <c r="K555" s="103"/>
    </row>
    <row r="556" spans="1:11">
      <c r="A556" s="2" t="s">
        <v>139</v>
      </c>
      <c r="B556" s="2" t="s">
        <v>0</v>
      </c>
      <c r="C556" s="2" t="s">
        <v>64</v>
      </c>
      <c r="D556" s="101">
        <v>41487</v>
      </c>
      <c r="E556" s="102">
        <f t="shared" si="10"/>
        <v>8</v>
      </c>
      <c r="F556" s="102" t="s">
        <v>111</v>
      </c>
      <c r="G556" s="2" t="s">
        <v>101</v>
      </c>
      <c r="H556" s="2" t="s">
        <v>105</v>
      </c>
      <c r="I556" s="2" t="s">
        <v>33</v>
      </c>
      <c r="J556" s="105">
        <v>1830310.04721576</v>
      </c>
      <c r="K556" s="103"/>
    </row>
    <row r="557" spans="1:11">
      <c r="A557" s="2" t="s">
        <v>139</v>
      </c>
      <c r="B557" s="2" t="s">
        <v>0</v>
      </c>
      <c r="C557" s="2" t="s">
        <v>64</v>
      </c>
      <c r="D557" s="101">
        <v>41518</v>
      </c>
      <c r="E557" s="102">
        <f t="shared" si="10"/>
        <v>9</v>
      </c>
      <c r="F557" s="102" t="s">
        <v>111</v>
      </c>
      <c r="G557" s="2" t="s">
        <v>101</v>
      </c>
      <c r="H557" s="2" t="s">
        <v>105</v>
      </c>
      <c r="I557" s="2" t="s">
        <v>33</v>
      </c>
      <c r="J557" s="105">
        <v>1932722.2586980001</v>
      </c>
      <c r="K557" s="103"/>
    </row>
    <row r="558" spans="1:11">
      <c r="A558" s="2" t="s">
        <v>139</v>
      </c>
      <c r="B558" s="2" t="s">
        <v>0</v>
      </c>
      <c r="C558" s="2" t="s">
        <v>64</v>
      </c>
      <c r="D558" s="101">
        <v>41548</v>
      </c>
      <c r="E558" s="102">
        <f t="shared" si="10"/>
        <v>10</v>
      </c>
      <c r="F558" s="102" t="s">
        <v>111</v>
      </c>
      <c r="G558" s="2" t="s">
        <v>101</v>
      </c>
      <c r="H558" s="2" t="s">
        <v>105</v>
      </c>
      <c r="I558" s="2" t="s">
        <v>33</v>
      </c>
      <c r="J558" s="105">
        <v>1863347.8597905599</v>
      </c>
      <c r="K558" s="103"/>
    </row>
    <row r="559" spans="1:11">
      <c r="A559" s="2" t="s">
        <v>139</v>
      </c>
      <c r="B559" s="2" t="s">
        <v>0</v>
      </c>
      <c r="C559" s="2" t="s">
        <v>64</v>
      </c>
      <c r="D559" s="101">
        <v>41579</v>
      </c>
      <c r="E559" s="102">
        <f t="shared" si="10"/>
        <v>11</v>
      </c>
      <c r="F559" s="102" t="s">
        <v>111</v>
      </c>
      <c r="G559" s="2" t="s">
        <v>101</v>
      </c>
      <c r="H559" s="2" t="s">
        <v>105</v>
      </c>
      <c r="I559" s="2" t="s">
        <v>33</v>
      </c>
      <c r="J559" s="105">
        <v>1772855.3065638801</v>
      </c>
      <c r="K559" s="103"/>
    </row>
    <row r="560" spans="1:11">
      <c r="A560" s="2" t="s">
        <v>139</v>
      </c>
      <c r="B560" s="2" t="s">
        <v>0</v>
      </c>
      <c r="C560" s="2" t="s">
        <v>64</v>
      </c>
      <c r="D560" s="101">
        <v>41609</v>
      </c>
      <c r="E560" s="102">
        <f t="shared" si="10"/>
        <v>12</v>
      </c>
      <c r="F560" s="102" t="s">
        <v>111</v>
      </c>
      <c r="G560" s="2" t="s">
        <v>101</v>
      </c>
      <c r="H560" s="2" t="s">
        <v>105</v>
      </c>
      <c r="I560" s="2" t="s">
        <v>33</v>
      </c>
      <c r="J560" s="105">
        <v>1900808.01194328</v>
      </c>
      <c r="K560" s="103"/>
    </row>
    <row r="561" spans="1:11">
      <c r="A561" s="2" t="s">
        <v>139</v>
      </c>
      <c r="B561" s="2" t="s">
        <v>0</v>
      </c>
      <c r="C561" s="2" t="s">
        <v>64</v>
      </c>
      <c r="D561" s="101">
        <v>41640</v>
      </c>
      <c r="E561" s="102">
        <f t="shared" si="10"/>
        <v>1</v>
      </c>
      <c r="F561" s="102" t="s">
        <v>111</v>
      </c>
      <c r="G561" s="2" t="s">
        <v>101</v>
      </c>
      <c r="H561" s="2" t="s">
        <v>105</v>
      </c>
      <c r="I561" s="2" t="s">
        <v>33</v>
      </c>
      <c r="J561" s="105">
        <v>2656208.4777756003</v>
      </c>
      <c r="K561" s="103"/>
    </row>
    <row r="562" spans="1:11">
      <c r="A562" s="2" t="s">
        <v>139</v>
      </c>
      <c r="B562" s="2" t="s">
        <v>0</v>
      </c>
      <c r="C562" s="2" t="s">
        <v>64</v>
      </c>
      <c r="D562" s="101">
        <v>41671</v>
      </c>
      <c r="E562" s="102">
        <f t="shared" si="10"/>
        <v>2</v>
      </c>
      <c r="F562" s="102" t="s">
        <v>111</v>
      </c>
      <c r="G562" s="2" t="s">
        <v>101</v>
      </c>
      <c r="H562" s="2" t="s">
        <v>105</v>
      </c>
      <c r="I562" s="2" t="s">
        <v>33</v>
      </c>
      <c r="J562" s="105">
        <v>2616107.4378318004</v>
      </c>
      <c r="K562" s="103"/>
    </row>
    <row r="563" spans="1:11">
      <c r="A563" s="2" t="s">
        <v>139</v>
      </c>
      <c r="B563" s="2" t="s">
        <v>0</v>
      </c>
      <c r="C563" s="2" t="s">
        <v>64</v>
      </c>
      <c r="D563" s="101">
        <v>41699</v>
      </c>
      <c r="E563" s="102">
        <f t="shared" si="10"/>
        <v>3</v>
      </c>
      <c r="F563" s="102" t="s">
        <v>111</v>
      </c>
      <c r="G563" s="2" t="s">
        <v>101</v>
      </c>
      <c r="H563" s="2" t="s">
        <v>105</v>
      </c>
      <c r="I563" s="2" t="s">
        <v>33</v>
      </c>
      <c r="J563" s="105">
        <v>2497537.4048039801</v>
      </c>
      <c r="K563" s="103"/>
    </row>
    <row r="564" spans="1:11">
      <c r="A564" s="2" t="s">
        <v>139</v>
      </c>
      <c r="B564" s="2" t="s">
        <v>0</v>
      </c>
      <c r="C564" s="2" t="s">
        <v>64</v>
      </c>
      <c r="D564" s="101">
        <v>41730</v>
      </c>
      <c r="E564" s="102">
        <f t="shared" si="10"/>
        <v>4</v>
      </c>
      <c r="F564" s="102" t="s">
        <v>111</v>
      </c>
      <c r="G564" s="2" t="s">
        <v>101</v>
      </c>
      <c r="H564" s="2" t="s">
        <v>105</v>
      </c>
      <c r="I564" s="2" t="s">
        <v>33</v>
      </c>
      <c r="J564" s="105">
        <v>1880594.9392397199</v>
      </c>
      <c r="K564" s="103"/>
    </row>
    <row r="565" spans="1:11">
      <c r="A565" s="2" t="s">
        <v>139</v>
      </c>
      <c r="B565" s="2" t="s">
        <v>0</v>
      </c>
      <c r="C565" s="2" t="s">
        <v>64</v>
      </c>
      <c r="D565" s="101">
        <v>41760</v>
      </c>
      <c r="E565" s="102">
        <f t="shared" si="10"/>
        <v>5</v>
      </c>
      <c r="F565" s="102" t="s">
        <v>111</v>
      </c>
      <c r="G565" s="2" t="s">
        <v>101</v>
      </c>
      <c r="H565" s="2" t="s">
        <v>105</v>
      </c>
      <c r="I565" s="2" t="s">
        <v>33</v>
      </c>
      <c r="J565" s="105">
        <v>1799580.2809168801</v>
      </c>
      <c r="K565" s="103"/>
    </row>
    <row r="566" spans="1:11">
      <c r="A566" s="2" t="s">
        <v>139</v>
      </c>
      <c r="B566" s="2" t="s">
        <v>0</v>
      </c>
      <c r="C566" s="2" t="s">
        <v>64</v>
      </c>
      <c r="D566" s="101">
        <v>41791</v>
      </c>
      <c r="E566" s="102">
        <f t="shared" si="10"/>
        <v>6</v>
      </c>
      <c r="F566" s="102" t="s">
        <v>111</v>
      </c>
      <c r="G566" s="2" t="s">
        <v>101</v>
      </c>
      <c r="H566" s="2" t="s">
        <v>105</v>
      </c>
      <c r="I566" s="2" t="s">
        <v>33</v>
      </c>
      <c r="J566" s="105">
        <v>1962186.22557672</v>
      </c>
      <c r="K566" s="103"/>
    </row>
    <row r="567" spans="1:11">
      <c r="A567" s="2" t="s">
        <v>139</v>
      </c>
      <c r="B567" s="2" t="s">
        <v>0</v>
      </c>
      <c r="C567" s="2" t="s">
        <v>64</v>
      </c>
      <c r="D567" s="101">
        <v>41456</v>
      </c>
      <c r="E567" s="102">
        <f t="shared" si="10"/>
        <v>7</v>
      </c>
      <c r="F567" s="102" t="s">
        <v>111</v>
      </c>
      <c r="G567" s="2" t="s">
        <v>101</v>
      </c>
      <c r="H567" s="2" t="s">
        <v>104</v>
      </c>
      <c r="I567" s="2" t="s">
        <v>33</v>
      </c>
      <c r="J567" s="105">
        <v>3873782.0619640001</v>
      </c>
      <c r="K567" s="103"/>
    </row>
    <row r="568" spans="1:11">
      <c r="A568" s="2" t="s">
        <v>139</v>
      </c>
      <c r="B568" s="2" t="s">
        <v>0</v>
      </c>
      <c r="C568" s="2" t="s">
        <v>64</v>
      </c>
      <c r="D568" s="101">
        <v>41487</v>
      </c>
      <c r="E568" s="102">
        <f t="shared" si="10"/>
        <v>8</v>
      </c>
      <c r="F568" s="102" t="s">
        <v>111</v>
      </c>
      <c r="G568" s="2" t="s">
        <v>101</v>
      </c>
      <c r="H568" s="2" t="s">
        <v>104</v>
      </c>
      <c r="I568" s="2" t="s">
        <v>33</v>
      </c>
      <c r="J568" s="105">
        <v>3236640.6193384002</v>
      </c>
      <c r="K568" s="103"/>
    </row>
    <row r="569" spans="1:11">
      <c r="A569" s="2" t="s">
        <v>139</v>
      </c>
      <c r="B569" s="2" t="s">
        <v>0</v>
      </c>
      <c r="C569" s="2" t="s">
        <v>64</v>
      </c>
      <c r="D569" s="101">
        <v>41518</v>
      </c>
      <c r="E569" s="102">
        <f t="shared" si="10"/>
        <v>9</v>
      </c>
      <c r="F569" s="102" t="s">
        <v>111</v>
      </c>
      <c r="G569" s="2" t="s">
        <v>101</v>
      </c>
      <c r="H569" s="2" t="s">
        <v>104</v>
      </c>
      <c r="I569" s="2" t="s">
        <v>33</v>
      </c>
      <c r="J569" s="105">
        <v>3452365.4743496003</v>
      </c>
      <c r="K569" s="103"/>
    </row>
    <row r="570" spans="1:11">
      <c r="A570" s="2" t="s">
        <v>139</v>
      </c>
      <c r="B570" s="2" t="s">
        <v>0</v>
      </c>
      <c r="C570" s="2" t="s">
        <v>64</v>
      </c>
      <c r="D570" s="101">
        <v>41548</v>
      </c>
      <c r="E570" s="102">
        <f t="shared" si="10"/>
        <v>10</v>
      </c>
      <c r="F570" s="102" t="s">
        <v>111</v>
      </c>
      <c r="G570" s="2" t="s">
        <v>101</v>
      </c>
      <c r="H570" s="2" t="s">
        <v>104</v>
      </c>
      <c r="I570" s="2" t="s">
        <v>33</v>
      </c>
      <c r="J570" s="105">
        <v>3356591.8241904001</v>
      </c>
      <c r="K570" s="103"/>
    </row>
    <row r="571" spans="1:11">
      <c r="A571" s="2" t="s">
        <v>139</v>
      </c>
      <c r="B571" s="2" t="s">
        <v>0</v>
      </c>
      <c r="C571" s="2" t="s">
        <v>64</v>
      </c>
      <c r="D571" s="101">
        <v>41579</v>
      </c>
      <c r="E571" s="102">
        <f t="shared" si="10"/>
        <v>11</v>
      </c>
      <c r="F571" s="102" t="s">
        <v>111</v>
      </c>
      <c r="G571" s="2" t="s">
        <v>101</v>
      </c>
      <c r="H571" s="2" t="s">
        <v>104</v>
      </c>
      <c r="I571" s="2" t="s">
        <v>33</v>
      </c>
      <c r="J571" s="105">
        <v>3011576.2034932002</v>
      </c>
      <c r="K571" s="103"/>
    </row>
    <row r="572" spans="1:11">
      <c r="A572" s="2" t="s">
        <v>139</v>
      </c>
      <c r="B572" s="2" t="s">
        <v>0</v>
      </c>
      <c r="C572" s="2" t="s">
        <v>64</v>
      </c>
      <c r="D572" s="101">
        <v>41609</v>
      </c>
      <c r="E572" s="102">
        <f t="shared" si="10"/>
        <v>12</v>
      </c>
      <c r="F572" s="102" t="s">
        <v>111</v>
      </c>
      <c r="G572" s="2" t="s">
        <v>101</v>
      </c>
      <c r="H572" s="2" t="s">
        <v>104</v>
      </c>
      <c r="I572" s="2" t="s">
        <v>33</v>
      </c>
      <c r="J572" s="105">
        <v>3605073.1360128</v>
      </c>
      <c r="K572" s="103"/>
    </row>
    <row r="573" spans="1:11">
      <c r="A573" s="2" t="s">
        <v>139</v>
      </c>
      <c r="B573" s="2" t="s">
        <v>0</v>
      </c>
      <c r="C573" s="2" t="s">
        <v>64</v>
      </c>
      <c r="D573" s="101">
        <v>41640</v>
      </c>
      <c r="E573" s="102">
        <f t="shared" si="10"/>
        <v>1</v>
      </c>
      <c r="F573" s="102" t="s">
        <v>111</v>
      </c>
      <c r="G573" s="2" t="s">
        <v>101</v>
      </c>
      <c r="H573" s="2" t="s">
        <v>104</v>
      </c>
      <c r="I573" s="2" t="s">
        <v>33</v>
      </c>
      <c r="J573" s="105">
        <v>5213462.9938199995</v>
      </c>
      <c r="K573" s="103"/>
    </row>
    <row r="574" spans="1:11">
      <c r="A574" s="2" t="s">
        <v>139</v>
      </c>
      <c r="B574" s="2" t="s">
        <v>0</v>
      </c>
      <c r="C574" s="2" t="s">
        <v>64</v>
      </c>
      <c r="D574" s="101">
        <v>41671</v>
      </c>
      <c r="E574" s="102">
        <f t="shared" si="10"/>
        <v>2</v>
      </c>
      <c r="F574" s="102" t="s">
        <v>111</v>
      </c>
      <c r="G574" s="2" t="s">
        <v>101</v>
      </c>
      <c r="H574" s="2" t="s">
        <v>104</v>
      </c>
      <c r="I574" s="2" t="s">
        <v>33</v>
      </c>
      <c r="J574" s="105">
        <v>4601973.0645340011</v>
      </c>
      <c r="K574" s="103"/>
    </row>
    <row r="575" spans="1:11">
      <c r="A575" s="2" t="s">
        <v>139</v>
      </c>
      <c r="B575" s="2" t="s">
        <v>0</v>
      </c>
      <c r="C575" s="2" t="s">
        <v>64</v>
      </c>
      <c r="D575" s="101">
        <v>41699</v>
      </c>
      <c r="E575" s="102">
        <f t="shared" si="10"/>
        <v>3</v>
      </c>
      <c r="F575" s="102" t="s">
        <v>111</v>
      </c>
      <c r="G575" s="2" t="s">
        <v>101</v>
      </c>
      <c r="H575" s="2" t="s">
        <v>104</v>
      </c>
      <c r="I575" s="2" t="s">
        <v>33</v>
      </c>
      <c r="J575" s="105">
        <v>4341474.4526009997</v>
      </c>
      <c r="K575" s="103"/>
    </row>
    <row r="576" spans="1:11">
      <c r="A576" s="2" t="s">
        <v>139</v>
      </c>
      <c r="B576" s="2" t="s">
        <v>0</v>
      </c>
      <c r="C576" s="2" t="s">
        <v>64</v>
      </c>
      <c r="D576" s="101">
        <v>41730</v>
      </c>
      <c r="E576" s="102">
        <f t="shared" si="10"/>
        <v>4</v>
      </c>
      <c r="F576" s="102" t="s">
        <v>111</v>
      </c>
      <c r="G576" s="2" t="s">
        <v>101</v>
      </c>
      <c r="H576" s="2" t="s">
        <v>104</v>
      </c>
      <c r="I576" s="2" t="s">
        <v>33</v>
      </c>
      <c r="J576" s="105">
        <v>4348448.7778535997</v>
      </c>
      <c r="K576" s="103"/>
    </row>
    <row r="577" spans="1:11">
      <c r="A577" s="2" t="s">
        <v>139</v>
      </c>
      <c r="B577" s="2" t="s">
        <v>0</v>
      </c>
      <c r="C577" s="2" t="s">
        <v>64</v>
      </c>
      <c r="D577" s="101">
        <v>41760</v>
      </c>
      <c r="E577" s="102">
        <f t="shared" si="10"/>
        <v>5</v>
      </c>
      <c r="F577" s="102" t="s">
        <v>111</v>
      </c>
      <c r="G577" s="2" t="s">
        <v>101</v>
      </c>
      <c r="H577" s="2" t="s">
        <v>104</v>
      </c>
      <c r="I577" s="2" t="s">
        <v>33</v>
      </c>
      <c r="J577" s="105">
        <v>3249860.6738448003</v>
      </c>
      <c r="K577" s="103"/>
    </row>
    <row r="578" spans="1:11">
      <c r="A578" s="2" t="s">
        <v>139</v>
      </c>
      <c r="B578" s="2" t="s">
        <v>0</v>
      </c>
      <c r="C578" s="2" t="s">
        <v>64</v>
      </c>
      <c r="D578" s="101">
        <v>41791</v>
      </c>
      <c r="E578" s="102">
        <f t="shared" si="10"/>
        <v>6</v>
      </c>
      <c r="F578" s="102" t="s">
        <v>111</v>
      </c>
      <c r="G578" s="2" t="s">
        <v>101</v>
      </c>
      <c r="H578" s="2" t="s">
        <v>104</v>
      </c>
      <c r="I578" s="2" t="s">
        <v>33</v>
      </c>
      <c r="J578" s="105">
        <v>3447637.2776856003</v>
      </c>
      <c r="K578" s="103"/>
    </row>
    <row r="579" spans="1:11">
      <c r="A579" s="2" t="s">
        <v>139</v>
      </c>
      <c r="B579" s="2" t="s">
        <v>0</v>
      </c>
      <c r="C579" s="2" t="s">
        <v>64</v>
      </c>
      <c r="D579" s="101">
        <v>41456</v>
      </c>
      <c r="E579" s="102">
        <f t="shared" si="10"/>
        <v>7</v>
      </c>
      <c r="F579" s="102" t="s">
        <v>111</v>
      </c>
      <c r="G579" s="2" t="s">
        <v>103</v>
      </c>
      <c r="H579" s="2" t="s">
        <v>105</v>
      </c>
      <c r="I579" s="2" t="s">
        <v>33</v>
      </c>
      <c r="J579" s="105">
        <v>4205710.5050467979</v>
      </c>
      <c r="K579" s="103"/>
    </row>
    <row r="580" spans="1:11">
      <c r="A580" s="2" t="s">
        <v>139</v>
      </c>
      <c r="B580" s="2" t="s">
        <v>0</v>
      </c>
      <c r="C580" s="2" t="s">
        <v>64</v>
      </c>
      <c r="D580" s="101">
        <v>41487</v>
      </c>
      <c r="E580" s="102">
        <f t="shared" si="10"/>
        <v>8</v>
      </c>
      <c r="F580" s="102" t="s">
        <v>111</v>
      </c>
      <c r="G580" s="2" t="s">
        <v>103</v>
      </c>
      <c r="H580" s="2" t="s">
        <v>105</v>
      </c>
      <c r="I580" s="2" t="s">
        <v>33</v>
      </c>
      <c r="J580" s="105">
        <v>3388330.7652803189</v>
      </c>
      <c r="K580" s="103"/>
    </row>
    <row r="581" spans="1:11">
      <c r="A581" s="2" t="s">
        <v>139</v>
      </c>
      <c r="B581" s="2" t="s">
        <v>0</v>
      </c>
      <c r="C581" s="2" t="s">
        <v>64</v>
      </c>
      <c r="D581" s="101">
        <v>41518</v>
      </c>
      <c r="E581" s="102">
        <f t="shared" si="10"/>
        <v>9</v>
      </c>
      <c r="F581" s="102" t="s">
        <v>111</v>
      </c>
      <c r="G581" s="2" t="s">
        <v>103</v>
      </c>
      <c r="H581" s="2" t="s">
        <v>105</v>
      </c>
      <c r="I581" s="2" t="s">
        <v>33</v>
      </c>
      <c r="J581" s="105">
        <v>4067080.518160814</v>
      </c>
      <c r="K581" s="103"/>
    </row>
    <row r="582" spans="1:11">
      <c r="A582" s="2" t="s">
        <v>139</v>
      </c>
      <c r="B582" s="2" t="s">
        <v>0</v>
      </c>
      <c r="C582" s="2" t="s">
        <v>64</v>
      </c>
      <c r="D582" s="101">
        <v>41548</v>
      </c>
      <c r="E582" s="102">
        <f t="shared" si="10"/>
        <v>10</v>
      </c>
      <c r="F582" s="102" t="s">
        <v>111</v>
      </c>
      <c r="G582" s="2" t="s">
        <v>103</v>
      </c>
      <c r="H582" s="2" t="s">
        <v>105</v>
      </c>
      <c r="I582" s="2" t="s">
        <v>33</v>
      </c>
      <c r="J582" s="105">
        <v>3744069.5923996787</v>
      </c>
      <c r="K582" s="103"/>
    </row>
    <row r="583" spans="1:11">
      <c r="A583" s="2" t="s">
        <v>139</v>
      </c>
      <c r="B583" s="2" t="s">
        <v>0</v>
      </c>
      <c r="C583" s="2" t="s">
        <v>64</v>
      </c>
      <c r="D583" s="101">
        <v>41579</v>
      </c>
      <c r="E583" s="102">
        <f t="shared" si="10"/>
        <v>11</v>
      </c>
      <c r="F583" s="102" t="s">
        <v>111</v>
      </c>
      <c r="G583" s="2" t="s">
        <v>103</v>
      </c>
      <c r="H583" s="2" t="s">
        <v>105</v>
      </c>
      <c r="I583" s="2" t="s">
        <v>33</v>
      </c>
      <c r="J583" s="105">
        <v>3462813.1125993291</v>
      </c>
      <c r="K583" s="103"/>
    </row>
    <row r="584" spans="1:11">
      <c r="A584" s="2" t="s">
        <v>139</v>
      </c>
      <c r="B584" s="2" t="s">
        <v>0</v>
      </c>
      <c r="C584" s="2" t="s">
        <v>64</v>
      </c>
      <c r="D584" s="101">
        <v>41609</v>
      </c>
      <c r="E584" s="102">
        <f t="shared" si="10"/>
        <v>12</v>
      </c>
      <c r="F584" s="102" t="s">
        <v>111</v>
      </c>
      <c r="G584" s="2" t="s">
        <v>103</v>
      </c>
      <c r="H584" s="2" t="s">
        <v>105</v>
      </c>
      <c r="I584" s="2" t="s">
        <v>33</v>
      </c>
      <c r="J584" s="105">
        <v>3568361.8434775192</v>
      </c>
      <c r="K584" s="103"/>
    </row>
    <row r="585" spans="1:11">
      <c r="A585" s="2" t="s">
        <v>139</v>
      </c>
      <c r="B585" s="2" t="s">
        <v>0</v>
      </c>
      <c r="C585" s="2" t="s">
        <v>64</v>
      </c>
      <c r="D585" s="101">
        <v>41640</v>
      </c>
      <c r="E585" s="102">
        <f t="shared" si="10"/>
        <v>1</v>
      </c>
      <c r="F585" s="102" t="s">
        <v>111</v>
      </c>
      <c r="G585" s="2" t="s">
        <v>103</v>
      </c>
      <c r="H585" s="2" t="s">
        <v>105</v>
      </c>
      <c r="I585" s="2" t="s">
        <v>33</v>
      </c>
      <c r="J585" s="105">
        <v>5471503.3322801981</v>
      </c>
      <c r="K585" s="103"/>
    </row>
    <row r="586" spans="1:11">
      <c r="A586" s="2" t="s">
        <v>139</v>
      </c>
      <c r="B586" s="2" t="s">
        <v>0</v>
      </c>
      <c r="C586" s="2" t="s">
        <v>64</v>
      </c>
      <c r="D586" s="101">
        <v>41671</v>
      </c>
      <c r="E586" s="102">
        <f t="shared" si="10"/>
        <v>2</v>
      </c>
      <c r="F586" s="102" t="s">
        <v>111</v>
      </c>
      <c r="G586" s="2" t="s">
        <v>103</v>
      </c>
      <c r="H586" s="2" t="s">
        <v>105</v>
      </c>
      <c r="I586" s="2" t="s">
        <v>33</v>
      </c>
      <c r="J586" s="105">
        <v>5059522.5801976481</v>
      </c>
      <c r="K586" s="103"/>
    </row>
    <row r="587" spans="1:11">
      <c r="A587" s="2" t="s">
        <v>139</v>
      </c>
      <c r="B587" s="2" t="s">
        <v>0</v>
      </c>
      <c r="C587" s="2" t="s">
        <v>64</v>
      </c>
      <c r="D587" s="101">
        <v>41699</v>
      </c>
      <c r="E587" s="102">
        <f t="shared" si="10"/>
        <v>3</v>
      </c>
      <c r="F587" s="102" t="s">
        <v>111</v>
      </c>
      <c r="G587" s="2" t="s">
        <v>103</v>
      </c>
      <c r="H587" s="2" t="s">
        <v>105</v>
      </c>
      <c r="I587" s="2" t="s">
        <v>33</v>
      </c>
      <c r="J587" s="105">
        <v>4550701.2166301943</v>
      </c>
      <c r="K587" s="103"/>
    </row>
    <row r="588" spans="1:11">
      <c r="A588" s="2" t="s">
        <v>139</v>
      </c>
      <c r="B588" s="2" t="s">
        <v>0</v>
      </c>
      <c r="C588" s="2" t="s">
        <v>64</v>
      </c>
      <c r="D588" s="101">
        <v>41730</v>
      </c>
      <c r="E588" s="102">
        <f t="shared" si="10"/>
        <v>4</v>
      </c>
      <c r="F588" s="102" t="s">
        <v>111</v>
      </c>
      <c r="G588" s="2" t="s">
        <v>103</v>
      </c>
      <c r="H588" s="2" t="s">
        <v>105</v>
      </c>
      <c r="I588" s="2" t="s">
        <v>33</v>
      </c>
      <c r="J588" s="105">
        <v>4783246.4214486899</v>
      </c>
      <c r="K588" s="103"/>
    </row>
    <row r="589" spans="1:11">
      <c r="A589" s="2" t="s">
        <v>139</v>
      </c>
      <c r="B589" s="2" t="s">
        <v>0</v>
      </c>
      <c r="C589" s="2" t="s">
        <v>64</v>
      </c>
      <c r="D589" s="101">
        <v>41760</v>
      </c>
      <c r="E589" s="102">
        <f t="shared" si="10"/>
        <v>5</v>
      </c>
      <c r="F589" s="102" t="s">
        <v>111</v>
      </c>
      <c r="G589" s="2" t="s">
        <v>103</v>
      </c>
      <c r="H589" s="2" t="s">
        <v>105</v>
      </c>
      <c r="I589" s="2" t="s">
        <v>33</v>
      </c>
      <c r="J589" s="105">
        <v>3615900.6923301592</v>
      </c>
      <c r="K589" s="103"/>
    </row>
    <row r="590" spans="1:11">
      <c r="A590" s="2" t="s">
        <v>139</v>
      </c>
      <c r="B590" s="2" t="s">
        <v>0</v>
      </c>
      <c r="C590" s="2" t="s">
        <v>64</v>
      </c>
      <c r="D590" s="101">
        <v>41791</v>
      </c>
      <c r="E590" s="102">
        <f t="shared" si="10"/>
        <v>6</v>
      </c>
      <c r="F590" s="102" t="s">
        <v>111</v>
      </c>
      <c r="G590" s="2" t="s">
        <v>103</v>
      </c>
      <c r="H590" s="2" t="s">
        <v>105</v>
      </c>
      <c r="I590" s="2" t="s">
        <v>33</v>
      </c>
      <c r="J590" s="105">
        <v>3879202.5837155385</v>
      </c>
      <c r="K590" s="103"/>
    </row>
    <row r="591" spans="1:11">
      <c r="A591" s="2" t="s">
        <v>139</v>
      </c>
      <c r="B591" s="2" t="s">
        <v>0</v>
      </c>
      <c r="C591" s="2" t="s">
        <v>63</v>
      </c>
      <c r="D591" s="101">
        <v>41456</v>
      </c>
      <c r="E591" s="102">
        <f>MONTH(D591)</f>
        <v>7</v>
      </c>
      <c r="F591" s="102" t="s">
        <v>111</v>
      </c>
      <c r="G591" s="2" t="s">
        <v>102</v>
      </c>
      <c r="H591" s="2" t="s">
        <v>105</v>
      </c>
      <c r="I591" s="2" t="s">
        <v>33</v>
      </c>
      <c r="J591" s="105">
        <v>1689221.1490034999</v>
      </c>
      <c r="K591" s="103"/>
    </row>
    <row r="592" spans="1:11">
      <c r="A592" s="2" t="s">
        <v>139</v>
      </c>
      <c r="B592" s="2" t="s">
        <v>0</v>
      </c>
      <c r="C592" s="2" t="s">
        <v>63</v>
      </c>
      <c r="D592" s="101">
        <v>41487</v>
      </c>
      <c r="E592" s="102">
        <f t="shared" ref="E592:E655" si="11">MONTH(D592)</f>
        <v>8</v>
      </c>
      <c r="F592" s="102" t="s">
        <v>111</v>
      </c>
      <c r="G592" s="2" t="s">
        <v>102</v>
      </c>
      <c r="H592" s="2" t="s">
        <v>105</v>
      </c>
      <c r="I592" s="2" t="s">
        <v>33</v>
      </c>
      <c r="J592" s="105">
        <v>2059921.8667754997</v>
      </c>
      <c r="K592" s="103"/>
    </row>
    <row r="593" spans="1:11">
      <c r="A593" s="2" t="s">
        <v>139</v>
      </c>
      <c r="B593" s="2" t="s">
        <v>0</v>
      </c>
      <c r="C593" s="2" t="s">
        <v>63</v>
      </c>
      <c r="D593" s="101">
        <v>41518</v>
      </c>
      <c r="E593" s="102">
        <f t="shared" si="11"/>
        <v>9</v>
      </c>
      <c r="F593" s="102" t="s">
        <v>111</v>
      </c>
      <c r="G593" s="2" t="s">
        <v>102</v>
      </c>
      <c r="H593" s="2" t="s">
        <v>105</v>
      </c>
      <c r="I593" s="2" t="s">
        <v>33</v>
      </c>
      <c r="J593" s="105">
        <v>1793176.531129</v>
      </c>
      <c r="K593" s="103"/>
    </row>
    <row r="594" spans="1:11">
      <c r="A594" s="2" t="s">
        <v>139</v>
      </c>
      <c r="B594" s="2" t="s">
        <v>0</v>
      </c>
      <c r="C594" s="2" t="s">
        <v>63</v>
      </c>
      <c r="D594" s="101">
        <v>41548</v>
      </c>
      <c r="E594" s="102">
        <f t="shared" si="11"/>
        <v>10</v>
      </c>
      <c r="F594" s="102" t="s">
        <v>111</v>
      </c>
      <c r="G594" s="2" t="s">
        <v>102</v>
      </c>
      <c r="H594" s="2" t="s">
        <v>105</v>
      </c>
      <c r="I594" s="2" t="s">
        <v>33</v>
      </c>
      <c r="J594" s="105">
        <v>1547855.7555440001</v>
      </c>
      <c r="K594" s="103"/>
    </row>
    <row r="595" spans="1:11">
      <c r="A595" s="2" t="s">
        <v>139</v>
      </c>
      <c r="B595" s="2" t="s">
        <v>0</v>
      </c>
      <c r="C595" s="2" t="s">
        <v>63</v>
      </c>
      <c r="D595" s="101">
        <v>41579</v>
      </c>
      <c r="E595" s="102">
        <f t="shared" si="11"/>
        <v>11</v>
      </c>
      <c r="F595" s="102" t="s">
        <v>111</v>
      </c>
      <c r="G595" s="2" t="s">
        <v>102</v>
      </c>
      <c r="H595" s="2" t="s">
        <v>105</v>
      </c>
      <c r="I595" s="2" t="s">
        <v>33</v>
      </c>
      <c r="J595" s="105">
        <v>1621360.3148906252</v>
      </c>
      <c r="K595" s="103"/>
    </row>
    <row r="596" spans="1:11">
      <c r="A596" s="2" t="s">
        <v>139</v>
      </c>
      <c r="B596" s="2" t="s">
        <v>0</v>
      </c>
      <c r="C596" s="2" t="s">
        <v>63</v>
      </c>
      <c r="D596" s="101">
        <v>41609</v>
      </c>
      <c r="E596" s="102">
        <f t="shared" si="11"/>
        <v>12</v>
      </c>
      <c r="F596" s="102" t="s">
        <v>111</v>
      </c>
      <c r="G596" s="2" t="s">
        <v>102</v>
      </c>
      <c r="H596" s="2" t="s">
        <v>105</v>
      </c>
      <c r="I596" s="2" t="s">
        <v>33</v>
      </c>
      <c r="J596" s="105">
        <v>1330451.9418015</v>
      </c>
      <c r="K596" s="103"/>
    </row>
    <row r="597" spans="1:11">
      <c r="A597" s="2" t="s">
        <v>139</v>
      </c>
      <c r="B597" s="2" t="s">
        <v>0</v>
      </c>
      <c r="C597" s="2" t="s">
        <v>63</v>
      </c>
      <c r="D597" s="101">
        <v>41640</v>
      </c>
      <c r="E597" s="102">
        <f t="shared" si="11"/>
        <v>1</v>
      </c>
      <c r="F597" s="102" t="s">
        <v>111</v>
      </c>
      <c r="G597" s="2" t="s">
        <v>102</v>
      </c>
      <c r="H597" s="2" t="s">
        <v>105</v>
      </c>
      <c r="I597" s="2" t="s">
        <v>33</v>
      </c>
      <c r="J597" s="105">
        <v>2228780.4880005</v>
      </c>
      <c r="K597" s="103"/>
    </row>
    <row r="598" spans="1:11">
      <c r="A598" s="2" t="s">
        <v>139</v>
      </c>
      <c r="B598" s="2" t="s">
        <v>0</v>
      </c>
      <c r="C598" s="2" t="s">
        <v>63</v>
      </c>
      <c r="D598" s="101">
        <v>41671</v>
      </c>
      <c r="E598" s="102">
        <f t="shared" si="11"/>
        <v>2</v>
      </c>
      <c r="F598" s="102" t="s">
        <v>111</v>
      </c>
      <c r="G598" s="2" t="s">
        <v>102</v>
      </c>
      <c r="H598" s="2" t="s">
        <v>105</v>
      </c>
      <c r="I598" s="2" t="s">
        <v>33</v>
      </c>
      <c r="J598" s="105">
        <v>2185969.2785069998</v>
      </c>
      <c r="K598" s="103"/>
    </row>
    <row r="599" spans="1:11">
      <c r="A599" s="2" t="s">
        <v>139</v>
      </c>
      <c r="B599" s="2" t="s">
        <v>0</v>
      </c>
      <c r="C599" s="2" t="s">
        <v>63</v>
      </c>
      <c r="D599" s="101">
        <v>41699</v>
      </c>
      <c r="E599" s="102">
        <f t="shared" si="11"/>
        <v>3</v>
      </c>
      <c r="F599" s="102" t="s">
        <v>111</v>
      </c>
      <c r="G599" s="2" t="s">
        <v>102</v>
      </c>
      <c r="H599" s="2" t="s">
        <v>105</v>
      </c>
      <c r="I599" s="2" t="s">
        <v>33</v>
      </c>
      <c r="J599" s="105">
        <v>1950392.0613048752</v>
      </c>
      <c r="K599" s="103"/>
    </row>
    <row r="600" spans="1:11">
      <c r="A600" s="2" t="s">
        <v>139</v>
      </c>
      <c r="B600" s="2" t="s">
        <v>0</v>
      </c>
      <c r="C600" s="2" t="s">
        <v>63</v>
      </c>
      <c r="D600" s="101">
        <v>41730</v>
      </c>
      <c r="E600" s="102">
        <f t="shared" si="11"/>
        <v>4</v>
      </c>
      <c r="F600" s="102" t="s">
        <v>111</v>
      </c>
      <c r="G600" s="2" t="s">
        <v>102</v>
      </c>
      <c r="H600" s="2" t="s">
        <v>105</v>
      </c>
      <c r="I600" s="2" t="s">
        <v>33</v>
      </c>
      <c r="J600" s="105">
        <v>1986295.0526719999</v>
      </c>
      <c r="K600" s="103"/>
    </row>
    <row r="601" spans="1:11">
      <c r="A601" s="2" t="s">
        <v>139</v>
      </c>
      <c r="B601" s="2" t="s">
        <v>0</v>
      </c>
      <c r="C601" s="2" t="s">
        <v>63</v>
      </c>
      <c r="D601" s="101">
        <v>41760</v>
      </c>
      <c r="E601" s="102">
        <f t="shared" si="11"/>
        <v>5</v>
      </c>
      <c r="F601" s="102" t="s">
        <v>111</v>
      </c>
      <c r="G601" s="2" t="s">
        <v>102</v>
      </c>
      <c r="H601" s="2" t="s">
        <v>105</v>
      </c>
      <c r="I601" s="2" t="s">
        <v>33</v>
      </c>
      <c r="J601" s="105">
        <v>2071155.7982568748</v>
      </c>
      <c r="K601" s="103"/>
    </row>
    <row r="602" spans="1:11">
      <c r="A602" s="2" t="s">
        <v>139</v>
      </c>
      <c r="B602" s="2" t="s">
        <v>0</v>
      </c>
      <c r="C602" s="2" t="s">
        <v>63</v>
      </c>
      <c r="D602" s="101">
        <v>41791</v>
      </c>
      <c r="E602" s="102">
        <f t="shared" si="11"/>
        <v>6</v>
      </c>
      <c r="F602" s="102" t="s">
        <v>111</v>
      </c>
      <c r="G602" s="2" t="s">
        <v>102</v>
      </c>
      <c r="H602" s="2" t="s">
        <v>105</v>
      </c>
      <c r="I602" s="2" t="s">
        <v>33</v>
      </c>
      <c r="J602" s="105">
        <v>2273512.0860041254</v>
      </c>
      <c r="K602" s="103"/>
    </row>
    <row r="603" spans="1:11">
      <c r="A603" s="2" t="s">
        <v>139</v>
      </c>
      <c r="B603" s="2" t="s">
        <v>0</v>
      </c>
      <c r="C603" s="2" t="s">
        <v>63</v>
      </c>
      <c r="D603" s="101">
        <v>41456</v>
      </c>
      <c r="E603" s="102">
        <f t="shared" si="11"/>
        <v>7</v>
      </c>
      <c r="F603" s="102" t="s">
        <v>111</v>
      </c>
      <c r="G603" s="2" t="s">
        <v>102</v>
      </c>
      <c r="H603" s="2" t="s">
        <v>104</v>
      </c>
      <c r="I603" s="2" t="s">
        <v>33</v>
      </c>
      <c r="J603" s="105">
        <v>3229019.3481892501</v>
      </c>
      <c r="K603" s="103"/>
    </row>
    <row r="604" spans="1:11">
      <c r="A604" s="2" t="s">
        <v>139</v>
      </c>
      <c r="B604" s="2" t="s">
        <v>0</v>
      </c>
      <c r="C604" s="2" t="s">
        <v>63</v>
      </c>
      <c r="D604" s="101">
        <v>41487</v>
      </c>
      <c r="E604" s="102">
        <f t="shared" si="11"/>
        <v>8</v>
      </c>
      <c r="F604" s="102" t="s">
        <v>111</v>
      </c>
      <c r="G604" s="2" t="s">
        <v>102</v>
      </c>
      <c r="H604" s="2" t="s">
        <v>104</v>
      </c>
      <c r="I604" s="2" t="s">
        <v>33</v>
      </c>
      <c r="J604" s="105">
        <v>3998074.953249</v>
      </c>
      <c r="K604" s="103"/>
    </row>
    <row r="605" spans="1:11">
      <c r="A605" s="2" t="s">
        <v>139</v>
      </c>
      <c r="B605" s="2" t="s">
        <v>0</v>
      </c>
      <c r="C605" s="2" t="s">
        <v>63</v>
      </c>
      <c r="D605" s="101">
        <v>41518</v>
      </c>
      <c r="E605" s="102">
        <f t="shared" si="11"/>
        <v>9</v>
      </c>
      <c r="F605" s="102" t="s">
        <v>111</v>
      </c>
      <c r="G605" s="2" t="s">
        <v>102</v>
      </c>
      <c r="H605" s="2" t="s">
        <v>104</v>
      </c>
      <c r="I605" s="2" t="s">
        <v>33</v>
      </c>
      <c r="J605" s="105">
        <v>3458560.3451040001</v>
      </c>
      <c r="K605" s="103"/>
    </row>
    <row r="606" spans="1:11">
      <c r="A606" s="2" t="s">
        <v>139</v>
      </c>
      <c r="B606" s="2" t="s">
        <v>0</v>
      </c>
      <c r="C606" s="2" t="s">
        <v>63</v>
      </c>
      <c r="D606" s="101">
        <v>41548</v>
      </c>
      <c r="E606" s="102">
        <f t="shared" si="11"/>
        <v>10</v>
      </c>
      <c r="F606" s="102" t="s">
        <v>111</v>
      </c>
      <c r="G606" s="2" t="s">
        <v>102</v>
      </c>
      <c r="H606" s="2" t="s">
        <v>104</v>
      </c>
      <c r="I606" s="2" t="s">
        <v>33</v>
      </c>
      <c r="J606" s="105">
        <v>2863773.4980290001</v>
      </c>
      <c r="K606" s="103"/>
    </row>
    <row r="607" spans="1:11">
      <c r="A607" s="2" t="s">
        <v>139</v>
      </c>
      <c r="B607" s="2" t="s">
        <v>0</v>
      </c>
      <c r="C607" s="2" t="s">
        <v>63</v>
      </c>
      <c r="D607" s="101">
        <v>41579</v>
      </c>
      <c r="E607" s="102">
        <f t="shared" si="11"/>
        <v>11</v>
      </c>
      <c r="F607" s="102" t="s">
        <v>111</v>
      </c>
      <c r="G607" s="2" t="s">
        <v>102</v>
      </c>
      <c r="H607" s="2" t="s">
        <v>104</v>
      </c>
      <c r="I607" s="2" t="s">
        <v>33</v>
      </c>
      <c r="J607" s="105">
        <v>3126213.72064</v>
      </c>
      <c r="K607" s="103"/>
    </row>
    <row r="608" spans="1:11">
      <c r="A608" s="2" t="s">
        <v>139</v>
      </c>
      <c r="B608" s="2" t="s">
        <v>0</v>
      </c>
      <c r="C608" s="2" t="s">
        <v>63</v>
      </c>
      <c r="D608" s="101">
        <v>41609</v>
      </c>
      <c r="E608" s="102">
        <f t="shared" si="11"/>
        <v>12</v>
      </c>
      <c r="F608" s="102" t="s">
        <v>111</v>
      </c>
      <c r="G608" s="2" t="s">
        <v>102</v>
      </c>
      <c r="H608" s="2" t="s">
        <v>104</v>
      </c>
      <c r="I608" s="2" t="s">
        <v>33</v>
      </c>
      <c r="J608" s="105">
        <v>2691566.5882560001</v>
      </c>
      <c r="K608" s="103"/>
    </row>
    <row r="609" spans="1:11">
      <c r="A609" s="2" t="s">
        <v>139</v>
      </c>
      <c r="B609" s="2" t="s">
        <v>0</v>
      </c>
      <c r="C609" s="2" t="s">
        <v>63</v>
      </c>
      <c r="D609" s="101">
        <v>41640</v>
      </c>
      <c r="E609" s="102">
        <f t="shared" si="11"/>
        <v>1</v>
      </c>
      <c r="F609" s="102" t="s">
        <v>111</v>
      </c>
      <c r="G609" s="2" t="s">
        <v>102</v>
      </c>
      <c r="H609" s="2" t="s">
        <v>104</v>
      </c>
      <c r="I609" s="2" t="s">
        <v>33</v>
      </c>
      <c r="J609" s="105">
        <v>4009179.999363</v>
      </c>
      <c r="K609" s="103"/>
    </row>
    <row r="610" spans="1:11">
      <c r="A610" s="2" t="s">
        <v>139</v>
      </c>
      <c r="B610" s="2" t="s">
        <v>0</v>
      </c>
      <c r="C610" s="2" t="s">
        <v>63</v>
      </c>
      <c r="D610" s="101">
        <v>41671</v>
      </c>
      <c r="E610" s="102">
        <f t="shared" si="11"/>
        <v>2</v>
      </c>
      <c r="F610" s="102" t="s">
        <v>111</v>
      </c>
      <c r="G610" s="2" t="s">
        <v>102</v>
      </c>
      <c r="H610" s="2" t="s">
        <v>104</v>
      </c>
      <c r="I610" s="2" t="s">
        <v>33</v>
      </c>
      <c r="J610" s="105">
        <v>4249229.7763439994</v>
      </c>
      <c r="K610" s="103"/>
    </row>
    <row r="611" spans="1:11">
      <c r="A611" s="2" t="s">
        <v>139</v>
      </c>
      <c r="B611" s="2" t="s">
        <v>0</v>
      </c>
      <c r="C611" s="2" t="s">
        <v>63</v>
      </c>
      <c r="D611" s="101">
        <v>41699</v>
      </c>
      <c r="E611" s="102">
        <f t="shared" si="11"/>
        <v>3</v>
      </c>
      <c r="F611" s="102" t="s">
        <v>111</v>
      </c>
      <c r="G611" s="2" t="s">
        <v>102</v>
      </c>
      <c r="H611" s="2" t="s">
        <v>104</v>
      </c>
      <c r="I611" s="2" t="s">
        <v>33</v>
      </c>
      <c r="J611" s="105">
        <v>3887025.4362960001</v>
      </c>
      <c r="K611" s="103"/>
    </row>
    <row r="612" spans="1:11">
      <c r="A612" s="2" t="s">
        <v>139</v>
      </c>
      <c r="B612" s="2" t="s">
        <v>0</v>
      </c>
      <c r="C612" s="2" t="s">
        <v>63</v>
      </c>
      <c r="D612" s="101">
        <v>41730</v>
      </c>
      <c r="E612" s="102">
        <f t="shared" si="11"/>
        <v>4</v>
      </c>
      <c r="F612" s="102" t="s">
        <v>111</v>
      </c>
      <c r="G612" s="2" t="s">
        <v>102</v>
      </c>
      <c r="H612" s="2" t="s">
        <v>104</v>
      </c>
      <c r="I612" s="2" t="s">
        <v>33</v>
      </c>
      <c r="J612" s="105">
        <v>4377062.9091839995</v>
      </c>
      <c r="K612" s="103"/>
    </row>
    <row r="613" spans="1:11">
      <c r="A613" s="2" t="s">
        <v>139</v>
      </c>
      <c r="B613" s="2" t="s">
        <v>0</v>
      </c>
      <c r="C613" s="2" t="s">
        <v>63</v>
      </c>
      <c r="D613" s="101">
        <v>41760</v>
      </c>
      <c r="E613" s="102">
        <f t="shared" si="11"/>
        <v>5</v>
      </c>
      <c r="F613" s="102" t="s">
        <v>111</v>
      </c>
      <c r="G613" s="2" t="s">
        <v>102</v>
      </c>
      <c r="H613" s="2" t="s">
        <v>104</v>
      </c>
      <c r="I613" s="2" t="s">
        <v>33</v>
      </c>
      <c r="J613" s="105">
        <v>4388344.7790930001</v>
      </c>
      <c r="K613" s="103"/>
    </row>
    <row r="614" spans="1:11">
      <c r="A614" s="2" t="s">
        <v>139</v>
      </c>
      <c r="B614" s="2" t="s">
        <v>0</v>
      </c>
      <c r="C614" s="2" t="s">
        <v>63</v>
      </c>
      <c r="D614" s="101">
        <v>41791</v>
      </c>
      <c r="E614" s="102">
        <f t="shared" si="11"/>
        <v>6</v>
      </c>
      <c r="F614" s="102" t="s">
        <v>111</v>
      </c>
      <c r="G614" s="2" t="s">
        <v>102</v>
      </c>
      <c r="H614" s="2" t="s">
        <v>104</v>
      </c>
      <c r="I614" s="2" t="s">
        <v>33</v>
      </c>
      <c r="J614" s="105">
        <v>4431008.4784342507</v>
      </c>
      <c r="K614" s="103"/>
    </row>
    <row r="615" spans="1:11">
      <c r="A615" s="2" t="s">
        <v>139</v>
      </c>
      <c r="B615" s="2" t="s">
        <v>0</v>
      </c>
      <c r="C615" s="2" t="s">
        <v>63</v>
      </c>
      <c r="D615" s="101">
        <v>41456</v>
      </c>
      <c r="E615" s="102">
        <f t="shared" si="11"/>
        <v>7</v>
      </c>
      <c r="F615" s="102" t="s">
        <v>111</v>
      </c>
      <c r="G615" s="2" t="s">
        <v>101</v>
      </c>
      <c r="H615" s="2" t="s">
        <v>105</v>
      </c>
      <c r="I615" s="2" t="s">
        <v>33</v>
      </c>
      <c r="J615" s="105">
        <v>1665101.5295861098</v>
      </c>
      <c r="K615" s="103"/>
    </row>
    <row r="616" spans="1:11">
      <c r="A616" s="2" t="s">
        <v>139</v>
      </c>
      <c r="B616" s="2" t="s">
        <v>0</v>
      </c>
      <c r="C616" s="2" t="s">
        <v>63</v>
      </c>
      <c r="D616" s="101">
        <v>41487</v>
      </c>
      <c r="E616" s="102">
        <f t="shared" si="11"/>
        <v>8</v>
      </c>
      <c r="F616" s="102" t="s">
        <v>111</v>
      </c>
      <c r="G616" s="2" t="s">
        <v>101</v>
      </c>
      <c r="H616" s="2" t="s">
        <v>105</v>
      </c>
      <c r="I616" s="2" t="s">
        <v>33</v>
      </c>
      <c r="J616" s="105">
        <v>1847076.2833604398</v>
      </c>
      <c r="K616" s="103"/>
    </row>
    <row r="617" spans="1:11">
      <c r="A617" s="2" t="s">
        <v>139</v>
      </c>
      <c r="B617" s="2" t="s">
        <v>0</v>
      </c>
      <c r="C617" s="2" t="s">
        <v>63</v>
      </c>
      <c r="D617" s="101">
        <v>41518</v>
      </c>
      <c r="E617" s="102">
        <f t="shared" si="11"/>
        <v>9</v>
      </c>
      <c r="F617" s="102" t="s">
        <v>111</v>
      </c>
      <c r="G617" s="2" t="s">
        <v>101</v>
      </c>
      <c r="H617" s="2" t="s">
        <v>105</v>
      </c>
      <c r="I617" s="2" t="s">
        <v>33</v>
      </c>
      <c r="J617" s="105">
        <v>1443255.6006155098</v>
      </c>
      <c r="K617" s="103"/>
    </row>
    <row r="618" spans="1:11">
      <c r="A618" s="2" t="s">
        <v>139</v>
      </c>
      <c r="B618" s="2" t="s">
        <v>0</v>
      </c>
      <c r="C618" s="2" t="s">
        <v>63</v>
      </c>
      <c r="D618" s="101">
        <v>41548</v>
      </c>
      <c r="E618" s="102">
        <f t="shared" si="11"/>
        <v>10</v>
      </c>
      <c r="F618" s="102" t="s">
        <v>111</v>
      </c>
      <c r="G618" s="2" t="s">
        <v>101</v>
      </c>
      <c r="H618" s="2" t="s">
        <v>105</v>
      </c>
      <c r="I618" s="2" t="s">
        <v>33</v>
      </c>
      <c r="J618" s="105">
        <v>1340433.4702902001</v>
      </c>
      <c r="K618" s="103"/>
    </row>
    <row r="619" spans="1:11">
      <c r="A619" s="2" t="s">
        <v>139</v>
      </c>
      <c r="B619" s="2" t="s">
        <v>0</v>
      </c>
      <c r="C619" s="2" t="s">
        <v>63</v>
      </c>
      <c r="D619" s="101">
        <v>41579</v>
      </c>
      <c r="E619" s="102">
        <f t="shared" si="11"/>
        <v>11</v>
      </c>
      <c r="F619" s="102" t="s">
        <v>111</v>
      </c>
      <c r="G619" s="2" t="s">
        <v>101</v>
      </c>
      <c r="H619" s="2" t="s">
        <v>105</v>
      </c>
      <c r="I619" s="2" t="s">
        <v>33</v>
      </c>
      <c r="J619" s="105">
        <v>1484304.6234175498</v>
      </c>
      <c r="K619" s="103"/>
    </row>
    <row r="620" spans="1:11">
      <c r="A620" s="2" t="s">
        <v>139</v>
      </c>
      <c r="B620" s="2" t="s">
        <v>0</v>
      </c>
      <c r="C620" s="2" t="s">
        <v>63</v>
      </c>
      <c r="D620" s="101">
        <v>41609</v>
      </c>
      <c r="E620" s="102">
        <f t="shared" si="11"/>
        <v>12</v>
      </c>
      <c r="F620" s="102" t="s">
        <v>111</v>
      </c>
      <c r="G620" s="2" t="s">
        <v>101</v>
      </c>
      <c r="H620" s="2" t="s">
        <v>105</v>
      </c>
      <c r="I620" s="2" t="s">
        <v>33</v>
      </c>
      <c r="J620" s="105">
        <v>1288013.6333248802</v>
      </c>
      <c r="K620" s="103"/>
    </row>
    <row r="621" spans="1:11">
      <c r="A621" s="2" t="s">
        <v>139</v>
      </c>
      <c r="B621" s="2" t="s">
        <v>0</v>
      </c>
      <c r="C621" s="2" t="s">
        <v>63</v>
      </c>
      <c r="D621" s="101">
        <v>41640</v>
      </c>
      <c r="E621" s="102">
        <f t="shared" si="11"/>
        <v>1</v>
      </c>
      <c r="F621" s="102" t="s">
        <v>111</v>
      </c>
      <c r="G621" s="2" t="s">
        <v>101</v>
      </c>
      <c r="H621" s="2" t="s">
        <v>105</v>
      </c>
      <c r="I621" s="2" t="s">
        <v>33</v>
      </c>
      <c r="J621" s="105">
        <v>1934441.18316372</v>
      </c>
      <c r="K621" s="103"/>
    </row>
    <row r="622" spans="1:11">
      <c r="A622" s="2" t="s">
        <v>139</v>
      </c>
      <c r="B622" s="2" t="s">
        <v>0</v>
      </c>
      <c r="C622" s="2" t="s">
        <v>63</v>
      </c>
      <c r="D622" s="101">
        <v>41671</v>
      </c>
      <c r="E622" s="102">
        <f t="shared" si="11"/>
        <v>2</v>
      </c>
      <c r="F622" s="102" t="s">
        <v>111</v>
      </c>
      <c r="G622" s="2" t="s">
        <v>101</v>
      </c>
      <c r="H622" s="2" t="s">
        <v>105</v>
      </c>
      <c r="I622" s="2" t="s">
        <v>33</v>
      </c>
      <c r="J622" s="105">
        <v>1867732.8207522598</v>
      </c>
      <c r="K622" s="103"/>
    </row>
    <row r="623" spans="1:11">
      <c r="A623" s="2" t="s">
        <v>139</v>
      </c>
      <c r="B623" s="2" t="s">
        <v>0</v>
      </c>
      <c r="C623" s="2" t="s">
        <v>63</v>
      </c>
      <c r="D623" s="101">
        <v>41699</v>
      </c>
      <c r="E623" s="102">
        <f t="shared" si="11"/>
        <v>3</v>
      </c>
      <c r="F623" s="102" t="s">
        <v>111</v>
      </c>
      <c r="G623" s="2" t="s">
        <v>101</v>
      </c>
      <c r="H623" s="2" t="s">
        <v>105</v>
      </c>
      <c r="I623" s="2" t="s">
        <v>33</v>
      </c>
      <c r="J623" s="105">
        <v>1632975.2369934299</v>
      </c>
      <c r="K623" s="103"/>
    </row>
    <row r="624" spans="1:11">
      <c r="A624" s="2" t="s">
        <v>139</v>
      </c>
      <c r="B624" s="2" t="s">
        <v>0</v>
      </c>
      <c r="C624" s="2" t="s">
        <v>63</v>
      </c>
      <c r="D624" s="101">
        <v>41730</v>
      </c>
      <c r="E624" s="102">
        <f t="shared" si="11"/>
        <v>4</v>
      </c>
      <c r="F624" s="102" t="s">
        <v>111</v>
      </c>
      <c r="G624" s="2" t="s">
        <v>101</v>
      </c>
      <c r="H624" s="2" t="s">
        <v>105</v>
      </c>
      <c r="I624" s="2" t="s">
        <v>33</v>
      </c>
      <c r="J624" s="105">
        <v>1699686.4578355199</v>
      </c>
      <c r="K624" s="103"/>
    </row>
    <row r="625" spans="1:11">
      <c r="A625" s="2" t="s">
        <v>139</v>
      </c>
      <c r="B625" s="2" t="s">
        <v>0</v>
      </c>
      <c r="C625" s="2" t="s">
        <v>63</v>
      </c>
      <c r="D625" s="101">
        <v>41760</v>
      </c>
      <c r="E625" s="102">
        <f t="shared" si="11"/>
        <v>5</v>
      </c>
      <c r="F625" s="102" t="s">
        <v>111</v>
      </c>
      <c r="G625" s="2" t="s">
        <v>101</v>
      </c>
      <c r="H625" s="2" t="s">
        <v>105</v>
      </c>
      <c r="I625" s="2" t="s">
        <v>33</v>
      </c>
      <c r="J625" s="105">
        <v>1838520.95026149</v>
      </c>
      <c r="K625" s="103"/>
    </row>
    <row r="626" spans="1:11">
      <c r="A626" s="2" t="s">
        <v>139</v>
      </c>
      <c r="B626" s="2" t="s">
        <v>0</v>
      </c>
      <c r="C626" s="2" t="s">
        <v>63</v>
      </c>
      <c r="D626" s="101">
        <v>41791</v>
      </c>
      <c r="E626" s="102">
        <f t="shared" si="11"/>
        <v>6</v>
      </c>
      <c r="F626" s="102" t="s">
        <v>111</v>
      </c>
      <c r="G626" s="2" t="s">
        <v>101</v>
      </c>
      <c r="H626" s="2" t="s">
        <v>105</v>
      </c>
      <c r="I626" s="2" t="s">
        <v>33</v>
      </c>
      <c r="J626" s="105">
        <v>1919092.9312032503</v>
      </c>
      <c r="K626" s="103"/>
    </row>
    <row r="627" spans="1:11">
      <c r="A627" s="2" t="s">
        <v>139</v>
      </c>
      <c r="B627" s="2" t="s">
        <v>0</v>
      </c>
      <c r="C627" s="2" t="s">
        <v>63</v>
      </c>
      <c r="D627" s="101">
        <v>41456</v>
      </c>
      <c r="E627" s="102">
        <f t="shared" si="11"/>
        <v>7</v>
      </c>
      <c r="F627" s="102" t="s">
        <v>111</v>
      </c>
      <c r="G627" s="2" t="s">
        <v>101</v>
      </c>
      <c r="H627" s="2" t="s">
        <v>104</v>
      </c>
      <c r="I627" s="2" t="s">
        <v>33</v>
      </c>
      <c r="J627" s="105">
        <v>2886159.0288201999</v>
      </c>
      <c r="K627" s="103"/>
    </row>
    <row r="628" spans="1:11">
      <c r="A628" s="2" t="s">
        <v>139</v>
      </c>
      <c r="B628" s="2" t="s">
        <v>0</v>
      </c>
      <c r="C628" s="2" t="s">
        <v>63</v>
      </c>
      <c r="D628" s="101">
        <v>41487</v>
      </c>
      <c r="E628" s="102">
        <f t="shared" si="11"/>
        <v>8</v>
      </c>
      <c r="F628" s="102" t="s">
        <v>111</v>
      </c>
      <c r="G628" s="2" t="s">
        <v>101</v>
      </c>
      <c r="H628" s="2" t="s">
        <v>104</v>
      </c>
      <c r="I628" s="2" t="s">
        <v>33</v>
      </c>
      <c r="J628" s="105">
        <v>2138617.9464186002</v>
      </c>
      <c r="K628" s="103"/>
    </row>
    <row r="629" spans="1:11">
      <c r="A629" s="2" t="s">
        <v>139</v>
      </c>
      <c r="B629" s="2" t="s">
        <v>0</v>
      </c>
      <c r="C629" s="2" t="s">
        <v>63</v>
      </c>
      <c r="D629" s="101">
        <v>41518</v>
      </c>
      <c r="E629" s="102">
        <f t="shared" si="11"/>
        <v>9</v>
      </c>
      <c r="F629" s="102" t="s">
        <v>111</v>
      </c>
      <c r="G629" s="2" t="s">
        <v>101</v>
      </c>
      <c r="H629" s="2" t="s">
        <v>104</v>
      </c>
      <c r="I629" s="2" t="s">
        <v>33</v>
      </c>
      <c r="J629" s="105">
        <v>3947712.1118929996</v>
      </c>
      <c r="K629" s="103"/>
    </row>
    <row r="630" spans="1:11">
      <c r="A630" s="2" t="s">
        <v>139</v>
      </c>
      <c r="B630" s="2" t="s">
        <v>0</v>
      </c>
      <c r="C630" s="2" t="s">
        <v>63</v>
      </c>
      <c r="D630" s="101">
        <v>41548</v>
      </c>
      <c r="E630" s="102">
        <f t="shared" si="11"/>
        <v>10</v>
      </c>
      <c r="F630" s="102" t="s">
        <v>111</v>
      </c>
      <c r="G630" s="2" t="s">
        <v>101</v>
      </c>
      <c r="H630" s="2" t="s">
        <v>104</v>
      </c>
      <c r="I630" s="2" t="s">
        <v>33</v>
      </c>
      <c r="J630" s="105">
        <v>3336453.7222977998</v>
      </c>
      <c r="K630" s="103"/>
    </row>
    <row r="631" spans="1:11">
      <c r="A631" s="2" t="s">
        <v>139</v>
      </c>
      <c r="B631" s="2" t="s">
        <v>0</v>
      </c>
      <c r="C631" s="2" t="s">
        <v>63</v>
      </c>
      <c r="D631" s="101">
        <v>41579</v>
      </c>
      <c r="E631" s="102">
        <f t="shared" si="11"/>
        <v>11</v>
      </c>
      <c r="F631" s="102" t="s">
        <v>111</v>
      </c>
      <c r="G631" s="2" t="s">
        <v>101</v>
      </c>
      <c r="H631" s="2" t="s">
        <v>104</v>
      </c>
      <c r="I631" s="2" t="s">
        <v>33</v>
      </c>
      <c r="J631" s="105">
        <v>2581238.6260960004</v>
      </c>
      <c r="K631" s="103"/>
    </row>
    <row r="632" spans="1:11">
      <c r="A632" s="2" t="s">
        <v>139</v>
      </c>
      <c r="B632" s="2" t="s">
        <v>0</v>
      </c>
      <c r="C632" s="2" t="s">
        <v>63</v>
      </c>
      <c r="D632" s="101">
        <v>41609</v>
      </c>
      <c r="E632" s="102">
        <f t="shared" si="11"/>
        <v>12</v>
      </c>
      <c r="F632" s="102" t="s">
        <v>111</v>
      </c>
      <c r="G632" s="2" t="s">
        <v>101</v>
      </c>
      <c r="H632" s="2" t="s">
        <v>104</v>
      </c>
      <c r="I632" s="2" t="s">
        <v>33</v>
      </c>
      <c r="J632" s="105">
        <v>3389594.0119008003</v>
      </c>
      <c r="K632" s="103"/>
    </row>
    <row r="633" spans="1:11">
      <c r="A633" s="2" t="s">
        <v>139</v>
      </c>
      <c r="B633" s="2" t="s">
        <v>0</v>
      </c>
      <c r="C633" s="2" t="s">
        <v>63</v>
      </c>
      <c r="D633" s="101">
        <v>41640</v>
      </c>
      <c r="E633" s="102">
        <f t="shared" si="11"/>
        <v>1</v>
      </c>
      <c r="F633" s="102" t="s">
        <v>111</v>
      </c>
      <c r="G633" s="2" t="s">
        <v>101</v>
      </c>
      <c r="H633" s="2" t="s">
        <v>104</v>
      </c>
      <c r="I633" s="2" t="s">
        <v>33</v>
      </c>
      <c r="J633" s="105">
        <v>3641782.9956648001</v>
      </c>
      <c r="K633" s="103"/>
    </row>
    <row r="634" spans="1:11">
      <c r="A634" s="2" t="s">
        <v>139</v>
      </c>
      <c r="B634" s="2" t="s">
        <v>0</v>
      </c>
      <c r="C634" s="2" t="s">
        <v>63</v>
      </c>
      <c r="D634" s="101">
        <v>41671</v>
      </c>
      <c r="E634" s="102">
        <f t="shared" si="11"/>
        <v>2</v>
      </c>
      <c r="F634" s="102" t="s">
        <v>111</v>
      </c>
      <c r="G634" s="2" t="s">
        <v>101</v>
      </c>
      <c r="H634" s="2" t="s">
        <v>104</v>
      </c>
      <c r="I634" s="2" t="s">
        <v>33</v>
      </c>
      <c r="J634" s="105">
        <v>3637088.2590588001</v>
      </c>
      <c r="K634" s="103"/>
    </row>
    <row r="635" spans="1:11">
      <c r="A635" s="2" t="s">
        <v>139</v>
      </c>
      <c r="B635" s="2" t="s">
        <v>0</v>
      </c>
      <c r="C635" s="2" t="s">
        <v>63</v>
      </c>
      <c r="D635" s="101">
        <v>41699</v>
      </c>
      <c r="E635" s="102">
        <f t="shared" si="11"/>
        <v>3</v>
      </c>
      <c r="F635" s="102" t="s">
        <v>111</v>
      </c>
      <c r="G635" s="2" t="s">
        <v>101</v>
      </c>
      <c r="H635" s="2" t="s">
        <v>104</v>
      </c>
      <c r="I635" s="2" t="s">
        <v>33</v>
      </c>
      <c r="J635" s="105">
        <v>2891368.2735684002</v>
      </c>
      <c r="K635" s="103"/>
    </row>
    <row r="636" spans="1:11">
      <c r="A636" s="2" t="s">
        <v>139</v>
      </c>
      <c r="B636" s="2" t="s">
        <v>0</v>
      </c>
      <c r="C636" s="2" t="s">
        <v>63</v>
      </c>
      <c r="D636" s="101">
        <v>41730</v>
      </c>
      <c r="E636" s="102">
        <f t="shared" si="11"/>
        <v>4</v>
      </c>
      <c r="F636" s="102" t="s">
        <v>111</v>
      </c>
      <c r="G636" s="2" t="s">
        <v>101</v>
      </c>
      <c r="H636" s="2" t="s">
        <v>104</v>
      </c>
      <c r="I636" s="2" t="s">
        <v>33</v>
      </c>
      <c r="J636" s="105">
        <v>3090339.0142464004</v>
      </c>
      <c r="K636" s="103"/>
    </row>
    <row r="637" spans="1:11">
      <c r="A637" s="2" t="s">
        <v>139</v>
      </c>
      <c r="B637" s="2" t="s">
        <v>0</v>
      </c>
      <c r="C637" s="2" t="s">
        <v>63</v>
      </c>
      <c r="D637" s="101">
        <v>41760</v>
      </c>
      <c r="E637" s="102">
        <f t="shared" si="11"/>
        <v>5</v>
      </c>
      <c r="F637" s="102" t="s">
        <v>111</v>
      </c>
      <c r="G637" s="2" t="s">
        <v>101</v>
      </c>
      <c r="H637" s="2" t="s">
        <v>104</v>
      </c>
      <c r="I637" s="2" t="s">
        <v>33</v>
      </c>
      <c r="J637" s="105">
        <v>3395668.6594643998</v>
      </c>
      <c r="K637" s="103"/>
    </row>
    <row r="638" spans="1:11">
      <c r="A638" s="2" t="s">
        <v>139</v>
      </c>
      <c r="B638" s="2" t="s">
        <v>0</v>
      </c>
      <c r="C638" s="2" t="s">
        <v>63</v>
      </c>
      <c r="D638" s="101">
        <v>41791</v>
      </c>
      <c r="E638" s="102">
        <f t="shared" si="11"/>
        <v>6</v>
      </c>
      <c r="F638" s="102" t="s">
        <v>111</v>
      </c>
      <c r="G638" s="2" t="s">
        <v>101</v>
      </c>
      <c r="H638" s="2" t="s">
        <v>104</v>
      </c>
      <c r="I638" s="2" t="s">
        <v>33</v>
      </c>
      <c r="J638" s="105">
        <v>3379572.3100814</v>
      </c>
      <c r="K638" s="103"/>
    </row>
    <row r="639" spans="1:11">
      <c r="A639" s="2" t="s">
        <v>139</v>
      </c>
      <c r="B639" s="2" t="s">
        <v>0</v>
      </c>
      <c r="C639" s="2" t="s">
        <v>63</v>
      </c>
      <c r="D639" s="101">
        <v>41456</v>
      </c>
      <c r="E639" s="102">
        <f t="shared" si="11"/>
        <v>7</v>
      </c>
      <c r="F639" s="102" t="s">
        <v>111</v>
      </c>
      <c r="G639" s="2" t="s">
        <v>103</v>
      </c>
      <c r="H639" s="2" t="s">
        <v>105</v>
      </c>
      <c r="I639" s="2" t="s">
        <v>33</v>
      </c>
      <c r="J639" s="105">
        <v>3083178.310218194</v>
      </c>
      <c r="K639" s="103"/>
    </row>
    <row r="640" spans="1:11">
      <c r="A640" s="2" t="s">
        <v>139</v>
      </c>
      <c r="B640" s="2" t="s">
        <v>0</v>
      </c>
      <c r="C640" s="2" t="s">
        <v>63</v>
      </c>
      <c r="D640" s="101">
        <v>41487</v>
      </c>
      <c r="E640" s="102">
        <f t="shared" si="11"/>
        <v>8</v>
      </c>
      <c r="F640" s="102" t="s">
        <v>111</v>
      </c>
      <c r="G640" s="2" t="s">
        <v>103</v>
      </c>
      <c r="H640" s="2" t="s">
        <v>105</v>
      </c>
      <c r="I640" s="2" t="s">
        <v>33</v>
      </c>
      <c r="J640" s="105">
        <v>3624627.2765830643</v>
      </c>
      <c r="K640" s="103"/>
    </row>
    <row r="641" spans="1:11">
      <c r="A641" s="2" t="s">
        <v>139</v>
      </c>
      <c r="B641" s="2" t="s">
        <v>0</v>
      </c>
      <c r="C641" s="2" t="s">
        <v>63</v>
      </c>
      <c r="D641" s="101">
        <v>41518</v>
      </c>
      <c r="E641" s="102">
        <f t="shared" si="11"/>
        <v>9</v>
      </c>
      <c r="F641" s="102" t="s">
        <v>111</v>
      </c>
      <c r="G641" s="2" t="s">
        <v>103</v>
      </c>
      <c r="H641" s="2" t="s">
        <v>105</v>
      </c>
      <c r="I641" s="2" t="s">
        <v>33</v>
      </c>
      <c r="J641" s="105">
        <v>3090109.4706031792</v>
      </c>
      <c r="K641" s="103"/>
    </row>
    <row r="642" spans="1:11">
      <c r="A642" s="2" t="s">
        <v>139</v>
      </c>
      <c r="B642" s="2" t="s">
        <v>0</v>
      </c>
      <c r="C642" s="2" t="s">
        <v>63</v>
      </c>
      <c r="D642" s="101">
        <v>41548</v>
      </c>
      <c r="E642" s="102">
        <f t="shared" si="11"/>
        <v>10</v>
      </c>
      <c r="F642" s="102" t="s">
        <v>111</v>
      </c>
      <c r="G642" s="2" t="s">
        <v>103</v>
      </c>
      <c r="H642" s="2" t="s">
        <v>105</v>
      </c>
      <c r="I642" s="2" t="s">
        <v>33</v>
      </c>
      <c r="J642" s="105">
        <v>2588932.9613108994</v>
      </c>
      <c r="K642" s="103"/>
    </row>
    <row r="643" spans="1:11">
      <c r="A643" s="2" t="s">
        <v>139</v>
      </c>
      <c r="B643" s="2" t="s">
        <v>0</v>
      </c>
      <c r="C643" s="2" t="s">
        <v>63</v>
      </c>
      <c r="D643" s="101">
        <v>41579</v>
      </c>
      <c r="E643" s="102">
        <f t="shared" si="11"/>
        <v>11</v>
      </c>
      <c r="F643" s="102" t="s">
        <v>111</v>
      </c>
      <c r="G643" s="2" t="s">
        <v>103</v>
      </c>
      <c r="H643" s="2" t="s">
        <v>105</v>
      </c>
      <c r="I643" s="2" t="s">
        <v>33</v>
      </c>
      <c r="J643" s="105">
        <v>2871337.5293786996</v>
      </c>
      <c r="K643" s="103"/>
    </row>
    <row r="644" spans="1:11">
      <c r="A644" s="2" t="s">
        <v>139</v>
      </c>
      <c r="B644" s="2" t="s">
        <v>0</v>
      </c>
      <c r="C644" s="2" t="s">
        <v>63</v>
      </c>
      <c r="D644" s="101">
        <v>41609</v>
      </c>
      <c r="E644" s="102">
        <f t="shared" si="11"/>
        <v>12</v>
      </c>
      <c r="F644" s="102" t="s">
        <v>111</v>
      </c>
      <c r="G644" s="2" t="s">
        <v>103</v>
      </c>
      <c r="H644" s="2" t="s">
        <v>105</v>
      </c>
      <c r="I644" s="2" t="s">
        <v>33</v>
      </c>
      <c r="J644" s="105">
        <v>2476353.7848823196</v>
      </c>
      <c r="K644" s="103"/>
    </row>
    <row r="645" spans="1:11">
      <c r="A645" s="2" t="s">
        <v>139</v>
      </c>
      <c r="B645" s="2" t="s">
        <v>0</v>
      </c>
      <c r="C645" s="2" t="s">
        <v>63</v>
      </c>
      <c r="D645" s="101">
        <v>41640</v>
      </c>
      <c r="E645" s="102">
        <f t="shared" si="11"/>
        <v>1</v>
      </c>
      <c r="F645" s="102" t="s">
        <v>111</v>
      </c>
      <c r="G645" s="2" t="s">
        <v>103</v>
      </c>
      <c r="H645" s="2" t="s">
        <v>105</v>
      </c>
      <c r="I645" s="2" t="s">
        <v>33</v>
      </c>
      <c r="J645" s="105">
        <v>3520427.5225060191</v>
      </c>
      <c r="K645" s="103"/>
    </row>
    <row r="646" spans="1:11">
      <c r="A646" s="2" t="s">
        <v>139</v>
      </c>
      <c r="B646" s="2" t="s">
        <v>0</v>
      </c>
      <c r="C646" s="2" t="s">
        <v>63</v>
      </c>
      <c r="D646" s="101">
        <v>41671</v>
      </c>
      <c r="E646" s="102">
        <f t="shared" si="11"/>
        <v>2</v>
      </c>
      <c r="F646" s="102" t="s">
        <v>111</v>
      </c>
      <c r="G646" s="2" t="s">
        <v>103</v>
      </c>
      <c r="H646" s="2" t="s">
        <v>105</v>
      </c>
      <c r="I646" s="2" t="s">
        <v>33</v>
      </c>
      <c r="J646" s="105">
        <v>3874818.9917811132</v>
      </c>
      <c r="K646" s="103"/>
    </row>
    <row r="647" spans="1:11">
      <c r="A647" s="2" t="s">
        <v>139</v>
      </c>
      <c r="B647" s="2" t="s">
        <v>0</v>
      </c>
      <c r="C647" s="2" t="s">
        <v>63</v>
      </c>
      <c r="D647" s="101">
        <v>41699</v>
      </c>
      <c r="E647" s="102">
        <f t="shared" si="11"/>
        <v>3</v>
      </c>
      <c r="F647" s="102" t="s">
        <v>111</v>
      </c>
      <c r="G647" s="2" t="s">
        <v>103</v>
      </c>
      <c r="H647" s="2" t="s">
        <v>105</v>
      </c>
      <c r="I647" s="2" t="s">
        <v>33</v>
      </c>
      <c r="J647" s="105">
        <v>3237363.8548801187</v>
      </c>
      <c r="K647" s="103"/>
    </row>
    <row r="648" spans="1:11">
      <c r="A648" s="2" t="s">
        <v>139</v>
      </c>
      <c r="B648" s="2" t="s">
        <v>0</v>
      </c>
      <c r="C648" s="2" t="s">
        <v>63</v>
      </c>
      <c r="D648" s="101">
        <v>41730</v>
      </c>
      <c r="E648" s="102">
        <f t="shared" si="11"/>
        <v>4</v>
      </c>
      <c r="F648" s="102" t="s">
        <v>111</v>
      </c>
      <c r="G648" s="2" t="s">
        <v>103</v>
      </c>
      <c r="H648" s="2" t="s">
        <v>105</v>
      </c>
      <c r="I648" s="2" t="s">
        <v>33</v>
      </c>
      <c r="J648" s="105">
        <v>3615453.1290214392</v>
      </c>
      <c r="K648" s="103"/>
    </row>
    <row r="649" spans="1:11">
      <c r="A649" s="2" t="s">
        <v>139</v>
      </c>
      <c r="B649" s="2" t="s">
        <v>0</v>
      </c>
      <c r="C649" s="2" t="s">
        <v>63</v>
      </c>
      <c r="D649" s="101">
        <v>41760</v>
      </c>
      <c r="E649" s="102">
        <f t="shared" si="11"/>
        <v>5</v>
      </c>
      <c r="F649" s="102" t="s">
        <v>111</v>
      </c>
      <c r="G649" s="2" t="s">
        <v>103</v>
      </c>
      <c r="H649" s="2" t="s">
        <v>105</v>
      </c>
      <c r="I649" s="2" t="s">
        <v>33</v>
      </c>
      <c r="J649" s="105">
        <v>2956857.0525275953</v>
      </c>
      <c r="K649" s="103"/>
    </row>
    <row r="650" spans="1:11">
      <c r="A650" s="2" t="s">
        <v>139</v>
      </c>
      <c r="B650" s="2" t="s">
        <v>0</v>
      </c>
      <c r="C650" s="2" t="s">
        <v>63</v>
      </c>
      <c r="D650" s="101">
        <v>41791</v>
      </c>
      <c r="E650" s="102">
        <f t="shared" si="11"/>
        <v>6</v>
      </c>
      <c r="F650" s="102" t="s">
        <v>111</v>
      </c>
      <c r="G650" s="2" t="s">
        <v>103</v>
      </c>
      <c r="H650" s="2" t="s">
        <v>105</v>
      </c>
      <c r="I650" s="2" t="s">
        <v>33</v>
      </c>
      <c r="J650" s="105">
        <v>3215096.199550285</v>
      </c>
      <c r="K650" s="103"/>
    </row>
    <row r="651" spans="1:11">
      <c r="A651" s="2" t="s">
        <v>139</v>
      </c>
      <c r="B651" s="2" t="s">
        <v>136</v>
      </c>
      <c r="C651" s="2" t="s">
        <v>51</v>
      </c>
      <c r="D651" s="101">
        <v>41456</v>
      </c>
      <c r="E651" s="102">
        <f t="shared" si="11"/>
        <v>7</v>
      </c>
      <c r="F651" s="102" t="s">
        <v>19</v>
      </c>
      <c r="G651" s="2" t="s">
        <v>123</v>
      </c>
      <c r="H651" s="2" t="s">
        <v>126</v>
      </c>
      <c r="I651" s="2" t="s">
        <v>33</v>
      </c>
      <c r="J651" s="105">
        <v>859050.95871603675</v>
      </c>
      <c r="K651" s="103"/>
    </row>
    <row r="652" spans="1:11">
      <c r="A652" s="2" t="s">
        <v>139</v>
      </c>
      <c r="B652" s="2" t="s">
        <v>136</v>
      </c>
      <c r="C652" s="2" t="s">
        <v>51</v>
      </c>
      <c r="D652" s="101">
        <v>41487</v>
      </c>
      <c r="E652" s="102">
        <f t="shared" si="11"/>
        <v>8</v>
      </c>
      <c r="F652" s="102" t="s">
        <v>19</v>
      </c>
      <c r="G652" s="2" t="s">
        <v>123</v>
      </c>
      <c r="H652" s="2" t="s">
        <v>126</v>
      </c>
      <c r="I652" s="2" t="s">
        <v>33</v>
      </c>
      <c r="J652" s="105">
        <v>1256568.663764968</v>
      </c>
      <c r="K652" s="103"/>
    </row>
    <row r="653" spans="1:11">
      <c r="A653" s="2" t="s">
        <v>139</v>
      </c>
      <c r="B653" s="2" t="s">
        <v>136</v>
      </c>
      <c r="C653" s="2" t="s">
        <v>51</v>
      </c>
      <c r="D653" s="101">
        <v>41518</v>
      </c>
      <c r="E653" s="102">
        <f t="shared" si="11"/>
        <v>9</v>
      </c>
      <c r="F653" s="102" t="s">
        <v>19</v>
      </c>
      <c r="G653" s="2" t="s">
        <v>123</v>
      </c>
      <c r="H653" s="2" t="s">
        <v>126</v>
      </c>
      <c r="I653" s="2" t="s">
        <v>33</v>
      </c>
      <c r="J653" s="105">
        <v>945239.11169929046</v>
      </c>
      <c r="K653" s="103"/>
    </row>
    <row r="654" spans="1:11">
      <c r="A654" s="2" t="s">
        <v>139</v>
      </c>
      <c r="B654" s="2" t="s">
        <v>136</v>
      </c>
      <c r="C654" s="2" t="s">
        <v>51</v>
      </c>
      <c r="D654" s="101">
        <v>41548</v>
      </c>
      <c r="E654" s="102">
        <f t="shared" si="11"/>
        <v>10</v>
      </c>
      <c r="F654" s="102" t="s">
        <v>19</v>
      </c>
      <c r="G654" s="2" t="s">
        <v>123</v>
      </c>
      <c r="H654" s="2" t="s">
        <v>126</v>
      </c>
      <c r="I654" s="2" t="s">
        <v>33</v>
      </c>
      <c r="J654" s="105">
        <v>897002.08738166792</v>
      </c>
      <c r="K654" s="103"/>
    </row>
    <row r="655" spans="1:11">
      <c r="A655" s="2" t="s">
        <v>139</v>
      </c>
      <c r="B655" s="2" t="s">
        <v>136</v>
      </c>
      <c r="C655" s="2" t="s">
        <v>51</v>
      </c>
      <c r="D655" s="101">
        <v>41579</v>
      </c>
      <c r="E655" s="102">
        <f t="shared" si="11"/>
        <v>11</v>
      </c>
      <c r="F655" s="102" t="s">
        <v>19</v>
      </c>
      <c r="G655" s="2" t="s">
        <v>123</v>
      </c>
      <c r="H655" s="2" t="s">
        <v>126</v>
      </c>
      <c r="I655" s="2" t="s">
        <v>33</v>
      </c>
      <c r="J655" s="105">
        <v>983029.73485591868</v>
      </c>
      <c r="K655" s="103"/>
    </row>
    <row r="656" spans="1:11">
      <c r="A656" s="2" t="s">
        <v>139</v>
      </c>
      <c r="B656" s="2" t="s">
        <v>136</v>
      </c>
      <c r="C656" s="2" t="s">
        <v>51</v>
      </c>
      <c r="D656" s="101">
        <v>41609</v>
      </c>
      <c r="E656" s="102">
        <f t="shared" ref="E656:E719" si="12">MONTH(D656)</f>
        <v>12</v>
      </c>
      <c r="F656" s="102" t="s">
        <v>19</v>
      </c>
      <c r="G656" s="2" t="s">
        <v>123</v>
      </c>
      <c r="H656" s="2" t="s">
        <v>126</v>
      </c>
      <c r="I656" s="2" t="s">
        <v>33</v>
      </c>
      <c r="J656" s="105">
        <v>938538.15127751243</v>
      </c>
      <c r="K656" s="103"/>
    </row>
    <row r="657" spans="1:11">
      <c r="A657" s="2" t="s">
        <v>139</v>
      </c>
      <c r="B657" s="2" t="s">
        <v>136</v>
      </c>
      <c r="C657" s="2" t="s">
        <v>51</v>
      </c>
      <c r="D657" s="101">
        <v>41640</v>
      </c>
      <c r="E657" s="102">
        <f t="shared" si="12"/>
        <v>1</v>
      </c>
      <c r="F657" s="102" t="s">
        <v>19</v>
      </c>
      <c r="G657" s="2" t="s">
        <v>123</v>
      </c>
      <c r="H657" s="2" t="s">
        <v>126</v>
      </c>
      <c r="I657" s="2" t="s">
        <v>33</v>
      </c>
      <c r="J657" s="105">
        <v>1120011.9018488396</v>
      </c>
      <c r="K657" s="103"/>
    </row>
    <row r="658" spans="1:11">
      <c r="A658" s="2" t="s">
        <v>139</v>
      </c>
      <c r="B658" s="2" t="s">
        <v>136</v>
      </c>
      <c r="C658" s="2" t="s">
        <v>51</v>
      </c>
      <c r="D658" s="101">
        <v>41671</v>
      </c>
      <c r="E658" s="102">
        <f t="shared" si="12"/>
        <v>2</v>
      </c>
      <c r="F658" s="102" t="s">
        <v>19</v>
      </c>
      <c r="G658" s="2" t="s">
        <v>123</v>
      </c>
      <c r="H658" s="2" t="s">
        <v>126</v>
      </c>
      <c r="I658" s="2" t="s">
        <v>33</v>
      </c>
      <c r="J658" s="105">
        <v>908869.29775302368</v>
      </c>
      <c r="K658" s="103"/>
    </row>
    <row r="659" spans="1:11">
      <c r="A659" s="2" t="s">
        <v>139</v>
      </c>
      <c r="B659" s="2" t="s">
        <v>136</v>
      </c>
      <c r="C659" s="2" t="s">
        <v>51</v>
      </c>
      <c r="D659" s="101">
        <v>41699</v>
      </c>
      <c r="E659" s="102">
        <f t="shared" si="12"/>
        <v>3</v>
      </c>
      <c r="F659" s="102" t="s">
        <v>19</v>
      </c>
      <c r="G659" s="2" t="s">
        <v>123</v>
      </c>
      <c r="H659" s="2" t="s">
        <v>126</v>
      </c>
      <c r="I659" s="2" t="s">
        <v>33</v>
      </c>
      <c r="J659" s="105">
        <v>962926.50469158008</v>
      </c>
      <c r="K659" s="103"/>
    </row>
    <row r="660" spans="1:11">
      <c r="A660" s="2" t="s">
        <v>139</v>
      </c>
      <c r="B660" s="2" t="s">
        <v>136</v>
      </c>
      <c r="C660" s="2" t="s">
        <v>51</v>
      </c>
      <c r="D660" s="101">
        <v>41730</v>
      </c>
      <c r="E660" s="102">
        <f t="shared" si="12"/>
        <v>4</v>
      </c>
      <c r="F660" s="102" t="s">
        <v>19</v>
      </c>
      <c r="G660" s="2" t="s">
        <v>123</v>
      </c>
      <c r="H660" s="2" t="s">
        <v>126</v>
      </c>
      <c r="I660" s="2" t="s">
        <v>33</v>
      </c>
      <c r="J660" s="105">
        <v>972833.26691238175</v>
      </c>
      <c r="K660" s="103"/>
    </row>
    <row r="661" spans="1:11">
      <c r="A661" s="2" t="s">
        <v>139</v>
      </c>
      <c r="B661" s="2" t="s">
        <v>136</v>
      </c>
      <c r="C661" s="2" t="s">
        <v>51</v>
      </c>
      <c r="D661" s="101">
        <v>41760</v>
      </c>
      <c r="E661" s="102">
        <f t="shared" si="12"/>
        <v>5</v>
      </c>
      <c r="F661" s="102" t="s">
        <v>19</v>
      </c>
      <c r="G661" s="2" t="s">
        <v>123</v>
      </c>
      <c r="H661" s="2" t="s">
        <v>126</v>
      </c>
      <c r="I661" s="2" t="s">
        <v>33</v>
      </c>
      <c r="J661" s="105">
        <v>1071765.8371174217</v>
      </c>
      <c r="K661" s="103"/>
    </row>
    <row r="662" spans="1:11">
      <c r="A662" s="2" t="s">
        <v>139</v>
      </c>
      <c r="B662" s="2" t="s">
        <v>136</v>
      </c>
      <c r="C662" s="2" t="s">
        <v>51</v>
      </c>
      <c r="D662" s="101">
        <v>41791</v>
      </c>
      <c r="E662" s="102">
        <f t="shared" si="12"/>
        <v>6</v>
      </c>
      <c r="F662" s="102" t="s">
        <v>19</v>
      </c>
      <c r="G662" s="2" t="s">
        <v>123</v>
      </c>
      <c r="H662" s="2" t="s">
        <v>126</v>
      </c>
      <c r="I662" s="2" t="s">
        <v>33</v>
      </c>
      <c r="J662" s="105">
        <v>1137792.8543239292</v>
      </c>
      <c r="K662" s="103"/>
    </row>
    <row r="663" spans="1:11">
      <c r="A663" s="2" t="s">
        <v>139</v>
      </c>
      <c r="B663" s="2" t="s">
        <v>136</v>
      </c>
      <c r="C663" s="2" t="s">
        <v>51</v>
      </c>
      <c r="D663" s="101">
        <v>41456</v>
      </c>
      <c r="E663" s="102">
        <f t="shared" si="12"/>
        <v>7</v>
      </c>
      <c r="F663" s="102" t="s">
        <v>19</v>
      </c>
      <c r="G663" s="2" t="s">
        <v>127</v>
      </c>
      <c r="H663" s="2" t="s">
        <v>128</v>
      </c>
      <c r="I663" s="2" t="s">
        <v>33</v>
      </c>
      <c r="J663" s="105">
        <v>411478.37181662378</v>
      </c>
      <c r="K663" s="103"/>
    </row>
    <row r="664" spans="1:11">
      <c r="A664" s="2" t="s">
        <v>139</v>
      </c>
      <c r="B664" s="2" t="s">
        <v>136</v>
      </c>
      <c r="C664" s="2" t="s">
        <v>51</v>
      </c>
      <c r="D664" s="101">
        <v>41487</v>
      </c>
      <c r="E664" s="102">
        <f t="shared" si="12"/>
        <v>8</v>
      </c>
      <c r="F664" s="102" t="s">
        <v>19</v>
      </c>
      <c r="G664" s="2" t="s">
        <v>127</v>
      </c>
      <c r="H664" s="2" t="s">
        <v>128</v>
      </c>
      <c r="I664" s="2" t="s">
        <v>33</v>
      </c>
      <c r="J664" s="105">
        <v>558286.81851324998</v>
      </c>
      <c r="K664" s="103"/>
    </row>
    <row r="665" spans="1:11">
      <c r="A665" s="2" t="s">
        <v>139</v>
      </c>
      <c r="B665" s="2" t="s">
        <v>136</v>
      </c>
      <c r="C665" s="2" t="s">
        <v>51</v>
      </c>
      <c r="D665" s="101">
        <v>41518</v>
      </c>
      <c r="E665" s="102">
        <f t="shared" si="12"/>
        <v>9</v>
      </c>
      <c r="F665" s="102" t="s">
        <v>19</v>
      </c>
      <c r="G665" s="2" t="s">
        <v>127</v>
      </c>
      <c r="H665" s="2" t="s">
        <v>128</v>
      </c>
      <c r="I665" s="2" t="s">
        <v>33</v>
      </c>
      <c r="J665" s="105">
        <v>449699.38278299873</v>
      </c>
      <c r="K665" s="103"/>
    </row>
    <row r="666" spans="1:11">
      <c r="A666" s="2" t="s">
        <v>139</v>
      </c>
      <c r="B666" s="2" t="s">
        <v>136</v>
      </c>
      <c r="C666" s="2" t="s">
        <v>51</v>
      </c>
      <c r="D666" s="101">
        <v>41548</v>
      </c>
      <c r="E666" s="102">
        <f t="shared" si="12"/>
        <v>10</v>
      </c>
      <c r="F666" s="102" t="s">
        <v>19</v>
      </c>
      <c r="G666" s="2" t="s">
        <v>127</v>
      </c>
      <c r="H666" s="2" t="s">
        <v>128</v>
      </c>
      <c r="I666" s="2" t="s">
        <v>33</v>
      </c>
      <c r="J666" s="105">
        <v>427182.91524</v>
      </c>
      <c r="K666" s="103"/>
    </row>
    <row r="667" spans="1:11">
      <c r="A667" s="2" t="s">
        <v>139</v>
      </c>
      <c r="B667" s="2" t="s">
        <v>136</v>
      </c>
      <c r="C667" s="2" t="s">
        <v>51</v>
      </c>
      <c r="D667" s="101">
        <v>41579</v>
      </c>
      <c r="E667" s="102">
        <f t="shared" si="12"/>
        <v>11</v>
      </c>
      <c r="F667" s="102" t="s">
        <v>19</v>
      </c>
      <c r="G667" s="2" t="s">
        <v>127</v>
      </c>
      <c r="H667" s="2" t="s">
        <v>128</v>
      </c>
      <c r="I667" s="2" t="s">
        <v>33</v>
      </c>
      <c r="J667" s="105">
        <v>415259.38098750002</v>
      </c>
      <c r="K667" s="103"/>
    </row>
    <row r="668" spans="1:11">
      <c r="A668" s="2" t="s">
        <v>139</v>
      </c>
      <c r="B668" s="2" t="s">
        <v>136</v>
      </c>
      <c r="C668" s="2" t="s">
        <v>51</v>
      </c>
      <c r="D668" s="101">
        <v>41609</v>
      </c>
      <c r="E668" s="102">
        <f t="shared" si="12"/>
        <v>12</v>
      </c>
      <c r="F668" s="102" t="s">
        <v>19</v>
      </c>
      <c r="G668" s="2" t="s">
        <v>127</v>
      </c>
      <c r="H668" s="2" t="s">
        <v>128</v>
      </c>
      <c r="I668" s="2" t="s">
        <v>33</v>
      </c>
      <c r="J668" s="105">
        <v>427041.03370000009</v>
      </c>
      <c r="K668" s="103"/>
    </row>
    <row r="669" spans="1:11">
      <c r="A669" s="2" t="s">
        <v>139</v>
      </c>
      <c r="B669" s="2" t="s">
        <v>136</v>
      </c>
      <c r="C669" s="2" t="s">
        <v>51</v>
      </c>
      <c r="D669" s="101">
        <v>41640</v>
      </c>
      <c r="E669" s="102">
        <f t="shared" si="12"/>
        <v>1</v>
      </c>
      <c r="F669" s="102" t="s">
        <v>19</v>
      </c>
      <c r="G669" s="2" t="s">
        <v>127</v>
      </c>
      <c r="H669" s="2" t="s">
        <v>128</v>
      </c>
      <c r="I669" s="2" t="s">
        <v>33</v>
      </c>
      <c r="J669" s="105">
        <v>536309.89158199995</v>
      </c>
      <c r="K669" s="103"/>
    </row>
    <row r="670" spans="1:11">
      <c r="A670" s="2" t="s">
        <v>139</v>
      </c>
      <c r="B670" s="2" t="s">
        <v>136</v>
      </c>
      <c r="C670" s="2" t="s">
        <v>51</v>
      </c>
      <c r="D670" s="101">
        <v>41671</v>
      </c>
      <c r="E670" s="102">
        <f t="shared" si="12"/>
        <v>2</v>
      </c>
      <c r="F670" s="102" t="s">
        <v>19</v>
      </c>
      <c r="G670" s="2" t="s">
        <v>127</v>
      </c>
      <c r="H670" s="2" t="s">
        <v>128</v>
      </c>
      <c r="I670" s="2" t="s">
        <v>33</v>
      </c>
      <c r="J670" s="105">
        <v>414358.37553974998</v>
      </c>
      <c r="K670" s="103"/>
    </row>
    <row r="671" spans="1:11">
      <c r="A671" s="2" t="s">
        <v>139</v>
      </c>
      <c r="B671" s="2" t="s">
        <v>136</v>
      </c>
      <c r="C671" s="2" t="s">
        <v>51</v>
      </c>
      <c r="D671" s="101">
        <v>41699</v>
      </c>
      <c r="E671" s="102">
        <f t="shared" si="12"/>
        <v>3</v>
      </c>
      <c r="F671" s="102" t="s">
        <v>19</v>
      </c>
      <c r="G671" s="2" t="s">
        <v>127</v>
      </c>
      <c r="H671" s="2" t="s">
        <v>128</v>
      </c>
      <c r="I671" s="2" t="s">
        <v>33</v>
      </c>
      <c r="J671" s="105">
        <v>484912.71240800002</v>
      </c>
      <c r="K671" s="103"/>
    </row>
    <row r="672" spans="1:11">
      <c r="A672" s="2" t="s">
        <v>139</v>
      </c>
      <c r="B672" s="2" t="s">
        <v>136</v>
      </c>
      <c r="C672" s="2" t="s">
        <v>51</v>
      </c>
      <c r="D672" s="101">
        <v>41730</v>
      </c>
      <c r="E672" s="102">
        <f t="shared" si="12"/>
        <v>4</v>
      </c>
      <c r="F672" s="102" t="s">
        <v>19</v>
      </c>
      <c r="G672" s="2" t="s">
        <v>127</v>
      </c>
      <c r="H672" s="2" t="s">
        <v>128</v>
      </c>
      <c r="I672" s="2" t="s">
        <v>33</v>
      </c>
      <c r="J672" s="105">
        <v>419935.11569100001</v>
      </c>
      <c r="K672" s="103"/>
    </row>
    <row r="673" spans="1:11">
      <c r="A673" s="2" t="s">
        <v>139</v>
      </c>
      <c r="B673" s="2" t="s">
        <v>136</v>
      </c>
      <c r="C673" s="2" t="s">
        <v>51</v>
      </c>
      <c r="D673" s="101">
        <v>41760</v>
      </c>
      <c r="E673" s="102">
        <f t="shared" si="12"/>
        <v>5</v>
      </c>
      <c r="F673" s="102" t="s">
        <v>19</v>
      </c>
      <c r="G673" s="2" t="s">
        <v>127</v>
      </c>
      <c r="H673" s="2" t="s">
        <v>128</v>
      </c>
      <c r="I673" s="2" t="s">
        <v>33</v>
      </c>
      <c r="J673" s="105">
        <v>448216.05637499999</v>
      </c>
      <c r="K673" s="103"/>
    </row>
    <row r="674" spans="1:11">
      <c r="A674" s="2" t="s">
        <v>139</v>
      </c>
      <c r="B674" s="2" t="s">
        <v>136</v>
      </c>
      <c r="C674" s="2" t="s">
        <v>51</v>
      </c>
      <c r="D674" s="101">
        <v>41791</v>
      </c>
      <c r="E674" s="102">
        <f t="shared" si="12"/>
        <v>6</v>
      </c>
      <c r="F674" s="102" t="s">
        <v>19</v>
      </c>
      <c r="G674" s="2" t="s">
        <v>127</v>
      </c>
      <c r="H674" s="2" t="s">
        <v>128</v>
      </c>
      <c r="I674" s="2" t="s">
        <v>33</v>
      </c>
      <c r="J674" s="105">
        <v>532127.64313450002</v>
      </c>
      <c r="K674" s="103"/>
    </row>
    <row r="675" spans="1:11">
      <c r="A675" s="2" t="s">
        <v>139</v>
      </c>
      <c r="B675" s="2" t="s">
        <v>136</v>
      </c>
      <c r="C675" s="2" t="s">
        <v>51</v>
      </c>
      <c r="D675" s="101">
        <v>41456</v>
      </c>
      <c r="E675" s="102">
        <f t="shared" si="12"/>
        <v>7</v>
      </c>
      <c r="F675" s="102" t="s">
        <v>19</v>
      </c>
      <c r="G675" s="2" t="s">
        <v>127</v>
      </c>
      <c r="H675" s="2" t="s">
        <v>129</v>
      </c>
      <c r="I675" s="2" t="s">
        <v>33</v>
      </c>
      <c r="J675" s="105">
        <v>610297.37310056051</v>
      </c>
      <c r="K675" s="103"/>
    </row>
    <row r="676" spans="1:11">
      <c r="A676" s="2" t="s">
        <v>139</v>
      </c>
      <c r="B676" s="2" t="s">
        <v>136</v>
      </c>
      <c r="C676" s="2" t="s">
        <v>51</v>
      </c>
      <c r="D676" s="101">
        <v>41487</v>
      </c>
      <c r="E676" s="102">
        <f t="shared" si="12"/>
        <v>8</v>
      </c>
      <c r="F676" s="102" t="s">
        <v>19</v>
      </c>
      <c r="G676" s="2" t="s">
        <v>127</v>
      </c>
      <c r="H676" s="2" t="s">
        <v>129</v>
      </c>
      <c r="I676" s="2" t="s">
        <v>33</v>
      </c>
      <c r="J676" s="105">
        <v>908795.20773656247</v>
      </c>
      <c r="K676" s="103"/>
    </row>
    <row r="677" spans="1:11">
      <c r="A677" s="2" t="s">
        <v>139</v>
      </c>
      <c r="B677" s="2" t="s">
        <v>136</v>
      </c>
      <c r="C677" s="2" t="s">
        <v>51</v>
      </c>
      <c r="D677" s="101">
        <v>41518</v>
      </c>
      <c r="E677" s="102">
        <f t="shared" si="12"/>
        <v>9</v>
      </c>
      <c r="F677" s="102" t="s">
        <v>19</v>
      </c>
      <c r="G677" s="2" t="s">
        <v>127</v>
      </c>
      <c r="H677" s="2" t="s">
        <v>129</v>
      </c>
      <c r="I677" s="2" t="s">
        <v>33</v>
      </c>
      <c r="J677" s="105">
        <v>711025.90062299802</v>
      </c>
      <c r="K677" s="103"/>
    </row>
    <row r="678" spans="1:11">
      <c r="A678" s="2" t="s">
        <v>139</v>
      </c>
      <c r="B678" s="2" t="s">
        <v>136</v>
      </c>
      <c r="C678" s="2" t="s">
        <v>51</v>
      </c>
      <c r="D678" s="101">
        <v>41548</v>
      </c>
      <c r="E678" s="102">
        <f t="shared" si="12"/>
        <v>10</v>
      </c>
      <c r="F678" s="102" t="s">
        <v>19</v>
      </c>
      <c r="G678" s="2" t="s">
        <v>127</v>
      </c>
      <c r="H678" s="2" t="s">
        <v>129</v>
      </c>
      <c r="I678" s="2" t="s">
        <v>33</v>
      </c>
      <c r="J678" s="105">
        <v>699813.46326262481</v>
      </c>
      <c r="K678" s="103"/>
    </row>
    <row r="679" spans="1:11">
      <c r="A679" s="2" t="s">
        <v>139</v>
      </c>
      <c r="B679" s="2" t="s">
        <v>136</v>
      </c>
      <c r="C679" s="2" t="s">
        <v>51</v>
      </c>
      <c r="D679" s="101">
        <v>41579</v>
      </c>
      <c r="E679" s="102">
        <f t="shared" si="12"/>
        <v>11</v>
      </c>
      <c r="F679" s="102" t="s">
        <v>19</v>
      </c>
      <c r="G679" s="2" t="s">
        <v>127</v>
      </c>
      <c r="H679" s="2" t="s">
        <v>129</v>
      </c>
      <c r="I679" s="2" t="s">
        <v>33</v>
      </c>
      <c r="J679" s="105">
        <v>619174.29107624991</v>
      </c>
      <c r="K679" s="103"/>
    </row>
    <row r="680" spans="1:11">
      <c r="A680" s="2" t="s">
        <v>139</v>
      </c>
      <c r="B680" s="2" t="s">
        <v>136</v>
      </c>
      <c r="C680" s="2" t="s">
        <v>51</v>
      </c>
      <c r="D680" s="101">
        <v>41609</v>
      </c>
      <c r="E680" s="102">
        <f t="shared" si="12"/>
        <v>12</v>
      </c>
      <c r="F680" s="102" t="s">
        <v>19</v>
      </c>
      <c r="G680" s="2" t="s">
        <v>127</v>
      </c>
      <c r="H680" s="2" t="s">
        <v>129</v>
      </c>
      <c r="I680" s="2" t="s">
        <v>33</v>
      </c>
      <c r="J680" s="105">
        <v>641582.36576999992</v>
      </c>
      <c r="K680" s="103"/>
    </row>
    <row r="681" spans="1:11">
      <c r="A681" s="2" t="s">
        <v>139</v>
      </c>
      <c r="B681" s="2" t="s">
        <v>136</v>
      </c>
      <c r="C681" s="2" t="s">
        <v>51</v>
      </c>
      <c r="D681" s="101">
        <v>41640</v>
      </c>
      <c r="E681" s="102">
        <f t="shared" si="12"/>
        <v>1</v>
      </c>
      <c r="F681" s="102" t="s">
        <v>19</v>
      </c>
      <c r="G681" s="2" t="s">
        <v>127</v>
      </c>
      <c r="H681" s="2" t="s">
        <v>129</v>
      </c>
      <c r="I681" s="2" t="s">
        <v>33</v>
      </c>
      <c r="J681" s="105">
        <v>740585.34395999974</v>
      </c>
      <c r="K681" s="103"/>
    </row>
    <row r="682" spans="1:11">
      <c r="A682" s="2" t="s">
        <v>139</v>
      </c>
      <c r="B682" s="2" t="s">
        <v>136</v>
      </c>
      <c r="C682" s="2" t="s">
        <v>51</v>
      </c>
      <c r="D682" s="101">
        <v>41671</v>
      </c>
      <c r="E682" s="102">
        <f t="shared" si="12"/>
        <v>2</v>
      </c>
      <c r="F682" s="102" t="s">
        <v>19</v>
      </c>
      <c r="G682" s="2" t="s">
        <v>127</v>
      </c>
      <c r="H682" s="2" t="s">
        <v>129</v>
      </c>
      <c r="I682" s="2" t="s">
        <v>33</v>
      </c>
      <c r="J682" s="105">
        <v>665533.05688012496</v>
      </c>
      <c r="K682" s="103"/>
    </row>
    <row r="683" spans="1:11">
      <c r="A683" s="2" t="s">
        <v>139</v>
      </c>
      <c r="B683" s="2" t="s">
        <v>136</v>
      </c>
      <c r="C683" s="2" t="s">
        <v>51</v>
      </c>
      <c r="D683" s="101">
        <v>41699</v>
      </c>
      <c r="E683" s="102">
        <f t="shared" si="12"/>
        <v>3</v>
      </c>
      <c r="F683" s="102" t="s">
        <v>19</v>
      </c>
      <c r="G683" s="2" t="s">
        <v>127</v>
      </c>
      <c r="H683" s="2" t="s">
        <v>129</v>
      </c>
      <c r="I683" s="2" t="s">
        <v>33</v>
      </c>
      <c r="J683" s="105">
        <v>608946.05938500003</v>
      </c>
      <c r="K683" s="103"/>
    </row>
    <row r="684" spans="1:11">
      <c r="A684" s="2" t="s">
        <v>139</v>
      </c>
      <c r="B684" s="2" t="s">
        <v>136</v>
      </c>
      <c r="C684" s="2" t="s">
        <v>51</v>
      </c>
      <c r="D684" s="101">
        <v>41730</v>
      </c>
      <c r="E684" s="102">
        <f t="shared" si="12"/>
        <v>4</v>
      </c>
      <c r="F684" s="102" t="s">
        <v>19</v>
      </c>
      <c r="G684" s="2" t="s">
        <v>127</v>
      </c>
      <c r="H684" s="2" t="s">
        <v>129</v>
      </c>
      <c r="I684" s="2" t="s">
        <v>33</v>
      </c>
      <c r="J684" s="105">
        <v>706548.92858549999</v>
      </c>
      <c r="K684" s="103"/>
    </row>
    <row r="685" spans="1:11">
      <c r="A685" s="2" t="s">
        <v>139</v>
      </c>
      <c r="B685" s="2" t="s">
        <v>136</v>
      </c>
      <c r="C685" s="2" t="s">
        <v>51</v>
      </c>
      <c r="D685" s="101">
        <v>41760</v>
      </c>
      <c r="E685" s="102">
        <f t="shared" si="12"/>
        <v>5</v>
      </c>
      <c r="F685" s="102" t="s">
        <v>19</v>
      </c>
      <c r="G685" s="2" t="s">
        <v>127</v>
      </c>
      <c r="H685" s="2" t="s">
        <v>129</v>
      </c>
      <c r="I685" s="2" t="s">
        <v>33</v>
      </c>
      <c r="J685" s="105">
        <v>684073.99396875</v>
      </c>
      <c r="K685" s="103"/>
    </row>
    <row r="686" spans="1:11">
      <c r="A686" s="2" t="s">
        <v>139</v>
      </c>
      <c r="B686" s="2" t="s">
        <v>136</v>
      </c>
      <c r="C686" s="2" t="s">
        <v>51</v>
      </c>
      <c r="D686" s="101">
        <v>41791</v>
      </c>
      <c r="E686" s="102">
        <f t="shared" si="12"/>
        <v>6</v>
      </c>
      <c r="F686" s="102" t="s">
        <v>19</v>
      </c>
      <c r="G686" s="2" t="s">
        <v>127</v>
      </c>
      <c r="H686" s="2" t="s">
        <v>129</v>
      </c>
      <c r="I686" s="2" t="s">
        <v>33</v>
      </c>
      <c r="J686" s="105">
        <v>795822.70165668742</v>
      </c>
      <c r="K686" s="103"/>
    </row>
    <row r="687" spans="1:11">
      <c r="A687" s="2" t="s">
        <v>139</v>
      </c>
      <c r="B687" s="2" t="s">
        <v>136</v>
      </c>
      <c r="C687" s="2" t="s">
        <v>51</v>
      </c>
      <c r="D687" s="101">
        <v>41456</v>
      </c>
      <c r="E687" s="102">
        <f t="shared" si="12"/>
        <v>7</v>
      </c>
      <c r="F687" s="102" t="s">
        <v>19</v>
      </c>
      <c r="G687" s="2" t="s">
        <v>146</v>
      </c>
      <c r="H687" s="2" t="s">
        <v>130</v>
      </c>
      <c r="I687" s="2" t="s">
        <v>33</v>
      </c>
      <c r="J687" s="105">
        <v>334574.56978850893</v>
      </c>
      <c r="K687" s="103"/>
    </row>
    <row r="688" spans="1:11">
      <c r="A688" s="2" t="s">
        <v>139</v>
      </c>
      <c r="B688" s="2" t="s">
        <v>136</v>
      </c>
      <c r="C688" s="2" t="s">
        <v>51</v>
      </c>
      <c r="D688" s="101">
        <v>41487</v>
      </c>
      <c r="E688" s="102">
        <f t="shared" si="12"/>
        <v>8</v>
      </c>
      <c r="F688" s="102" t="s">
        <v>19</v>
      </c>
      <c r="G688" s="2" t="s">
        <v>146</v>
      </c>
      <c r="H688" s="2" t="s">
        <v>130</v>
      </c>
      <c r="I688" s="2" t="s">
        <v>33</v>
      </c>
      <c r="J688" s="105">
        <v>492735.34629342239</v>
      </c>
      <c r="K688" s="103"/>
    </row>
    <row r="689" spans="1:11">
      <c r="A689" s="2" t="s">
        <v>139</v>
      </c>
      <c r="B689" s="2" t="s">
        <v>136</v>
      </c>
      <c r="C689" s="2" t="s">
        <v>51</v>
      </c>
      <c r="D689" s="101">
        <v>41518</v>
      </c>
      <c r="E689" s="102">
        <f t="shared" si="12"/>
        <v>9</v>
      </c>
      <c r="F689" s="102" t="s">
        <v>19</v>
      </c>
      <c r="G689" s="2" t="s">
        <v>146</v>
      </c>
      <c r="H689" s="2" t="s">
        <v>130</v>
      </c>
      <c r="I689" s="2" t="s">
        <v>33</v>
      </c>
      <c r="J689" s="105">
        <v>423886.13007635879</v>
      </c>
      <c r="K689" s="103"/>
    </row>
    <row r="690" spans="1:11">
      <c r="A690" s="2" t="s">
        <v>139</v>
      </c>
      <c r="B690" s="2" t="s">
        <v>136</v>
      </c>
      <c r="C690" s="2" t="s">
        <v>51</v>
      </c>
      <c r="D690" s="101">
        <v>41548</v>
      </c>
      <c r="E690" s="102">
        <f t="shared" si="12"/>
        <v>10</v>
      </c>
      <c r="F690" s="102" t="s">
        <v>19</v>
      </c>
      <c r="G690" s="2" t="s">
        <v>146</v>
      </c>
      <c r="H690" s="2" t="s">
        <v>130</v>
      </c>
      <c r="I690" s="2" t="s">
        <v>33</v>
      </c>
      <c r="J690" s="105">
        <v>370340.02732499992</v>
      </c>
      <c r="K690" s="103"/>
    </row>
    <row r="691" spans="1:11">
      <c r="A691" s="2" t="s">
        <v>139</v>
      </c>
      <c r="B691" s="2" t="s">
        <v>136</v>
      </c>
      <c r="C691" s="2" t="s">
        <v>51</v>
      </c>
      <c r="D691" s="101">
        <v>41579</v>
      </c>
      <c r="E691" s="102">
        <f t="shared" si="12"/>
        <v>11</v>
      </c>
      <c r="F691" s="102" t="s">
        <v>19</v>
      </c>
      <c r="G691" s="2" t="s">
        <v>146</v>
      </c>
      <c r="H691" s="2" t="s">
        <v>130</v>
      </c>
      <c r="I691" s="2" t="s">
        <v>33</v>
      </c>
      <c r="J691" s="105">
        <v>388537.72727419995</v>
      </c>
      <c r="K691" s="103"/>
    </row>
    <row r="692" spans="1:11">
      <c r="A692" s="2" t="s">
        <v>139</v>
      </c>
      <c r="B692" s="2" t="s">
        <v>136</v>
      </c>
      <c r="C692" s="2" t="s">
        <v>51</v>
      </c>
      <c r="D692" s="101">
        <v>41609</v>
      </c>
      <c r="E692" s="102">
        <f t="shared" si="12"/>
        <v>12</v>
      </c>
      <c r="F692" s="102" t="s">
        <v>19</v>
      </c>
      <c r="G692" s="2" t="s">
        <v>146</v>
      </c>
      <c r="H692" s="2" t="s">
        <v>130</v>
      </c>
      <c r="I692" s="2" t="s">
        <v>33</v>
      </c>
      <c r="J692" s="105">
        <v>338577.18673479994</v>
      </c>
      <c r="K692" s="103"/>
    </row>
    <row r="693" spans="1:11">
      <c r="A693" s="2" t="s">
        <v>139</v>
      </c>
      <c r="B693" s="2" t="s">
        <v>136</v>
      </c>
      <c r="C693" s="2" t="s">
        <v>51</v>
      </c>
      <c r="D693" s="101">
        <v>41640</v>
      </c>
      <c r="E693" s="102">
        <f t="shared" si="12"/>
        <v>1</v>
      </c>
      <c r="F693" s="102" t="s">
        <v>19</v>
      </c>
      <c r="G693" s="2" t="s">
        <v>146</v>
      </c>
      <c r="H693" s="2" t="s">
        <v>130</v>
      </c>
      <c r="I693" s="2" t="s">
        <v>33</v>
      </c>
      <c r="J693" s="105">
        <v>466373.20086803986</v>
      </c>
      <c r="K693" s="103"/>
    </row>
    <row r="694" spans="1:11">
      <c r="A694" s="2" t="s">
        <v>139</v>
      </c>
      <c r="B694" s="2" t="s">
        <v>136</v>
      </c>
      <c r="C694" s="2" t="s">
        <v>51</v>
      </c>
      <c r="D694" s="101">
        <v>41671</v>
      </c>
      <c r="E694" s="102">
        <f t="shared" si="12"/>
        <v>2</v>
      </c>
      <c r="F694" s="102" t="s">
        <v>19</v>
      </c>
      <c r="G694" s="2" t="s">
        <v>146</v>
      </c>
      <c r="H694" s="2" t="s">
        <v>130</v>
      </c>
      <c r="I694" s="2" t="s">
        <v>33</v>
      </c>
      <c r="J694" s="105">
        <v>388574.67707873997</v>
      </c>
      <c r="K694" s="103"/>
    </row>
    <row r="695" spans="1:11">
      <c r="A695" s="2" t="s">
        <v>139</v>
      </c>
      <c r="B695" s="2" t="s">
        <v>136</v>
      </c>
      <c r="C695" s="2" t="s">
        <v>51</v>
      </c>
      <c r="D695" s="101">
        <v>41699</v>
      </c>
      <c r="E695" s="102">
        <f t="shared" si="12"/>
        <v>3</v>
      </c>
      <c r="F695" s="102" t="s">
        <v>19</v>
      </c>
      <c r="G695" s="2" t="s">
        <v>146</v>
      </c>
      <c r="H695" s="2" t="s">
        <v>130</v>
      </c>
      <c r="I695" s="2" t="s">
        <v>33</v>
      </c>
      <c r="J695" s="105">
        <v>356192.71368815994</v>
      </c>
      <c r="K695" s="103"/>
    </row>
    <row r="696" spans="1:11">
      <c r="A696" s="2" t="s">
        <v>139</v>
      </c>
      <c r="B696" s="2" t="s">
        <v>136</v>
      </c>
      <c r="C696" s="2" t="s">
        <v>51</v>
      </c>
      <c r="D696" s="101">
        <v>41730</v>
      </c>
      <c r="E696" s="102">
        <f t="shared" si="12"/>
        <v>4</v>
      </c>
      <c r="F696" s="102" t="s">
        <v>19</v>
      </c>
      <c r="G696" s="2" t="s">
        <v>146</v>
      </c>
      <c r="H696" s="2" t="s">
        <v>130</v>
      </c>
      <c r="I696" s="2" t="s">
        <v>33</v>
      </c>
      <c r="J696" s="105">
        <v>381723.53905412991</v>
      </c>
      <c r="K696" s="103"/>
    </row>
    <row r="697" spans="1:11">
      <c r="A697" s="2" t="s">
        <v>139</v>
      </c>
      <c r="B697" s="2" t="s">
        <v>136</v>
      </c>
      <c r="C697" s="2" t="s">
        <v>51</v>
      </c>
      <c r="D697" s="101">
        <v>41760</v>
      </c>
      <c r="E697" s="102">
        <f t="shared" si="12"/>
        <v>5</v>
      </c>
      <c r="F697" s="102" t="s">
        <v>19</v>
      </c>
      <c r="G697" s="2" t="s">
        <v>146</v>
      </c>
      <c r="H697" s="2" t="s">
        <v>130</v>
      </c>
      <c r="I697" s="2" t="s">
        <v>33</v>
      </c>
      <c r="J697" s="105">
        <v>429911.03490812494</v>
      </c>
      <c r="K697" s="103"/>
    </row>
    <row r="698" spans="1:11">
      <c r="A698" s="2" t="s">
        <v>139</v>
      </c>
      <c r="B698" s="2" t="s">
        <v>136</v>
      </c>
      <c r="C698" s="2" t="s">
        <v>51</v>
      </c>
      <c r="D698" s="101">
        <v>41791</v>
      </c>
      <c r="E698" s="102">
        <f t="shared" si="12"/>
        <v>6</v>
      </c>
      <c r="F698" s="102" t="s">
        <v>19</v>
      </c>
      <c r="G698" s="2" t="s">
        <v>146</v>
      </c>
      <c r="H698" s="2" t="s">
        <v>130</v>
      </c>
      <c r="I698" s="2" t="s">
        <v>33</v>
      </c>
      <c r="J698" s="105">
        <v>476034.24514096242</v>
      </c>
      <c r="K698" s="103"/>
    </row>
    <row r="699" spans="1:11">
      <c r="A699" s="2" t="s">
        <v>139</v>
      </c>
      <c r="B699" s="2" t="s">
        <v>136</v>
      </c>
      <c r="C699" s="2" t="s">
        <v>51</v>
      </c>
      <c r="D699" s="101">
        <v>41456</v>
      </c>
      <c r="E699" s="102">
        <f t="shared" si="12"/>
        <v>7</v>
      </c>
      <c r="F699" s="102" t="s">
        <v>19</v>
      </c>
      <c r="G699" s="2" t="s">
        <v>146</v>
      </c>
      <c r="H699" s="2" t="s">
        <v>131</v>
      </c>
      <c r="I699" s="2" t="s">
        <v>33</v>
      </c>
      <c r="J699" s="105">
        <v>221632.12385716435</v>
      </c>
      <c r="K699" s="103"/>
    </row>
    <row r="700" spans="1:11">
      <c r="A700" s="2" t="s">
        <v>139</v>
      </c>
      <c r="B700" s="2" t="s">
        <v>136</v>
      </c>
      <c r="C700" s="2" t="s">
        <v>51</v>
      </c>
      <c r="D700" s="101">
        <v>41487</v>
      </c>
      <c r="E700" s="102">
        <f t="shared" si="12"/>
        <v>8</v>
      </c>
      <c r="F700" s="102" t="s">
        <v>19</v>
      </c>
      <c r="G700" s="2" t="s">
        <v>146</v>
      </c>
      <c r="H700" s="2" t="s">
        <v>131</v>
      </c>
      <c r="I700" s="2" t="s">
        <v>33</v>
      </c>
      <c r="J700" s="105">
        <v>298721.115169695</v>
      </c>
      <c r="K700" s="103"/>
    </row>
    <row r="701" spans="1:11">
      <c r="A701" s="2" t="s">
        <v>139</v>
      </c>
      <c r="B701" s="2" t="s">
        <v>136</v>
      </c>
      <c r="C701" s="2" t="s">
        <v>51</v>
      </c>
      <c r="D701" s="101">
        <v>41518</v>
      </c>
      <c r="E701" s="102">
        <f t="shared" si="12"/>
        <v>9</v>
      </c>
      <c r="F701" s="102" t="s">
        <v>19</v>
      </c>
      <c r="G701" s="2" t="s">
        <v>146</v>
      </c>
      <c r="H701" s="2" t="s">
        <v>131</v>
      </c>
      <c r="I701" s="2" t="s">
        <v>33</v>
      </c>
      <c r="J701" s="105">
        <v>263980.61528681178</v>
      </c>
      <c r="K701" s="103"/>
    </row>
    <row r="702" spans="1:11">
      <c r="A702" s="2" t="s">
        <v>139</v>
      </c>
      <c r="B702" s="2" t="s">
        <v>136</v>
      </c>
      <c r="C702" s="2" t="s">
        <v>51</v>
      </c>
      <c r="D702" s="101">
        <v>41548</v>
      </c>
      <c r="E702" s="102">
        <f t="shared" si="12"/>
        <v>10</v>
      </c>
      <c r="F702" s="102" t="s">
        <v>19</v>
      </c>
      <c r="G702" s="2" t="s">
        <v>146</v>
      </c>
      <c r="H702" s="2" t="s">
        <v>131</v>
      </c>
      <c r="I702" s="2" t="s">
        <v>33</v>
      </c>
      <c r="J702" s="105">
        <v>219795.94496150999</v>
      </c>
      <c r="K702" s="103"/>
    </row>
    <row r="703" spans="1:11">
      <c r="A703" s="2" t="s">
        <v>139</v>
      </c>
      <c r="B703" s="2" t="s">
        <v>136</v>
      </c>
      <c r="C703" s="2" t="s">
        <v>51</v>
      </c>
      <c r="D703" s="101">
        <v>41579</v>
      </c>
      <c r="E703" s="102">
        <f t="shared" si="12"/>
        <v>11</v>
      </c>
      <c r="F703" s="102" t="s">
        <v>19</v>
      </c>
      <c r="G703" s="2" t="s">
        <v>146</v>
      </c>
      <c r="H703" s="2" t="s">
        <v>131</v>
      </c>
      <c r="I703" s="2" t="s">
        <v>33</v>
      </c>
      <c r="J703" s="105">
        <v>258222.34619527502</v>
      </c>
      <c r="K703" s="103"/>
    </row>
    <row r="704" spans="1:11">
      <c r="A704" s="2" t="s">
        <v>139</v>
      </c>
      <c r="B704" s="2" t="s">
        <v>136</v>
      </c>
      <c r="C704" s="2" t="s">
        <v>51</v>
      </c>
      <c r="D704" s="101">
        <v>41609</v>
      </c>
      <c r="E704" s="102">
        <f t="shared" si="12"/>
        <v>12</v>
      </c>
      <c r="F704" s="102" t="s">
        <v>19</v>
      </c>
      <c r="G704" s="2" t="s">
        <v>146</v>
      </c>
      <c r="H704" s="2" t="s">
        <v>131</v>
      </c>
      <c r="I704" s="2" t="s">
        <v>33</v>
      </c>
      <c r="J704" s="105">
        <v>230372.47477350003</v>
      </c>
      <c r="K704" s="103"/>
    </row>
    <row r="705" spans="1:11">
      <c r="A705" s="2" t="s">
        <v>139</v>
      </c>
      <c r="B705" s="2" t="s">
        <v>136</v>
      </c>
      <c r="C705" s="2" t="s">
        <v>51</v>
      </c>
      <c r="D705" s="101">
        <v>41640</v>
      </c>
      <c r="E705" s="102">
        <f t="shared" si="12"/>
        <v>1</v>
      </c>
      <c r="F705" s="102" t="s">
        <v>19</v>
      </c>
      <c r="G705" s="2" t="s">
        <v>146</v>
      </c>
      <c r="H705" s="2" t="s">
        <v>131</v>
      </c>
      <c r="I705" s="2" t="s">
        <v>33</v>
      </c>
      <c r="J705" s="105">
        <v>269842.36896287993</v>
      </c>
      <c r="K705" s="103"/>
    </row>
    <row r="706" spans="1:11">
      <c r="A706" s="2" t="s">
        <v>139</v>
      </c>
      <c r="B706" s="2" t="s">
        <v>136</v>
      </c>
      <c r="C706" s="2" t="s">
        <v>51</v>
      </c>
      <c r="D706" s="101">
        <v>41671</v>
      </c>
      <c r="E706" s="102">
        <f t="shared" si="12"/>
        <v>2</v>
      </c>
      <c r="F706" s="102" t="s">
        <v>19</v>
      </c>
      <c r="G706" s="2" t="s">
        <v>146</v>
      </c>
      <c r="H706" s="2" t="s">
        <v>131</v>
      </c>
      <c r="I706" s="2" t="s">
        <v>33</v>
      </c>
      <c r="J706" s="105">
        <v>229486.43250580502</v>
      </c>
      <c r="K706" s="103"/>
    </row>
    <row r="707" spans="1:11">
      <c r="A707" s="2" t="s">
        <v>139</v>
      </c>
      <c r="B707" s="2" t="s">
        <v>136</v>
      </c>
      <c r="C707" s="2" t="s">
        <v>51</v>
      </c>
      <c r="D707" s="101">
        <v>41699</v>
      </c>
      <c r="E707" s="102">
        <f t="shared" si="12"/>
        <v>3</v>
      </c>
      <c r="F707" s="102" t="s">
        <v>19</v>
      </c>
      <c r="G707" s="2" t="s">
        <v>146</v>
      </c>
      <c r="H707" s="2" t="s">
        <v>131</v>
      </c>
      <c r="I707" s="2" t="s">
        <v>33</v>
      </c>
      <c r="J707" s="105">
        <v>247771.36577484003</v>
      </c>
      <c r="K707" s="103"/>
    </row>
    <row r="708" spans="1:11">
      <c r="A708" s="2" t="s">
        <v>139</v>
      </c>
      <c r="B708" s="2" t="s">
        <v>136</v>
      </c>
      <c r="C708" s="2" t="s">
        <v>51</v>
      </c>
      <c r="D708" s="101">
        <v>41730</v>
      </c>
      <c r="E708" s="102">
        <f t="shared" si="12"/>
        <v>4</v>
      </c>
      <c r="F708" s="102" t="s">
        <v>19</v>
      </c>
      <c r="G708" s="2" t="s">
        <v>146</v>
      </c>
      <c r="H708" s="2" t="s">
        <v>131</v>
      </c>
      <c r="I708" s="2" t="s">
        <v>33</v>
      </c>
      <c r="J708" s="105">
        <v>247653.76578579002</v>
      </c>
      <c r="K708" s="103"/>
    </row>
    <row r="709" spans="1:11">
      <c r="A709" s="2" t="s">
        <v>139</v>
      </c>
      <c r="B709" s="2" t="s">
        <v>136</v>
      </c>
      <c r="C709" s="2" t="s">
        <v>51</v>
      </c>
      <c r="D709" s="101">
        <v>41760</v>
      </c>
      <c r="E709" s="102">
        <f t="shared" si="12"/>
        <v>5</v>
      </c>
      <c r="F709" s="102" t="s">
        <v>19</v>
      </c>
      <c r="G709" s="2" t="s">
        <v>146</v>
      </c>
      <c r="H709" s="2" t="s">
        <v>131</v>
      </c>
      <c r="I709" s="2" t="s">
        <v>33</v>
      </c>
      <c r="J709" s="105">
        <v>257537.95336406256</v>
      </c>
      <c r="K709" s="103"/>
    </row>
    <row r="710" spans="1:11">
      <c r="A710" s="2" t="s">
        <v>139</v>
      </c>
      <c r="B710" s="2" t="s">
        <v>136</v>
      </c>
      <c r="C710" s="2" t="s">
        <v>51</v>
      </c>
      <c r="D710" s="101">
        <v>41791</v>
      </c>
      <c r="E710" s="102">
        <f t="shared" si="12"/>
        <v>6</v>
      </c>
      <c r="F710" s="102" t="s">
        <v>19</v>
      </c>
      <c r="G710" s="2" t="s">
        <v>146</v>
      </c>
      <c r="H710" s="2" t="s">
        <v>131</v>
      </c>
      <c r="I710" s="2" t="s">
        <v>33</v>
      </c>
      <c r="J710" s="105">
        <v>273028.52946296253</v>
      </c>
      <c r="K710" s="103"/>
    </row>
    <row r="711" spans="1:11">
      <c r="A711" s="2" t="s">
        <v>139</v>
      </c>
      <c r="B711" s="2" t="s">
        <v>136</v>
      </c>
      <c r="C711" s="2" t="s">
        <v>51</v>
      </c>
      <c r="D711" s="101">
        <v>41456</v>
      </c>
      <c r="E711" s="102">
        <f t="shared" si="12"/>
        <v>7</v>
      </c>
      <c r="F711" s="102" t="s">
        <v>19</v>
      </c>
      <c r="G711" s="2" t="s">
        <v>146</v>
      </c>
      <c r="H711" s="2" t="s">
        <v>132</v>
      </c>
      <c r="I711" s="2" t="s">
        <v>33</v>
      </c>
      <c r="J711" s="105">
        <v>270317.51001272164</v>
      </c>
      <c r="K711" s="103"/>
    </row>
    <row r="712" spans="1:11">
      <c r="A712" s="2" t="s">
        <v>139</v>
      </c>
      <c r="B712" s="2" t="s">
        <v>136</v>
      </c>
      <c r="C712" s="2" t="s">
        <v>51</v>
      </c>
      <c r="D712" s="101">
        <v>41487</v>
      </c>
      <c r="E712" s="102">
        <f t="shared" si="12"/>
        <v>8</v>
      </c>
      <c r="F712" s="102" t="s">
        <v>19</v>
      </c>
      <c r="G712" s="2" t="s">
        <v>146</v>
      </c>
      <c r="H712" s="2" t="s">
        <v>132</v>
      </c>
      <c r="I712" s="2" t="s">
        <v>33</v>
      </c>
      <c r="J712" s="105">
        <v>345609.90627034125</v>
      </c>
      <c r="K712" s="103"/>
    </row>
    <row r="713" spans="1:11">
      <c r="A713" s="2" t="s">
        <v>139</v>
      </c>
      <c r="B713" s="2" t="s">
        <v>136</v>
      </c>
      <c r="C713" s="2" t="s">
        <v>51</v>
      </c>
      <c r="D713" s="101">
        <v>41518</v>
      </c>
      <c r="E713" s="102">
        <f t="shared" si="12"/>
        <v>9</v>
      </c>
      <c r="F713" s="102" t="s">
        <v>19</v>
      </c>
      <c r="G713" s="2" t="s">
        <v>146</v>
      </c>
      <c r="H713" s="2" t="s">
        <v>132</v>
      </c>
      <c r="I713" s="2" t="s">
        <v>33</v>
      </c>
      <c r="J713" s="105">
        <v>281982.65504614048</v>
      </c>
      <c r="K713" s="103"/>
    </row>
    <row r="714" spans="1:11">
      <c r="A714" s="2" t="s">
        <v>139</v>
      </c>
      <c r="B714" s="2" t="s">
        <v>136</v>
      </c>
      <c r="C714" s="2" t="s">
        <v>51</v>
      </c>
      <c r="D714" s="101">
        <v>41548</v>
      </c>
      <c r="E714" s="102">
        <f t="shared" si="12"/>
        <v>10</v>
      </c>
      <c r="F714" s="102" t="s">
        <v>19</v>
      </c>
      <c r="G714" s="2" t="s">
        <v>146</v>
      </c>
      <c r="H714" s="2" t="s">
        <v>132</v>
      </c>
      <c r="I714" s="2" t="s">
        <v>33</v>
      </c>
      <c r="J714" s="105">
        <v>262525.43281191739</v>
      </c>
      <c r="K714" s="103"/>
    </row>
    <row r="715" spans="1:11">
      <c r="A715" s="2" t="s">
        <v>139</v>
      </c>
      <c r="B715" s="2" t="s">
        <v>136</v>
      </c>
      <c r="C715" s="2" t="s">
        <v>51</v>
      </c>
      <c r="D715" s="101">
        <v>41579</v>
      </c>
      <c r="E715" s="102">
        <f t="shared" si="12"/>
        <v>11</v>
      </c>
      <c r="F715" s="102" t="s">
        <v>19</v>
      </c>
      <c r="G715" s="2" t="s">
        <v>146</v>
      </c>
      <c r="H715" s="2" t="s">
        <v>132</v>
      </c>
      <c r="I715" s="2" t="s">
        <v>33</v>
      </c>
      <c r="J715" s="105">
        <v>264530.39711157506</v>
      </c>
      <c r="K715" s="103"/>
    </row>
    <row r="716" spans="1:11">
      <c r="A716" s="2" t="s">
        <v>139</v>
      </c>
      <c r="B716" s="2" t="s">
        <v>136</v>
      </c>
      <c r="C716" s="2" t="s">
        <v>51</v>
      </c>
      <c r="D716" s="101">
        <v>41609</v>
      </c>
      <c r="E716" s="102">
        <f t="shared" si="12"/>
        <v>12</v>
      </c>
      <c r="F716" s="102" t="s">
        <v>19</v>
      </c>
      <c r="G716" s="2" t="s">
        <v>146</v>
      </c>
      <c r="H716" s="2" t="s">
        <v>132</v>
      </c>
      <c r="I716" s="2" t="s">
        <v>33</v>
      </c>
      <c r="J716" s="105">
        <v>252866.98882554998</v>
      </c>
      <c r="K716" s="103"/>
    </row>
    <row r="717" spans="1:11">
      <c r="A717" s="2" t="s">
        <v>139</v>
      </c>
      <c r="B717" s="2" t="s">
        <v>136</v>
      </c>
      <c r="C717" s="2" t="s">
        <v>51</v>
      </c>
      <c r="D717" s="101">
        <v>41640</v>
      </c>
      <c r="E717" s="102">
        <f t="shared" si="12"/>
        <v>1</v>
      </c>
      <c r="F717" s="102" t="s">
        <v>19</v>
      </c>
      <c r="G717" s="2" t="s">
        <v>146</v>
      </c>
      <c r="H717" s="2" t="s">
        <v>132</v>
      </c>
      <c r="I717" s="2" t="s">
        <v>33</v>
      </c>
      <c r="J717" s="105">
        <v>306190.89609723992</v>
      </c>
      <c r="K717" s="103"/>
    </row>
    <row r="718" spans="1:11">
      <c r="A718" s="2" t="s">
        <v>139</v>
      </c>
      <c r="B718" s="2" t="s">
        <v>136</v>
      </c>
      <c r="C718" s="2" t="s">
        <v>51</v>
      </c>
      <c r="D718" s="101">
        <v>41671</v>
      </c>
      <c r="E718" s="102">
        <f t="shared" si="12"/>
        <v>2</v>
      </c>
      <c r="F718" s="102" t="s">
        <v>19</v>
      </c>
      <c r="G718" s="2" t="s">
        <v>146</v>
      </c>
      <c r="H718" s="2" t="s">
        <v>132</v>
      </c>
      <c r="I718" s="2" t="s">
        <v>33</v>
      </c>
      <c r="J718" s="105">
        <v>271830.070734885</v>
      </c>
      <c r="K718" s="103"/>
    </row>
    <row r="719" spans="1:11">
      <c r="A719" s="2" t="s">
        <v>139</v>
      </c>
      <c r="B719" s="2" t="s">
        <v>136</v>
      </c>
      <c r="C719" s="2" t="s">
        <v>51</v>
      </c>
      <c r="D719" s="101">
        <v>41699</v>
      </c>
      <c r="E719" s="102">
        <f t="shared" si="12"/>
        <v>3</v>
      </c>
      <c r="F719" s="102" t="s">
        <v>19</v>
      </c>
      <c r="G719" s="2" t="s">
        <v>146</v>
      </c>
      <c r="H719" s="2" t="s">
        <v>132</v>
      </c>
      <c r="I719" s="2" t="s">
        <v>33</v>
      </c>
      <c r="J719" s="105">
        <v>271101.39427444007</v>
      </c>
      <c r="K719" s="103"/>
    </row>
    <row r="720" spans="1:11">
      <c r="A720" s="2" t="s">
        <v>139</v>
      </c>
      <c r="B720" s="2" t="s">
        <v>136</v>
      </c>
      <c r="C720" s="2" t="s">
        <v>51</v>
      </c>
      <c r="D720" s="101">
        <v>41730</v>
      </c>
      <c r="E720" s="102">
        <f t="shared" ref="E720:E783" si="13">MONTH(D720)</f>
        <v>4</v>
      </c>
      <c r="F720" s="102" t="s">
        <v>19</v>
      </c>
      <c r="G720" s="2" t="s">
        <v>146</v>
      </c>
      <c r="H720" s="2" t="s">
        <v>132</v>
      </c>
      <c r="I720" s="2" t="s">
        <v>33</v>
      </c>
      <c r="J720" s="105">
        <v>274351.7614925587</v>
      </c>
      <c r="K720" s="103"/>
    </row>
    <row r="721" spans="1:11">
      <c r="A721" s="2" t="s">
        <v>139</v>
      </c>
      <c r="B721" s="2" t="s">
        <v>136</v>
      </c>
      <c r="C721" s="2" t="s">
        <v>51</v>
      </c>
      <c r="D721" s="101">
        <v>41760</v>
      </c>
      <c r="E721" s="102">
        <f t="shared" si="13"/>
        <v>5</v>
      </c>
      <c r="F721" s="102" t="s">
        <v>19</v>
      </c>
      <c r="G721" s="2" t="s">
        <v>146</v>
      </c>
      <c r="H721" s="2" t="s">
        <v>132</v>
      </c>
      <c r="I721" s="2" t="s">
        <v>33</v>
      </c>
      <c r="J721" s="105">
        <v>294826.72073953127</v>
      </c>
      <c r="K721" s="103"/>
    </row>
    <row r="722" spans="1:11">
      <c r="A722" s="2" t="s">
        <v>139</v>
      </c>
      <c r="B722" s="2" t="s">
        <v>136</v>
      </c>
      <c r="C722" s="2" t="s">
        <v>51</v>
      </c>
      <c r="D722" s="101">
        <v>41791</v>
      </c>
      <c r="E722" s="102">
        <f t="shared" si="13"/>
        <v>6</v>
      </c>
      <c r="F722" s="102" t="s">
        <v>19</v>
      </c>
      <c r="G722" s="2" t="s">
        <v>146</v>
      </c>
      <c r="H722" s="2" t="s">
        <v>132</v>
      </c>
      <c r="I722" s="2" t="s">
        <v>33</v>
      </c>
      <c r="J722" s="105">
        <v>340841.04228242871</v>
      </c>
      <c r="K722" s="103"/>
    </row>
    <row r="723" spans="1:11">
      <c r="A723" s="2" t="s">
        <v>139</v>
      </c>
      <c r="B723" s="2" t="s">
        <v>136</v>
      </c>
      <c r="C723" s="2" t="s">
        <v>51</v>
      </c>
      <c r="D723" s="101">
        <v>41456</v>
      </c>
      <c r="E723" s="102">
        <f t="shared" si="13"/>
        <v>7</v>
      </c>
      <c r="F723" s="102" t="s">
        <v>19</v>
      </c>
      <c r="G723" s="2" t="s">
        <v>146</v>
      </c>
      <c r="H723" s="2" t="s">
        <v>133</v>
      </c>
      <c r="I723" s="2" t="s">
        <v>33</v>
      </c>
      <c r="J723" s="105">
        <v>186895.31347357444</v>
      </c>
      <c r="K723" s="103"/>
    </row>
    <row r="724" spans="1:11">
      <c r="A724" s="2" t="s">
        <v>139</v>
      </c>
      <c r="B724" s="2" t="s">
        <v>136</v>
      </c>
      <c r="C724" s="2" t="s">
        <v>51</v>
      </c>
      <c r="D724" s="101">
        <v>41487</v>
      </c>
      <c r="E724" s="102">
        <f t="shared" si="13"/>
        <v>8</v>
      </c>
      <c r="F724" s="102" t="s">
        <v>19</v>
      </c>
      <c r="G724" s="2" t="s">
        <v>146</v>
      </c>
      <c r="H724" s="2" t="s">
        <v>133</v>
      </c>
      <c r="I724" s="2" t="s">
        <v>33</v>
      </c>
      <c r="J724" s="105">
        <v>232460.33937309752</v>
      </c>
      <c r="K724" s="103"/>
    </row>
    <row r="725" spans="1:11">
      <c r="A725" s="2" t="s">
        <v>139</v>
      </c>
      <c r="B725" s="2" t="s">
        <v>136</v>
      </c>
      <c r="C725" s="2" t="s">
        <v>51</v>
      </c>
      <c r="D725" s="101">
        <v>41518</v>
      </c>
      <c r="E725" s="102">
        <f t="shared" si="13"/>
        <v>9</v>
      </c>
      <c r="F725" s="102" t="s">
        <v>19</v>
      </c>
      <c r="G725" s="2" t="s">
        <v>146</v>
      </c>
      <c r="H725" s="2" t="s">
        <v>133</v>
      </c>
      <c r="I725" s="2" t="s">
        <v>33</v>
      </c>
      <c r="J725" s="105">
        <v>196800.64514333947</v>
      </c>
      <c r="K725" s="103"/>
    </row>
    <row r="726" spans="1:11">
      <c r="A726" s="2" t="s">
        <v>139</v>
      </c>
      <c r="B726" s="2" t="s">
        <v>136</v>
      </c>
      <c r="C726" s="2" t="s">
        <v>51</v>
      </c>
      <c r="D726" s="101">
        <v>41548</v>
      </c>
      <c r="E726" s="102">
        <f t="shared" si="13"/>
        <v>10</v>
      </c>
      <c r="F726" s="102" t="s">
        <v>19</v>
      </c>
      <c r="G726" s="2" t="s">
        <v>146</v>
      </c>
      <c r="H726" s="2" t="s">
        <v>133</v>
      </c>
      <c r="I726" s="2" t="s">
        <v>33</v>
      </c>
      <c r="J726" s="105">
        <v>175238.87213904748</v>
      </c>
      <c r="K726" s="103"/>
    </row>
    <row r="727" spans="1:11">
      <c r="A727" s="2" t="s">
        <v>139</v>
      </c>
      <c r="B727" s="2" t="s">
        <v>136</v>
      </c>
      <c r="C727" s="2" t="s">
        <v>51</v>
      </c>
      <c r="D727" s="101">
        <v>41579</v>
      </c>
      <c r="E727" s="102">
        <f t="shared" si="13"/>
        <v>11</v>
      </c>
      <c r="F727" s="102" t="s">
        <v>19</v>
      </c>
      <c r="G727" s="2" t="s">
        <v>146</v>
      </c>
      <c r="H727" s="2" t="s">
        <v>133</v>
      </c>
      <c r="I727" s="2" t="s">
        <v>33</v>
      </c>
      <c r="J727" s="105">
        <v>184271.68199002498</v>
      </c>
      <c r="K727" s="103"/>
    </row>
    <row r="728" spans="1:11">
      <c r="A728" s="2" t="s">
        <v>139</v>
      </c>
      <c r="B728" s="2" t="s">
        <v>136</v>
      </c>
      <c r="C728" s="2" t="s">
        <v>51</v>
      </c>
      <c r="D728" s="101">
        <v>41609</v>
      </c>
      <c r="E728" s="102">
        <f t="shared" si="13"/>
        <v>12</v>
      </c>
      <c r="F728" s="102" t="s">
        <v>19</v>
      </c>
      <c r="G728" s="2" t="s">
        <v>146</v>
      </c>
      <c r="H728" s="2" t="s">
        <v>133</v>
      </c>
      <c r="I728" s="2" t="s">
        <v>33</v>
      </c>
      <c r="J728" s="105">
        <v>182465.61649890002</v>
      </c>
      <c r="K728" s="103"/>
    </row>
    <row r="729" spans="1:11">
      <c r="A729" s="2" t="s">
        <v>139</v>
      </c>
      <c r="B729" s="2" t="s">
        <v>136</v>
      </c>
      <c r="C729" s="2" t="s">
        <v>51</v>
      </c>
      <c r="D729" s="101">
        <v>41640</v>
      </c>
      <c r="E729" s="102">
        <f t="shared" si="13"/>
        <v>1</v>
      </c>
      <c r="F729" s="102" t="s">
        <v>19</v>
      </c>
      <c r="G729" s="2" t="s">
        <v>146</v>
      </c>
      <c r="H729" s="2" t="s">
        <v>133</v>
      </c>
      <c r="I729" s="2" t="s">
        <v>33</v>
      </c>
      <c r="J729" s="105">
        <v>235865.21106119995</v>
      </c>
      <c r="K729" s="103"/>
    </row>
    <row r="730" spans="1:11">
      <c r="A730" s="2" t="s">
        <v>139</v>
      </c>
      <c r="B730" s="2" t="s">
        <v>136</v>
      </c>
      <c r="C730" s="2" t="s">
        <v>51</v>
      </c>
      <c r="D730" s="101">
        <v>41671</v>
      </c>
      <c r="E730" s="102">
        <f t="shared" si="13"/>
        <v>2</v>
      </c>
      <c r="F730" s="102" t="s">
        <v>19</v>
      </c>
      <c r="G730" s="2" t="s">
        <v>146</v>
      </c>
      <c r="H730" s="2" t="s">
        <v>133</v>
      </c>
      <c r="I730" s="2" t="s">
        <v>33</v>
      </c>
      <c r="J730" s="105">
        <v>184781.07299609997</v>
      </c>
      <c r="K730" s="103"/>
    </row>
    <row r="731" spans="1:11">
      <c r="A731" s="2" t="s">
        <v>139</v>
      </c>
      <c r="B731" s="2" t="s">
        <v>136</v>
      </c>
      <c r="C731" s="2" t="s">
        <v>51</v>
      </c>
      <c r="D731" s="101">
        <v>41699</v>
      </c>
      <c r="E731" s="102">
        <f t="shared" si="13"/>
        <v>3</v>
      </c>
      <c r="F731" s="102" t="s">
        <v>19</v>
      </c>
      <c r="G731" s="2" t="s">
        <v>146</v>
      </c>
      <c r="H731" s="2" t="s">
        <v>133</v>
      </c>
      <c r="I731" s="2" t="s">
        <v>33</v>
      </c>
      <c r="J731" s="105">
        <v>187904.12488512002</v>
      </c>
      <c r="K731" s="103"/>
    </row>
    <row r="732" spans="1:11">
      <c r="A732" s="2" t="s">
        <v>139</v>
      </c>
      <c r="B732" s="2" t="s">
        <v>136</v>
      </c>
      <c r="C732" s="2" t="s">
        <v>51</v>
      </c>
      <c r="D732" s="101">
        <v>41730</v>
      </c>
      <c r="E732" s="102">
        <f t="shared" si="13"/>
        <v>4</v>
      </c>
      <c r="F732" s="102" t="s">
        <v>19</v>
      </c>
      <c r="G732" s="2" t="s">
        <v>146</v>
      </c>
      <c r="H732" s="2" t="s">
        <v>133</v>
      </c>
      <c r="I732" s="2" t="s">
        <v>33</v>
      </c>
      <c r="J732" s="105">
        <v>191788.36157754</v>
      </c>
      <c r="K732" s="103"/>
    </row>
    <row r="733" spans="1:11">
      <c r="A733" s="2" t="s">
        <v>139</v>
      </c>
      <c r="B733" s="2" t="s">
        <v>136</v>
      </c>
      <c r="C733" s="2" t="s">
        <v>51</v>
      </c>
      <c r="D733" s="101">
        <v>41760</v>
      </c>
      <c r="E733" s="102">
        <f t="shared" si="13"/>
        <v>5</v>
      </c>
      <c r="F733" s="102" t="s">
        <v>19</v>
      </c>
      <c r="G733" s="2" t="s">
        <v>146</v>
      </c>
      <c r="H733" s="2" t="s">
        <v>133</v>
      </c>
      <c r="I733" s="2" t="s">
        <v>33</v>
      </c>
      <c r="J733" s="105">
        <v>189293.90636625001</v>
      </c>
      <c r="K733" s="103"/>
    </row>
    <row r="734" spans="1:11">
      <c r="A734" s="2" t="s">
        <v>139</v>
      </c>
      <c r="B734" s="2" t="s">
        <v>136</v>
      </c>
      <c r="C734" s="2" t="s">
        <v>51</v>
      </c>
      <c r="D734" s="101">
        <v>41791</v>
      </c>
      <c r="E734" s="102">
        <f t="shared" si="13"/>
        <v>6</v>
      </c>
      <c r="F734" s="102" t="s">
        <v>19</v>
      </c>
      <c r="G734" s="2" t="s">
        <v>146</v>
      </c>
      <c r="H734" s="2" t="s">
        <v>133</v>
      </c>
      <c r="I734" s="2" t="s">
        <v>33</v>
      </c>
      <c r="J734" s="105">
        <v>230880.88355771248</v>
      </c>
      <c r="K734" s="103"/>
    </row>
    <row r="735" spans="1:11">
      <c r="A735" s="2" t="s">
        <v>139</v>
      </c>
      <c r="B735" s="2" t="s">
        <v>136</v>
      </c>
      <c r="C735" s="2" t="s">
        <v>51</v>
      </c>
      <c r="D735" s="101">
        <v>41456</v>
      </c>
      <c r="E735" s="102">
        <f t="shared" si="13"/>
        <v>7</v>
      </c>
      <c r="F735" s="102" t="s">
        <v>19</v>
      </c>
      <c r="G735" s="2" t="s">
        <v>134</v>
      </c>
      <c r="H735" s="2" t="s">
        <v>135</v>
      </c>
      <c r="I735" s="2" t="s">
        <v>33</v>
      </c>
      <c r="J735" s="105">
        <v>1207341.5441326213</v>
      </c>
      <c r="K735" s="103"/>
    </row>
    <row r="736" spans="1:11">
      <c r="A736" s="2" t="s">
        <v>139</v>
      </c>
      <c r="B736" s="2" t="s">
        <v>136</v>
      </c>
      <c r="C736" s="2" t="s">
        <v>51</v>
      </c>
      <c r="D736" s="101">
        <v>41487</v>
      </c>
      <c r="E736" s="102">
        <f t="shared" si="13"/>
        <v>8</v>
      </c>
      <c r="F736" s="102" t="s">
        <v>19</v>
      </c>
      <c r="G736" s="2" t="s">
        <v>134</v>
      </c>
      <c r="H736" s="2" t="s">
        <v>135</v>
      </c>
      <c r="I736" s="2" t="s">
        <v>33</v>
      </c>
      <c r="J736" s="105">
        <v>1627559.0630120938</v>
      </c>
      <c r="K736" s="103"/>
    </row>
    <row r="737" spans="1:11">
      <c r="A737" s="2" t="s">
        <v>139</v>
      </c>
      <c r="B737" s="2" t="s">
        <v>136</v>
      </c>
      <c r="C737" s="2" t="s">
        <v>51</v>
      </c>
      <c r="D737" s="101">
        <v>41518</v>
      </c>
      <c r="E737" s="102">
        <f t="shared" si="13"/>
        <v>9</v>
      </c>
      <c r="F737" s="102" t="s">
        <v>19</v>
      </c>
      <c r="G737" s="2" t="s">
        <v>134</v>
      </c>
      <c r="H737" s="2" t="s">
        <v>135</v>
      </c>
      <c r="I737" s="2" t="s">
        <v>33</v>
      </c>
      <c r="J737" s="105">
        <v>1247278.3501437153</v>
      </c>
      <c r="K737" s="103"/>
    </row>
    <row r="738" spans="1:11">
      <c r="A738" s="2" t="s">
        <v>139</v>
      </c>
      <c r="B738" s="2" t="s">
        <v>136</v>
      </c>
      <c r="C738" s="2" t="s">
        <v>51</v>
      </c>
      <c r="D738" s="101">
        <v>41548</v>
      </c>
      <c r="E738" s="102">
        <f t="shared" si="13"/>
        <v>10</v>
      </c>
      <c r="F738" s="102" t="s">
        <v>19</v>
      </c>
      <c r="G738" s="2" t="s">
        <v>134</v>
      </c>
      <c r="H738" s="2" t="s">
        <v>135</v>
      </c>
      <c r="I738" s="2" t="s">
        <v>33</v>
      </c>
      <c r="J738" s="105">
        <v>1189437.4296213749</v>
      </c>
      <c r="K738" s="103"/>
    </row>
    <row r="739" spans="1:11">
      <c r="A739" s="2" t="s">
        <v>139</v>
      </c>
      <c r="B739" s="2" t="s">
        <v>136</v>
      </c>
      <c r="C739" s="2" t="s">
        <v>51</v>
      </c>
      <c r="D739" s="101">
        <v>41579</v>
      </c>
      <c r="E739" s="102">
        <f t="shared" si="13"/>
        <v>11</v>
      </c>
      <c r="F739" s="102" t="s">
        <v>19</v>
      </c>
      <c r="G739" s="2" t="s">
        <v>134</v>
      </c>
      <c r="H739" s="2" t="s">
        <v>135</v>
      </c>
      <c r="I739" s="2" t="s">
        <v>33</v>
      </c>
      <c r="J739" s="105">
        <v>1196568.3584903125</v>
      </c>
      <c r="K739" s="103"/>
    </row>
    <row r="740" spans="1:11">
      <c r="A740" s="2" t="s">
        <v>139</v>
      </c>
      <c r="B740" s="2" t="s">
        <v>136</v>
      </c>
      <c r="C740" s="2" t="s">
        <v>51</v>
      </c>
      <c r="D740" s="101">
        <v>41609</v>
      </c>
      <c r="E740" s="102">
        <f t="shared" si="13"/>
        <v>12</v>
      </c>
      <c r="F740" s="102" t="s">
        <v>19</v>
      </c>
      <c r="G740" s="2" t="s">
        <v>134</v>
      </c>
      <c r="H740" s="2" t="s">
        <v>135</v>
      </c>
      <c r="I740" s="2" t="s">
        <v>33</v>
      </c>
      <c r="J740" s="105">
        <v>1176117.3688343752</v>
      </c>
      <c r="K740" s="103"/>
    </row>
    <row r="741" spans="1:11">
      <c r="A741" s="2" t="s">
        <v>139</v>
      </c>
      <c r="B741" s="2" t="s">
        <v>136</v>
      </c>
      <c r="C741" s="2" t="s">
        <v>51</v>
      </c>
      <c r="D741" s="101">
        <v>41640</v>
      </c>
      <c r="E741" s="102">
        <f t="shared" si="13"/>
        <v>1</v>
      </c>
      <c r="F741" s="102" t="s">
        <v>19</v>
      </c>
      <c r="G741" s="2" t="s">
        <v>134</v>
      </c>
      <c r="H741" s="2" t="s">
        <v>135</v>
      </c>
      <c r="I741" s="2" t="s">
        <v>33</v>
      </c>
      <c r="J741" s="105">
        <v>1565368.1883344997</v>
      </c>
      <c r="K741" s="103"/>
    </row>
    <row r="742" spans="1:11">
      <c r="A742" s="2" t="s">
        <v>139</v>
      </c>
      <c r="B742" s="2" t="s">
        <v>136</v>
      </c>
      <c r="C742" s="2" t="s">
        <v>51</v>
      </c>
      <c r="D742" s="101">
        <v>41671</v>
      </c>
      <c r="E742" s="102">
        <f t="shared" si="13"/>
        <v>2</v>
      </c>
      <c r="F742" s="102" t="s">
        <v>19</v>
      </c>
      <c r="G742" s="2" t="s">
        <v>134</v>
      </c>
      <c r="H742" s="2" t="s">
        <v>135</v>
      </c>
      <c r="I742" s="2" t="s">
        <v>33</v>
      </c>
      <c r="J742" s="105">
        <v>1227442.7809998749</v>
      </c>
      <c r="K742" s="103"/>
    </row>
    <row r="743" spans="1:11">
      <c r="A743" s="2" t="s">
        <v>139</v>
      </c>
      <c r="B743" s="2" t="s">
        <v>136</v>
      </c>
      <c r="C743" s="2" t="s">
        <v>51</v>
      </c>
      <c r="D743" s="101">
        <v>41699</v>
      </c>
      <c r="E743" s="102">
        <f t="shared" si="13"/>
        <v>3</v>
      </c>
      <c r="F743" s="102" t="s">
        <v>19</v>
      </c>
      <c r="G743" s="2" t="s">
        <v>134</v>
      </c>
      <c r="H743" s="2" t="s">
        <v>135</v>
      </c>
      <c r="I743" s="2" t="s">
        <v>33</v>
      </c>
      <c r="J743" s="105">
        <v>1290433.7858775002</v>
      </c>
      <c r="K743" s="103"/>
    </row>
    <row r="744" spans="1:11">
      <c r="A744" s="2" t="s">
        <v>139</v>
      </c>
      <c r="B744" s="2" t="s">
        <v>136</v>
      </c>
      <c r="C744" s="2" t="s">
        <v>51</v>
      </c>
      <c r="D744" s="101">
        <v>41730</v>
      </c>
      <c r="E744" s="102">
        <f t="shared" si="13"/>
        <v>4</v>
      </c>
      <c r="F744" s="102" t="s">
        <v>19</v>
      </c>
      <c r="G744" s="2" t="s">
        <v>134</v>
      </c>
      <c r="H744" s="2" t="s">
        <v>135</v>
      </c>
      <c r="I744" s="2" t="s">
        <v>33</v>
      </c>
      <c r="J744" s="105">
        <v>1298308.3953839999</v>
      </c>
      <c r="K744" s="103"/>
    </row>
    <row r="745" spans="1:11">
      <c r="A745" s="2" t="s">
        <v>139</v>
      </c>
      <c r="B745" s="2" t="s">
        <v>136</v>
      </c>
      <c r="C745" s="2" t="s">
        <v>51</v>
      </c>
      <c r="D745" s="101">
        <v>41760</v>
      </c>
      <c r="E745" s="102">
        <f t="shared" si="13"/>
        <v>5</v>
      </c>
      <c r="F745" s="102" t="s">
        <v>19</v>
      </c>
      <c r="G745" s="2" t="s">
        <v>134</v>
      </c>
      <c r="H745" s="2" t="s">
        <v>135</v>
      </c>
      <c r="I745" s="2" t="s">
        <v>33</v>
      </c>
      <c r="J745" s="105">
        <v>1344373.5269335939</v>
      </c>
      <c r="K745" s="103"/>
    </row>
    <row r="746" spans="1:11">
      <c r="A746" s="2" t="s">
        <v>139</v>
      </c>
      <c r="B746" s="2" t="s">
        <v>136</v>
      </c>
      <c r="C746" s="2" t="s">
        <v>51</v>
      </c>
      <c r="D746" s="101">
        <v>41791</v>
      </c>
      <c r="E746" s="102">
        <f t="shared" si="13"/>
        <v>6</v>
      </c>
      <c r="F746" s="102" t="s">
        <v>19</v>
      </c>
      <c r="G746" s="2" t="s">
        <v>134</v>
      </c>
      <c r="H746" s="2" t="s">
        <v>135</v>
      </c>
      <c r="I746" s="2" t="s">
        <v>33</v>
      </c>
      <c r="J746" s="105">
        <v>1507227.5892764062</v>
      </c>
      <c r="K746" s="103"/>
    </row>
    <row r="747" spans="1:11">
      <c r="A747" s="2" t="s">
        <v>139</v>
      </c>
      <c r="B747" s="2" t="s">
        <v>136</v>
      </c>
      <c r="C747" s="2" t="s">
        <v>64</v>
      </c>
      <c r="D747" s="101">
        <v>41456</v>
      </c>
      <c r="E747" s="102">
        <f t="shared" si="13"/>
        <v>7</v>
      </c>
      <c r="F747" s="102" t="s">
        <v>19</v>
      </c>
      <c r="G747" s="2" t="s">
        <v>123</v>
      </c>
      <c r="H747" s="2" t="s">
        <v>126</v>
      </c>
      <c r="I747" s="2" t="s">
        <v>33</v>
      </c>
      <c r="J747" s="105">
        <v>4118100.0493550403</v>
      </c>
      <c r="K747" s="103"/>
    </row>
    <row r="748" spans="1:11">
      <c r="A748" s="2" t="s">
        <v>139</v>
      </c>
      <c r="B748" s="2" t="s">
        <v>136</v>
      </c>
      <c r="C748" s="2" t="s">
        <v>64</v>
      </c>
      <c r="D748" s="101">
        <v>41487</v>
      </c>
      <c r="E748" s="102">
        <f t="shared" si="13"/>
        <v>8</v>
      </c>
      <c r="F748" s="102" t="s">
        <v>19</v>
      </c>
      <c r="G748" s="2" t="s">
        <v>123</v>
      </c>
      <c r="H748" s="2" t="s">
        <v>126</v>
      </c>
      <c r="I748" s="2" t="s">
        <v>33</v>
      </c>
      <c r="J748" s="105">
        <v>4507082.5661568008</v>
      </c>
      <c r="K748" s="103"/>
    </row>
    <row r="749" spans="1:11">
      <c r="A749" s="2" t="s">
        <v>139</v>
      </c>
      <c r="B749" s="2" t="s">
        <v>136</v>
      </c>
      <c r="C749" s="2" t="s">
        <v>64</v>
      </c>
      <c r="D749" s="101">
        <v>41518</v>
      </c>
      <c r="E749" s="102">
        <f t="shared" si="13"/>
        <v>9</v>
      </c>
      <c r="F749" s="102" t="s">
        <v>19</v>
      </c>
      <c r="G749" s="2" t="s">
        <v>123</v>
      </c>
      <c r="H749" s="2" t="s">
        <v>126</v>
      </c>
      <c r="I749" s="2" t="s">
        <v>33</v>
      </c>
      <c r="J749" s="105">
        <v>4703409.2060524803</v>
      </c>
      <c r="K749" s="103"/>
    </row>
    <row r="750" spans="1:11">
      <c r="A750" s="2" t="s">
        <v>139</v>
      </c>
      <c r="B750" s="2" t="s">
        <v>136</v>
      </c>
      <c r="C750" s="2" t="s">
        <v>64</v>
      </c>
      <c r="D750" s="101">
        <v>41548</v>
      </c>
      <c r="E750" s="102">
        <f t="shared" si="13"/>
        <v>10</v>
      </c>
      <c r="F750" s="102" t="s">
        <v>19</v>
      </c>
      <c r="G750" s="2" t="s">
        <v>123</v>
      </c>
      <c r="H750" s="2" t="s">
        <v>126</v>
      </c>
      <c r="I750" s="2" t="s">
        <v>33</v>
      </c>
      <c r="J750" s="105">
        <v>6020479.2997298883</v>
      </c>
      <c r="K750" s="103"/>
    </row>
    <row r="751" spans="1:11">
      <c r="A751" s="2" t="s">
        <v>139</v>
      </c>
      <c r="B751" s="2" t="s">
        <v>136</v>
      </c>
      <c r="C751" s="2" t="s">
        <v>64</v>
      </c>
      <c r="D751" s="101">
        <v>41579</v>
      </c>
      <c r="E751" s="102">
        <f t="shared" si="13"/>
        <v>11</v>
      </c>
      <c r="F751" s="102" t="s">
        <v>19</v>
      </c>
      <c r="G751" s="2" t="s">
        <v>123</v>
      </c>
      <c r="H751" s="2" t="s">
        <v>126</v>
      </c>
      <c r="I751" s="2" t="s">
        <v>33</v>
      </c>
      <c r="J751" s="105">
        <v>6461172.5917462073</v>
      </c>
      <c r="K751" s="103"/>
    </row>
    <row r="752" spans="1:11">
      <c r="A752" s="2" t="s">
        <v>139</v>
      </c>
      <c r="B752" s="2" t="s">
        <v>136</v>
      </c>
      <c r="C752" s="2" t="s">
        <v>64</v>
      </c>
      <c r="D752" s="101">
        <v>41609</v>
      </c>
      <c r="E752" s="102">
        <f t="shared" si="13"/>
        <v>12</v>
      </c>
      <c r="F752" s="102" t="s">
        <v>19</v>
      </c>
      <c r="G752" s="2" t="s">
        <v>123</v>
      </c>
      <c r="H752" s="2" t="s">
        <v>126</v>
      </c>
      <c r="I752" s="2" t="s">
        <v>33</v>
      </c>
      <c r="J752" s="105">
        <v>3399470.2212770889</v>
      </c>
      <c r="K752" s="103"/>
    </row>
    <row r="753" spans="1:11">
      <c r="A753" s="2" t="s">
        <v>139</v>
      </c>
      <c r="B753" s="2" t="s">
        <v>136</v>
      </c>
      <c r="C753" s="2" t="s">
        <v>64</v>
      </c>
      <c r="D753" s="101">
        <v>41640</v>
      </c>
      <c r="E753" s="102">
        <f t="shared" si="13"/>
        <v>1</v>
      </c>
      <c r="F753" s="102" t="s">
        <v>19</v>
      </c>
      <c r="G753" s="2" t="s">
        <v>123</v>
      </c>
      <c r="H753" s="2" t="s">
        <v>126</v>
      </c>
      <c r="I753" s="2" t="s">
        <v>33</v>
      </c>
      <c r="J753" s="105">
        <v>3168116.576105712</v>
      </c>
      <c r="K753" s="103"/>
    </row>
    <row r="754" spans="1:11">
      <c r="A754" s="2" t="s">
        <v>139</v>
      </c>
      <c r="B754" s="2" t="s">
        <v>136</v>
      </c>
      <c r="C754" s="2" t="s">
        <v>64</v>
      </c>
      <c r="D754" s="101">
        <v>41671</v>
      </c>
      <c r="E754" s="102">
        <f t="shared" si="13"/>
        <v>2</v>
      </c>
      <c r="F754" s="102" t="s">
        <v>19</v>
      </c>
      <c r="G754" s="2" t="s">
        <v>123</v>
      </c>
      <c r="H754" s="2" t="s">
        <v>126</v>
      </c>
      <c r="I754" s="2" t="s">
        <v>33</v>
      </c>
      <c r="J754" s="105">
        <v>3601517.3685167041</v>
      </c>
      <c r="K754" s="103"/>
    </row>
    <row r="755" spans="1:11">
      <c r="A755" s="2" t="s">
        <v>139</v>
      </c>
      <c r="B755" s="2" t="s">
        <v>136</v>
      </c>
      <c r="C755" s="2" t="s">
        <v>64</v>
      </c>
      <c r="D755" s="101">
        <v>41699</v>
      </c>
      <c r="E755" s="102">
        <f t="shared" si="13"/>
        <v>3</v>
      </c>
      <c r="F755" s="102" t="s">
        <v>19</v>
      </c>
      <c r="G755" s="2" t="s">
        <v>123</v>
      </c>
      <c r="H755" s="2" t="s">
        <v>126</v>
      </c>
      <c r="I755" s="2" t="s">
        <v>33</v>
      </c>
      <c r="J755" s="105">
        <v>3449559.2207462396</v>
      </c>
      <c r="K755" s="103"/>
    </row>
    <row r="756" spans="1:11">
      <c r="A756" s="2" t="s">
        <v>139</v>
      </c>
      <c r="B756" s="2" t="s">
        <v>136</v>
      </c>
      <c r="C756" s="2" t="s">
        <v>64</v>
      </c>
      <c r="D756" s="101">
        <v>41730</v>
      </c>
      <c r="E756" s="102">
        <f t="shared" si="13"/>
        <v>4</v>
      </c>
      <c r="F756" s="102" t="s">
        <v>19</v>
      </c>
      <c r="G756" s="2" t="s">
        <v>123</v>
      </c>
      <c r="H756" s="2" t="s">
        <v>126</v>
      </c>
      <c r="I756" s="2" t="s">
        <v>33</v>
      </c>
      <c r="J756" s="105">
        <v>3875884.2425812325</v>
      </c>
      <c r="K756" s="103"/>
    </row>
    <row r="757" spans="1:11">
      <c r="A757" s="2" t="s">
        <v>139</v>
      </c>
      <c r="B757" s="2" t="s">
        <v>136</v>
      </c>
      <c r="C757" s="2" t="s">
        <v>64</v>
      </c>
      <c r="D757" s="101">
        <v>41760</v>
      </c>
      <c r="E757" s="102">
        <f t="shared" si="13"/>
        <v>5</v>
      </c>
      <c r="F757" s="102" t="s">
        <v>19</v>
      </c>
      <c r="G757" s="2" t="s">
        <v>123</v>
      </c>
      <c r="H757" s="2" t="s">
        <v>126</v>
      </c>
      <c r="I757" s="2" t="s">
        <v>33</v>
      </c>
      <c r="J757" s="105">
        <v>4224276.0222364804</v>
      </c>
      <c r="K757" s="103"/>
    </row>
    <row r="758" spans="1:11">
      <c r="A758" s="2" t="s">
        <v>139</v>
      </c>
      <c r="B758" s="2" t="s">
        <v>136</v>
      </c>
      <c r="C758" s="2" t="s">
        <v>64</v>
      </c>
      <c r="D758" s="101">
        <v>41791</v>
      </c>
      <c r="E758" s="102">
        <f t="shared" si="13"/>
        <v>6</v>
      </c>
      <c r="F758" s="102" t="s">
        <v>19</v>
      </c>
      <c r="G758" s="2" t="s">
        <v>123</v>
      </c>
      <c r="H758" s="2" t="s">
        <v>126</v>
      </c>
      <c r="I758" s="2" t="s">
        <v>33</v>
      </c>
      <c r="J758" s="105">
        <v>2229175.6542357123</v>
      </c>
      <c r="K758" s="103"/>
    </row>
    <row r="759" spans="1:11">
      <c r="A759" s="2" t="s">
        <v>139</v>
      </c>
      <c r="B759" s="2" t="s">
        <v>136</v>
      </c>
      <c r="C759" s="2" t="s">
        <v>64</v>
      </c>
      <c r="D759" s="101">
        <v>41456</v>
      </c>
      <c r="E759" s="102">
        <f t="shared" si="13"/>
        <v>7</v>
      </c>
      <c r="F759" s="102" t="s">
        <v>19</v>
      </c>
      <c r="G759" s="2" t="s">
        <v>127</v>
      </c>
      <c r="H759" s="2" t="s">
        <v>128</v>
      </c>
      <c r="I759" s="2" t="s">
        <v>33</v>
      </c>
      <c r="J759" s="105">
        <v>1958496.2303689439</v>
      </c>
      <c r="K759" s="103"/>
    </row>
    <row r="760" spans="1:11">
      <c r="A760" s="2" t="s">
        <v>139</v>
      </c>
      <c r="B760" s="2" t="s">
        <v>136</v>
      </c>
      <c r="C760" s="2" t="s">
        <v>64</v>
      </c>
      <c r="D760" s="101">
        <v>41487</v>
      </c>
      <c r="E760" s="102">
        <f t="shared" si="13"/>
        <v>8</v>
      </c>
      <c r="F760" s="102" t="s">
        <v>19</v>
      </c>
      <c r="G760" s="2" t="s">
        <v>127</v>
      </c>
      <c r="H760" s="2" t="s">
        <v>128</v>
      </c>
      <c r="I760" s="2" t="s">
        <v>33</v>
      </c>
      <c r="J760" s="105">
        <v>2195052.7782959999</v>
      </c>
      <c r="K760" s="103"/>
    </row>
    <row r="761" spans="1:11">
      <c r="A761" s="2" t="s">
        <v>139</v>
      </c>
      <c r="B761" s="2" t="s">
        <v>136</v>
      </c>
      <c r="C761" s="2" t="s">
        <v>64</v>
      </c>
      <c r="D761" s="101">
        <v>41518</v>
      </c>
      <c r="E761" s="102">
        <f t="shared" si="13"/>
        <v>9</v>
      </c>
      <c r="F761" s="102" t="s">
        <v>19</v>
      </c>
      <c r="G761" s="2" t="s">
        <v>127</v>
      </c>
      <c r="H761" s="2" t="s">
        <v>128</v>
      </c>
      <c r="I761" s="2" t="s">
        <v>33</v>
      </c>
      <c r="J761" s="105">
        <v>2264552.5099384319</v>
      </c>
      <c r="K761" s="103"/>
    </row>
    <row r="762" spans="1:11">
      <c r="A762" s="2" t="s">
        <v>139</v>
      </c>
      <c r="B762" s="2" t="s">
        <v>136</v>
      </c>
      <c r="C762" s="2" t="s">
        <v>64</v>
      </c>
      <c r="D762" s="101">
        <v>41548</v>
      </c>
      <c r="E762" s="102">
        <f t="shared" si="13"/>
        <v>10</v>
      </c>
      <c r="F762" s="102" t="s">
        <v>19</v>
      </c>
      <c r="G762" s="2" t="s">
        <v>127</v>
      </c>
      <c r="H762" s="2" t="s">
        <v>128</v>
      </c>
      <c r="I762" s="2" t="s">
        <v>33</v>
      </c>
      <c r="J762" s="105">
        <v>2839505.8993002246</v>
      </c>
      <c r="K762" s="103"/>
    </row>
    <row r="763" spans="1:11">
      <c r="A763" s="2" t="s">
        <v>139</v>
      </c>
      <c r="B763" s="2" t="s">
        <v>136</v>
      </c>
      <c r="C763" s="2" t="s">
        <v>64</v>
      </c>
      <c r="D763" s="101">
        <v>41579</v>
      </c>
      <c r="E763" s="102">
        <f t="shared" si="13"/>
        <v>11</v>
      </c>
      <c r="F763" s="102" t="s">
        <v>19</v>
      </c>
      <c r="G763" s="2" t="s">
        <v>127</v>
      </c>
      <c r="H763" s="2" t="s">
        <v>128</v>
      </c>
      <c r="I763" s="2" t="s">
        <v>33</v>
      </c>
      <c r="J763" s="105">
        <v>3159420.5430006236</v>
      </c>
      <c r="K763" s="103"/>
    </row>
    <row r="764" spans="1:11">
      <c r="A764" s="2" t="s">
        <v>139</v>
      </c>
      <c r="B764" s="2" t="s">
        <v>136</v>
      </c>
      <c r="C764" s="2" t="s">
        <v>64</v>
      </c>
      <c r="D764" s="101">
        <v>41609</v>
      </c>
      <c r="E764" s="102">
        <f t="shared" si="13"/>
        <v>12</v>
      </c>
      <c r="F764" s="102" t="s">
        <v>19</v>
      </c>
      <c r="G764" s="2" t="s">
        <v>127</v>
      </c>
      <c r="H764" s="2" t="s">
        <v>128</v>
      </c>
      <c r="I764" s="2" t="s">
        <v>33</v>
      </c>
      <c r="J764" s="105">
        <v>1724509.5598100165</v>
      </c>
      <c r="K764" s="103"/>
    </row>
    <row r="765" spans="1:11">
      <c r="A765" s="2" t="s">
        <v>139</v>
      </c>
      <c r="B765" s="2" t="s">
        <v>136</v>
      </c>
      <c r="C765" s="2" t="s">
        <v>64</v>
      </c>
      <c r="D765" s="101">
        <v>41640</v>
      </c>
      <c r="E765" s="102">
        <f t="shared" si="13"/>
        <v>1</v>
      </c>
      <c r="F765" s="102" t="s">
        <v>19</v>
      </c>
      <c r="G765" s="2" t="s">
        <v>127</v>
      </c>
      <c r="H765" s="2" t="s">
        <v>128</v>
      </c>
      <c r="I765" s="2" t="s">
        <v>33</v>
      </c>
      <c r="J765" s="105">
        <v>1542913.9169346001</v>
      </c>
      <c r="K765" s="103"/>
    </row>
    <row r="766" spans="1:11">
      <c r="A766" s="2" t="s">
        <v>139</v>
      </c>
      <c r="B766" s="2" t="s">
        <v>136</v>
      </c>
      <c r="C766" s="2" t="s">
        <v>64</v>
      </c>
      <c r="D766" s="101">
        <v>41671</v>
      </c>
      <c r="E766" s="102">
        <f t="shared" si="13"/>
        <v>2</v>
      </c>
      <c r="F766" s="102" t="s">
        <v>19</v>
      </c>
      <c r="G766" s="2" t="s">
        <v>127</v>
      </c>
      <c r="H766" s="2" t="s">
        <v>128</v>
      </c>
      <c r="I766" s="2" t="s">
        <v>33</v>
      </c>
      <c r="J766" s="105">
        <v>1820402.6309305201</v>
      </c>
      <c r="K766" s="103"/>
    </row>
    <row r="767" spans="1:11">
      <c r="A767" s="2" t="s">
        <v>139</v>
      </c>
      <c r="B767" s="2" t="s">
        <v>136</v>
      </c>
      <c r="C767" s="2" t="s">
        <v>64</v>
      </c>
      <c r="D767" s="101">
        <v>41699</v>
      </c>
      <c r="E767" s="102">
        <f t="shared" si="13"/>
        <v>3</v>
      </c>
      <c r="F767" s="102" t="s">
        <v>19</v>
      </c>
      <c r="G767" s="2" t="s">
        <v>127</v>
      </c>
      <c r="H767" s="2" t="s">
        <v>128</v>
      </c>
      <c r="I767" s="2" t="s">
        <v>33</v>
      </c>
      <c r="J767" s="105">
        <v>1771550.3477915039</v>
      </c>
      <c r="K767" s="103"/>
    </row>
    <row r="768" spans="1:11">
      <c r="A768" s="2" t="s">
        <v>139</v>
      </c>
      <c r="B768" s="2" t="s">
        <v>136</v>
      </c>
      <c r="C768" s="2" t="s">
        <v>64</v>
      </c>
      <c r="D768" s="101">
        <v>41730</v>
      </c>
      <c r="E768" s="102">
        <f t="shared" si="13"/>
        <v>4</v>
      </c>
      <c r="F768" s="102" t="s">
        <v>19</v>
      </c>
      <c r="G768" s="2" t="s">
        <v>127</v>
      </c>
      <c r="H768" s="2" t="s">
        <v>128</v>
      </c>
      <c r="I768" s="2" t="s">
        <v>33</v>
      </c>
      <c r="J768" s="105">
        <v>1908978.5663007363</v>
      </c>
      <c r="K768" s="103"/>
    </row>
    <row r="769" spans="1:11">
      <c r="A769" s="2" t="s">
        <v>139</v>
      </c>
      <c r="B769" s="2" t="s">
        <v>136</v>
      </c>
      <c r="C769" s="2" t="s">
        <v>64</v>
      </c>
      <c r="D769" s="101">
        <v>41760</v>
      </c>
      <c r="E769" s="102">
        <f t="shared" si="13"/>
        <v>5</v>
      </c>
      <c r="F769" s="102" t="s">
        <v>19</v>
      </c>
      <c r="G769" s="2" t="s">
        <v>127</v>
      </c>
      <c r="H769" s="2" t="s">
        <v>128</v>
      </c>
      <c r="I769" s="2" t="s">
        <v>33</v>
      </c>
      <c r="J769" s="105">
        <v>2224548.7175923204</v>
      </c>
      <c r="K769" s="103"/>
    </row>
    <row r="770" spans="1:11">
      <c r="A770" s="2" t="s">
        <v>139</v>
      </c>
      <c r="B770" s="2" t="s">
        <v>136</v>
      </c>
      <c r="C770" s="2" t="s">
        <v>64</v>
      </c>
      <c r="D770" s="101">
        <v>41791</v>
      </c>
      <c r="E770" s="102">
        <f t="shared" si="13"/>
        <v>6</v>
      </c>
      <c r="F770" s="102" t="s">
        <v>19</v>
      </c>
      <c r="G770" s="2" t="s">
        <v>127</v>
      </c>
      <c r="H770" s="2" t="s">
        <v>128</v>
      </c>
      <c r="I770" s="2" t="s">
        <v>33</v>
      </c>
      <c r="J770" s="105">
        <v>1199138.0695781759</v>
      </c>
      <c r="K770" s="103"/>
    </row>
    <row r="771" spans="1:11">
      <c r="A771" s="2" t="s">
        <v>139</v>
      </c>
      <c r="B771" s="2" t="s">
        <v>136</v>
      </c>
      <c r="C771" s="2" t="s">
        <v>64</v>
      </c>
      <c r="D771" s="101">
        <v>41456</v>
      </c>
      <c r="E771" s="102">
        <f t="shared" si="13"/>
        <v>7</v>
      </c>
      <c r="F771" s="102" t="s">
        <v>19</v>
      </c>
      <c r="G771" s="2" t="s">
        <v>127</v>
      </c>
      <c r="H771" s="2" t="s">
        <v>129</v>
      </c>
      <c r="I771" s="2" t="s">
        <v>33</v>
      </c>
      <c r="J771" s="105">
        <v>1652868.9853267202</v>
      </c>
      <c r="K771" s="103"/>
    </row>
    <row r="772" spans="1:11">
      <c r="A772" s="2" t="s">
        <v>139</v>
      </c>
      <c r="B772" s="2" t="s">
        <v>136</v>
      </c>
      <c r="C772" s="2" t="s">
        <v>64</v>
      </c>
      <c r="D772" s="101">
        <v>41487</v>
      </c>
      <c r="E772" s="102">
        <f t="shared" si="13"/>
        <v>8</v>
      </c>
      <c r="F772" s="102" t="s">
        <v>19</v>
      </c>
      <c r="G772" s="2" t="s">
        <v>127</v>
      </c>
      <c r="H772" s="2" t="s">
        <v>129</v>
      </c>
      <c r="I772" s="2" t="s">
        <v>33</v>
      </c>
      <c r="J772" s="105">
        <v>1940369.6316480001</v>
      </c>
      <c r="K772" s="103"/>
    </row>
    <row r="773" spans="1:11">
      <c r="A773" s="2" t="s">
        <v>139</v>
      </c>
      <c r="B773" s="2" t="s">
        <v>136</v>
      </c>
      <c r="C773" s="2" t="s">
        <v>64</v>
      </c>
      <c r="D773" s="101">
        <v>41518</v>
      </c>
      <c r="E773" s="102">
        <f t="shared" si="13"/>
        <v>9</v>
      </c>
      <c r="F773" s="102" t="s">
        <v>19</v>
      </c>
      <c r="G773" s="2" t="s">
        <v>127</v>
      </c>
      <c r="H773" s="2" t="s">
        <v>129</v>
      </c>
      <c r="I773" s="2" t="s">
        <v>33</v>
      </c>
      <c r="J773" s="105">
        <v>2031601.7410147204</v>
      </c>
      <c r="K773" s="103"/>
    </row>
    <row r="774" spans="1:11">
      <c r="A774" s="2" t="s">
        <v>139</v>
      </c>
      <c r="B774" s="2" t="s">
        <v>136</v>
      </c>
      <c r="C774" s="2" t="s">
        <v>64</v>
      </c>
      <c r="D774" s="101">
        <v>41548</v>
      </c>
      <c r="E774" s="102">
        <f t="shared" si="13"/>
        <v>10</v>
      </c>
      <c r="F774" s="102" t="s">
        <v>19</v>
      </c>
      <c r="G774" s="2" t="s">
        <v>127</v>
      </c>
      <c r="H774" s="2" t="s">
        <v>129</v>
      </c>
      <c r="I774" s="2" t="s">
        <v>33</v>
      </c>
      <c r="J774" s="105">
        <v>2784735.3475135607</v>
      </c>
      <c r="K774" s="103"/>
    </row>
    <row r="775" spans="1:11">
      <c r="A775" s="2" t="s">
        <v>139</v>
      </c>
      <c r="B775" s="2" t="s">
        <v>136</v>
      </c>
      <c r="C775" s="2" t="s">
        <v>64</v>
      </c>
      <c r="D775" s="101">
        <v>41579</v>
      </c>
      <c r="E775" s="102">
        <f t="shared" si="13"/>
        <v>11</v>
      </c>
      <c r="F775" s="102" t="s">
        <v>19</v>
      </c>
      <c r="G775" s="2" t="s">
        <v>127</v>
      </c>
      <c r="H775" s="2" t="s">
        <v>129</v>
      </c>
      <c r="I775" s="2" t="s">
        <v>33</v>
      </c>
      <c r="J775" s="105">
        <v>2777158.7847141596</v>
      </c>
      <c r="K775" s="103"/>
    </row>
    <row r="776" spans="1:11">
      <c r="A776" s="2" t="s">
        <v>139</v>
      </c>
      <c r="B776" s="2" t="s">
        <v>136</v>
      </c>
      <c r="C776" s="2" t="s">
        <v>64</v>
      </c>
      <c r="D776" s="101">
        <v>41609</v>
      </c>
      <c r="E776" s="102">
        <f t="shared" si="13"/>
        <v>12</v>
      </c>
      <c r="F776" s="102" t="s">
        <v>19</v>
      </c>
      <c r="G776" s="2" t="s">
        <v>127</v>
      </c>
      <c r="H776" s="2" t="s">
        <v>129</v>
      </c>
      <c r="I776" s="2" t="s">
        <v>33</v>
      </c>
      <c r="J776" s="105">
        <v>1505235.4723879206</v>
      </c>
      <c r="K776" s="103"/>
    </row>
    <row r="777" spans="1:11">
      <c r="A777" s="2" t="s">
        <v>139</v>
      </c>
      <c r="B777" s="2" t="s">
        <v>136</v>
      </c>
      <c r="C777" s="2" t="s">
        <v>64</v>
      </c>
      <c r="D777" s="101">
        <v>41640</v>
      </c>
      <c r="E777" s="102">
        <f t="shared" si="13"/>
        <v>1</v>
      </c>
      <c r="F777" s="102" t="s">
        <v>19</v>
      </c>
      <c r="G777" s="2" t="s">
        <v>127</v>
      </c>
      <c r="H777" s="2" t="s">
        <v>129</v>
      </c>
      <c r="I777" s="2" t="s">
        <v>33</v>
      </c>
      <c r="J777" s="105">
        <v>1375663.6681960202</v>
      </c>
      <c r="K777" s="103"/>
    </row>
    <row r="778" spans="1:11">
      <c r="A778" s="2" t="s">
        <v>139</v>
      </c>
      <c r="B778" s="2" t="s">
        <v>136</v>
      </c>
      <c r="C778" s="2" t="s">
        <v>64</v>
      </c>
      <c r="D778" s="101">
        <v>41671</v>
      </c>
      <c r="E778" s="102">
        <f t="shared" si="13"/>
        <v>2</v>
      </c>
      <c r="F778" s="102" t="s">
        <v>19</v>
      </c>
      <c r="G778" s="2" t="s">
        <v>127</v>
      </c>
      <c r="H778" s="2" t="s">
        <v>129</v>
      </c>
      <c r="I778" s="2" t="s">
        <v>33</v>
      </c>
      <c r="J778" s="105">
        <v>1475521.04291592</v>
      </c>
      <c r="K778" s="103"/>
    </row>
    <row r="779" spans="1:11">
      <c r="A779" s="2" t="s">
        <v>139</v>
      </c>
      <c r="B779" s="2" t="s">
        <v>136</v>
      </c>
      <c r="C779" s="2" t="s">
        <v>64</v>
      </c>
      <c r="D779" s="101">
        <v>41699</v>
      </c>
      <c r="E779" s="102">
        <f t="shared" si="13"/>
        <v>3</v>
      </c>
      <c r="F779" s="102" t="s">
        <v>19</v>
      </c>
      <c r="G779" s="2" t="s">
        <v>127</v>
      </c>
      <c r="H779" s="2" t="s">
        <v>129</v>
      </c>
      <c r="I779" s="2" t="s">
        <v>33</v>
      </c>
      <c r="J779" s="105">
        <v>1513094.2096040398</v>
      </c>
      <c r="K779" s="103"/>
    </row>
    <row r="780" spans="1:11">
      <c r="A780" s="2" t="s">
        <v>139</v>
      </c>
      <c r="B780" s="2" t="s">
        <v>136</v>
      </c>
      <c r="C780" s="2" t="s">
        <v>64</v>
      </c>
      <c r="D780" s="101">
        <v>41730</v>
      </c>
      <c r="E780" s="102">
        <f t="shared" si="13"/>
        <v>4</v>
      </c>
      <c r="F780" s="102" t="s">
        <v>19</v>
      </c>
      <c r="G780" s="2" t="s">
        <v>127</v>
      </c>
      <c r="H780" s="2" t="s">
        <v>129</v>
      </c>
      <c r="I780" s="2" t="s">
        <v>33</v>
      </c>
      <c r="J780" s="105">
        <v>1628187.8009364803</v>
      </c>
      <c r="K780" s="103"/>
    </row>
    <row r="781" spans="1:11">
      <c r="A781" s="2" t="s">
        <v>139</v>
      </c>
      <c r="B781" s="2" t="s">
        <v>136</v>
      </c>
      <c r="C781" s="2" t="s">
        <v>64</v>
      </c>
      <c r="D781" s="101">
        <v>41760</v>
      </c>
      <c r="E781" s="102">
        <f t="shared" si="13"/>
        <v>5</v>
      </c>
      <c r="F781" s="102" t="s">
        <v>19</v>
      </c>
      <c r="G781" s="2" t="s">
        <v>127</v>
      </c>
      <c r="H781" s="2" t="s">
        <v>129</v>
      </c>
      <c r="I781" s="2" t="s">
        <v>33</v>
      </c>
      <c r="J781" s="105">
        <v>1857077.4607560001</v>
      </c>
      <c r="K781" s="103"/>
    </row>
    <row r="782" spans="1:11">
      <c r="A782" s="2" t="s">
        <v>139</v>
      </c>
      <c r="B782" s="2" t="s">
        <v>136</v>
      </c>
      <c r="C782" s="2" t="s">
        <v>64</v>
      </c>
      <c r="D782" s="101">
        <v>41791</v>
      </c>
      <c r="E782" s="102">
        <f t="shared" si="13"/>
        <v>6</v>
      </c>
      <c r="F782" s="102" t="s">
        <v>19</v>
      </c>
      <c r="G782" s="2" t="s">
        <v>127</v>
      </c>
      <c r="H782" s="2" t="s">
        <v>129</v>
      </c>
      <c r="I782" s="2" t="s">
        <v>33</v>
      </c>
      <c r="J782" s="105">
        <v>981974.46025223995</v>
      </c>
      <c r="K782" s="103"/>
    </row>
    <row r="783" spans="1:11">
      <c r="A783" s="2" t="s">
        <v>139</v>
      </c>
      <c r="B783" s="2" t="s">
        <v>136</v>
      </c>
      <c r="C783" s="2" t="s">
        <v>64</v>
      </c>
      <c r="D783" s="101">
        <v>41456</v>
      </c>
      <c r="E783" s="102">
        <f t="shared" si="13"/>
        <v>7</v>
      </c>
      <c r="F783" s="102" t="s">
        <v>19</v>
      </c>
      <c r="G783" s="2" t="s">
        <v>146</v>
      </c>
      <c r="H783" s="2" t="s">
        <v>130</v>
      </c>
      <c r="I783" s="2" t="s">
        <v>33</v>
      </c>
      <c r="J783" s="105">
        <v>1583857.8672582491</v>
      </c>
      <c r="K783" s="103"/>
    </row>
    <row r="784" spans="1:11">
      <c r="A784" s="2" t="s">
        <v>139</v>
      </c>
      <c r="B784" s="2" t="s">
        <v>136</v>
      </c>
      <c r="C784" s="2" t="s">
        <v>64</v>
      </c>
      <c r="D784" s="101">
        <v>41487</v>
      </c>
      <c r="E784" s="102">
        <f t="shared" ref="E784:E842" si="14">MONTH(D784)</f>
        <v>8</v>
      </c>
      <c r="F784" s="102" t="s">
        <v>19</v>
      </c>
      <c r="G784" s="2" t="s">
        <v>146</v>
      </c>
      <c r="H784" s="2" t="s">
        <v>130</v>
      </c>
      <c r="I784" s="2" t="s">
        <v>33</v>
      </c>
      <c r="J784" s="105">
        <v>1861716.078207552</v>
      </c>
      <c r="K784" s="103"/>
    </row>
    <row r="785" spans="1:11">
      <c r="A785" s="2" t="s">
        <v>139</v>
      </c>
      <c r="B785" s="2" t="s">
        <v>136</v>
      </c>
      <c r="C785" s="2" t="s">
        <v>64</v>
      </c>
      <c r="D785" s="101">
        <v>41518</v>
      </c>
      <c r="E785" s="102">
        <f t="shared" si="14"/>
        <v>9</v>
      </c>
      <c r="F785" s="102" t="s">
        <v>19</v>
      </c>
      <c r="G785" s="2" t="s">
        <v>146</v>
      </c>
      <c r="H785" s="2" t="s">
        <v>130</v>
      </c>
      <c r="I785" s="2" t="s">
        <v>33</v>
      </c>
      <c r="J785" s="105">
        <v>1818760.5971448703</v>
      </c>
      <c r="K785" s="103"/>
    </row>
    <row r="786" spans="1:11">
      <c r="A786" s="2" t="s">
        <v>139</v>
      </c>
      <c r="B786" s="2" t="s">
        <v>136</v>
      </c>
      <c r="C786" s="2" t="s">
        <v>64</v>
      </c>
      <c r="D786" s="101">
        <v>41548</v>
      </c>
      <c r="E786" s="102">
        <f t="shared" si="14"/>
        <v>10</v>
      </c>
      <c r="F786" s="102" t="s">
        <v>19</v>
      </c>
      <c r="G786" s="2" t="s">
        <v>146</v>
      </c>
      <c r="H786" s="2" t="s">
        <v>130</v>
      </c>
      <c r="I786" s="2" t="s">
        <v>33</v>
      </c>
      <c r="J786" s="105">
        <v>2304966.198724838</v>
      </c>
      <c r="K786" s="103"/>
    </row>
    <row r="787" spans="1:11">
      <c r="A787" s="2" t="s">
        <v>139</v>
      </c>
      <c r="B787" s="2" t="s">
        <v>136</v>
      </c>
      <c r="C787" s="2" t="s">
        <v>64</v>
      </c>
      <c r="D787" s="101">
        <v>41579</v>
      </c>
      <c r="E787" s="102">
        <f t="shared" si="14"/>
        <v>11</v>
      </c>
      <c r="F787" s="102" t="s">
        <v>19</v>
      </c>
      <c r="G787" s="2" t="s">
        <v>146</v>
      </c>
      <c r="H787" s="2" t="s">
        <v>130</v>
      </c>
      <c r="I787" s="2" t="s">
        <v>33</v>
      </c>
      <c r="J787" s="105">
        <v>2440357.2575165858</v>
      </c>
      <c r="K787" s="103"/>
    </row>
    <row r="788" spans="1:11">
      <c r="A788" s="2" t="s">
        <v>139</v>
      </c>
      <c r="B788" s="2" t="s">
        <v>136</v>
      </c>
      <c r="C788" s="2" t="s">
        <v>64</v>
      </c>
      <c r="D788" s="101">
        <v>41609</v>
      </c>
      <c r="E788" s="102">
        <f t="shared" si="14"/>
        <v>12</v>
      </c>
      <c r="F788" s="102" t="s">
        <v>19</v>
      </c>
      <c r="G788" s="2" t="s">
        <v>146</v>
      </c>
      <c r="H788" s="2" t="s">
        <v>130</v>
      </c>
      <c r="I788" s="2" t="s">
        <v>33</v>
      </c>
      <c r="J788" s="105">
        <v>1365336.6411364649</v>
      </c>
      <c r="K788" s="103"/>
    </row>
    <row r="789" spans="1:11">
      <c r="A789" s="2" t="s">
        <v>139</v>
      </c>
      <c r="B789" s="2" t="s">
        <v>136</v>
      </c>
      <c r="C789" s="2" t="s">
        <v>64</v>
      </c>
      <c r="D789" s="101">
        <v>41640</v>
      </c>
      <c r="E789" s="102">
        <f t="shared" si="14"/>
        <v>1</v>
      </c>
      <c r="F789" s="102" t="s">
        <v>19</v>
      </c>
      <c r="G789" s="2" t="s">
        <v>146</v>
      </c>
      <c r="H789" s="2" t="s">
        <v>130</v>
      </c>
      <c r="I789" s="2" t="s">
        <v>33</v>
      </c>
      <c r="J789" s="105">
        <v>1211465.2302915659</v>
      </c>
      <c r="K789" s="103"/>
    </row>
    <row r="790" spans="1:11">
      <c r="A790" s="2" t="s">
        <v>139</v>
      </c>
      <c r="B790" s="2" t="s">
        <v>136</v>
      </c>
      <c r="C790" s="2" t="s">
        <v>64</v>
      </c>
      <c r="D790" s="101">
        <v>41671</v>
      </c>
      <c r="E790" s="102">
        <f t="shared" si="14"/>
        <v>2</v>
      </c>
      <c r="F790" s="102" t="s">
        <v>19</v>
      </c>
      <c r="G790" s="2" t="s">
        <v>146</v>
      </c>
      <c r="H790" s="2" t="s">
        <v>130</v>
      </c>
      <c r="I790" s="2" t="s">
        <v>33</v>
      </c>
      <c r="J790" s="105">
        <v>1521468.8063359074</v>
      </c>
      <c r="K790" s="103"/>
    </row>
    <row r="791" spans="1:11">
      <c r="A791" s="2" t="s">
        <v>139</v>
      </c>
      <c r="B791" s="2" t="s">
        <v>136</v>
      </c>
      <c r="C791" s="2" t="s">
        <v>64</v>
      </c>
      <c r="D791" s="101">
        <v>41699</v>
      </c>
      <c r="E791" s="102">
        <f t="shared" si="14"/>
        <v>3</v>
      </c>
      <c r="F791" s="102" t="s">
        <v>19</v>
      </c>
      <c r="G791" s="2" t="s">
        <v>146</v>
      </c>
      <c r="H791" s="2" t="s">
        <v>130</v>
      </c>
      <c r="I791" s="2" t="s">
        <v>33</v>
      </c>
      <c r="J791" s="105">
        <v>1400184.8970591237</v>
      </c>
      <c r="K791" s="103"/>
    </row>
    <row r="792" spans="1:11">
      <c r="A792" s="2" t="s">
        <v>139</v>
      </c>
      <c r="B792" s="2" t="s">
        <v>136</v>
      </c>
      <c r="C792" s="2" t="s">
        <v>64</v>
      </c>
      <c r="D792" s="101">
        <v>41730</v>
      </c>
      <c r="E792" s="102">
        <f t="shared" si="14"/>
        <v>4</v>
      </c>
      <c r="F792" s="102" t="s">
        <v>19</v>
      </c>
      <c r="G792" s="2" t="s">
        <v>146</v>
      </c>
      <c r="H792" s="2" t="s">
        <v>130</v>
      </c>
      <c r="I792" s="2" t="s">
        <v>33</v>
      </c>
      <c r="J792" s="105">
        <v>1483355.0770554726</v>
      </c>
      <c r="K792" s="103"/>
    </row>
    <row r="793" spans="1:11">
      <c r="A793" s="2" t="s">
        <v>139</v>
      </c>
      <c r="B793" s="2" t="s">
        <v>136</v>
      </c>
      <c r="C793" s="2" t="s">
        <v>64</v>
      </c>
      <c r="D793" s="101">
        <v>41760</v>
      </c>
      <c r="E793" s="102">
        <f t="shared" si="14"/>
        <v>5</v>
      </c>
      <c r="F793" s="102" t="s">
        <v>19</v>
      </c>
      <c r="G793" s="2" t="s">
        <v>146</v>
      </c>
      <c r="H793" s="2" t="s">
        <v>130</v>
      </c>
      <c r="I793" s="2" t="s">
        <v>33</v>
      </c>
      <c r="J793" s="105">
        <v>1790831.8374007489</v>
      </c>
      <c r="K793" s="103"/>
    </row>
    <row r="794" spans="1:11">
      <c r="A794" s="2" t="s">
        <v>139</v>
      </c>
      <c r="B794" s="2" t="s">
        <v>136</v>
      </c>
      <c r="C794" s="2" t="s">
        <v>64</v>
      </c>
      <c r="D794" s="101">
        <v>41791</v>
      </c>
      <c r="E794" s="102">
        <f t="shared" si="14"/>
        <v>6</v>
      </c>
      <c r="F794" s="102" t="s">
        <v>19</v>
      </c>
      <c r="G794" s="2" t="s">
        <v>146</v>
      </c>
      <c r="H794" s="2" t="s">
        <v>130</v>
      </c>
      <c r="I794" s="2" t="s">
        <v>33</v>
      </c>
      <c r="J794" s="105">
        <v>911806.4599299801</v>
      </c>
      <c r="K794" s="103"/>
    </row>
    <row r="795" spans="1:11">
      <c r="A795" s="2" t="s">
        <v>139</v>
      </c>
      <c r="B795" s="2" t="s">
        <v>136</v>
      </c>
      <c r="C795" s="2" t="s">
        <v>64</v>
      </c>
      <c r="D795" s="101">
        <v>41456</v>
      </c>
      <c r="E795" s="102">
        <f t="shared" si="14"/>
        <v>7</v>
      </c>
      <c r="F795" s="102" t="s">
        <v>19</v>
      </c>
      <c r="G795" s="2" t="s">
        <v>146</v>
      </c>
      <c r="H795" s="2" t="s">
        <v>131</v>
      </c>
      <c r="I795" s="2" t="s">
        <v>33</v>
      </c>
      <c r="J795" s="105">
        <v>884023.92783632269</v>
      </c>
      <c r="K795" s="103"/>
    </row>
    <row r="796" spans="1:11">
      <c r="A796" s="2" t="s">
        <v>139</v>
      </c>
      <c r="B796" s="2" t="s">
        <v>136</v>
      </c>
      <c r="C796" s="2" t="s">
        <v>64</v>
      </c>
      <c r="D796" s="101">
        <v>41487</v>
      </c>
      <c r="E796" s="102">
        <f t="shared" si="14"/>
        <v>8</v>
      </c>
      <c r="F796" s="102" t="s">
        <v>19</v>
      </c>
      <c r="G796" s="2" t="s">
        <v>146</v>
      </c>
      <c r="H796" s="2" t="s">
        <v>131</v>
      </c>
      <c r="I796" s="2" t="s">
        <v>33</v>
      </c>
      <c r="J796" s="105">
        <v>1052207.4304358403</v>
      </c>
      <c r="K796" s="103"/>
    </row>
    <row r="797" spans="1:11">
      <c r="A797" s="2" t="s">
        <v>139</v>
      </c>
      <c r="B797" s="2" t="s">
        <v>136</v>
      </c>
      <c r="C797" s="2" t="s">
        <v>64</v>
      </c>
      <c r="D797" s="101">
        <v>41518</v>
      </c>
      <c r="E797" s="102">
        <f t="shared" si="14"/>
        <v>9</v>
      </c>
      <c r="F797" s="102" t="s">
        <v>19</v>
      </c>
      <c r="G797" s="2" t="s">
        <v>146</v>
      </c>
      <c r="H797" s="2" t="s">
        <v>131</v>
      </c>
      <c r="I797" s="2" t="s">
        <v>33</v>
      </c>
      <c r="J797" s="105">
        <v>1016958.2253807157</v>
      </c>
      <c r="K797" s="103"/>
    </row>
    <row r="798" spans="1:11">
      <c r="A798" s="2" t="s">
        <v>139</v>
      </c>
      <c r="B798" s="2" t="s">
        <v>136</v>
      </c>
      <c r="C798" s="2" t="s">
        <v>64</v>
      </c>
      <c r="D798" s="101">
        <v>41548</v>
      </c>
      <c r="E798" s="102">
        <f t="shared" si="14"/>
        <v>10</v>
      </c>
      <c r="F798" s="102" t="s">
        <v>19</v>
      </c>
      <c r="G798" s="2" t="s">
        <v>146</v>
      </c>
      <c r="H798" s="2" t="s">
        <v>131</v>
      </c>
      <c r="I798" s="2" t="s">
        <v>33</v>
      </c>
      <c r="J798" s="105">
        <v>1488480.8550150518</v>
      </c>
      <c r="K798" s="103"/>
    </row>
    <row r="799" spans="1:11">
      <c r="A799" s="2" t="s">
        <v>139</v>
      </c>
      <c r="B799" s="2" t="s">
        <v>136</v>
      </c>
      <c r="C799" s="2" t="s">
        <v>64</v>
      </c>
      <c r="D799" s="101">
        <v>41579</v>
      </c>
      <c r="E799" s="102">
        <f t="shared" si="14"/>
        <v>11</v>
      </c>
      <c r="F799" s="102" t="s">
        <v>19</v>
      </c>
      <c r="G799" s="2" t="s">
        <v>146</v>
      </c>
      <c r="H799" s="2" t="s">
        <v>131</v>
      </c>
      <c r="I799" s="2" t="s">
        <v>33</v>
      </c>
      <c r="J799" s="105">
        <v>1639667.9831029386</v>
      </c>
      <c r="K799" s="103"/>
    </row>
    <row r="800" spans="1:11">
      <c r="A800" s="2" t="s">
        <v>139</v>
      </c>
      <c r="B800" s="2" t="s">
        <v>136</v>
      </c>
      <c r="C800" s="2" t="s">
        <v>64</v>
      </c>
      <c r="D800" s="101">
        <v>41609</v>
      </c>
      <c r="E800" s="102">
        <f t="shared" si="14"/>
        <v>12</v>
      </c>
      <c r="F800" s="102" t="s">
        <v>19</v>
      </c>
      <c r="G800" s="2" t="s">
        <v>146</v>
      </c>
      <c r="H800" s="2" t="s">
        <v>131</v>
      </c>
      <c r="I800" s="2" t="s">
        <v>33</v>
      </c>
      <c r="J800" s="105">
        <v>765598.62357103126</v>
      </c>
      <c r="K800" s="103"/>
    </row>
    <row r="801" spans="1:11">
      <c r="A801" s="2" t="s">
        <v>139</v>
      </c>
      <c r="B801" s="2" t="s">
        <v>136</v>
      </c>
      <c r="C801" s="2" t="s">
        <v>64</v>
      </c>
      <c r="D801" s="101">
        <v>41640</v>
      </c>
      <c r="E801" s="102">
        <f t="shared" si="14"/>
        <v>1</v>
      </c>
      <c r="F801" s="102" t="s">
        <v>19</v>
      </c>
      <c r="G801" s="2" t="s">
        <v>146</v>
      </c>
      <c r="H801" s="2" t="s">
        <v>131</v>
      </c>
      <c r="I801" s="2" t="s">
        <v>33</v>
      </c>
      <c r="J801" s="105">
        <v>742706.65420794766</v>
      </c>
      <c r="K801" s="103"/>
    </row>
    <row r="802" spans="1:11">
      <c r="A802" s="2" t="s">
        <v>139</v>
      </c>
      <c r="B802" s="2" t="s">
        <v>136</v>
      </c>
      <c r="C802" s="2" t="s">
        <v>64</v>
      </c>
      <c r="D802" s="101">
        <v>41671</v>
      </c>
      <c r="E802" s="102">
        <f t="shared" si="14"/>
        <v>2</v>
      </c>
      <c r="F802" s="102" t="s">
        <v>19</v>
      </c>
      <c r="G802" s="2" t="s">
        <v>146</v>
      </c>
      <c r="H802" s="2" t="s">
        <v>131</v>
      </c>
      <c r="I802" s="2" t="s">
        <v>33</v>
      </c>
      <c r="J802" s="105">
        <v>822050.21729515784</v>
      </c>
      <c r="K802" s="103"/>
    </row>
    <row r="803" spans="1:11">
      <c r="A803" s="2" t="s">
        <v>139</v>
      </c>
      <c r="B803" s="2" t="s">
        <v>136</v>
      </c>
      <c r="C803" s="2" t="s">
        <v>64</v>
      </c>
      <c r="D803" s="101">
        <v>41699</v>
      </c>
      <c r="E803" s="102">
        <f t="shared" si="14"/>
        <v>3</v>
      </c>
      <c r="F803" s="102" t="s">
        <v>19</v>
      </c>
      <c r="G803" s="2" t="s">
        <v>146</v>
      </c>
      <c r="H803" s="2" t="s">
        <v>131</v>
      </c>
      <c r="I803" s="2" t="s">
        <v>33</v>
      </c>
      <c r="J803" s="105">
        <v>806728.57071739517</v>
      </c>
      <c r="K803" s="103"/>
    </row>
    <row r="804" spans="1:11">
      <c r="A804" s="2" t="s">
        <v>139</v>
      </c>
      <c r="B804" s="2" t="s">
        <v>136</v>
      </c>
      <c r="C804" s="2" t="s">
        <v>64</v>
      </c>
      <c r="D804" s="101">
        <v>41730</v>
      </c>
      <c r="E804" s="102">
        <f t="shared" si="14"/>
        <v>4</v>
      </c>
      <c r="F804" s="102" t="s">
        <v>19</v>
      </c>
      <c r="G804" s="2" t="s">
        <v>146</v>
      </c>
      <c r="H804" s="2" t="s">
        <v>131</v>
      </c>
      <c r="I804" s="2" t="s">
        <v>33</v>
      </c>
      <c r="J804" s="105">
        <v>866589.56529720977</v>
      </c>
      <c r="K804" s="103"/>
    </row>
    <row r="805" spans="1:11">
      <c r="A805" s="2" t="s">
        <v>139</v>
      </c>
      <c r="B805" s="2" t="s">
        <v>136</v>
      </c>
      <c r="C805" s="2" t="s">
        <v>64</v>
      </c>
      <c r="D805" s="101">
        <v>41760</v>
      </c>
      <c r="E805" s="102">
        <f t="shared" si="14"/>
        <v>5</v>
      </c>
      <c r="F805" s="102" t="s">
        <v>19</v>
      </c>
      <c r="G805" s="2" t="s">
        <v>146</v>
      </c>
      <c r="H805" s="2" t="s">
        <v>131</v>
      </c>
      <c r="I805" s="2" t="s">
        <v>33</v>
      </c>
      <c r="J805" s="105">
        <v>987204.11778920982</v>
      </c>
      <c r="K805" s="103"/>
    </row>
    <row r="806" spans="1:11">
      <c r="A806" s="2" t="s">
        <v>139</v>
      </c>
      <c r="B806" s="2" t="s">
        <v>136</v>
      </c>
      <c r="C806" s="2" t="s">
        <v>64</v>
      </c>
      <c r="D806" s="101">
        <v>41791</v>
      </c>
      <c r="E806" s="102">
        <f t="shared" si="14"/>
        <v>6</v>
      </c>
      <c r="F806" s="102" t="s">
        <v>19</v>
      </c>
      <c r="G806" s="2" t="s">
        <v>146</v>
      </c>
      <c r="H806" s="2" t="s">
        <v>131</v>
      </c>
      <c r="I806" s="2" t="s">
        <v>33</v>
      </c>
      <c r="J806" s="105">
        <v>506308.79330234113</v>
      </c>
      <c r="K806" s="103"/>
    </row>
    <row r="807" spans="1:11">
      <c r="A807" s="2" t="s">
        <v>139</v>
      </c>
      <c r="B807" s="2" t="s">
        <v>136</v>
      </c>
      <c r="C807" s="2" t="s">
        <v>64</v>
      </c>
      <c r="D807" s="101">
        <v>41456</v>
      </c>
      <c r="E807" s="102">
        <f t="shared" si="14"/>
        <v>7</v>
      </c>
      <c r="F807" s="102" t="s">
        <v>19</v>
      </c>
      <c r="G807" s="2" t="s">
        <v>146</v>
      </c>
      <c r="H807" s="2" t="s">
        <v>132</v>
      </c>
      <c r="I807" s="2" t="s">
        <v>33</v>
      </c>
      <c r="J807" s="105">
        <v>904892.03843125247</v>
      </c>
      <c r="K807" s="103"/>
    </row>
    <row r="808" spans="1:11">
      <c r="A808" s="2" t="s">
        <v>139</v>
      </c>
      <c r="B808" s="2" t="s">
        <v>136</v>
      </c>
      <c r="C808" s="2" t="s">
        <v>64</v>
      </c>
      <c r="D808" s="101">
        <v>41487</v>
      </c>
      <c r="E808" s="102">
        <f t="shared" si="14"/>
        <v>8</v>
      </c>
      <c r="F808" s="102" t="s">
        <v>19</v>
      </c>
      <c r="G808" s="2" t="s">
        <v>146</v>
      </c>
      <c r="H808" s="2" t="s">
        <v>132</v>
      </c>
      <c r="I808" s="2" t="s">
        <v>33</v>
      </c>
      <c r="J808" s="105">
        <v>1067052.2598973438</v>
      </c>
      <c r="K808" s="103"/>
    </row>
    <row r="809" spans="1:11">
      <c r="A809" s="2" t="s">
        <v>139</v>
      </c>
      <c r="B809" s="2" t="s">
        <v>136</v>
      </c>
      <c r="C809" s="2" t="s">
        <v>64</v>
      </c>
      <c r="D809" s="101">
        <v>41518</v>
      </c>
      <c r="E809" s="102">
        <f t="shared" si="14"/>
        <v>9</v>
      </c>
      <c r="F809" s="102" t="s">
        <v>19</v>
      </c>
      <c r="G809" s="2" t="s">
        <v>146</v>
      </c>
      <c r="H809" s="2" t="s">
        <v>132</v>
      </c>
      <c r="I809" s="2" t="s">
        <v>33</v>
      </c>
      <c r="J809" s="105">
        <v>1026646.9835398964</v>
      </c>
      <c r="K809" s="103"/>
    </row>
    <row r="810" spans="1:11">
      <c r="A810" s="2" t="s">
        <v>139</v>
      </c>
      <c r="B810" s="2" t="s">
        <v>136</v>
      </c>
      <c r="C810" s="2" t="s">
        <v>64</v>
      </c>
      <c r="D810" s="101">
        <v>41548</v>
      </c>
      <c r="E810" s="102">
        <f t="shared" si="14"/>
        <v>10</v>
      </c>
      <c r="F810" s="102" t="s">
        <v>19</v>
      </c>
      <c r="G810" s="2" t="s">
        <v>146</v>
      </c>
      <c r="H810" s="2" t="s">
        <v>132</v>
      </c>
      <c r="I810" s="2" t="s">
        <v>33</v>
      </c>
      <c r="J810" s="105">
        <v>1557091.8051502465</v>
      </c>
      <c r="K810" s="103"/>
    </row>
    <row r="811" spans="1:11">
      <c r="A811" s="2" t="s">
        <v>139</v>
      </c>
      <c r="B811" s="2" t="s">
        <v>136</v>
      </c>
      <c r="C811" s="2" t="s">
        <v>64</v>
      </c>
      <c r="D811" s="101">
        <v>41579</v>
      </c>
      <c r="E811" s="102">
        <f t="shared" si="14"/>
        <v>11</v>
      </c>
      <c r="F811" s="102" t="s">
        <v>19</v>
      </c>
      <c r="G811" s="2" t="s">
        <v>146</v>
      </c>
      <c r="H811" s="2" t="s">
        <v>132</v>
      </c>
      <c r="I811" s="2" t="s">
        <v>33</v>
      </c>
      <c r="J811" s="105">
        <v>1710092.7084534448</v>
      </c>
      <c r="K811" s="103"/>
    </row>
    <row r="812" spans="1:11">
      <c r="A812" s="2" t="s">
        <v>139</v>
      </c>
      <c r="B812" s="2" t="s">
        <v>136</v>
      </c>
      <c r="C812" s="2" t="s">
        <v>64</v>
      </c>
      <c r="D812" s="101">
        <v>41609</v>
      </c>
      <c r="E812" s="102">
        <f t="shared" si="14"/>
        <v>12</v>
      </c>
      <c r="F812" s="102" t="s">
        <v>19</v>
      </c>
      <c r="G812" s="2" t="s">
        <v>146</v>
      </c>
      <c r="H812" s="2" t="s">
        <v>132</v>
      </c>
      <c r="I812" s="2" t="s">
        <v>33</v>
      </c>
      <c r="J812" s="105">
        <v>799573.69102222088</v>
      </c>
      <c r="K812" s="103"/>
    </row>
    <row r="813" spans="1:11">
      <c r="A813" s="2" t="s">
        <v>139</v>
      </c>
      <c r="B813" s="2" t="s">
        <v>136</v>
      </c>
      <c r="C813" s="2" t="s">
        <v>64</v>
      </c>
      <c r="D813" s="101">
        <v>41640</v>
      </c>
      <c r="E813" s="102">
        <f t="shared" si="14"/>
        <v>1</v>
      </c>
      <c r="F813" s="102" t="s">
        <v>19</v>
      </c>
      <c r="G813" s="2" t="s">
        <v>146</v>
      </c>
      <c r="H813" s="2" t="s">
        <v>132</v>
      </c>
      <c r="I813" s="2" t="s">
        <v>33</v>
      </c>
      <c r="J813" s="105">
        <v>793393.06373042695</v>
      </c>
      <c r="K813" s="103"/>
    </row>
    <row r="814" spans="1:11">
      <c r="A814" s="2" t="s">
        <v>139</v>
      </c>
      <c r="B814" s="2" t="s">
        <v>136</v>
      </c>
      <c r="C814" s="2" t="s">
        <v>64</v>
      </c>
      <c r="D814" s="101">
        <v>41671</v>
      </c>
      <c r="E814" s="102">
        <f t="shared" si="14"/>
        <v>2</v>
      </c>
      <c r="F814" s="102" t="s">
        <v>19</v>
      </c>
      <c r="G814" s="2" t="s">
        <v>146</v>
      </c>
      <c r="H814" s="2" t="s">
        <v>132</v>
      </c>
      <c r="I814" s="2" t="s">
        <v>33</v>
      </c>
      <c r="J814" s="105">
        <v>931740.99835025659</v>
      </c>
      <c r="K814" s="103"/>
    </row>
    <row r="815" spans="1:11">
      <c r="A815" s="2" t="s">
        <v>139</v>
      </c>
      <c r="B815" s="2" t="s">
        <v>136</v>
      </c>
      <c r="C815" s="2" t="s">
        <v>64</v>
      </c>
      <c r="D815" s="101">
        <v>41699</v>
      </c>
      <c r="E815" s="102">
        <f t="shared" si="14"/>
        <v>3</v>
      </c>
      <c r="F815" s="102" t="s">
        <v>19</v>
      </c>
      <c r="G815" s="2" t="s">
        <v>146</v>
      </c>
      <c r="H815" s="2" t="s">
        <v>132</v>
      </c>
      <c r="I815" s="2" t="s">
        <v>33</v>
      </c>
      <c r="J815" s="105">
        <v>827560.38466741249</v>
      </c>
      <c r="K815" s="103"/>
    </row>
    <row r="816" spans="1:11">
      <c r="A816" s="2" t="s">
        <v>139</v>
      </c>
      <c r="B816" s="2" t="s">
        <v>136</v>
      </c>
      <c r="C816" s="2" t="s">
        <v>64</v>
      </c>
      <c r="D816" s="101">
        <v>41730</v>
      </c>
      <c r="E816" s="102">
        <f t="shared" si="14"/>
        <v>4</v>
      </c>
      <c r="F816" s="102" t="s">
        <v>19</v>
      </c>
      <c r="G816" s="2" t="s">
        <v>146</v>
      </c>
      <c r="H816" s="2" t="s">
        <v>132</v>
      </c>
      <c r="I816" s="2" t="s">
        <v>33</v>
      </c>
      <c r="J816" s="105">
        <v>909762.07978018955</v>
      </c>
      <c r="K816" s="103"/>
    </row>
    <row r="817" spans="1:11">
      <c r="A817" s="2" t="s">
        <v>139</v>
      </c>
      <c r="B817" s="2" t="s">
        <v>136</v>
      </c>
      <c r="C817" s="2" t="s">
        <v>64</v>
      </c>
      <c r="D817" s="101">
        <v>41760</v>
      </c>
      <c r="E817" s="102">
        <f t="shared" si="14"/>
        <v>5</v>
      </c>
      <c r="F817" s="102" t="s">
        <v>19</v>
      </c>
      <c r="G817" s="2" t="s">
        <v>146</v>
      </c>
      <c r="H817" s="2" t="s">
        <v>132</v>
      </c>
      <c r="I817" s="2" t="s">
        <v>33</v>
      </c>
      <c r="J817" s="105">
        <v>1108803.4317190656</v>
      </c>
      <c r="K817" s="103"/>
    </row>
    <row r="818" spans="1:11">
      <c r="A818" s="2" t="s">
        <v>139</v>
      </c>
      <c r="B818" s="2" t="s">
        <v>136</v>
      </c>
      <c r="C818" s="2" t="s">
        <v>64</v>
      </c>
      <c r="D818" s="101">
        <v>41791</v>
      </c>
      <c r="E818" s="102">
        <f t="shared" si="14"/>
        <v>6</v>
      </c>
      <c r="F818" s="102" t="s">
        <v>19</v>
      </c>
      <c r="G818" s="2" t="s">
        <v>146</v>
      </c>
      <c r="H818" s="2" t="s">
        <v>132</v>
      </c>
      <c r="I818" s="2" t="s">
        <v>33</v>
      </c>
      <c r="J818" s="105">
        <v>560496.60864916991</v>
      </c>
      <c r="K818" s="103"/>
    </row>
    <row r="819" spans="1:11">
      <c r="A819" s="2" t="s">
        <v>139</v>
      </c>
      <c r="B819" s="2" t="s">
        <v>136</v>
      </c>
      <c r="C819" s="2" t="s">
        <v>64</v>
      </c>
      <c r="D819" s="101">
        <v>41456</v>
      </c>
      <c r="E819" s="102">
        <f t="shared" si="14"/>
        <v>7</v>
      </c>
      <c r="F819" s="102" t="s">
        <v>19</v>
      </c>
      <c r="G819" s="2" t="s">
        <v>146</v>
      </c>
      <c r="H819" s="2" t="s">
        <v>133</v>
      </c>
      <c r="I819" s="2" t="s">
        <v>33</v>
      </c>
      <c r="J819" s="105">
        <v>498631.6818381226</v>
      </c>
      <c r="K819" s="103"/>
    </row>
    <row r="820" spans="1:11">
      <c r="A820" s="2" t="s">
        <v>139</v>
      </c>
      <c r="B820" s="2" t="s">
        <v>136</v>
      </c>
      <c r="C820" s="2" t="s">
        <v>64</v>
      </c>
      <c r="D820" s="101">
        <v>41487</v>
      </c>
      <c r="E820" s="102">
        <f t="shared" si="14"/>
        <v>8</v>
      </c>
      <c r="F820" s="102" t="s">
        <v>19</v>
      </c>
      <c r="G820" s="2" t="s">
        <v>146</v>
      </c>
      <c r="H820" s="2" t="s">
        <v>133</v>
      </c>
      <c r="I820" s="2" t="s">
        <v>33</v>
      </c>
      <c r="J820" s="105">
        <v>616274.64932342409</v>
      </c>
      <c r="K820" s="103"/>
    </row>
    <row r="821" spans="1:11">
      <c r="A821" s="2" t="s">
        <v>139</v>
      </c>
      <c r="B821" s="2" t="s">
        <v>136</v>
      </c>
      <c r="C821" s="2" t="s">
        <v>64</v>
      </c>
      <c r="D821" s="101">
        <v>41518</v>
      </c>
      <c r="E821" s="102">
        <f t="shared" si="14"/>
        <v>9</v>
      </c>
      <c r="F821" s="102" t="s">
        <v>19</v>
      </c>
      <c r="G821" s="2" t="s">
        <v>146</v>
      </c>
      <c r="H821" s="2" t="s">
        <v>133</v>
      </c>
      <c r="I821" s="2" t="s">
        <v>33</v>
      </c>
      <c r="J821" s="105">
        <v>641878.67036756733</v>
      </c>
      <c r="K821" s="103"/>
    </row>
    <row r="822" spans="1:11">
      <c r="A822" s="2" t="s">
        <v>139</v>
      </c>
      <c r="B822" s="2" t="s">
        <v>136</v>
      </c>
      <c r="C822" s="2" t="s">
        <v>64</v>
      </c>
      <c r="D822" s="101">
        <v>41548</v>
      </c>
      <c r="E822" s="102">
        <f t="shared" si="14"/>
        <v>10</v>
      </c>
      <c r="F822" s="102" t="s">
        <v>19</v>
      </c>
      <c r="G822" s="2" t="s">
        <v>146</v>
      </c>
      <c r="H822" s="2" t="s">
        <v>133</v>
      </c>
      <c r="I822" s="2" t="s">
        <v>33</v>
      </c>
      <c r="J822" s="105">
        <v>749185.9629367278</v>
      </c>
      <c r="K822" s="103"/>
    </row>
    <row r="823" spans="1:11">
      <c r="A823" s="2" t="s">
        <v>139</v>
      </c>
      <c r="B823" s="2" t="s">
        <v>136</v>
      </c>
      <c r="C823" s="2" t="s">
        <v>64</v>
      </c>
      <c r="D823" s="101">
        <v>41579</v>
      </c>
      <c r="E823" s="102">
        <f t="shared" si="14"/>
        <v>11</v>
      </c>
      <c r="F823" s="102" t="s">
        <v>19</v>
      </c>
      <c r="G823" s="2" t="s">
        <v>146</v>
      </c>
      <c r="H823" s="2" t="s">
        <v>133</v>
      </c>
      <c r="I823" s="2" t="s">
        <v>33</v>
      </c>
      <c r="J823" s="105">
        <v>892113.54493715987</v>
      </c>
      <c r="K823" s="103"/>
    </row>
    <row r="824" spans="1:11">
      <c r="A824" s="2" t="s">
        <v>139</v>
      </c>
      <c r="B824" s="2" t="s">
        <v>136</v>
      </c>
      <c r="C824" s="2" t="s">
        <v>64</v>
      </c>
      <c r="D824" s="101">
        <v>41609</v>
      </c>
      <c r="E824" s="102">
        <f t="shared" si="14"/>
        <v>12</v>
      </c>
      <c r="F824" s="102" t="s">
        <v>19</v>
      </c>
      <c r="G824" s="2" t="s">
        <v>146</v>
      </c>
      <c r="H824" s="2" t="s">
        <v>133</v>
      </c>
      <c r="I824" s="2" t="s">
        <v>33</v>
      </c>
      <c r="J824" s="105">
        <v>432516.83808086219</v>
      </c>
      <c r="K824" s="103"/>
    </row>
    <row r="825" spans="1:11">
      <c r="A825" s="2" t="s">
        <v>139</v>
      </c>
      <c r="B825" s="2" t="s">
        <v>136</v>
      </c>
      <c r="C825" s="2" t="s">
        <v>64</v>
      </c>
      <c r="D825" s="101">
        <v>41640</v>
      </c>
      <c r="E825" s="102">
        <f t="shared" si="14"/>
        <v>1</v>
      </c>
      <c r="F825" s="102" t="s">
        <v>19</v>
      </c>
      <c r="G825" s="2" t="s">
        <v>146</v>
      </c>
      <c r="H825" s="2" t="s">
        <v>133</v>
      </c>
      <c r="I825" s="2" t="s">
        <v>33</v>
      </c>
      <c r="J825" s="105">
        <v>409538.75919692736</v>
      </c>
      <c r="K825" s="103"/>
    </row>
    <row r="826" spans="1:11">
      <c r="A826" s="2" t="s">
        <v>139</v>
      </c>
      <c r="B826" s="2" t="s">
        <v>136</v>
      </c>
      <c r="C826" s="2" t="s">
        <v>64</v>
      </c>
      <c r="D826" s="101">
        <v>41671</v>
      </c>
      <c r="E826" s="102">
        <f t="shared" si="14"/>
        <v>2</v>
      </c>
      <c r="F826" s="102" t="s">
        <v>19</v>
      </c>
      <c r="G826" s="2" t="s">
        <v>146</v>
      </c>
      <c r="H826" s="2" t="s">
        <v>133</v>
      </c>
      <c r="I826" s="2" t="s">
        <v>33</v>
      </c>
      <c r="J826" s="105">
        <v>489965.80230679538</v>
      </c>
      <c r="K826" s="103"/>
    </row>
    <row r="827" spans="1:11">
      <c r="A827" s="2" t="s">
        <v>139</v>
      </c>
      <c r="B827" s="2" t="s">
        <v>136</v>
      </c>
      <c r="C827" s="2" t="s">
        <v>64</v>
      </c>
      <c r="D827" s="101">
        <v>41699</v>
      </c>
      <c r="E827" s="102">
        <f t="shared" si="14"/>
        <v>3</v>
      </c>
      <c r="F827" s="102" t="s">
        <v>19</v>
      </c>
      <c r="G827" s="2" t="s">
        <v>146</v>
      </c>
      <c r="H827" s="2" t="s">
        <v>133</v>
      </c>
      <c r="I827" s="2" t="s">
        <v>33</v>
      </c>
      <c r="J827" s="105">
        <v>444871.43123762979</v>
      </c>
      <c r="K827" s="103"/>
    </row>
    <row r="828" spans="1:11">
      <c r="A828" s="2" t="s">
        <v>139</v>
      </c>
      <c r="B828" s="2" t="s">
        <v>136</v>
      </c>
      <c r="C828" s="2" t="s">
        <v>64</v>
      </c>
      <c r="D828" s="101">
        <v>41730</v>
      </c>
      <c r="E828" s="102">
        <f t="shared" si="14"/>
        <v>4</v>
      </c>
      <c r="F828" s="102" t="s">
        <v>19</v>
      </c>
      <c r="G828" s="2" t="s">
        <v>146</v>
      </c>
      <c r="H828" s="2" t="s">
        <v>133</v>
      </c>
      <c r="I828" s="2" t="s">
        <v>33</v>
      </c>
      <c r="J828" s="105">
        <v>472382.50156978617</v>
      </c>
      <c r="K828" s="103"/>
    </row>
    <row r="829" spans="1:11">
      <c r="A829" s="2" t="s">
        <v>139</v>
      </c>
      <c r="B829" s="2" t="s">
        <v>136</v>
      </c>
      <c r="C829" s="2" t="s">
        <v>64</v>
      </c>
      <c r="D829" s="101">
        <v>41760</v>
      </c>
      <c r="E829" s="102">
        <f t="shared" si="14"/>
        <v>5</v>
      </c>
      <c r="F829" s="102" t="s">
        <v>19</v>
      </c>
      <c r="G829" s="2" t="s">
        <v>146</v>
      </c>
      <c r="H829" s="2" t="s">
        <v>133</v>
      </c>
      <c r="I829" s="2" t="s">
        <v>33</v>
      </c>
      <c r="J829" s="105">
        <v>608634.95143913291</v>
      </c>
      <c r="K829" s="103"/>
    </row>
    <row r="830" spans="1:11">
      <c r="A830" s="2" t="s">
        <v>139</v>
      </c>
      <c r="B830" s="2" t="s">
        <v>136</v>
      </c>
      <c r="C830" s="2" t="s">
        <v>64</v>
      </c>
      <c r="D830" s="101">
        <v>41791</v>
      </c>
      <c r="E830" s="102">
        <f t="shared" si="14"/>
        <v>6</v>
      </c>
      <c r="F830" s="102" t="s">
        <v>19</v>
      </c>
      <c r="G830" s="2" t="s">
        <v>146</v>
      </c>
      <c r="H830" s="2" t="s">
        <v>133</v>
      </c>
      <c r="I830" s="2" t="s">
        <v>33</v>
      </c>
      <c r="J830" s="105">
        <v>272324.41448756552</v>
      </c>
      <c r="K830" s="103"/>
    </row>
    <row r="831" spans="1:11">
      <c r="A831" s="2" t="s">
        <v>139</v>
      </c>
      <c r="B831" s="2" t="s">
        <v>136</v>
      </c>
      <c r="C831" s="2" t="s">
        <v>64</v>
      </c>
      <c r="D831" s="101">
        <v>41456</v>
      </c>
      <c r="E831" s="102">
        <f t="shared" si="14"/>
        <v>7</v>
      </c>
      <c r="F831" s="102" t="s">
        <v>19</v>
      </c>
      <c r="G831" s="2" t="s">
        <v>134</v>
      </c>
      <c r="H831" s="2" t="s">
        <v>135</v>
      </c>
      <c r="I831" s="2" t="s">
        <v>33</v>
      </c>
      <c r="J831" s="105">
        <v>3105845.72687844</v>
      </c>
      <c r="K831" s="103"/>
    </row>
    <row r="832" spans="1:11">
      <c r="A832" s="2" t="s">
        <v>139</v>
      </c>
      <c r="B832" s="2" t="s">
        <v>136</v>
      </c>
      <c r="C832" s="2" t="s">
        <v>64</v>
      </c>
      <c r="D832" s="101">
        <v>41487</v>
      </c>
      <c r="E832" s="102">
        <f t="shared" si="14"/>
        <v>8</v>
      </c>
      <c r="F832" s="102" t="s">
        <v>19</v>
      </c>
      <c r="G832" s="2" t="s">
        <v>134</v>
      </c>
      <c r="H832" s="2" t="s">
        <v>135</v>
      </c>
      <c r="I832" s="2" t="s">
        <v>33</v>
      </c>
      <c r="J832" s="105">
        <v>4010585.2851120001</v>
      </c>
      <c r="K832" s="103"/>
    </row>
    <row r="833" spans="1:11">
      <c r="A833" s="2" t="s">
        <v>139</v>
      </c>
      <c r="B833" s="2" t="s">
        <v>136</v>
      </c>
      <c r="C833" s="2" t="s">
        <v>64</v>
      </c>
      <c r="D833" s="101">
        <v>41518</v>
      </c>
      <c r="E833" s="102">
        <f t="shared" si="14"/>
        <v>9</v>
      </c>
      <c r="F833" s="102" t="s">
        <v>19</v>
      </c>
      <c r="G833" s="2" t="s">
        <v>134</v>
      </c>
      <c r="H833" s="2" t="s">
        <v>135</v>
      </c>
      <c r="I833" s="2" t="s">
        <v>33</v>
      </c>
      <c r="J833" s="105">
        <v>3923012.4475718406</v>
      </c>
      <c r="K833" s="103"/>
    </row>
    <row r="834" spans="1:11">
      <c r="A834" s="2" t="s">
        <v>139</v>
      </c>
      <c r="B834" s="2" t="s">
        <v>136</v>
      </c>
      <c r="C834" s="2" t="s">
        <v>64</v>
      </c>
      <c r="D834" s="101">
        <v>41548</v>
      </c>
      <c r="E834" s="102">
        <f t="shared" si="14"/>
        <v>10</v>
      </c>
      <c r="F834" s="102" t="s">
        <v>19</v>
      </c>
      <c r="G834" s="2" t="s">
        <v>134</v>
      </c>
      <c r="H834" s="2" t="s">
        <v>135</v>
      </c>
      <c r="I834" s="2" t="s">
        <v>33</v>
      </c>
      <c r="J834" s="105">
        <v>5304755.0634176014</v>
      </c>
      <c r="K834" s="103"/>
    </row>
    <row r="835" spans="1:11">
      <c r="A835" s="2" t="s">
        <v>139</v>
      </c>
      <c r="B835" s="2" t="s">
        <v>136</v>
      </c>
      <c r="C835" s="2" t="s">
        <v>64</v>
      </c>
      <c r="D835" s="101">
        <v>41579</v>
      </c>
      <c r="E835" s="102">
        <f t="shared" si="14"/>
        <v>11</v>
      </c>
      <c r="F835" s="102" t="s">
        <v>19</v>
      </c>
      <c r="G835" s="2" t="s">
        <v>134</v>
      </c>
      <c r="H835" s="2" t="s">
        <v>135</v>
      </c>
      <c r="I835" s="2" t="s">
        <v>33</v>
      </c>
      <c r="J835" s="105">
        <v>5796055.2061697599</v>
      </c>
      <c r="K835" s="103"/>
    </row>
    <row r="836" spans="1:11">
      <c r="A836" s="2" t="s">
        <v>139</v>
      </c>
      <c r="B836" s="2" t="s">
        <v>136</v>
      </c>
      <c r="C836" s="2" t="s">
        <v>64</v>
      </c>
      <c r="D836" s="101">
        <v>41609</v>
      </c>
      <c r="E836" s="102">
        <f t="shared" si="14"/>
        <v>12</v>
      </c>
      <c r="F836" s="102" t="s">
        <v>19</v>
      </c>
      <c r="G836" s="2" t="s">
        <v>134</v>
      </c>
      <c r="H836" s="2" t="s">
        <v>135</v>
      </c>
      <c r="I836" s="2" t="s">
        <v>33</v>
      </c>
      <c r="J836" s="105">
        <v>2778318.7637284808</v>
      </c>
      <c r="K836" s="103"/>
    </row>
    <row r="837" spans="1:11">
      <c r="A837" s="2" t="s">
        <v>139</v>
      </c>
      <c r="B837" s="2" t="s">
        <v>136</v>
      </c>
      <c r="C837" s="2" t="s">
        <v>64</v>
      </c>
      <c r="D837" s="101">
        <v>41640</v>
      </c>
      <c r="E837" s="102">
        <f t="shared" si="14"/>
        <v>1</v>
      </c>
      <c r="F837" s="102" t="s">
        <v>19</v>
      </c>
      <c r="G837" s="2" t="s">
        <v>134</v>
      </c>
      <c r="H837" s="2" t="s">
        <v>135</v>
      </c>
      <c r="I837" s="2" t="s">
        <v>33</v>
      </c>
      <c r="J837" s="105">
        <v>2890095.0972502003</v>
      </c>
      <c r="K837" s="103"/>
    </row>
    <row r="838" spans="1:11">
      <c r="A838" s="2" t="s">
        <v>139</v>
      </c>
      <c r="B838" s="2" t="s">
        <v>136</v>
      </c>
      <c r="C838" s="2" t="s">
        <v>64</v>
      </c>
      <c r="D838" s="101">
        <v>41671</v>
      </c>
      <c r="E838" s="102">
        <f t="shared" si="14"/>
        <v>2</v>
      </c>
      <c r="F838" s="102" t="s">
        <v>19</v>
      </c>
      <c r="G838" s="2" t="s">
        <v>134</v>
      </c>
      <c r="H838" s="2" t="s">
        <v>135</v>
      </c>
      <c r="I838" s="2" t="s">
        <v>33</v>
      </c>
      <c r="J838" s="105">
        <v>3360449.90644272</v>
      </c>
      <c r="K838" s="103"/>
    </row>
    <row r="839" spans="1:11">
      <c r="A839" s="2" t="s">
        <v>139</v>
      </c>
      <c r="B839" s="2" t="s">
        <v>136</v>
      </c>
      <c r="C839" s="2" t="s">
        <v>64</v>
      </c>
      <c r="D839" s="101">
        <v>41699</v>
      </c>
      <c r="E839" s="102">
        <f t="shared" si="14"/>
        <v>3</v>
      </c>
      <c r="F839" s="102" t="s">
        <v>19</v>
      </c>
      <c r="G839" s="2" t="s">
        <v>134</v>
      </c>
      <c r="H839" s="2" t="s">
        <v>135</v>
      </c>
      <c r="I839" s="2" t="s">
        <v>33</v>
      </c>
      <c r="J839" s="105">
        <v>2808562.4972675201</v>
      </c>
      <c r="K839" s="103"/>
    </row>
    <row r="840" spans="1:11">
      <c r="A840" s="2" t="s">
        <v>139</v>
      </c>
      <c r="B840" s="2" t="s">
        <v>136</v>
      </c>
      <c r="C840" s="2" t="s">
        <v>64</v>
      </c>
      <c r="D840" s="101">
        <v>41730</v>
      </c>
      <c r="E840" s="102">
        <f t="shared" si="14"/>
        <v>4</v>
      </c>
      <c r="F840" s="102" t="s">
        <v>19</v>
      </c>
      <c r="G840" s="2" t="s">
        <v>134</v>
      </c>
      <c r="H840" s="2" t="s">
        <v>135</v>
      </c>
      <c r="I840" s="2" t="s">
        <v>33</v>
      </c>
      <c r="J840" s="105">
        <v>3278176.1271341606</v>
      </c>
      <c r="K840" s="103"/>
    </row>
    <row r="841" spans="1:11">
      <c r="A841" s="2" t="s">
        <v>139</v>
      </c>
      <c r="B841" s="2" t="s">
        <v>136</v>
      </c>
      <c r="C841" s="2" t="s">
        <v>64</v>
      </c>
      <c r="D841" s="101">
        <v>41760</v>
      </c>
      <c r="E841" s="102">
        <f t="shared" si="14"/>
        <v>5</v>
      </c>
      <c r="F841" s="102" t="s">
        <v>19</v>
      </c>
      <c r="G841" s="2" t="s">
        <v>134</v>
      </c>
      <c r="H841" s="2" t="s">
        <v>135</v>
      </c>
      <c r="I841" s="2" t="s">
        <v>33</v>
      </c>
      <c r="J841" s="105">
        <v>3653895.7708680006</v>
      </c>
      <c r="K841" s="103"/>
    </row>
    <row r="842" spans="1:11">
      <c r="A842" s="2" t="s">
        <v>139</v>
      </c>
      <c r="B842" s="2" t="s">
        <v>136</v>
      </c>
      <c r="C842" s="2" t="s">
        <v>64</v>
      </c>
      <c r="D842" s="101">
        <v>41791</v>
      </c>
      <c r="E842" s="102">
        <f t="shared" si="14"/>
        <v>6</v>
      </c>
      <c r="F842" s="102" t="s">
        <v>19</v>
      </c>
      <c r="G842" s="2" t="s">
        <v>134</v>
      </c>
      <c r="H842" s="2" t="s">
        <v>135</v>
      </c>
      <c r="I842" s="2" t="s">
        <v>33</v>
      </c>
      <c r="J842" s="105">
        <v>1788228.1705142399</v>
      </c>
      <c r="K842" s="103"/>
    </row>
    <row r="843" spans="1:11">
      <c r="A843" s="2" t="s">
        <v>139</v>
      </c>
      <c r="B843" s="2" t="s">
        <v>136</v>
      </c>
      <c r="C843" s="2" t="s">
        <v>63</v>
      </c>
      <c r="D843" s="101">
        <v>41456</v>
      </c>
      <c r="E843" s="2">
        <v>7</v>
      </c>
      <c r="F843" s="2" t="s">
        <v>19</v>
      </c>
      <c r="G843" s="2" t="s">
        <v>123</v>
      </c>
      <c r="H843" s="2" t="s">
        <v>126</v>
      </c>
      <c r="I843" s="2" t="s">
        <v>33</v>
      </c>
      <c r="J843" s="105">
        <v>2433222.1515178396</v>
      </c>
      <c r="K843" s="103"/>
    </row>
    <row r="844" spans="1:11">
      <c r="A844" s="2" t="s">
        <v>139</v>
      </c>
      <c r="B844" s="2" t="s">
        <v>136</v>
      </c>
      <c r="C844" s="2" t="s">
        <v>63</v>
      </c>
      <c r="D844" s="101">
        <v>41487</v>
      </c>
      <c r="E844" s="2">
        <v>8</v>
      </c>
      <c r="F844" s="2" t="s">
        <v>19</v>
      </c>
      <c r="G844" s="2" t="s">
        <v>123</v>
      </c>
      <c r="H844" s="2" t="s">
        <v>126</v>
      </c>
      <c r="I844" s="2" t="s">
        <v>33</v>
      </c>
      <c r="J844" s="105">
        <v>2086825.2357197695</v>
      </c>
      <c r="K844" s="103"/>
    </row>
    <row r="845" spans="1:11">
      <c r="A845" s="2" t="s">
        <v>139</v>
      </c>
      <c r="B845" s="2" t="s">
        <v>136</v>
      </c>
      <c r="C845" s="2" t="s">
        <v>63</v>
      </c>
      <c r="D845" s="101">
        <v>41518</v>
      </c>
      <c r="E845" s="2">
        <v>9</v>
      </c>
      <c r="F845" s="2" t="s">
        <v>19</v>
      </c>
      <c r="G845" s="2" t="s">
        <v>123</v>
      </c>
      <c r="H845" s="2" t="s">
        <v>126</v>
      </c>
      <c r="I845" s="2" t="s">
        <v>33</v>
      </c>
      <c r="J845" s="105">
        <v>2578988.7463329984</v>
      </c>
      <c r="K845" s="103"/>
    </row>
    <row r="846" spans="1:11">
      <c r="A846" s="2" t="s">
        <v>139</v>
      </c>
      <c r="B846" s="2" t="s">
        <v>136</v>
      </c>
      <c r="C846" s="2" t="s">
        <v>63</v>
      </c>
      <c r="D846" s="101">
        <v>41548</v>
      </c>
      <c r="E846" s="2">
        <v>10</v>
      </c>
      <c r="F846" s="2" t="s">
        <v>19</v>
      </c>
      <c r="G846" s="2" t="s">
        <v>123</v>
      </c>
      <c r="H846" s="2" t="s">
        <v>126</v>
      </c>
      <c r="I846" s="2" t="s">
        <v>33</v>
      </c>
      <c r="J846" s="105">
        <v>2227535.3634992633</v>
      </c>
      <c r="K846" s="103"/>
    </row>
    <row r="847" spans="1:11">
      <c r="A847" s="2" t="s">
        <v>139</v>
      </c>
      <c r="B847" s="2" t="s">
        <v>136</v>
      </c>
      <c r="C847" s="2" t="s">
        <v>63</v>
      </c>
      <c r="D847" s="101">
        <v>41579</v>
      </c>
      <c r="E847" s="2">
        <v>11</v>
      </c>
      <c r="F847" s="2" t="s">
        <v>19</v>
      </c>
      <c r="G847" s="2" t="s">
        <v>123</v>
      </c>
      <c r="H847" s="2" t="s">
        <v>126</v>
      </c>
      <c r="I847" s="2" t="s">
        <v>33</v>
      </c>
      <c r="J847" s="105">
        <v>1957986.2244688198</v>
      </c>
      <c r="K847" s="103"/>
    </row>
    <row r="848" spans="1:11">
      <c r="A848" s="2" t="s">
        <v>139</v>
      </c>
      <c r="B848" s="2" t="s">
        <v>136</v>
      </c>
      <c r="C848" s="2" t="s">
        <v>63</v>
      </c>
      <c r="D848" s="101">
        <v>41609</v>
      </c>
      <c r="E848" s="2">
        <v>12</v>
      </c>
      <c r="F848" s="2" t="s">
        <v>19</v>
      </c>
      <c r="G848" s="2" t="s">
        <v>123</v>
      </c>
      <c r="H848" s="2" t="s">
        <v>126</v>
      </c>
      <c r="I848" s="2" t="s">
        <v>33</v>
      </c>
      <c r="J848" s="105">
        <v>1319140.1133043088</v>
      </c>
      <c r="K848" s="103"/>
    </row>
    <row r="849" spans="1:11">
      <c r="A849" s="2" t="s">
        <v>139</v>
      </c>
      <c r="B849" s="2" t="s">
        <v>136</v>
      </c>
      <c r="C849" s="2" t="s">
        <v>63</v>
      </c>
      <c r="D849" s="101">
        <v>41640</v>
      </c>
      <c r="E849" s="2">
        <v>1</v>
      </c>
      <c r="F849" s="2" t="s">
        <v>19</v>
      </c>
      <c r="G849" s="2" t="s">
        <v>123</v>
      </c>
      <c r="H849" s="2" t="s">
        <v>126</v>
      </c>
      <c r="I849" s="2" t="s">
        <v>33</v>
      </c>
      <c r="J849" s="105">
        <v>1419201.629526681</v>
      </c>
      <c r="K849" s="103"/>
    </row>
    <row r="850" spans="1:11">
      <c r="A850" s="2" t="s">
        <v>139</v>
      </c>
      <c r="B850" s="2" t="s">
        <v>136</v>
      </c>
      <c r="C850" s="2" t="s">
        <v>63</v>
      </c>
      <c r="D850" s="101">
        <v>41671</v>
      </c>
      <c r="E850" s="2">
        <v>2</v>
      </c>
      <c r="F850" s="2" t="s">
        <v>19</v>
      </c>
      <c r="G850" s="2" t="s">
        <v>123</v>
      </c>
      <c r="H850" s="2" t="s">
        <v>126</v>
      </c>
      <c r="I850" s="2" t="s">
        <v>33</v>
      </c>
      <c r="J850" s="105">
        <v>1260368.462282202</v>
      </c>
      <c r="K850" s="103"/>
    </row>
    <row r="851" spans="1:11">
      <c r="A851" s="2" t="s">
        <v>139</v>
      </c>
      <c r="B851" s="2" t="s">
        <v>136</v>
      </c>
      <c r="C851" s="2" t="s">
        <v>63</v>
      </c>
      <c r="D851" s="101">
        <v>41699</v>
      </c>
      <c r="E851" s="2">
        <v>3</v>
      </c>
      <c r="F851" s="2" t="s">
        <v>19</v>
      </c>
      <c r="G851" s="2" t="s">
        <v>123</v>
      </c>
      <c r="H851" s="2" t="s">
        <v>126</v>
      </c>
      <c r="I851" s="2" t="s">
        <v>33</v>
      </c>
      <c r="J851" s="105">
        <v>1788457.9462718377</v>
      </c>
      <c r="K851" s="103"/>
    </row>
    <row r="852" spans="1:11">
      <c r="A852" s="2" t="s">
        <v>139</v>
      </c>
      <c r="B852" s="2" t="s">
        <v>136</v>
      </c>
      <c r="C852" s="2" t="s">
        <v>63</v>
      </c>
      <c r="D852" s="101">
        <v>41730</v>
      </c>
      <c r="E852" s="2">
        <v>4</v>
      </c>
      <c r="F852" s="2" t="s">
        <v>19</v>
      </c>
      <c r="G852" s="2" t="s">
        <v>123</v>
      </c>
      <c r="H852" s="2" t="s">
        <v>126</v>
      </c>
      <c r="I852" s="2" t="s">
        <v>33</v>
      </c>
      <c r="J852" s="105">
        <v>1016783.8012342919</v>
      </c>
      <c r="K852" s="103"/>
    </row>
    <row r="853" spans="1:11">
      <c r="A853" s="2" t="s">
        <v>139</v>
      </c>
      <c r="B853" s="2" t="s">
        <v>136</v>
      </c>
      <c r="C853" s="2" t="s">
        <v>63</v>
      </c>
      <c r="D853" s="101">
        <v>41760</v>
      </c>
      <c r="E853" s="2">
        <v>5</v>
      </c>
      <c r="F853" s="2" t="s">
        <v>19</v>
      </c>
      <c r="G853" s="2" t="s">
        <v>123</v>
      </c>
      <c r="H853" s="2" t="s">
        <v>126</v>
      </c>
      <c r="I853" s="2" t="s">
        <v>33</v>
      </c>
      <c r="J853" s="105">
        <v>1240420.7591332828</v>
      </c>
      <c r="K853" s="103"/>
    </row>
    <row r="854" spans="1:11">
      <c r="A854" s="2" t="s">
        <v>139</v>
      </c>
      <c r="B854" s="2" t="s">
        <v>136</v>
      </c>
      <c r="C854" s="2" t="s">
        <v>63</v>
      </c>
      <c r="D854" s="101">
        <v>41791</v>
      </c>
      <c r="E854" s="2">
        <v>6</v>
      </c>
      <c r="F854" s="2" t="s">
        <v>19</v>
      </c>
      <c r="G854" s="2" t="s">
        <v>123</v>
      </c>
      <c r="H854" s="2" t="s">
        <v>126</v>
      </c>
      <c r="I854" s="2" t="s">
        <v>33</v>
      </c>
      <c r="J854" s="105">
        <v>2103059.7980945962</v>
      </c>
      <c r="K854" s="103"/>
    </row>
    <row r="855" spans="1:11">
      <c r="A855" s="2" t="s">
        <v>139</v>
      </c>
      <c r="B855" s="2" t="s">
        <v>136</v>
      </c>
      <c r="C855" s="2" t="s">
        <v>63</v>
      </c>
      <c r="D855" s="101">
        <v>41456</v>
      </c>
      <c r="E855" s="2">
        <v>7</v>
      </c>
      <c r="F855" s="2" t="s">
        <v>19</v>
      </c>
      <c r="G855" s="2" t="s">
        <v>127</v>
      </c>
      <c r="H855" s="2" t="s">
        <v>128</v>
      </c>
      <c r="I855" s="2" t="s">
        <v>33</v>
      </c>
      <c r="J855" s="105">
        <v>1332883.4370402915</v>
      </c>
      <c r="K855" s="103"/>
    </row>
    <row r="856" spans="1:11">
      <c r="A856" s="2" t="s">
        <v>139</v>
      </c>
      <c r="B856" s="2" t="s">
        <v>136</v>
      </c>
      <c r="C856" s="2" t="s">
        <v>63</v>
      </c>
      <c r="D856" s="101">
        <v>41487</v>
      </c>
      <c r="E856" s="2">
        <v>8</v>
      </c>
      <c r="F856" s="2" t="s">
        <v>19</v>
      </c>
      <c r="G856" s="2" t="s">
        <v>127</v>
      </c>
      <c r="H856" s="2" t="s">
        <v>128</v>
      </c>
      <c r="I856" s="2" t="s">
        <v>33</v>
      </c>
      <c r="J856" s="105">
        <v>1151288.886269808</v>
      </c>
      <c r="K856" s="103"/>
    </row>
    <row r="857" spans="1:11">
      <c r="A857" s="2" t="s">
        <v>139</v>
      </c>
      <c r="B857" s="2" t="s">
        <v>136</v>
      </c>
      <c r="C857" s="2" t="s">
        <v>63</v>
      </c>
      <c r="D857" s="101">
        <v>41518</v>
      </c>
      <c r="E857" s="2">
        <v>9</v>
      </c>
      <c r="F857" s="2" t="s">
        <v>19</v>
      </c>
      <c r="G857" s="2" t="s">
        <v>127</v>
      </c>
      <c r="H857" s="2" t="s">
        <v>128</v>
      </c>
      <c r="I857" s="2" t="s">
        <v>33</v>
      </c>
      <c r="J857" s="105">
        <v>1434960.2579417818</v>
      </c>
      <c r="K857" s="103"/>
    </row>
    <row r="858" spans="1:11">
      <c r="A858" s="2" t="s">
        <v>139</v>
      </c>
      <c r="B858" s="2" t="s">
        <v>136</v>
      </c>
      <c r="C858" s="2" t="s">
        <v>63</v>
      </c>
      <c r="D858" s="101">
        <v>41548</v>
      </c>
      <c r="E858" s="2">
        <v>10</v>
      </c>
      <c r="F858" s="2" t="s">
        <v>19</v>
      </c>
      <c r="G858" s="2" t="s">
        <v>127</v>
      </c>
      <c r="H858" s="2" t="s">
        <v>128</v>
      </c>
      <c r="I858" s="2" t="s">
        <v>33</v>
      </c>
      <c r="J858" s="105">
        <v>1261225.5178525469</v>
      </c>
      <c r="K858" s="103"/>
    </row>
    <row r="859" spans="1:11">
      <c r="A859" s="2" t="s">
        <v>139</v>
      </c>
      <c r="B859" s="2" t="s">
        <v>136</v>
      </c>
      <c r="C859" s="2" t="s">
        <v>63</v>
      </c>
      <c r="D859" s="101">
        <v>41579</v>
      </c>
      <c r="E859" s="2">
        <v>11</v>
      </c>
      <c r="F859" s="2" t="s">
        <v>19</v>
      </c>
      <c r="G859" s="2" t="s">
        <v>127</v>
      </c>
      <c r="H859" s="2" t="s">
        <v>128</v>
      </c>
      <c r="I859" s="2" t="s">
        <v>33</v>
      </c>
      <c r="J859" s="105">
        <v>1020345.9299794802</v>
      </c>
      <c r="K859" s="103"/>
    </row>
    <row r="860" spans="1:11">
      <c r="A860" s="2" t="s">
        <v>139</v>
      </c>
      <c r="B860" s="2" t="s">
        <v>136</v>
      </c>
      <c r="C860" s="2" t="s">
        <v>63</v>
      </c>
      <c r="D860" s="101">
        <v>41609</v>
      </c>
      <c r="E860" s="2">
        <v>12</v>
      </c>
      <c r="F860" s="2" t="s">
        <v>19</v>
      </c>
      <c r="G860" s="2" t="s">
        <v>127</v>
      </c>
      <c r="H860" s="2" t="s">
        <v>128</v>
      </c>
      <c r="I860" s="2" t="s">
        <v>33</v>
      </c>
      <c r="J860" s="105">
        <v>756329.43025765126</v>
      </c>
      <c r="K860" s="103"/>
    </row>
    <row r="861" spans="1:11">
      <c r="A861" s="2" t="s">
        <v>139</v>
      </c>
      <c r="B861" s="2" t="s">
        <v>136</v>
      </c>
      <c r="C861" s="2" t="s">
        <v>63</v>
      </c>
      <c r="D861" s="101">
        <v>41640</v>
      </c>
      <c r="E861" s="2">
        <v>1</v>
      </c>
      <c r="F861" s="2" t="s">
        <v>19</v>
      </c>
      <c r="G861" s="2" t="s">
        <v>127</v>
      </c>
      <c r="H861" s="2" t="s">
        <v>128</v>
      </c>
      <c r="I861" s="2" t="s">
        <v>33</v>
      </c>
      <c r="J861" s="105">
        <v>835307.17053299106</v>
      </c>
      <c r="K861" s="103"/>
    </row>
    <row r="862" spans="1:11">
      <c r="A862" s="2" t="s">
        <v>139</v>
      </c>
      <c r="B862" s="2" t="s">
        <v>136</v>
      </c>
      <c r="C862" s="2" t="s">
        <v>63</v>
      </c>
      <c r="D862" s="101">
        <v>41671</v>
      </c>
      <c r="E862" s="2">
        <v>2</v>
      </c>
      <c r="F862" s="2" t="s">
        <v>19</v>
      </c>
      <c r="G862" s="2" t="s">
        <v>127</v>
      </c>
      <c r="H862" s="2" t="s">
        <v>128</v>
      </c>
      <c r="I862" s="2" t="s">
        <v>33</v>
      </c>
      <c r="J862" s="105">
        <v>708560.45670208498</v>
      </c>
      <c r="K862" s="103"/>
    </row>
    <row r="863" spans="1:11">
      <c r="A863" s="2" t="s">
        <v>139</v>
      </c>
      <c r="B863" s="2" t="s">
        <v>136</v>
      </c>
      <c r="C863" s="2" t="s">
        <v>63</v>
      </c>
      <c r="D863" s="101">
        <v>41699</v>
      </c>
      <c r="E863" s="2">
        <v>3</v>
      </c>
      <c r="F863" s="2" t="s">
        <v>19</v>
      </c>
      <c r="G863" s="2" t="s">
        <v>127</v>
      </c>
      <c r="H863" s="2" t="s">
        <v>128</v>
      </c>
      <c r="I863" s="2" t="s">
        <v>33</v>
      </c>
      <c r="J863" s="105">
        <v>961197.10847725498</v>
      </c>
      <c r="K863" s="103"/>
    </row>
    <row r="864" spans="1:11">
      <c r="A864" s="2" t="s">
        <v>139</v>
      </c>
      <c r="B864" s="2" t="s">
        <v>136</v>
      </c>
      <c r="C864" s="2" t="s">
        <v>63</v>
      </c>
      <c r="D864" s="101">
        <v>41730</v>
      </c>
      <c r="E864" s="2">
        <v>4</v>
      </c>
      <c r="F864" s="2" t="s">
        <v>19</v>
      </c>
      <c r="G864" s="2" t="s">
        <v>127</v>
      </c>
      <c r="H864" s="2" t="s">
        <v>128</v>
      </c>
      <c r="I864" s="2" t="s">
        <v>33</v>
      </c>
      <c r="J864" s="105">
        <v>570279.25121684396</v>
      </c>
      <c r="K864" s="103"/>
    </row>
    <row r="865" spans="1:11">
      <c r="A865" s="2" t="s">
        <v>139</v>
      </c>
      <c r="B865" s="2" t="s">
        <v>136</v>
      </c>
      <c r="C865" s="2" t="s">
        <v>63</v>
      </c>
      <c r="D865" s="101">
        <v>41760</v>
      </c>
      <c r="E865" s="2">
        <v>5</v>
      </c>
      <c r="F865" s="2" t="s">
        <v>19</v>
      </c>
      <c r="G865" s="2" t="s">
        <v>127</v>
      </c>
      <c r="H865" s="2" t="s">
        <v>128</v>
      </c>
      <c r="I865" s="2" t="s">
        <v>33</v>
      </c>
      <c r="J865" s="105">
        <v>712090.36311285582</v>
      </c>
      <c r="K865" s="103"/>
    </row>
    <row r="866" spans="1:11">
      <c r="A866" s="2" t="s">
        <v>139</v>
      </c>
      <c r="B866" s="2" t="s">
        <v>136</v>
      </c>
      <c r="C866" s="2" t="s">
        <v>63</v>
      </c>
      <c r="D866" s="101">
        <v>41791</v>
      </c>
      <c r="E866" s="2">
        <v>6</v>
      </c>
      <c r="F866" s="2" t="s">
        <v>19</v>
      </c>
      <c r="G866" s="2" t="s">
        <v>127</v>
      </c>
      <c r="H866" s="2" t="s">
        <v>128</v>
      </c>
      <c r="I866" s="2" t="s">
        <v>33</v>
      </c>
      <c r="J866" s="105">
        <v>1333561.9610866704</v>
      </c>
      <c r="K866" s="103"/>
    </row>
    <row r="867" spans="1:11">
      <c r="A867" s="2" t="s">
        <v>139</v>
      </c>
      <c r="B867" s="2" t="s">
        <v>136</v>
      </c>
      <c r="C867" s="2" t="s">
        <v>63</v>
      </c>
      <c r="D867" s="101">
        <v>41456</v>
      </c>
      <c r="E867" s="2">
        <v>7</v>
      </c>
      <c r="F867" s="2" t="s">
        <v>19</v>
      </c>
      <c r="G867" s="2" t="s">
        <v>127</v>
      </c>
      <c r="H867" s="2" t="s">
        <v>129</v>
      </c>
      <c r="I867" s="2" t="s">
        <v>33</v>
      </c>
      <c r="J867" s="105">
        <v>1205625.4827113249</v>
      </c>
      <c r="K867" s="103"/>
    </row>
    <row r="868" spans="1:11">
      <c r="A868" s="2" t="s">
        <v>139</v>
      </c>
      <c r="B868" s="2" t="s">
        <v>136</v>
      </c>
      <c r="C868" s="2" t="s">
        <v>63</v>
      </c>
      <c r="D868" s="101">
        <v>41487</v>
      </c>
      <c r="E868" s="2">
        <v>8</v>
      </c>
      <c r="F868" s="2" t="s">
        <v>19</v>
      </c>
      <c r="G868" s="2" t="s">
        <v>127</v>
      </c>
      <c r="H868" s="2" t="s">
        <v>129</v>
      </c>
      <c r="I868" s="2" t="s">
        <v>33</v>
      </c>
      <c r="J868" s="105">
        <v>1061002.5545301</v>
      </c>
      <c r="K868" s="103"/>
    </row>
    <row r="869" spans="1:11">
      <c r="A869" s="2" t="s">
        <v>139</v>
      </c>
      <c r="B869" s="2" t="s">
        <v>136</v>
      </c>
      <c r="C869" s="2" t="s">
        <v>63</v>
      </c>
      <c r="D869" s="101">
        <v>41518</v>
      </c>
      <c r="E869" s="2">
        <v>9</v>
      </c>
      <c r="F869" s="2" t="s">
        <v>19</v>
      </c>
      <c r="G869" s="2" t="s">
        <v>127</v>
      </c>
      <c r="H869" s="2" t="s">
        <v>129</v>
      </c>
      <c r="I869" s="2" t="s">
        <v>33</v>
      </c>
      <c r="J869" s="105">
        <v>1277106.2932592249</v>
      </c>
      <c r="K869" s="103"/>
    </row>
    <row r="870" spans="1:11">
      <c r="A870" s="2" t="s">
        <v>139</v>
      </c>
      <c r="B870" s="2" t="s">
        <v>136</v>
      </c>
      <c r="C870" s="2" t="s">
        <v>63</v>
      </c>
      <c r="D870" s="101">
        <v>41548</v>
      </c>
      <c r="E870" s="2">
        <v>10</v>
      </c>
      <c r="F870" s="2" t="s">
        <v>19</v>
      </c>
      <c r="G870" s="2" t="s">
        <v>127</v>
      </c>
      <c r="H870" s="2" t="s">
        <v>129</v>
      </c>
      <c r="I870" s="2" t="s">
        <v>33</v>
      </c>
      <c r="J870" s="105">
        <v>1116349.389116325</v>
      </c>
      <c r="K870" s="103"/>
    </row>
    <row r="871" spans="1:11">
      <c r="A871" s="2" t="s">
        <v>139</v>
      </c>
      <c r="B871" s="2" t="s">
        <v>136</v>
      </c>
      <c r="C871" s="2" t="s">
        <v>63</v>
      </c>
      <c r="D871" s="101">
        <v>41579</v>
      </c>
      <c r="E871" s="2">
        <v>11</v>
      </c>
      <c r="F871" s="2" t="s">
        <v>19</v>
      </c>
      <c r="G871" s="2" t="s">
        <v>127</v>
      </c>
      <c r="H871" s="2" t="s">
        <v>129</v>
      </c>
      <c r="I871" s="2" t="s">
        <v>33</v>
      </c>
      <c r="J871" s="105">
        <v>932858.39093923138</v>
      </c>
      <c r="K871" s="103"/>
    </row>
    <row r="872" spans="1:11">
      <c r="A872" s="2" t="s">
        <v>139</v>
      </c>
      <c r="B872" s="2" t="s">
        <v>136</v>
      </c>
      <c r="C872" s="2" t="s">
        <v>63</v>
      </c>
      <c r="D872" s="101">
        <v>41609</v>
      </c>
      <c r="E872" s="2">
        <v>12</v>
      </c>
      <c r="F872" s="2" t="s">
        <v>19</v>
      </c>
      <c r="G872" s="2" t="s">
        <v>127</v>
      </c>
      <c r="H872" s="2" t="s">
        <v>129</v>
      </c>
      <c r="I872" s="2" t="s">
        <v>33</v>
      </c>
      <c r="J872" s="105">
        <v>739422.19930556254</v>
      </c>
      <c r="K872" s="103"/>
    </row>
    <row r="873" spans="1:11">
      <c r="A873" s="2" t="s">
        <v>139</v>
      </c>
      <c r="B873" s="2" t="s">
        <v>136</v>
      </c>
      <c r="C873" s="2" t="s">
        <v>63</v>
      </c>
      <c r="D873" s="101">
        <v>41640</v>
      </c>
      <c r="E873" s="2">
        <v>1</v>
      </c>
      <c r="F873" s="2" t="s">
        <v>19</v>
      </c>
      <c r="G873" s="2" t="s">
        <v>127</v>
      </c>
      <c r="H873" s="2" t="s">
        <v>129</v>
      </c>
      <c r="I873" s="2" t="s">
        <v>33</v>
      </c>
      <c r="J873" s="105">
        <v>739944.9965933999</v>
      </c>
      <c r="K873" s="103"/>
    </row>
    <row r="874" spans="1:11">
      <c r="A874" s="2" t="s">
        <v>139</v>
      </c>
      <c r="B874" s="2" t="s">
        <v>136</v>
      </c>
      <c r="C874" s="2" t="s">
        <v>63</v>
      </c>
      <c r="D874" s="101">
        <v>41671</v>
      </c>
      <c r="E874" s="2">
        <v>2</v>
      </c>
      <c r="F874" s="2" t="s">
        <v>19</v>
      </c>
      <c r="G874" s="2" t="s">
        <v>127</v>
      </c>
      <c r="H874" s="2" t="s">
        <v>129</v>
      </c>
      <c r="I874" s="2" t="s">
        <v>33</v>
      </c>
      <c r="J874" s="105">
        <v>666405.86063951231</v>
      </c>
      <c r="K874" s="103"/>
    </row>
    <row r="875" spans="1:11">
      <c r="A875" s="2" t="s">
        <v>139</v>
      </c>
      <c r="B875" s="2" t="s">
        <v>136</v>
      </c>
      <c r="C875" s="2" t="s">
        <v>63</v>
      </c>
      <c r="D875" s="101">
        <v>41699</v>
      </c>
      <c r="E875" s="2">
        <v>3</v>
      </c>
      <c r="F875" s="2" t="s">
        <v>19</v>
      </c>
      <c r="G875" s="2" t="s">
        <v>127</v>
      </c>
      <c r="H875" s="2" t="s">
        <v>129</v>
      </c>
      <c r="I875" s="2" t="s">
        <v>33</v>
      </c>
      <c r="J875" s="105">
        <v>964934.72717118752</v>
      </c>
      <c r="K875" s="103"/>
    </row>
    <row r="876" spans="1:11">
      <c r="A876" s="2" t="s">
        <v>139</v>
      </c>
      <c r="B876" s="2" t="s">
        <v>136</v>
      </c>
      <c r="C876" s="2" t="s">
        <v>63</v>
      </c>
      <c r="D876" s="101">
        <v>41730</v>
      </c>
      <c r="E876" s="2">
        <v>4</v>
      </c>
      <c r="F876" s="2" t="s">
        <v>19</v>
      </c>
      <c r="G876" s="2" t="s">
        <v>127</v>
      </c>
      <c r="H876" s="2" t="s">
        <v>129</v>
      </c>
      <c r="I876" s="2" t="s">
        <v>33</v>
      </c>
      <c r="J876" s="105">
        <v>541033.23140099994</v>
      </c>
      <c r="K876" s="103"/>
    </row>
    <row r="877" spans="1:11">
      <c r="A877" s="2" t="s">
        <v>139</v>
      </c>
      <c r="B877" s="2" t="s">
        <v>136</v>
      </c>
      <c r="C877" s="2" t="s">
        <v>63</v>
      </c>
      <c r="D877" s="101">
        <v>41760</v>
      </c>
      <c r="E877" s="2">
        <v>5</v>
      </c>
      <c r="F877" s="2" t="s">
        <v>19</v>
      </c>
      <c r="G877" s="2" t="s">
        <v>127</v>
      </c>
      <c r="H877" s="2" t="s">
        <v>129</v>
      </c>
      <c r="I877" s="2" t="s">
        <v>33</v>
      </c>
      <c r="J877" s="105">
        <v>654984.60439717479</v>
      </c>
      <c r="K877" s="103"/>
    </row>
    <row r="878" spans="1:11">
      <c r="A878" s="2" t="s">
        <v>139</v>
      </c>
      <c r="B878" s="2" t="s">
        <v>136</v>
      </c>
      <c r="C878" s="2" t="s">
        <v>63</v>
      </c>
      <c r="D878" s="101">
        <v>41791</v>
      </c>
      <c r="E878" s="2">
        <v>6</v>
      </c>
      <c r="F878" s="2" t="s">
        <v>19</v>
      </c>
      <c r="G878" s="2" t="s">
        <v>127</v>
      </c>
      <c r="H878" s="2" t="s">
        <v>129</v>
      </c>
      <c r="I878" s="2" t="s">
        <v>33</v>
      </c>
      <c r="J878" s="105">
        <v>1109316.9805072877</v>
      </c>
      <c r="K878" s="103"/>
    </row>
    <row r="879" spans="1:11">
      <c r="A879" s="2" t="s">
        <v>139</v>
      </c>
      <c r="B879" s="2" t="s">
        <v>136</v>
      </c>
      <c r="C879" s="2" t="s">
        <v>63</v>
      </c>
      <c r="D879" s="101">
        <v>41456</v>
      </c>
      <c r="E879" s="2">
        <v>7</v>
      </c>
      <c r="F879" s="2" t="s">
        <v>19</v>
      </c>
      <c r="G879" s="2" t="s">
        <v>146</v>
      </c>
      <c r="H879" s="2" t="s">
        <v>130</v>
      </c>
      <c r="I879" s="2" t="s">
        <v>33</v>
      </c>
      <c r="J879" s="105">
        <v>1134491.3172698508</v>
      </c>
      <c r="K879" s="103"/>
    </row>
    <row r="880" spans="1:11">
      <c r="A880" s="2" t="s">
        <v>139</v>
      </c>
      <c r="B880" s="2" t="s">
        <v>136</v>
      </c>
      <c r="C880" s="2" t="s">
        <v>63</v>
      </c>
      <c r="D880" s="101">
        <v>41487</v>
      </c>
      <c r="E880" s="2">
        <v>8</v>
      </c>
      <c r="F880" s="2" t="s">
        <v>19</v>
      </c>
      <c r="G880" s="2" t="s">
        <v>146</v>
      </c>
      <c r="H880" s="2" t="s">
        <v>130</v>
      </c>
      <c r="I880" s="2" t="s">
        <v>33</v>
      </c>
      <c r="J880" s="105">
        <v>806940.19684530701</v>
      </c>
      <c r="K880" s="103"/>
    </row>
    <row r="881" spans="1:11">
      <c r="A881" s="2" t="s">
        <v>139</v>
      </c>
      <c r="B881" s="2" t="s">
        <v>136</v>
      </c>
      <c r="C881" s="2" t="s">
        <v>63</v>
      </c>
      <c r="D881" s="101">
        <v>41518</v>
      </c>
      <c r="E881" s="2">
        <v>9</v>
      </c>
      <c r="F881" s="2" t="s">
        <v>19</v>
      </c>
      <c r="G881" s="2" t="s">
        <v>146</v>
      </c>
      <c r="H881" s="2" t="s">
        <v>130</v>
      </c>
      <c r="I881" s="2" t="s">
        <v>33</v>
      </c>
      <c r="J881" s="105">
        <v>1151592.8767951606</v>
      </c>
      <c r="K881" s="103"/>
    </row>
    <row r="882" spans="1:11">
      <c r="A882" s="2" t="s">
        <v>139</v>
      </c>
      <c r="B882" s="2" t="s">
        <v>136</v>
      </c>
      <c r="C882" s="2" t="s">
        <v>63</v>
      </c>
      <c r="D882" s="101">
        <v>41548</v>
      </c>
      <c r="E882" s="2">
        <v>10</v>
      </c>
      <c r="F882" s="2" t="s">
        <v>19</v>
      </c>
      <c r="G882" s="2" t="s">
        <v>146</v>
      </c>
      <c r="H882" s="2" t="s">
        <v>130</v>
      </c>
      <c r="I882" s="2" t="s">
        <v>33</v>
      </c>
      <c r="J882" s="105">
        <v>953018.83364781574</v>
      </c>
      <c r="K882" s="103"/>
    </row>
    <row r="883" spans="1:11">
      <c r="A883" s="2" t="s">
        <v>139</v>
      </c>
      <c r="B883" s="2" t="s">
        <v>136</v>
      </c>
      <c r="C883" s="2" t="s">
        <v>63</v>
      </c>
      <c r="D883" s="101">
        <v>41579</v>
      </c>
      <c r="E883" s="2">
        <v>11</v>
      </c>
      <c r="F883" s="2" t="s">
        <v>19</v>
      </c>
      <c r="G883" s="2" t="s">
        <v>146</v>
      </c>
      <c r="H883" s="2" t="s">
        <v>130</v>
      </c>
      <c r="I883" s="2" t="s">
        <v>33</v>
      </c>
      <c r="J883" s="105">
        <v>850734.32784846472</v>
      </c>
      <c r="K883" s="103"/>
    </row>
    <row r="884" spans="1:11">
      <c r="A884" s="2" t="s">
        <v>139</v>
      </c>
      <c r="B884" s="2" t="s">
        <v>136</v>
      </c>
      <c r="C884" s="2" t="s">
        <v>63</v>
      </c>
      <c r="D884" s="101">
        <v>41609</v>
      </c>
      <c r="E884" s="2">
        <v>12</v>
      </c>
      <c r="F884" s="2" t="s">
        <v>19</v>
      </c>
      <c r="G884" s="2" t="s">
        <v>146</v>
      </c>
      <c r="H884" s="2" t="s">
        <v>130</v>
      </c>
      <c r="I884" s="2" t="s">
        <v>33</v>
      </c>
      <c r="J884" s="105">
        <v>590304.384267507</v>
      </c>
      <c r="K884" s="103"/>
    </row>
    <row r="885" spans="1:11">
      <c r="A885" s="2" t="s">
        <v>139</v>
      </c>
      <c r="B885" s="2" t="s">
        <v>136</v>
      </c>
      <c r="C885" s="2" t="s">
        <v>63</v>
      </c>
      <c r="D885" s="101">
        <v>41640</v>
      </c>
      <c r="E885" s="2">
        <v>1</v>
      </c>
      <c r="F885" s="2" t="s">
        <v>19</v>
      </c>
      <c r="G885" s="2" t="s">
        <v>146</v>
      </c>
      <c r="H885" s="2" t="s">
        <v>130</v>
      </c>
      <c r="I885" s="2" t="s">
        <v>33</v>
      </c>
      <c r="J885" s="105">
        <v>639047.64173065918</v>
      </c>
      <c r="K885" s="103"/>
    </row>
    <row r="886" spans="1:11">
      <c r="A886" s="2" t="s">
        <v>139</v>
      </c>
      <c r="B886" s="2" t="s">
        <v>136</v>
      </c>
      <c r="C886" s="2" t="s">
        <v>63</v>
      </c>
      <c r="D886" s="101">
        <v>41671</v>
      </c>
      <c r="E886" s="2">
        <v>2</v>
      </c>
      <c r="F886" s="2" t="s">
        <v>19</v>
      </c>
      <c r="G886" s="2" t="s">
        <v>146</v>
      </c>
      <c r="H886" s="2" t="s">
        <v>130</v>
      </c>
      <c r="I886" s="2" t="s">
        <v>33</v>
      </c>
      <c r="J886" s="105">
        <v>600791.0408000747</v>
      </c>
      <c r="K886" s="103"/>
    </row>
    <row r="887" spans="1:11">
      <c r="A887" s="2" t="s">
        <v>139</v>
      </c>
      <c r="B887" s="2" t="s">
        <v>136</v>
      </c>
      <c r="C887" s="2" t="s">
        <v>63</v>
      </c>
      <c r="D887" s="101">
        <v>41699</v>
      </c>
      <c r="E887" s="2">
        <v>3</v>
      </c>
      <c r="F887" s="2" t="s">
        <v>19</v>
      </c>
      <c r="G887" s="2" t="s">
        <v>146</v>
      </c>
      <c r="H887" s="2" t="s">
        <v>130</v>
      </c>
      <c r="I887" s="2" t="s">
        <v>33</v>
      </c>
      <c r="J887" s="105">
        <v>765760.35752283596</v>
      </c>
      <c r="K887" s="103"/>
    </row>
    <row r="888" spans="1:11">
      <c r="A888" s="2" t="s">
        <v>139</v>
      </c>
      <c r="B888" s="2" t="s">
        <v>136</v>
      </c>
      <c r="C888" s="2" t="s">
        <v>63</v>
      </c>
      <c r="D888" s="101">
        <v>41730</v>
      </c>
      <c r="E888" s="2">
        <v>4</v>
      </c>
      <c r="F888" s="2" t="s">
        <v>19</v>
      </c>
      <c r="G888" s="2" t="s">
        <v>146</v>
      </c>
      <c r="H888" s="2" t="s">
        <v>130</v>
      </c>
      <c r="I888" s="2" t="s">
        <v>33</v>
      </c>
      <c r="J888" s="105">
        <v>429847.5775628736</v>
      </c>
      <c r="K888" s="103"/>
    </row>
    <row r="889" spans="1:11">
      <c r="A889" s="2" t="s">
        <v>139</v>
      </c>
      <c r="B889" s="2" t="s">
        <v>136</v>
      </c>
      <c r="C889" s="2" t="s">
        <v>63</v>
      </c>
      <c r="D889" s="101">
        <v>41760</v>
      </c>
      <c r="E889" s="2">
        <v>5</v>
      </c>
      <c r="F889" s="2" t="s">
        <v>19</v>
      </c>
      <c r="G889" s="2" t="s">
        <v>146</v>
      </c>
      <c r="H889" s="2" t="s">
        <v>130</v>
      </c>
      <c r="I889" s="2" t="s">
        <v>33</v>
      </c>
      <c r="J889" s="105">
        <v>575910.80906214949</v>
      </c>
      <c r="K889" s="103"/>
    </row>
    <row r="890" spans="1:11">
      <c r="A890" s="2" t="s">
        <v>139</v>
      </c>
      <c r="B890" s="2" t="s">
        <v>136</v>
      </c>
      <c r="C890" s="2" t="s">
        <v>63</v>
      </c>
      <c r="D890" s="101">
        <v>41791</v>
      </c>
      <c r="E890" s="2">
        <v>6</v>
      </c>
      <c r="F890" s="2" t="s">
        <v>19</v>
      </c>
      <c r="G890" s="2" t="s">
        <v>146</v>
      </c>
      <c r="H890" s="2" t="s">
        <v>130</v>
      </c>
      <c r="I890" s="2" t="s">
        <v>33</v>
      </c>
      <c r="J890" s="105">
        <v>978906.42835815961</v>
      </c>
      <c r="K890" s="103"/>
    </row>
    <row r="891" spans="1:11">
      <c r="A891" s="2" t="s">
        <v>139</v>
      </c>
      <c r="B891" s="2" t="s">
        <v>136</v>
      </c>
      <c r="C891" s="2" t="s">
        <v>63</v>
      </c>
      <c r="D891" s="101">
        <v>41456</v>
      </c>
      <c r="E891" s="2">
        <v>7</v>
      </c>
      <c r="F891" s="2" t="s">
        <v>19</v>
      </c>
      <c r="G891" s="2" t="s">
        <v>146</v>
      </c>
      <c r="H891" s="2" t="s">
        <v>131</v>
      </c>
      <c r="I891" s="2" t="s">
        <v>33</v>
      </c>
      <c r="J891" s="105">
        <v>255350.32112459998</v>
      </c>
      <c r="K891" s="103"/>
    </row>
    <row r="892" spans="1:11">
      <c r="A892" s="2" t="s">
        <v>139</v>
      </c>
      <c r="B892" s="2" t="s">
        <v>136</v>
      </c>
      <c r="C892" s="2" t="s">
        <v>63</v>
      </c>
      <c r="D892" s="101">
        <v>41487</v>
      </c>
      <c r="E892" s="2">
        <v>8</v>
      </c>
      <c r="F892" s="2" t="s">
        <v>19</v>
      </c>
      <c r="G892" s="2" t="s">
        <v>146</v>
      </c>
      <c r="H892" s="2" t="s">
        <v>131</v>
      </c>
      <c r="I892" s="2" t="s">
        <v>33</v>
      </c>
      <c r="J892" s="105">
        <v>189875.20710716999</v>
      </c>
      <c r="K892" s="103"/>
    </row>
    <row r="893" spans="1:11">
      <c r="A893" s="2" t="s">
        <v>139</v>
      </c>
      <c r="B893" s="2" t="s">
        <v>136</v>
      </c>
      <c r="C893" s="2" t="s">
        <v>63</v>
      </c>
      <c r="D893" s="101">
        <v>41518</v>
      </c>
      <c r="E893" s="2">
        <v>9</v>
      </c>
      <c r="F893" s="2" t="s">
        <v>19</v>
      </c>
      <c r="G893" s="2" t="s">
        <v>146</v>
      </c>
      <c r="H893" s="2" t="s">
        <v>131</v>
      </c>
      <c r="I893" s="2" t="s">
        <v>33</v>
      </c>
      <c r="J893" s="105">
        <v>252931.19233882497</v>
      </c>
      <c r="K893" s="103"/>
    </row>
    <row r="894" spans="1:11">
      <c r="A894" s="2" t="s">
        <v>139</v>
      </c>
      <c r="B894" s="2" t="s">
        <v>136</v>
      </c>
      <c r="C894" s="2" t="s">
        <v>63</v>
      </c>
      <c r="D894" s="101">
        <v>41548</v>
      </c>
      <c r="E894" s="2">
        <v>10</v>
      </c>
      <c r="F894" s="2" t="s">
        <v>19</v>
      </c>
      <c r="G894" s="2" t="s">
        <v>146</v>
      </c>
      <c r="H894" s="2" t="s">
        <v>131</v>
      </c>
      <c r="I894" s="2" t="s">
        <v>33</v>
      </c>
      <c r="J894" s="105">
        <v>214527.58832758496</v>
      </c>
      <c r="K894" s="103"/>
    </row>
    <row r="895" spans="1:11">
      <c r="A895" s="2" t="s">
        <v>139</v>
      </c>
      <c r="B895" s="2" t="s">
        <v>136</v>
      </c>
      <c r="C895" s="2" t="s">
        <v>63</v>
      </c>
      <c r="D895" s="101">
        <v>41579</v>
      </c>
      <c r="E895" s="2">
        <v>11</v>
      </c>
      <c r="F895" s="2" t="s">
        <v>19</v>
      </c>
      <c r="G895" s="2" t="s">
        <v>146</v>
      </c>
      <c r="H895" s="2" t="s">
        <v>131</v>
      </c>
      <c r="I895" s="2" t="s">
        <v>33</v>
      </c>
      <c r="J895" s="105">
        <v>192844.29660985127</v>
      </c>
      <c r="K895" s="103"/>
    </row>
    <row r="896" spans="1:11">
      <c r="A896" s="2" t="s">
        <v>139</v>
      </c>
      <c r="B896" s="2" t="s">
        <v>136</v>
      </c>
      <c r="C896" s="2" t="s">
        <v>63</v>
      </c>
      <c r="D896" s="101">
        <v>41609</v>
      </c>
      <c r="E896" s="2">
        <v>12</v>
      </c>
      <c r="F896" s="2" t="s">
        <v>19</v>
      </c>
      <c r="G896" s="2" t="s">
        <v>146</v>
      </c>
      <c r="H896" s="2" t="s">
        <v>131</v>
      </c>
      <c r="I896" s="2" t="s">
        <v>33</v>
      </c>
      <c r="J896" s="105">
        <v>142400.85841800002</v>
      </c>
      <c r="K896" s="103"/>
    </row>
    <row r="897" spans="1:11">
      <c r="A897" s="2" t="s">
        <v>139</v>
      </c>
      <c r="B897" s="2" t="s">
        <v>136</v>
      </c>
      <c r="C897" s="2" t="s">
        <v>63</v>
      </c>
      <c r="D897" s="101">
        <v>41640</v>
      </c>
      <c r="E897" s="2">
        <v>1</v>
      </c>
      <c r="F897" s="2" t="s">
        <v>19</v>
      </c>
      <c r="G897" s="2" t="s">
        <v>146</v>
      </c>
      <c r="H897" s="2" t="s">
        <v>131</v>
      </c>
      <c r="I897" s="2" t="s">
        <v>33</v>
      </c>
      <c r="J897" s="105">
        <v>142333.66162723501</v>
      </c>
      <c r="K897" s="103"/>
    </row>
    <row r="898" spans="1:11">
      <c r="A898" s="2" t="s">
        <v>139</v>
      </c>
      <c r="B898" s="2" t="s">
        <v>136</v>
      </c>
      <c r="C898" s="2" t="s">
        <v>63</v>
      </c>
      <c r="D898" s="101">
        <v>41671</v>
      </c>
      <c r="E898" s="2">
        <v>2</v>
      </c>
      <c r="F898" s="2" t="s">
        <v>19</v>
      </c>
      <c r="G898" s="2" t="s">
        <v>146</v>
      </c>
      <c r="H898" s="2" t="s">
        <v>131</v>
      </c>
      <c r="I898" s="2" t="s">
        <v>33</v>
      </c>
      <c r="J898" s="105">
        <v>133057.43558932497</v>
      </c>
      <c r="K898" s="103"/>
    </row>
    <row r="899" spans="1:11">
      <c r="A899" s="2" t="s">
        <v>139</v>
      </c>
      <c r="B899" s="2" t="s">
        <v>136</v>
      </c>
      <c r="C899" s="2" t="s">
        <v>63</v>
      </c>
      <c r="D899" s="101">
        <v>41699</v>
      </c>
      <c r="E899" s="2">
        <v>3</v>
      </c>
      <c r="F899" s="2" t="s">
        <v>19</v>
      </c>
      <c r="G899" s="2" t="s">
        <v>146</v>
      </c>
      <c r="H899" s="2" t="s">
        <v>131</v>
      </c>
      <c r="I899" s="2" t="s">
        <v>33</v>
      </c>
      <c r="J899" s="105">
        <v>182458.70267756627</v>
      </c>
      <c r="K899" s="103"/>
    </row>
    <row r="900" spans="1:11">
      <c r="A900" s="2" t="s">
        <v>139</v>
      </c>
      <c r="B900" s="2" t="s">
        <v>136</v>
      </c>
      <c r="C900" s="2" t="s">
        <v>63</v>
      </c>
      <c r="D900" s="101">
        <v>41730</v>
      </c>
      <c r="E900" s="2">
        <v>4</v>
      </c>
      <c r="F900" s="2" t="s">
        <v>19</v>
      </c>
      <c r="G900" s="2" t="s">
        <v>146</v>
      </c>
      <c r="H900" s="2" t="s">
        <v>131</v>
      </c>
      <c r="I900" s="2" t="s">
        <v>33</v>
      </c>
      <c r="J900" s="105">
        <v>104660.20871123999</v>
      </c>
      <c r="K900" s="103"/>
    </row>
    <row r="901" spans="1:11">
      <c r="A901" s="2" t="s">
        <v>139</v>
      </c>
      <c r="B901" s="2" t="s">
        <v>136</v>
      </c>
      <c r="C901" s="2" t="s">
        <v>63</v>
      </c>
      <c r="D901" s="101">
        <v>41760</v>
      </c>
      <c r="E901" s="2">
        <v>5</v>
      </c>
      <c r="F901" s="2" t="s">
        <v>19</v>
      </c>
      <c r="G901" s="2" t="s">
        <v>146</v>
      </c>
      <c r="H901" s="2" t="s">
        <v>131</v>
      </c>
      <c r="I901" s="2" t="s">
        <v>33</v>
      </c>
      <c r="J901" s="105">
        <v>126430.43769056996</v>
      </c>
      <c r="K901" s="103"/>
    </row>
    <row r="902" spans="1:11">
      <c r="A902" s="2" t="s">
        <v>139</v>
      </c>
      <c r="B902" s="2" t="s">
        <v>136</v>
      </c>
      <c r="C902" s="2" t="s">
        <v>63</v>
      </c>
      <c r="D902" s="101">
        <v>41791</v>
      </c>
      <c r="E902" s="2">
        <v>6</v>
      </c>
      <c r="F902" s="2" t="s">
        <v>19</v>
      </c>
      <c r="G902" s="2" t="s">
        <v>146</v>
      </c>
      <c r="H902" s="2" t="s">
        <v>131</v>
      </c>
      <c r="I902" s="2" t="s">
        <v>33</v>
      </c>
      <c r="J902" s="105">
        <v>230359.10681218505</v>
      </c>
      <c r="K902" s="103"/>
    </row>
    <row r="903" spans="1:11">
      <c r="A903" s="2" t="s">
        <v>139</v>
      </c>
      <c r="B903" s="2" t="s">
        <v>136</v>
      </c>
      <c r="C903" s="2" t="s">
        <v>63</v>
      </c>
      <c r="D903" s="101">
        <v>41456</v>
      </c>
      <c r="E903" s="2">
        <v>7</v>
      </c>
      <c r="F903" s="2" t="s">
        <v>19</v>
      </c>
      <c r="G903" s="2" t="s">
        <v>146</v>
      </c>
      <c r="H903" s="2" t="s">
        <v>132</v>
      </c>
      <c r="I903" s="2" t="s">
        <v>33</v>
      </c>
      <c r="J903" s="105">
        <v>660756.15261022374</v>
      </c>
      <c r="K903" s="103"/>
    </row>
    <row r="904" spans="1:11">
      <c r="A904" s="2" t="s">
        <v>139</v>
      </c>
      <c r="B904" s="2" t="s">
        <v>136</v>
      </c>
      <c r="C904" s="2" t="s">
        <v>63</v>
      </c>
      <c r="D904" s="101">
        <v>41487</v>
      </c>
      <c r="E904" s="2">
        <v>8</v>
      </c>
      <c r="F904" s="2" t="s">
        <v>19</v>
      </c>
      <c r="G904" s="2" t="s">
        <v>146</v>
      </c>
      <c r="H904" s="2" t="s">
        <v>132</v>
      </c>
      <c r="I904" s="2" t="s">
        <v>33</v>
      </c>
      <c r="J904" s="105">
        <v>529683.55044249841</v>
      </c>
      <c r="K904" s="103"/>
    </row>
    <row r="905" spans="1:11">
      <c r="A905" s="2" t="s">
        <v>139</v>
      </c>
      <c r="B905" s="2" t="s">
        <v>136</v>
      </c>
      <c r="C905" s="2" t="s">
        <v>63</v>
      </c>
      <c r="D905" s="101">
        <v>41518</v>
      </c>
      <c r="E905" s="2">
        <v>9</v>
      </c>
      <c r="F905" s="2" t="s">
        <v>19</v>
      </c>
      <c r="G905" s="2" t="s">
        <v>146</v>
      </c>
      <c r="H905" s="2" t="s">
        <v>132</v>
      </c>
      <c r="I905" s="2" t="s">
        <v>33</v>
      </c>
      <c r="J905" s="105">
        <v>672443.49046857841</v>
      </c>
      <c r="K905" s="103"/>
    </row>
    <row r="906" spans="1:11">
      <c r="A906" s="2" t="s">
        <v>139</v>
      </c>
      <c r="B906" s="2" t="s">
        <v>136</v>
      </c>
      <c r="C906" s="2" t="s">
        <v>63</v>
      </c>
      <c r="D906" s="101">
        <v>41548</v>
      </c>
      <c r="E906" s="2">
        <v>10</v>
      </c>
      <c r="F906" s="2" t="s">
        <v>19</v>
      </c>
      <c r="G906" s="2" t="s">
        <v>146</v>
      </c>
      <c r="H906" s="2" t="s">
        <v>132</v>
      </c>
      <c r="I906" s="2" t="s">
        <v>33</v>
      </c>
      <c r="J906" s="105">
        <v>585948.31082732871</v>
      </c>
      <c r="K906" s="103"/>
    </row>
    <row r="907" spans="1:11">
      <c r="A907" s="2" t="s">
        <v>139</v>
      </c>
      <c r="B907" s="2" t="s">
        <v>136</v>
      </c>
      <c r="C907" s="2" t="s">
        <v>63</v>
      </c>
      <c r="D907" s="101">
        <v>41579</v>
      </c>
      <c r="E907" s="2">
        <v>11</v>
      </c>
      <c r="F907" s="2" t="s">
        <v>19</v>
      </c>
      <c r="G907" s="2" t="s">
        <v>146</v>
      </c>
      <c r="H907" s="2" t="s">
        <v>132</v>
      </c>
      <c r="I907" s="2" t="s">
        <v>33</v>
      </c>
      <c r="J907" s="105">
        <v>504468.75421239575</v>
      </c>
      <c r="K907" s="103"/>
    </row>
    <row r="908" spans="1:11">
      <c r="A908" s="2" t="s">
        <v>139</v>
      </c>
      <c r="B908" s="2" t="s">
        <v>136</v>
      </c>
      <c r="C908" s="2" t="s">
        <v>63</v>
      </c>
      <c r="D908" s="101">
        <v>41609</v>
      </c>
      <c r="E908" s="2">
        <v>12</v>
      </c>
      <c r="F908" s="2" t="s">
        <v>19</v>
      </c>
      <c r="G908" s="2" t="s">
        <v>146</v>
      </c>
      <c r="H908" s="2" t="s">
        <v>132</v>
      </c>
      <c r="I908" s="2" t="s">
        <v>33</v>
      </c>
      <c r="J908" s="105">
        <v>378359.08081662602</v>
      </c>
      <c r="K908" s="103"/>
    </row>
    <row r="909" spans="1:11">
      <c r="A909" s="2" t="s">
        <v>139</v>
      </c>
      <c r="B909" s="2" t="s">
        <v>136</v>
      </c>
      <c r="C909" s="2" t="s">
        <v>63</v>
      </c>
      <c r="D909" s="101">
        <v>41640</v>
      </c>
      <c r="E909" s="2">
        <v>1</v>
      </c>
      <c r="F909" s="2" t="s">
        <v>19</v>
      </c>
      <c r="G909" s="2" t="s">
        <v>146</v>
      </c>
      <c r="H909" s="2" t="s">
        <v>132</v>
      </c>
      <c r="I909" s="2" t="s">
        <v>33</v>
      </c>
      <c r="J909" s="105">
        <v>395823.36873278162</v>
      </c>
      <c r="K909" s="103"/>
    </row>
    <row r="910" spans="1:11">
      <c r="A910" s="2" t="s">
        <v>139</v>
      </c>
      <c r="B910" s="2" t="s">
        <v>136</v>
      </c>
      <c r="C910" s="2" t="s">
        <v>63</v>
      </c>
      <c r="D910" s="101">
        <v>41671</v>
      </c>
      <c r="E910" s="2">
        <v>2</v>
      </c>
      <c r="F910" s="2" t="s">
        <v>19</v>
      </c>
      <c r="G910" s="2" t="s">
        <v>146</v>
      </c>
      <c r="H910" s="2" t="s">
        <v>132</v>
      </c>
      <c r="I910" s="2" t="s">
        <v>33</v>
      </c>
      <c r="J910" s="105">
        <v>329884.52262346615</v>
      </c>
      <c r="K910" s="103"/>
    </row>
    <row r="911" spans="1:11">
      <c r="A911" s="2" t="s">
        <v>139</v>
      </c>
      <c r="B911" s="2" t="s">
        <v>136</v>
      </c>
      <c r="C911" s="2" t="s">
        <v>63</v>
      </c>
      <c r="D911" s="101">
        <v>41699</v>
      </c>
      <c r="E911" s="2">
        <v>3</v>
      </c>
      <c r="F911" s="2" t="s">
        <v>19</v>
      </c>
      <c r="G911" s="2" t="s">
        <v>146</v>
      </c>
      <c r="H911" s="2" t="s">
        <v>132</v>
      </c>
      <c r="I911" s="2" t="s">
        <v>33</v>
      </c>
      <c r="J911" s="105">
        <v>446578.08277619159</v>
      </c>
      <c r="K911" s="103"/>
    </row>
    <row r="912" spans="1:11">
      <c r="A912" s="2" t="s">
        <v>139</v>
      </c>
      <c r="B912" s="2" t="s">
        <v>136</v>
      </c>
      <c r="C912" s="2" t="s">
        <v>63</v>
      </c>
      <c r="D912" s="101">
        <v>41730</v>
      </c>
      <c r="E912" s="2">
        <v>4</v>
      </c>
      <c r="F912" s="2" t="s">
        <v>19</v>
      </c>
      <c r="G912" s="2" t="s">
        <v>146</v>
      </c>
      <c r="H912" s="2" t="s">
        <v>132</v>
      </c>
      <c r="I912" s="2" t="s">
        <v>33</v>
      </c>
      <c r="J912" s="105">
        <v>255084.77622429357</v>
      </c>
      <c r="K912" s="103"/>
    </row>
    <row r="913" spans="1:11">
      <c r="A913" s="2" t="s">
        <v>139</v>
      </c>
      <c r="B913" s="2" t="s">
        <v>136</v>
      </c>
      <c r="C913" s="2" t="s">
        <v>63</v>
      </c>
      <c r="D913" s="101">
        <v>41760</v>
      </c>
      <c r="E913" s="2">
        <v>5</v>
      </c>
      <c r="F913" s="2" t="s">
        <v>19</v>
      </c>
      <c r="G913" s="2" t="s">
        <v>146</v>
      </c>
      <c r="H913" s="2" t="s">
        <v>132</v>
      </c>
      <c r="I913" s="2" t="s">
        <v>33</v>
      </c>
      <c r="J913" s="105">
        <v>307417.20946522552</v>
      </c>
      <c r="K913" s="103"/>
    </row>
    <row r="914" spans="1:11">
      <c r="A914" s="2" t="s">
        <v>139</v>
      </c>
      <c r="B914" s="2" t="s">
        <v>136</v>
      </c>
      <c r="C914" s="2" t="s">
        <v>63</v>
      </c>
      <c r="D914" s="101">
        <v>41791</v>
      </c>
      <c r="E914" s="2">
        <v>6</v>
      </c>
      <c r="F914" s="2" t="s">
        <v>19</v>
      </c>
      <c r="G914" s="2" t="s">
        <v>146</v>
      </c>
      <c r="H914" s="2" t="s">
        <v>132</v>
      </c>
      <c r="I914" s="2" t="s">
        <v>33</v>
      </c>
      <c r="J914" s="105">
        <v>612277.97873185331</v>
      </c>
      <c r="K914" s="103"/>
    </row>
    <row r="915" spans="1:11">
      <c r="A915" s="2" t="s">
        <v>139</v>
      </c>
      <c r="B915" s="2" t="s">
        <v>136</v>
      </c>
      <c r="C915" s="2" t="s">
        <v>63</v>
      </c>
      <c r="D915" s="101">
        <v>41456</v>
      </c>
      <c r="E915" s="2">
        <v>7</v>
      </c>
      <c r="F915" s="2" t="s">
        <v>19</v>
      </c>
      <c r="G915" s="2" t="s">
        <v>146</v>
      </c>
      <c r="H915" s="2" t="s">
        <v>133</v>
      </c>
      <c r="I915" s="2" t="s">
        <v>33</v>
      </c>
      <c r="J915" s="105">
        <v>204001.78430538269</v>
      </c>
      <c r="K915" s="103"/>
    </row>
    <row r="916" spans="1:11">
      <c r="A916" s="2" t="s">
        <v>139</v>
      </c>
      <c r="B916" s="2" t="s">
        <v>136</v>
      </c>
      <c r="C916" s="2" t="s">
        <v>63</v>
      </c>
      <c r="D916" s="101">
        <v>41487</v>
      </c>
      <c r="E916" s="2">
        <v>8</v>
      </c>
      <c r="F916" s="2" t="s">
        <v>19</v>
      </c>
      <c r="G916" s="2" t="s">
        <v>146</v>
      </c>
      <c r="H916" s="2" t="s">
        <v>133</v>
      </c>
      <c r="I916" s="2" t="s">
        <v>33</v>
      </c>
      <c r="J916" s="105">
        <v>156736.8476459604</v>
      </c>
      <c r="K916" s="103"/>
    </row>
    <row r="917" spans="1:11">
      <c r="A917" s="2" t="s">
        <v>139</v>
      </c>
      <c r="B917" s="2" t="s">
        <v>136</v>
      </c>
      <c r="C917" s="2" t="s">
        <v>63</v>
      </c>
      <c r="D917" s="101">
        <v>41518</v>
      </c>
      <c r="E917" s="2">
        <v>9</v>
      </c>
      <c r="F917" s="2" t="s">
        <v>19</v>
      </c>
      <c r="G917" s="2" t="s">
        <v>146</v>
      </c>
      <c r="H917" s="2" t="s">
        <v>133</v>
      </c>
      <c r="I917" s="2" t="s">
        <v>33</v>
      </c>
      <c r="J917" s="105">
        <v>244769.18801975637</v>
      </c>
      <c r="K917" s="103"/>
    </row>
    <row r="918" spans="1:11">
      <c r="A918" s="2" t="s">
        <v>139</v>
      </c>
      <c r="B918" s="2" t="s">
        <v>136</v>
      </c>
      <c r="C918" s="2" t="s">
        <v>63</v>
      </c>
      <c r="D918" s="101">
        <v>41548</v>
      </c>
      <c r="E918" s="2">
        <v>10</v>
      </c>
      <c r="F918" s="2" t="s">
        <v>19</v>
      </c>
      <c r="G918" s="2" t="s">
        <v>146</v>
      </c>
      <c r="H918" s="2" t="s">
        <v>133</v>
      </c>
      <c r="I918" s="2" t="s">
        <v>33</v>
      </c>
      <c r="J918" s="105">
        <v>198504.61086128399</v>
      </c>
      <c r="K918" s="103"/>
    </row>
    <row r="919" spans="1:11">
      <c r="A919" s="2" t="s">
        <v>139</v>
      </c>
      <c r="B919" s="2" t="s">
        <v>136</v>
      </c>
      <c r="C919" s="2" t="s">
        <v>63</v>
      </c>
      <c r="D919" s="101">
        <v>41579</v>
      </c>
      <c r="E919" s="2">
        <v>11</v>
      </c>
      <c r="F919" s="2" t="s">
        <v>19</v>
      </c>
      <c r="G919" s="2" t="s">
        <v>146</v>
      </c>
      <c r="H919" s="2" t="s">
        <v>133</v>
      </c>
      <c r="I919" s="2" t="s">
        <v>33</v>
      </c>
      <c r="J919" s="105">
        <v>174673.83751677407</v>
      </c>
      <c r="K919" s="103"/>
    </row>
    <row r="920" spans="1:11">
      <c r="A920" s="2" t="s">
        <v>139</v>
      </c>
      <c r="B920" s="2" t="s">
        <v>136</v>
      </c>
      <c r="C920" s="2" t="s">
        <v>63</v>
      </c>
      <c r="D920" s="101">
        <v>41609</v>
      </c>
      <c r="E920" s="2">
        <v>12</v>
      </c>
      <c r="F920" s="2" t="s">
        <v>19</v>
      </c>
      <c r="G920" s="2" t="s">
        <v>146</v>
      </c>
      <c r="H920" s="2" t="s">
        <v>133</v>
      </c>
      <c r="I920" s="2" t="s">
        <v>33</v>
      </c>
      <c r="J920" s="105">
        <v>117398.02382544601</v>
      </c>
      <c r="K920" s="103"/>
    </row>
    <row r="921" spans="1:11">
      <c r="A921" s="2" t="s">
        <v>139</v>
      </c>
      <c r="B921" s="2" t="s">
        <v>136</v>
      </c>
      <c r="C921" s="2" t="s">
        <v>63</v>
      </c>
      <c r="D921" s="101">
        <v>41640</v>
      </c>
      <c r="E921" s="2">
        <v>1</v>
      </c>
      <c r="F921" s="2" t="s">
        <v>19</v>
      </c>
      <c r="G921" s="2" t="s">
        <v>146</v>
      </c>
      <c r="H921" s="2" t="s">
        <v>133</v>
      </c>
      <c r="I921" s="2" t="s">
        <v>33</v>
      </c>
      <c r="J921" s="105">
        <v>122856.00426868859</v>
      </c>
      <c r="K921" s="103"/>
    </row>
    <row r="922" spans="1:11">
      <c r="A922" s="2" t="s">
        <v>139</v>
      </c>
      <c r="B922" s="2" t="s">
        <v>136</v>
      </c>
      <c r="C922" s="2" t="s">
        <v>63</v>
      </c>
      <c r="D922" s="101">
        <v>41671</v>
      </c>
      <c r="E922" s="2">
        <v>2</v>
      </c>
      <c r="F922" s="2" t="s">
        <v>19</v>
      </c>
      <c r="G922" s="2" t="s">
        <v>146</v>
      </c>
      <c r="H922" s="2" t="s">
        <v>133</v>
      </c>
      <c r="I922" s="2" t="s">
        <v>33</v>
      </c>
      <c r="J922" s="105">
        <v>115969.228431147</v>
      </c>
      <c r="K922" s="103"/>
    </row>
    <row r="923" spans="1:11">
      <c r="A923" s="2" t="s">
        <v>139</v>
      </c>
      <c r="B923" s="2" t="s">
        <v>136</v>
      </c>
      <c r="C923" s="2" t="s">
        <v>63</v>
      </c>
      <c r="D923" s="101">
        <v>41699</v>
      </c>
      <c r="E923" s="2">
        <v>3</v>
      </c>
      <c r="F923" s="2" t="s">
        <v>19</v>
      </c>
      <c r="G923" s="2" t="s">
        <v>146</v>
      </c>
      <c r="H923" s="2" t="s">
        <v>133</v>
      </c>
      <c r="I923" s="2" t="s">
        <v>33</v>
      </c>
      <c r="J923" s="105">
        <v>156435.99509763226</v>
      </c>
      <c r="K923" s="103"/>
    </row>
    <row r="924" spans="1:11">
      <c r="A924" s="2" t="s">
        <v>139</v>
      </c>
      <c r="B924" s="2" t="s">
        <v>136</v>
      </c>
      <c r="C924" s="2" t="s">
        <v>63</v>
      </c>
      <c r="D924" s="101">
        <v>41730</v>
      </c>
      <c r="E924" s="2">
        <v>4</v>
      </c>
      <c r="F924" s="2" t="s">
        <v>19</v>
      </c>
      <c r="G924" s="2" t="s">
        <v>146</v>
      </c>
      <c r="H924" s="2" t="s">
        <v>133</v>
      </c>
      <c r="I924" s="2" t="s">
        <v>33</v>
      </c>
      <c r="J924" s="105">
        <v>85299.480614602799</v>
      </c>
      <c r="K924" s="103"/>
    </row>
    <row r="925" spans="1:11">
      <c r="A925" s="2" t="s">
        <v>139</v>
      </c>
      <c r="B925" s="2" t="s">
        <v>136</v>
      </c>
      <c r="C925" s="2" t="s">
        <v>63</v>
      </c>
      <c r="D925" s="101">
        <v>41760</v>
      </c>
      <c r="E925" s="2">
        <v>5</v>
      </c>
      <c r="F925" s="2" t="s">
        <v>19</v>
      </c>
      <c r="G925" s="2" t="s">
        <v>146</v>
      </c>
      <c r="H925" s="2" t="s">
        <v>133</v>
      </c>
      <c r="I925" s="2" t="s">
        <v>33</v>
      </c>
      <c r="J925" s="105">
        <v>115184.65971776398</v>
      </c>
      <c r="K925" s="103"/>
    </row>
    <row r="926" spans="1:11">
      <c r="A926" s="2" t="s">
        <v>139</v>
      </c>
      <c r="B926" s="2" t="s">
        <v>136</v>
      </c>
      <c r="C926" s="2" t="s">
        <v>63</v>
      </c>
      <c r="D926" s="101">
        <v>41791</v>
      </c>
      <c r="E926" s="2">
        <v>6</v>
      </c>
      <c r="F926" s="2" t="s">
        <v>19</v>
      </c>
      <c r="G926" s="2" t="s">
        <v>146</v>
      </c>
      <c r="H926" s="2" t="s">
        <v>133</v>
      </c>
      <c r="I926" s="2" t="s">
        <v>33</v>
      </c>
      <c r="J926" s="105">
        <v>191142.34907568261</v>
      </c>
      <c r="K926" s="103"/>
    </row>
    <row r="927" spans="1:11">
      <c r="A927" s="2" t="s">
        <v>139</v>
      </c>
      <c r="B927" s="2" t="s">
        <v>136</v>
      </c>
      <c r="C927" s="2" t="s">
        <v>63</v>
      </c>
      <c r="D927" s="101">
        <v>41456</v>
      </c>
      <c r="E927" s="2">
        <v>7</v>
      </c>
      <c r="F927" s="2" t="s">
        <v>19</v>
      </c>
      <c r="G927" s="2" t="s">
        <v>134</v>
      </c>
      <c r="H927" s="2" t="s">
        <v>135</v>
      </c>
      <c r="I927" s="2" t="s">
        <v>33</v>
      </c>
      <c r="J927" s="105">
        <v>3067822.9919048399</v>
      </c>
      <c r="K927" s="103"/>
    </row>
    <row r="928" spans="1:11">
      <c r="A928" s="2" t="s">
        <v>139</v>
      </c>
      <c r="B928" s="2" t="s">
        <v>136</v>
      </c>
      <c r="C928" s="2" t="s">
        <v>63</v>
      </c>
      <c r="D928" s="101">
        <v>41487</v>
      </c>
      <c r="E928" s="2">
        <v>8</v>
      </c>
      <c r="F928" s="2" t="s">
        <v>19</v>
      </c>
      <c r="G928" s="2" t="s">
        <v>134</v>
      </c>
      <c r="H928" s="2" t="s">
        <v>135</v>
      </c>
      <c r="I928" s="2" t="s">
        <v>33</v>
      </c>
      <c r="J928" s="105">
        <v>2455342.9186057192</v>
      </c>
      <c r="K928" s="103"/>
    </row>
    <row r="929" spans="1:11">
      <c r="A929" s="2" t="s">
        <v>139</v>
      </c>
      <c r="B929" s="2" t="s">
        <v>136</v>
      </c>
      <c r="C929" s="2" t="s">
        <v>63</v>
      </c>
      <c r="D929" s="101">
        <v>41518</v>
      </c>
      <c r="E929" s="2">
        <v>9</v>
      </c>
      <c r="F929" s="2" t="s">
        <v>19</v>
      </c>
      <c r="G929" s="2" t="s">
        <v>134</v>
      </c>
      <c r="H929" s="2" t="s">
        <v>135</v>
      </c>
      <c r="I929" s="2" t="s">
        <v>33</v>
      </c>
      <c r="J929" s="105">
        <v>3390820.7358167996</v>
      </c>
      <c r="K929" s="103"/>
    </row>
    <row r="930" spans="1:11">
      <c r="A930" s="2" t="s">
        <v>139</v>
      </c>
      <c r="B930" s="2" t="s">
        <v>136</v>
      </c>
      <c r="C930" s="2" t="s">
        <v>63</v>
      </c>
      <c r="D930" s="101">
        <v>41548</v>
      </c>
      <c r="E930" s="2">
        <v>10</v>
      </c>
      <c r="F930" s="2" t="s">
        <v>19</v>
      </c>
      <c r="G930" s="2" t="s">
        <v>134</v>
      </c>
      <c r="H930" s="2" t="s">
        <v>135</v>
      </c>
      <c r="I930" s="2" t="s">
        <v>33</v>
      </c>
      <c r="J930" s="105">
        <v>2725135.5537314997</v>
      </c>
      <c r="K930" s="103"/>
    </row>
    <row r="931" spans="1:11">
      <c r="A931" s="2" t="s">
        <v>139</v>
      </c>
      <c r="B931" s="2" t="s">
        <v>136</v>
      </c>
      <c r="C931" s="2" t="s">
        <v>63</v>
      </c>
      <c r="D931" s="101">
        <v>41579</v>
      </c>
      <c r="E931" s="2">
        <v>11</v>
      </c>
      <c r="F931" s="2" t="s">
        <v>19</v>
      </c>
      <c r="G931" s="2" t="s">
        <v>134</v>
      </c>
      <c r="H931" s="2" t="s">
        <v>135</v>
      </c>
      <c r="I931" s="2" t="s">
        <v>33</v>
      </c>
      <c r="J931" s="105">
        <v>2517178.5408305251</v>
      </c>
      <c r="K931" s="103"/>
    </row>
    <row r="932" spans="1:11">
      <c r="A932" s="2" t="s">
        <v>139</v>
      </c>
      <c r="B932" s="2" t="s">
        <v>136</v>
      </c>
      <c r="C932" s="2" t="s">
        <v>63</v>
      </c>
      <c r="D932" s="101">
        <v>41609</v>
      </c>
      <c r="E932" s="2">
        <v>12</v>
      </c>
      <c r="F932" s="2" t="s">
        <v>19</v>
      </c>
      <c r="G932" s="2" t="s">
        <v>134</v>
      </c>
      <c r="H932" s="2" t="s">
        <v>135</v>
      </c>
      <c r="I932" s="2" t="s">
        <v>33</v>
      </c>
      <c r="J932" s="105">
        <v>1767206.136907575</v>
      </c>
      <c r="K932" s="103"/>
    </row>
    <row r="933" spans="1:11">
      <c r="A933" s="2" t="s">
        <v>139</v>
      </c>
      <c r="B933" s="2" t="s">
        <v>136</v>
      </c>
      <c r="C933" s="2" t="s">
        <v>63</v>
      </c>
      <c r="D933" s="101">
        <v>41640</v>
      </c>
      <c r="E933" s="2">
        <v>1</v>
      </c>
      <c r="F933" s="2" t="s">
        <v>19</v>
      </c>
      <c r="G933" s="2" t="s">
        <v>134</v>
      </c>
      <c r="H933" s="2" t="s">
        <v>135</v>
      </c>
      <c r="I933" s="2" t="s">
        <v>33</v>
      </c>
      <c r="J933" s="105">
        <v>1961436.6334718997</v>
      </c>
      <c r="K933" s="103"/>
    </row>
    <row r="934" spans="1:11">
      <c r="A934" s="2" t="s">
        <v>139</v>
      </c>
      <c r="B934" s="2" t="s">
        <v>136</v>
      </c>
      <c r="C934" s="2" t="s">
        <v>63</v>
      </c>
      <c r="D934" s="101">
        <v>41671</v>
      </c>
      <c r="E934" s="2">
        <v>2</v>
      </c>
      <c r="F934" s="2" t="s">
        <v>19</v>
      </c>
      <c r="G934" s="2" t="s">
        <v>134</v>
      </c>
      <c r="H934" s="2" t="s">
        <v>135</v>
      </c>
      <c r="I934" s="2" t="s">
        <v>33</v>
      </c>
      <c r="J934" s="105">
        <v>1593530.5935860998</v>
      </c>
      <c r="K934" s="103"/>
    </row>
    <row r="935" spans="1:11">
      <c r="A935" s="2" t="s">
        <v>139</v>
      </c>
      <c r="B935" s="2" t="s">
        <v>136</v>
      </c>
      <c r="C935" s="2" t="s">
        <v>63</v>
      </c>
      <c r="D935" s="101">
        <v>41699</v>
      </c>
      <c r="E935" s="2">
        <v>3</v>
      </c>
      <c r="F935" s="2" t="s">
        <v>19</v>
      </c>
      <c r="G935" s="2" t="s">
        <v>134</v>
      </c>
      <c r="H935" s="2" t="s">
        <v>135</v>
      </c>
      <c r="I935" s="2" t="s">
        <v>33</v>
      </c>
      <c r="J935" s="105">
        <v>2258113.7891461495</v>
      </c>
      <c r="K935" s="103"/>
    </row>
    <row r="936" spans="1:11">
      <c r="A936" s="2" t="s">
        <v>139</v>
      </c>
      <c r="B936" s="2" t="s">
        <v>136</v>
      </c>
      <c r="C936" s="2" t="s">
        <v>63</v>
      </c>
      <c r="D936" s="101">
        <v>41730</v>
      </c>
      <c r="E936" s="2">
        <v>4</v>
      </c>
      <c r="F936" s="2" t="s">
        <v>19</v>
      </c>
      <c r="G936" s="2" t="s">
        <v>134</v>
      </c>
      <c r="H936" s="2" t="s">
        <v>135</v>
      </c>
      <c r="I936" s="2" t="s">
        <v>33</v>
      </c>
      <c r="J936" s="105">
        <v>1190031.30652068</v>
      </c>
      <c r="K936" s="103"/>
    </row>
    <row r="937" spans="1:11">
      <c r="A937" s="2" t="s">
        <v>139</v>
      </c>
      <c r="B937" s="2" t="s">
        <v>136</v>
      </c>
      <c r="C937" s="2" t="s">
        <v>63</v>
      </c>
      <c r="D937" s="101">
        <v>41760</v>
      </c>
      <c r="E937" s="2">
        <v>5</v>
      </c>
      <c r="F937" s="2" t="s">
        <v>19</v>
      </c>
      <c r="G937" s="2" t="s">
        <v>134</v>
      </c>
      <c r="H937" s="2" t="s">
        <v>135</v>
      </c>
      <c r="I937" s="2" t="s">
        <v>33</v>
      </c>
      <c r="J937" s="105">
        <v>1572119.1696365993</v>
      </c>
      <c r="K937" s="103"/>
    </row>
    <row r="938" spans="1:11">
      <c r="A938" s="2" t="s">
        <v>139</v>
      </c>
      <c r="B938" s="2" t="s">
        <v>136</v>
      </c>
      <c r="C938" s="2" t="s">
        <v>63</v>
      </c>
      <c r="D938" s="101">
        <v>41791</v>
      </c>
      <c r="E938" s="2">
        <v>6</v>
      </c>
      <c r="F938" s="2" t="s">
        <v>19</v>
      </c>
      <c r="G938" s="2" t="s">
        <v>134</v>
      </c>
      <c r="H938" s="2" t="s">
        <v>135</v>
      </c>
      <c r="I938" s="2" t="s">
        <v>33</v>
      </c>
      <c r="J938" s="105">
        <v>2829210.9406183348</v>
      </c>
      <c r="K938" s="103"/>
    </row>
    <row r="939" spans="1:11" hidden="1">
      <c r="A939" s="2" t="s">
        <v>140</v>
      </c>
      <c r="B939" s="2" t="s">
        <v>141</v>
      </c>
      <c r="C939" s="2" t="s">
        <v>51</v>
      </c>
      <c r="D939" s="101">
        <v>41456</v>
      </c>
      <c r="E939" s="2">
        <v>6</v>
      </c>
      <c r="F939" s="2" t="s">
        <v>141</v>
      </c>
      <c r="G939" s="2" t="s">
        <v>141</v>
      </c>
      <c r="H939" s="2" t="s">
        <v>141</v>
      </c>
      <c r="I939" s="2" t="s">
        <v>144</v>
      </c>
      <c r="J939" s="9">
        <v>181.933291</v>
      </c>
    </row>
    <row r="940" spans="1:11" hidden="1">
      <c r="A940" s="2" t="s">
        <v>140</v>
      </c>
      <c r="B940" s="2" t="s">
        <v>141</v>
      </c>
      <c r="C940" s="2" t="s">
        <v>51</v>
      </c>
      <c r="D940" s="101">
        <v>41487</v>
      </c>
      <c r="E940" s="2">
        <v>6</v>
      </c>
      <c r="F940" s="2" t="s">
        <v>141</v>
      </c>
      <c r="G940" s="2" t="s">
        <v>141</v>
      </c>
      <c r="H940" s="2" t="s">
        <v>141</v>
      </c>
      <c r="I940" s="2" t="s">
        <v>144</v>
      </c>
      <c r="J940" s="10">
        <v>187.44394299999999</v>
      </c>
    </row>
    <row r="941" spans="1:11" hidden="1">
      <c r="A941" s="2" t="s">
        <v>140</v>
      </c>
      <c r="B941" s="2" t="s">
        <v>141</v>
      </c>
      <c r="C941" s="2" t="s">
        <v>51</v>
      </c>
      <c r="D941" s="101">
        <v>41518</v>
      </c>
      <c r="E941" s="2">
        <v>6</v>
      </c>
      <c r="F941" s="2" t="s">
        <v>141</v>
      </c>
      <c r="G941" s="2" t="s">
        <v>141</v>
      </c>
      <c r="H941" s="2" t="s">
        <v>141</v>
      </c>
      <c r="I941" s="2" t="s">
        <v>144</v>
      </c>
      <c r="J941" s="10">
        <v>184.77365699999999</v>
      </c>
    </row>
    <row r="942" spans="1:11" hidden="1">
      <c r="A942" s="2" t="s">
        <v>140</v>
      </c>
      <c r="B942" s="2" t="s">
        <v>141</v>
      </c>
      <c r="C942" s="2" t="s">
        <v>51</v>
      </c>
      <c r="D942" s="101">
        <v>41548</v>
      </c>
      <c r="E942" s="2">
        <v>6</v>
      </c>
      <c r="F942" s="2" t="s">
        <v>141</v>
      </c>
      <c r="G942" s="2" t="s">
        <v>141</v>
      </c>
      <c r="H942" s="2" t="s">
        <v>141</v>
      </c>
      <c r="I942" s="2" t="s">
        <v>144</v>
      </c>
      <c r="J942" s="10">
        <v>191.54109299999999</v>
      </c>
    </row>
    <row r="943" spans="1:11" hidden="1">
      <c r="A943" s="2" t="s">
        <v>140</v>
      </c>
      <c r="B943" s="2" t="s">
        <v>141</v>
      </c>
      <c r="C943" s="2" t="s">
        <v>51</v>
      </c>
      <c r="D943" s="101">
        <v>41579</v>
      </c>
      <c r="E943" s="2">
        <v>6</v>
      </c>
      <c r="F943" s="2" t="s">
        <v>141</v>
      </c>
      <c r="G943" s="2" t="s">
        <v>141</v>
      </c>
      <c r="H943" s="2" t="s">
        <v>141</v>
      </c>
      <c r="I943" s="2" t="s">
        <v>144</v>
      </c>
      <c r="J943" s="10">
        <v>98.096062000000003</v>
      </c>
    </row>
    <row r="944" spans="1:11" hidden="1">
      <c r="A944" s="2" t="s">
        <v>140</v>
      </c>
      <c r="B944" s="2" t="s">
        <v>141</v>
      </c>
      <c r="C944" s="2" t="s">
        <v>51</v>
      </c>
      <c r="D944" s="101">
        <v>41609</v>
      </c>
      <c r="E944" s="2">
        <v>6</v>
      </c>
      <c r="F944" s="2" t="s">
        <v>141</v>
      </c>
      <c r="G944" s="2" t="s">
        <v>141</v>
      </c>
      <c r="H944" s="2" t="s">
        <v>141</v>
      </c>
      <c r="I944" s="2" t="s">
        <v>144</v>
      </c>
      <c r="J944" s="10">
        <v>185.30685299999999</v>
      </c>
    </row>
    <row r="945" spans="1:10" hidden="1">
      <c r="A945" s="2" t="s">
        <v>140</v>
      </c>
      <c r="B945" s="2" t="s">
        <v>141</v>
      </c>
      <c r="C945" s="2" t="s">
        <v>51</v>
      </c>
      <c r="D945" s="101">
        <v>41640</v>
      </c>
      <c r="E945" s="2">
        <v>6</v>
      </c>
      <c r="F945" s="2" t="s">
        <v>141</v>
      </c>
      <c r="G945" s="2" t="s">
        <v>141</v>
      </c>
      <c r="H945" s="2" t="s">
        <v>141</v>
      </c>
      <c r="I945" s="2" t="s">
        <v>144</v>
      </c>
      <c r="J945" s="10">
        <v>186.90143900000001</v>
      </c>
    </row>
    <row r="946" spans="1:10" hidden="1">
      <c r="A946" s="2" t="s">
        <v>140</v>
      </c>
      <c r="B946" s="2" t="s">
        <v>141</v>
      </c>
      <c r="C946" s="2" t="s">
        <v>51</v>
      </c>
      <c r="D946" s="101">
        <v>41671</v>
      </c>
      <c r="E946" s="2">
        <v>6</v>
      </c>
      <c r="F946" s="2" t="s">
        <v>141</v>
      </c>
      <c r="G946" s="2" t="s">
        <v>141</v>
      </c>
      <c r="H946" s="2" t="s">
        <v>141</v>
      </c>
      <c r="I946" s="2" t="s">
        <v>144</v>
      </c>
      <c r="J946" s="10">
        <v>158.58676500000001</v>
      </c>
    </row>
    <row r="947" spans="1:10" hidden="1">
      <c r="A947" s="2" t="s">
        <v>140</v>
      </c>
      <c r="B947" s="2" t="s">
        <v>141</v>
      </c>
      <c r="C947" s="2" t="s">
        <v>51</v>
      </c>
      <c r="D947" s="101">
        <v>41699</v>
      </c>
      <c r="E947" s="2">
        <v>6</v>
      </c>
      <c r="F947" s="2" t="s">
        <v>141</v>
      </c>
      <c r="G947" s="2" t="s">
        <v>141</v>
      </c>
      <c r="H947" s="2" t="s">
        <v>141</v>
      </c>
      <c r="I947" s="2" t="s">
        <v>144</v>
      </c>
      <c r="J947" s="10">
        <v>191.40367599999999</v>
      </c>
    </row>
    <row r="948" spans="1:10" hidden="1">
      <c r="A948" s="2" t="s">
        <v>140</v>
      </c>
      <c r="B948" s="2" t="s">
        <v>141</v>
      </c>
      <c r="C948" s="2" t="s">
        <v>51</v>
      </c>
      <c r="D948" s="101">
        <v>41730</v>
      </c>
      <c r="E948" s="2">
        <v>6</v>
      </c>
      <c r="F948" s="2" t="s">
        <v>141</v>
      </c>
      <c r="G948" s="2" t="s">
        <v>141</v>
      </c>
      <c r="H948" s="2" t="s">
        <v>141</v>
      </c>
      <c r="I948" s="2" t="s">
        <v>144</v>
      </c>
      <c r="J948" s="10">
        <v>171.057864</v>
      </c>
    </row>
    <row r="949" spans="1:10" hidden="1">
      <c r="A949" s="2" t="s">
        <v>140</v>
      </c>
      <c r="B949" s="2" t="s">
        <v>141</v>
      </c>
      <c r="C949" s="2" t="s">
        <v>51</v>
      </c>
      <c r="D949" s="101">
        <v>41760</v>
      </c>
      <c r="E949" s="2">
        <v>6</v>
      </c>
      <c r="F949" s="2" t="s">
        <v>141</v>
      </c>
      <c r="G949" s="2" t="s">
        <v>141</v>
      </c>
      <c r="H949" s="2" t="s">
        <v>141</v>
      </c>
      <c r="I949" s="2" t="s">
        <v>144</v>
      </c>
      <c r="J949" s="10">
        <v>169.28699900000001</v>
      </c>
    </row>
    <row r="950" spans="1:10" hidden="1">
      <c r="A950" s="2" t="s">
        <v>140</v>
      </c>
      <c r="B950" s="2" t="s">
        <v>141</v>
      </c>
      <c r="C950" s="2" t="s">
        <v>51</v>
      </c>
      <c r="D950" s="101">
        <v>41791</v>
      </c>
      <c r="E950" s="2">
        <v>6</v>
      </c>
      <c r="F950" s="2" t="s">
        <v>141</v>
      </c>
      <c r="G950" s="2" t="s">
        <v>141</v>
      </c>
      <c r="H950" s="2" t="s">
        <v>141</v>
      </c>
      <c r="I950" s="2" t="s">
        <v>144</v>
      </c>
      <c r="J950" s="10">
        <v>142.50871699999999</v>
      </c>
    </row>
    <row r="951" spans="1:10" hidden="1">
      <c r="A951" s="2" t="s">
        <v>140</v>
      </c>
      <c r="B951" s="2" t="s">
        <v>141</v>
      </c>
      <c r="C951" s="2" t="s">
        <v>64</v>
      </c>
      <c r="D951" s="101">
        <v>41456</v>
      </c>
      <c r="E951" s="2">
        <v>6</v>
      </c>
      <c r="F951" s="2" t="s">
        <v>141</v>
      </c>
      <c r="G951" s="2" t="s">
        <v>141</v>
      </c>
      <c r="H951" s="2" t="s">
        <v>141</v>
      </c>
      <c r="I951" s="2" t="s">
        <v>144</v>
      </c>
      <c r="J951" s="9">
        <v>214.968999</v>
      </c>
    </row>
    <row r="952" spans="1:10" hidden="1">
      <c r="A952" s="2" t="s">
        <v>140</v>
      </c>
      <c r="B952" s="2" t="s">
        <v>141</v>
      </c>
      <c r="C952" s="2" t="s">
        <v>64</v>
      </c>
      <c r="D952" s="101">
        <v>41487</v>
      </c>
      <c r="E952" s="2">
        <v>6</v>
      </c>
      <c r="F952" s="2" t="s">
        <v>141</v>
      </c>
      <c r="G952" s="2" t="s">
        <v>141</v>
      </c>
      <c r="H952" s="2" t="s">
        <v>141</v>
      </c>
      <c r="I952" s="2" t="s">
        <v>144</v>
      </c>
      <c r="J952" s="9">
        <v>228.199051</v>
      </c>
    </row>
    <row r="953" spans="1:10" hidden="1">
      <c r="A953" s="2" t="s">
        <v>140</v>
      </c>
      <c r="B953" s="2" t="s">
        <v>141</v>
      </c>
      <c r="C953" s="2" t="s">
        <v>64</v>
      </c>
      <c r="D953" s="101">
        <v>41518</v>
      </c>
      <c r="E953" s="2">
        <v>6</v>
      </c>
      <c r="F953" s="2" t="s">
        <v>141</v>
      </c>
      <c r="G953" s="2" t="s">
        <v>141</v>
      </c>
      <c r="H953" s="2" t="s">
        <v>141</v>
      </c>
      <c r="I953" s="2" t="s">
        <v>144</v>
      </c>
      <c r="J953" s="9">
        <v>216.53646700000002</v>
      </c>
    </row>
    <row r="954" spans="1:10" hidden="1">
      <c r="A954" s="2" t="s">
        <v>140</v>
      </c>
      <c r="B954" s="2" t="s">
        <v>141</v>
      </c>
      <c r="C954" s="2" t="s">
        <v>64</v>
      </c>
      <c r="D954" s="101">
        <v>41548</v>
      </c>
      <c r="E954" s="2">
        <v>6</v>
      </c>
      <c r="F954" s="2" t="s">
        <v>141</v>
      </c>
      <c r="G954" s="2" t="s">
        <v>141</v>
      </c>
      <c r="H954" s="2" t="s">
        <v>141</v>
      </c>
      <c r="I954" s="2" t="s">
        <v>144</v>
      </c>
      <c r="J954" s="9">
        <v>236.760276</v>
      </c>
    </row>
    <row r="955" spans="1:10" hidden="1">
      <c r="A955" s="2" t="s">
        <v>140</v>
      </c>
      <c r="B955" s="2" t="s">
        <v>141</v>
      </c>
      <c r="C955" s="2" t="s">
        <v>64</v>
      </c>
      <c r="D955" s="101">
        <v>41579</v>
      </c>
      <c r="E955" s="2">
        <v>6</v>
      </c>
      <c r="F955" s="2" t="s">
        <v>141</v>
      </c>
      <c r="G955" s="2" t="s">
        <v>141</v>
      </c>
      <c r="H955" s="2" t="s">
        <v>141</v>
      </c>
      <c r="I955" s="2" t="s">
        <v>144</v>
      </c>
      <c r="J955" s="9">
        <v>232.052864</v>
      </c>
    </row>
    <row r="956" spans="1:10" hidden="1">
      <c r="A956" s="2" t="s">
        <v>140</v>
      </c>
      <c r="B956" s="2" t="s">
        <v>141</v>
      </c>
      <c r="C956" s="2" t="s">
        <v>64</v>
      </c>
      <c r="D956" s="101">
        <v>41609</v>
      </c>
      <c r="E956" s="2">
        <v>6</v>
      </c>
      <c r="F956" s="2" t="s">
        <v>141</v>
      </c>
      <c r="G956" s="2" t="s">
        <v>141</v>
      </c>
      <c r="H956" s="2" t="s">
        <v>141</v>
      </c>
      <c r="I956" s="2" t="s">
        <v>144</v>
      </c>
      <c r="J956" s="9">
        <v>240.21016</v>
      </c>
    </row>
    <row r="957" spans="1:10" hidden="1">
      <c r="A957" s="2" t="s">
        <v>140</v>
      </c>
      <c r="B957" s="2" t="s">
        <v>141</v>
      </c>
      <c r="C957" s="2" t="s">
        <v>64</v>
      </c>
      <c r="D957" s="101">
        <v>41640</v>
      </c>
      <c r="E957" s="2">
        <v>6</v>
      </c>
      <c r="F957" s="2" t="s">
        <v>141</v>
      </c>
      <c r="G957" s="2" t="s">
        <v>141</v>
      </c>
      <c r="H957" s="2" t="s">
        <v>141</v>
      </c>
      <c r="I957" s="2" t="s">
        <v>144</v>
      </c>
      <c r="J957" s="9">
        <v>288.160549</v>
      </c>
    </row>
    <row r="958" spans="1:10" hidden="1">
      <c r="A958" s="2" t="s">
        <v>140</v>
      </c>
      <c r="B958" s="2" t="s">
        <v>141</v>
      </c>
      <c r="C958" s="2" t="s">
        <v>64</v>
      </c>
      <c r="D958" s="101">
        <v>41671</v>
      </c>
      <c r="E958" s="2">
        <v>6</v>
      </c>
      <c r="F958" s="2" t="s">
        <v>141</v>
      </c>
      <c r="G958" s="2" t="s">
        <v>141</v>
      </c>
      <c r="H958" s="2" t="s">
        <v>141</v>
      </c>
      <c r="I958" s="2" t="s">
        <v>144</v>
      </c>
      <c r="J958" s="9">
        <v>306.884524</v>
      </c>
    </row>
    <row r="959" spans="1:10" hidden="1">
      <c r="A959" s="2" t="s">
        <v>140</v>
      </c>
      <c r="B959" s="2" t="s">
        <v>141</v>
      </c>
      <c r="C959" s="2" t="s">
        <v>64</v>
      </c>
      <c r="D959" s="101">
        <v>41699</v>
      </c>
      <c r="E959" s="2">
        <v>6</v>
      </c>
      <c r="F959" s="2" t="s">
        <v>141</v>
      </c>
      <c r="G959" s="2" t="s">
        <v>141</v>
      </c>
      <c r="H959" s="2" t="s">
        <v>141</v>
      </c>
      <c r="I959" s="2" t="s">
        <v>144</v>
      </c>
      <c r="J959" s="9">
        <v>367.65100600000005</v>
      </c>
    </row>
    <row r="960" spans="1:10" hidden="1">
      <c r="A960" s="2" t="s">
        <v>140</v>
      </c>
      <c r="B960" s="2" t="s">
        <v>141</v>
      </c>
      <c r="C960" s="2" t="s">
        <v>64</v>
      </c>
      <c r="D960" s="101">
        <v>41730</v>
      </c>
      <c r="E960" s="2">
        <v>6</v>
      </c>
      <c r="F960" s="2" t="s">
        <v>141</v>
      </c>
      <c r="G960" s="2" t="s">
        <v>141</v>
      </c>
      <c r="H960" s="2" t="s">
        <v>141</v>
      </c>
      <c r="I960" s="2" t="s">
        <v>144</v>
      </c>
      <c r="J960" s="9">
        <v>351.99016599999999</v>
      </c>
    </row>
    <row r="961" spans="1:10" hidden="1">
      <c r="A961" s="2" t="s">
        <v>140</v>
      </c>
      <c r="B961" s="2" t="s">
        <v>141</v>
      </c>
      <c r="C961" s="2" t="s">
        <v>64</v>
      </c>
      <c r="D961" s="101">
        <v>41760</v>
      </c>
      <c r="E961" s="2">
        <v>6</v>
      </c>
      <c r="F961" s="2" t="s">
        <v>141</v>
      </c>
      <c r="G961" s="2" t="s">
        <v>141</v>
      </c>
      <c r="H961" s="2" t="s">
        <v>141</v>
      </c>
      <c r="I961" s="2" t="s">
        <v>144</v>
      </c>
      <c r="J961" s="9">
        <v>362.822</v>
      </c>
    </row>
    <row r="962" spans="1:10" hidden="1">
      <c r="A962" s="2" t="s">
        <v>140</v>
      </c>
      <c r="B962" s="2" t="s">
        <v>141</v>
      </c>
      <c r="C962" s="2" t="s">
        <v>64</v>
      </c>
      <c r="D962" s="101">
        <v>41791</v>
      </c>
      <c r="E962" s="2">
        <v>6</v>
      </c>
      <c r="F962" s="2" t="s">
        <v>141</v>
      </c>
      <c r="G962" s="2" t="s">
        <v>141</v>
      </c>
      <c r="H962" s="2" t="s">
        <v>141</v>
      </c>
      <c r="I962" s="2" t="s">
        <v>144</v>
      </c>
      <c r="J962" s="9">
        <v>260.31229999999999</v>
      </c>
    </row>
    <row r="963" spans="1:10" hidden="1">
      <c r="A963" s="2" t="s">
        <v>140</v>
      </c>
      <c r="B963" s="2" t="s">
        <v>141</v>
      </c>
      <c r="C963" s="2" t="s">
        <v>63</v>
      </c>
      <c r="D963" s="101">
        <v>41456</v>
      </c>
      <c r="E963" s="2">
        <v>6</v>
      </c>
      <c r="F963" s="2" t="s">
        <v>141</v>
      </c>
      <c r="G963" s="2" t="s">
        <v>141</v>
      </c>
      <c r="H963" s="2" t="s">
        <v>141</v>
      </c>
      <c r="I963" s="2" t="s">
        <v>144</v>
      </c>
      <c r="J963" s="11">
        <v>250.24199099999998</v>
      </c>
    </row>
    <row r="964" spans="1:10" hidden="1">
      <c r="A964" s="2" t="s">
        <v>140</v>
      </c>
      <c r="B964" s="2" t="s">
        <v>141</v>
      </c>
      <c r="C964" s="2" t="s">
        <v>63</v>
      </c>
      <c r="D964" s="101">
        <v>41487</v>
      </c>
      <c r="E964" s="2">
        <v>6</v>
      </c>
      <c r="F964" s="2" t="s">
        <v>141</v>
      </c>
      <c r="G964" s="2" t="s">
        <v>141</v>
      </c>
      <c r="H964" s="2" t="s">
        <v>141</v>
      </c>
      <c r="I964" s="2" t="s">
        <v>144</v>
      </c>
      <c r="J964" s="12">
        <v>206.740703</v>
      </c>
    </row>
    <row r="965" spans="1:10" hidden="1">
      <c r="A965" s="2" t="s">
        <v>140</v>
      </c>
      <c r="B965" s="2" t="s">
        <v>141</v>
      </c>
      <c r="C965" s="2" t="s">
        <v>63</v>
      </c>
      <c r="D965" s="101">
        <v>41518</v>
      </c>
      <c r="E965" s="2">
        <v>6</v>
      </c>
      <c r="F965" s="2" t="s">
        <v>141</v>
      </c>
      <c r="G965" s="2" t="s">
        <v>141</v>
      </c>
      <c r="H965" s="2" t="s">
        <v>141</v>
      </c>
      <c r="I965" s="2" t="s">
        <v>144</v>
      </c>
      <c r="J965" s="12">
        <v>201.23546099999996</v>
      </c>
    </row>
    <row r="966" spans="1:10" hidden="1">
      <c r="A966" s="2" t="s">
        <v>140</v>
      </c>
      <c r="B966" s="2" t="s">
        <v>141</v>
      </c>
      <c r="C966" s="2" t="s">
        <v>63</v>
      </c>
      <c r="D966" s="101">
        <v>41548</v>
      </c>
      <c r="E966" s="2">
        <v>6</v>
      </c>
      <c r="F966" s="2" t="s">
        <v>141</v>
      </c>
      <c r="G966" s="2" t="s">
        <v>141</v>
      </c>
      <c r="H966" s="2" t="s">
        <v>141</v>
      </c>
      <c r="I966" s="2" t="s">
        <v>144</v>
      </c>
      <c r="J966" s="12">
        <v>174.36956599999999</v>
      </c>
    </row>
    <row r="967" spans="1:10" hidden="1">
      <c r="A967" s="2" t="s">
        <v>140</v>
      </c>
      <c r="B967" s="2" t="s">
        <v>141</v>
      </c>
      <c r="C967" s="2" t="s">
        <v>63</v>
      </c>
      <c r="D967" s="101">
        <v>41579</v>
      </c>
      <c r="E967" s="2">
        <v>6</v>
      </c>
      <c r="F967" s="2" t="s">
        <v>141</v>
      </c>
      <c r="G967" s="2" t="s">
        <v>141</v>
      </c>
      <c r="H967" s="2" t="s">
        <v>141</v>
      </c>
      <c r="I967" s="2" t="s">
        <v>144</v>
      </c>
      <c r="J967" s="12">
        <v>204.09105</v>
      </c>
    </row>
    <row r="968" spans="1:10" hidden="1">
      <c r="A968" s="2" t="s">
        <v>140</v>
      </c>
      <c r="B968" s="2" t="s">
        <v>141</v>
      </c>
      <c r="C968" s="2" t="s">
        <v>63</v>
      </c>
      <c r="D968" s="101">
        <v>41609</v>
      </c>
      <c r="E968" s="2">
        <v>6</v>
      </c>
      <c r="F968" s="2" t="s">
        <v>141</v>
      </c>
      <c r="G968" s="2" t="s">
        <v>141</v>
      </c>
      <c r="H968" s="2" t="s">
        <v>141</v>
      </c>
      <c r="I968" s="2" t="s">
        <v>144</v>
      </c>
      <c r="J968" s="12">
        <v>146.35666599999999</v>
      </c>
    </row>
    <row r="969" spans="1:10" hidden="1">
      <c r="A969" s="2" t="s">
        <v>140</v>
      </c>
      <c r="B969" s="2" t="s">
        <v>141</v>
      </c>
      <c r="C969" s="2" t="s">
        <v>63</v>
      </c>
      <c r="D969" s="101">
        <v>41640</v>
      </c>
      <c r="E969" s="2">
        <v>6</v>
      </c>
      <c r="F969" s="2" t="s">
        <v>141</v>
      </c>
      <c r="G969" s="2" t="s">
        <v>141</v>
      </c>
      <c r="H969" s="2" t="s">
        <v>141</v>
      </c>
      <c r="I969" s="2" t="s">
        <v>144</v>
      </c>
      <c r="J969" s="12">
        <v>204.20249700000002</v>
      </c>
    </row>
    <row r="970" spans="1:10" hidden="1">
      <c r="A970" s="2" t="s">
        <v>140</v>
      </c>
      <c r="B970" s="2" t="s">
        <v>141</v>
      </c>
      <c r="C970" s="2" t="s">
        <v>63</v>
      </c>
      <c r="D970" s="101">
        <v>41671</v>
      </c>
      <c r="E970" s="2">
        <v>6</v>
      </c>
      <c r="F970" s="2" t="s">
        <v>141</v>
      </c>
      <c r="G970" s="2" t="s">
        <v>141</v>
      </c>
      <c r="H970" s="2" t="s">
        <v>141</v>
      </c>
      <c r="I970" s="2" t="s">
        <v>144</v>
      </c>
      <c r="J970" s="12">
        <v>217.43019900000002</v>
      </c>
    </row>
    <row r="971" spans="1:10" hidden="1">
      <c r="A971" s="2" t="s">
        <v>140</v>
      </c>
      <c r="B971" s="2" t="s">
        <v>141</v>
      </c>
      <c r="C971" s="2" t="s">
        <v>63</v>
      </c>
      <c r="D971" s="101">
        <v>41699</v>
      </c>
      <c r="E971" s="2">
        <v>6</v>
      </c>
      <c r="F971" s="2" t="s">
        <v>141</v>
      </c>
      <c r="G971" s="2" t="s">
        <v>141</v>
      </c>
      <c r="H971" s="2" t="s">
        <v>141</v>
      </c>
      <c r="I971" s="2" t="s">
        <v>144</v>
      </c>
      <c r="J971" s="12">
        <v>230.98220000000001</v>
      </c>
    </row>
    <row r="972" spans="1:10" hidden="1">
      <c r="A972" s="2" t="s">
        <v>140</v>
      </c>
      <c r="B972" s="2" t="s">
        <v>141</v>
      </c>
      <c r="C972" s="2" t="s">
        <v>63</v>
      </c>
      <c r="D972" s="101">
        <v>41730</v>
      </c>
      <c r="E972" s="2">
        <v>6</v>
      </c>
      <c r="F972" s="2" t="s">
        <v>141</v>
      </c>
      <c r="G972" s="2" t="s">
        <v>141</v>
      </c>
      <c r="H972" s="2" t="s">
        <v>141</v>
      </c>
      <c r="I972" s="2" t="s">
        <v>144</v>
      </c>
      <c r="J972" s="12">
        <v>236.441136</v>
      </c>
    </row>
    <row r="973" spans="1:10" hidden="1">
      <c r="A973" s="2" t="s">
        <v>140</v>
      </c>
      <c r="B973" s="2" t="s">
        <v>141</v>
      </c>
      <c r="C973" s="2" t="s">
        <v>63</v>
      </c>
      <c r="D973" s="101">
        <v>41760</v>
      </c>
      <c r="E973" s="2">
        <v>6</v>
      </c>
      <c r="F973" s="2" t="s">
        <v>141</v>
      </c>
      <c r="G973" s="2" t="s">
        <v>141</v>
      </c>
      <c r="H973" s="2" t="s">
        <v>141</v>
      </c>
      <c r="I973" s="2" t="s">
        <v>144</v>
      </c>
      <c r="J973" s="12">
        <v>241.40736899999999</v>
      </c>
    </row>
    <row r="974" spans="1:10" hidden="1">
      <c r="A974" s="2" t="s">
        <v>140</v>
      </c>
      <c r="B974" s="2" t="s">
        <v>141</v>
      </c>
      <c r="C974" s="2" t="s">
        <v>63</v>
      </c>
      <c r="D974" s="101">
        <v>41791</v>
      </c>
      <c r="E974" s="2">
        <v>6</v>
      </c>
      <c r="F974" s="2" t="s">
        <v>141</v>
      </c>
      <c r="G974" s="2" t="s">
        <v>141</v>
      </c>
      <c r="H974" s="2" t="s">
        <v>141</v>
      </c>
      <c r="I974" s="2" t="s">
        <v>144</v>
      </c>
      <c r="J974" s="12">
        <v>220.380334</v>
      </c>
    </row>
    <row r="975" spans="1:10" hidden="1">
      <c r="A975" t="s">
        <v>143</v>
      </c>
      <c r="B975" t="s">
        <v>141</v>
      </c>
      <c r="C975" t="s">
        <v>51</v>
      </c>
      <c r="D975" s="107">
        <v>41456</v>
      </c>
      <c r="E975">
        <v>6</v>
      </c>
      <c r="F975" t="s">
        <v>141</v>
      </c>
      <c r="G975" t="s">
        <v>141</v>
      </c>
      <c r="H975" t="s">
        <v>141</v>
      </c>
      <c r="I975" s="2" t="s">
        <v>144</v>
      </c>
      <c r="J975" s="9">
        <v>171.933291</v>
      </c>
    </row>
    <row r="976" spans="1:10" hidden="1">
      <c r="A976" t="s">
        <v>143</v>
      </c>
      <c r="B976" t="s">
        <v>141</v>
      </c>
      <c r="C976" t="s">
        <v>51</v>
      </c>
      <c r="D976" s="107">
        <v>41487</v>
      </c>
      <c r="E976">
        <v>6</v>
      </c>
      <c r="F976" t="s">
        <v>141</v>
      </c>
      <c r="G976" t="s">
        <v>141</v>
      </c>
      <c r="H976" t="s">
        <v>141</v>
      </c>
      <c r="I976" s="2" t="s">
        <v>144</v>
      </c>
      <c r="J976" s="10">
        <v>185.44394299999999</v>
      </c>
    </row>
    <row r="977" spans="1:10" hidden="1">
      <c r="A977" t="s">
        <v>143</v>
      </c>
      <c r="B977" t="s">
        <v>141</v>
      </c>
      <c r="C977" t="s">
        <v>51</v>
      </c>
      <c r="D977" s="107">
        <v>41518</v>
      </c>
      <c r="E977">
        <v>6</v>
      </c>
      <c r="F977" t="s">
        <v>141</v>
      </c>
      <c r="G977" t="s">
        <v>141</v>
      </c>
      <c r="H977" t="s">
        <v>141</v>
      </c>
      <c r="I977" s="2" t="s">
        <v>144</v>
      </c>
      <c r="J977" s="10">
        <v>186.77365699999999</v>
      </c>
    </row>
    <row r="978" spans="1:10" hidden="1">
      <c r="A978" t="s">
        <v>143</v>
      </c>
      <c r="B978" t="s">
        <v>141</v>
      </c>
      <c r="C978" t="s">
        <v>51</v>
      </c>
      <c r="D978" s="107">
        <v>41548</v>
      </c>
      <c r="E978">
        <v>6</v>
      </c>
      <c r="F978" t="s">
        <v>141</v>
      </c>
      <c r="G978" t="s">
        <v>141</v>
      </c>
      <c r="H978" t="s">
        <v>141</v>
      </c>
      <c r="I978" s="2" t="s">
        <v>144</v>
      </c>
      <c r="J978" s="10">
        <v>190.54109299999999</v>
      </c>
    </row>
    <row r="979" spans="1:10" hidden="1">
      <c r="A979" t="s">
        <v>143</v>
      </c>
      <c r="B979" t="s">
        <v>141</v>
      </c>
      <c r="C979" t="s">
        <v>51</v>
      </c>
      <c r="D979" s="107">
        <v>41579</v>
      </c>
      <c r="E979">
        <v>6</v>
      </c>
      <c r="F979" t="s">
        <v>141</v>
      </c>
      <c r="G979" t="s">
        <v>141</v>
      </c>
      <c r="H979" t="s">
        <v>141</v>
      </c>
      <c r="I979" s="2" t="s">
        <v>144</v>
      </c>
      <c r="J979" s="10">
        <v>95.096062000000003</v>
      </c>
    </row>
    <row r="980" spans="1:10" hidden="1">
      <c r="A980" t="s">
        <v>143</v>
      </c>
      <c r="B980" t="s">
        <v>141</v>
      </c>
      <c r="C980" t="s">
        <v>51</v>
      </c>
      <c r="D980" s="107">
        <v>41609</v>
      </c>
      <c r="E980">
        <v>6</v>
      </c>
      <c r="F980" t="s">
        <v>141</v>
      </c>
      <c r="G980" t="s">
        <v>141</v>
      </c>
      <c r="H980" t="s">
        <v>141</v>
      </c>
      <c r="I980" s="2" t="s">
        <v>144</v>
      </c>
      <c r="J980" s="10">
        <v>184.30685299999999</v>
      </c>
    </row>
    <row r="981" spans="1:10" hidden="1">
      <c r="A981" t="s">
        <v>143</v>
      </c>
      <c r="B981" t="s">
        <v>141</v>
      </c>
      <c r="C981" t="s">
        <v>51</v>
      </c>
      <c r="D981" s="107">
        <v>41640</v>
      </c>
      <c r="E981">
        <v>6</v>
      </c>
      <c r="F981" t="s">
        <v>141</v>
      </c>
      <c r="G981" t="s">
        <v>141</v>
      </c>
      <c r="H981" t="s">
        <v>141</v>
      </c>
      <c r="I981" s="2" t="s">
        <v>144</v>
      </c>
      <c r="J981" s="10">
        <v>181.90143900000001</v>
      </c>
    </row>
    <row r="982" spans="1:10" hidden="1">
      <c r="A982" t="s">
        <v>143</v>
      </c>
      <c r="B982" t="s">
        <v>141</v>
      </c>
      <c r="C982" t="s">
        <v>51</v>
      </c>
      <c r="D982" s="107">
        <v>41671</v>
      </c>
      <c r="E982">
        <v>6</v>
      </c>
      <c r="F982" t="s">
        <v>141</v>
      </c>
      <c r="G982" t="s">
        <v>141</v>
      </c>
      <c r="H982" t="s">
        <v>141</v>
      </c>
      <c r="I982" s="2" t="s">
        <v>144</v>
      </c>
      <c r="J982" s="10">
        <v>149.58676500000001</v>
      </c>
    </row>
    <row r="983" spans="1:10" hidden="1">
      <c r="A983" t="s">
        <v>143</v>
      </c>
      <c r="B983" t="s">
        <v>141</v>
      </c>
      <c r="C983" t="s">
        <v>51</v>
      </c>
      <c r="D983" s="107">
        <v>41699</v>
      </c>
      <c r="E983">
        <v>6</v>
      </c>
      <c r="F983" t="s">
        <v>141</v>
      </c>
      <c r="G983" t="s">
        <v>141</v>
      </c>
      <c r="H983" t="s">
        <v>141</v>
      </c>
      <c r="I983" s="2" t="s">
        <v>144</v>
      </c>
      <c r="J983" s="10">
        <v>181.40367599999999</v>
      </c>
    </row>
    <row r="984" spans="1:10" hidden="1">
      <c r="A984" t="s">
        <v>143</v>
      </c>
      <c r="B984" t="s">
        <v>141</v>
      </c>
      <c r="C984" t="s">
        <v>51</v>
      </c>
      <c r="D984" s="107">
        <v>41730</v>
      </c>
      <c r="E984">
        <v>6</v>
      </c>
      <c r="F984" t="s">
        <v>141</v>
      </c>
      <c r="G984" t="s">
        <v>141</v>
      </c>
      <c r="H984" t="s">
        <v>141</v>
      </c>
      <c r="I984" s="2" t="s">
        <v>144</v>
      </c>
      <c r="J984" s="10">
        <v>171.057864</v>
      </c>
    </row>
    <row r="985" spans="1:10" hidden="1">
      <c r="A985" t="s">
        <v>143</v>
      </c>
      <c r="B985" t="s">
        <v>141</v>
      </c>
      <c r="C985" t="s">
        <v>51</v>
      </c>
      <c r="D985" s="107">
        <v>41760</v>
      </c>
      <c r="E985">
        <v>6</v>
      </c>
      <c r="F985" t="s">
        <v>141</v>
      </c>
      <c r="G985" t="s">
        <v>141</v>
      </c>
      <c r="H985" t="s">
        <v>141</v>
      </c>
      <c r="I985" s="2" t="s">
        <v>144</v>
      </c>
      <c r="J985" s="10">
        <v>165.28699900000001</v>
      </c>
    </row>
    <row r="986" spans="1:10" hidden="1">
      <c r="A986" t="s">
        <v>143</v>
      </c>
      <c r="B986" t="s">
        <v>141</v>
      </c>
      <c r="C986" t="s">
        <v>51</v>
      </c>
      <c r="D986" s="107">
        <v>41791</v>
      </c>
      <c r="E986">
        <v>6</v>
      </c>
      <c r="F986" t="s">
        <v>141</v>
      </c>
      <c r="G986" t="s">
        <v>141</v>
      </c>
      <c r="H986" t="s">
        <v>141</v>
      </c>
      <c r="I986" s="2" t="s">
        <v>144</v>
      </c>
      <c r="J986" s="10">
        <v>149.50871699999999</v>
      </c>
    </row>
    <row r="987" spans="1:10" hidden="1">
      <c r="A987" t="s">
        <v>143</v>
      </c>
      <c r="B987" t="s">
        <v>141</v>
      </c>
      <c r="C987" t="s">
        <v>64</v>
      </c>
      <c r="D987" s="107">
        <v>41456</v>
      </c>
      <c r="E987">
        <v>6</v>
      </c>
      <c r="F987" t="s">
        <v>141</v>
      </c>
      <c r="G987" t="s">
        <v>141</v>
      </c>
      <c r="H987" t="s">
        <v>141</v>
      </c>
      <c r="I987" s="2" t="s">
        <v>144</v>
      </c>
      <c r="J987" s="9">
        <v>211.968999</v>
      </c>
    </row>
    <row r="988" spans="1:10" hidden="1">
      <c r="A988" t="s">
        <v>143</v>
      </c>
      <c r="B988" t="s">
        <v>141</v>
      </c>
      <c r="C988" t="s">
        <v>64</v>
      </c>
      <c r="D988" s="107">
        <v>41487</v>
      </c>
      <c r="E988">
        <v>6</v>
      </c>
      <c r="F988" t="s">
        <v>141</v>
      </c>
      <c r="G988" t="s">
        <v>141</v>
      </c>
      <c r="H988" t="s">
        <v>141</v>
      </c>
      <c r="I988" s="2" t="s">
        <v>144</v>
      </c>
      <c r="J988" s="9">
        <v>224.199051</v>
      </c>
    </row>
    <row r="989" spans="1:10" hidden="1">
      <c r="A989" t="s">
        <v>143</v>
      </c>
      <c r="B989" t="s">
        <v>141</v>
      </c>
      <c r="C989" t="s">
        <v>64</v>
      </c>
      <c r="D989" s="107">
        <v>41518</v>
      </c>
      <c r="E989">
        <v>6</v>
      </c>
      <c r="F989" t="s">
        <v>141</v>
      </c>
      <c r="G989" t="s">
        <v>141</v>
      </c>
      <c r="H989" t="s">
        <v>141</v>
      </c>
      <c r="I989" s="2" t="s">
        <v>144</v>
      </c>
      <c r="J989" s="9">
        <v>220.53646699999999</v>
      </c>
    </row>
    <row r="990" spans="1:10" hidden="1">
      <c r="A990" t="s">
        <v>143</v>
      </c>
      <c r="B990" t="s">
        <v>141</v>
      </c>
      <c r="C990" t="s">
        <v>64</v>
      </c>
      <c r="D990" s="107">
        <v>41548</v>
      </c>
      <c r="E990">
        <v>6</v>
      </c>
      <c r="F990" t="s">
        <v>141</v>
      </c>
      <c r="G990" t="s">
        <v>141</v>
      </c>
      <c r="H990" t="s">
        <v>141</v>
      </c>
      <c r="I990" s="2" t="s">
        <v>144</v>
      </c>
      <c r="J990" s="9">
        <v>306.76027599999998</v>
      </c>
    </row>
    <row r="991" spans="1:10" hidden="1">
      <c r="A991" t="s">
        <v>143</v>
      </c>
      <c r="B991" t="s">
        <v>141</v>
      </c>
      <c r="C991" t="s">
        <v>64</v>
      </c>
      <c r="D991" s="107">
        <v>41579</v>
      </c>
      <c r="E991">
        <v>6</v>
      </c>
      <c r="F991" t="s">
        <v>141</v>
      </c>
      <c r="G991" t="s">
        <v>141</v>
      </c>
      <c r="H991" t="s">
        <v>141</v>
      </c>
      <c r="I991" s="2" t="s">
        <v>144</v>
      </c>
      <c r="J991" s="9">
        <v>260.052864</v>
      </c>
    </row>
    <row r="992" spans="1:10" hidden="1">
      <c r="A992" t="s">
        <v>143</v>
      </c>
      <c r="B992" t="s">
        <v>141</v>
      </c>
      <c r="C992" t="s">
        <v>64</v>
      </c>
      <c r="D992" s="107">
        <v>41609</v>
      </c>
      <c r="E992">
        <v>6</v>
      </c>
      <c r="F992" t="s">
        <v>141</v>
      </c>
      <c r="G992" t="s">
        <v>141</v>
      </c>
      <c r="H992" t="s">
        <v>141</v>
      </c>
      <c r="I992" s="2" t="s">
        <v>144</v>
      </c>
      <c r="J992" s="9">
        <v>240.21016</v>
      </c>
    </row>
    <row r="993" spans="1:10" hidden="1">
      <c r="A993" t="s">
        <v>143</v>
      </c>
      <c r="B993" t="s">
        <v>141</v>
      </c>
      <c r="C993" t="s">
        <v>64</v>
      </c>
      <c r="D993" s="107">
        <v>41640</v>
      </c>
      <c r="E993">
        <v>6</v>
      </c>
      <c r="F993" t="s">
        <v>141</v>
      </c>
      <c r="G993" t="s">
        <v>141</v>
      </c>
      <c r="H993" t="s">
        <v>141</v>
      </c>
      <c r="I993" s="2" t="s">
        <v>144</v>
      </c>
      <c r="J993" s="9">
        <v>258.160549</v>
      </c>
    </row>
    <row r="994" spans="1:10" hidden="1">
      <c r="A994" t="s">
        <v>143</v>
      </c>
      <c r="B994" t="s">
        <v>141</v>
      </c>
      <c r="C994" t="s">
        <v>64</v>
      </c>
      <c r="D994" s="107">
        <v>41671</v>
      </c>
      <c r="E994">
        <v>6</v>
      </c>
      <c r="F994" t="s">
        <v>141</v>
      </c>
      <c r="G994" t="s">
        <v>141</v>
      </c>
      <c r="H994" t="s">
        <v>141</v>
      </c>
      <c r="I994" s="2" t="s">
        <v>144</v>
      </c>
      <c r="J994" s="9">
        <v>310.884524</v>
      </c>
    </row>
    <row r="995" spans="1:10" hidden="1">
      <c r="A995" t="s">
        <v>143</v>
      </c>
      <c r="B995" t="s">
        <v>141</v>
      </c>
      <c r="C995" t="s">
        <v>64</v>
      </c>
      <c r="D995" s="107">
        <v>41699</v>
      </c>
      <c r="E995">
        <v>6</v>
      </c>
      <c r="F995" t="s">
        <v>141</v>
      </c>
      <c r="G995" t="s">
        <v>141</v>
      </c>
      <c r="H995" t="s">
        <v>141</v>
      </c>
      <c r="I995" s="2" t="s">
        <v>144</v>
      </c>
      <c r="J995" s="9">
        <v>347.651006</v>
      </c>
    </row>
    <row r="996" spans="1:10" hidden="1">
      <c r="A996" t="s">
        <v>143</v>
      </c>
      <c r="B996" t="s">
        <v>141</v>
      </c>
      <c r="C996" t="s">
        <v>64</v>
      </c>
      <c r="D996" s="107">
        <v>41730</v>
      </c>
      <c r="E996">
        <v>6</v>
      </c>
      <c r="F996" t="s">
        <v>141</v>
      </c>
      <c r="G996" t="s">
        <v>141</v>
      </c>
      <c r="H996" t="s">
        <v>141</v>
      </c>
      <c r="I996" s="2" t="s">
        <v>144</v>
      </c>
      <c r="J996" s="9">
        <v>341.99016599999999</v>
      </c>
    </row>
    <row r="997" spans="1:10" hidden="1">
      <c r="A997" t="s">
        <v>143</v>
      </c>
      <c r="B997" t="s">
        <v>141</v>
      </c>
      <c r="C997" t="s">
        <v>64</v>
      </c>
      <c r="D997" s="107">
        <v>41760</v>
      </c>
      <c r="E997">
        <v>6</v>
      </c>
      <c r="F997" t="s">
        <v>141</v>
      </c>
      <c r="G997" t="s">
        <v>141</v>
      </c>
      <c r="H997" t="s">
        <v>141</v>
      </c>
      <c r="I997" s="2" t="s">
        <v>144</v>
      </c>
      <c r="J997" s="9">
        <v>301.18512999999996</v>
      </c>
    </row>
    <row r="998" spans="1:10" hidden="1">
      <c r="A998" t="s">
        <v>143</v>
      </c>
      <c r="B998" t="s">
        <v>141</v>
      </c>
      <c r="C998" t="s">
        <v>64</v>
      </c>
      <c r="D998" s="107">
        <v>41791</v>
      </c>
      <c r="E998">
        <v>6</v>
      </c>
      <c r="F998" t="s">
        <v>141</v>
      </c>
      <c r="G998" t="s">
        <v>141</v>
      </c>
      <c r="H998" t="s">
        <v>141</v>
      </c>
      <c r="I998" s="2" t="s">
        <v>144</v>
      </c>
      <c r="J998" s="9">
        <v>260.92</v>
      </c>
    </row>
    <row r="999" spans="1:10" hidden="1">
      <c r="A999" t="s">
        <v>143</v>
      </c>
      <c r="B999" t="s">
        <v>141</v>
      </c>
      <c r="C999" t="s">
        <v>63</v>
      </c>
      <c r="D999" s="107">
        <v>41456</v>
      </c>
      <c r="E999">
        <v>6</v>
      </c>
      <c r="F999" t="s">
        <v>141</v>
      </c>
      <c r="G999" t="s">
        <v>141</v>
      </c>
      <c r="H999" t="s">
        <v>141</v>
      </c>
      <c r="I999" s="2" t="s">
        <v>144</v>
      </c>
      <c r="J999" s="11">
        <v>234.24199100000001</v>
      </c>
    </row>
    <row r="1000" spans="1:10" hidden="1">
      <c r="A1000" t="s">
        <v>143</v>
      </c>
      <c r="B1000" t="s">
        <v>141</v>
      </c>
      <c r="C1000" t="s">
        <v>63</v>
      </c>
      <c r="D1000" s="107">
        <v>41487</v>
      </c>
      <c r="E1000">
        <v>6</v>
      </c>
      <c r="F1000" t="s">
        <v>141</v>
      </c>
      <c r="G1000" t="s">
        <v>141</v>
      </c>
      <c r="H1000" t="s">
        <v>141</v>
      </c>
      <c r="I1000" s="2" t="s">
        <v>144</v>
      </c>
      <c r="J1000" s="12">
        <v>203.740703</v>
      </c>
    </row>
    <row r="1001" spans="1:10" hidden="1">
      <c r="A1001" t="s">
        <v>143</v>
      </c>
      <c r="B1001" t="s">
        <v>141</v>
      </c>
      <c r="C1001" t="s">
        <v>63</v>
      </c>
      <c r="D1001" s="107">
        <v>41518</v>
      </c>
      <c r="E1001">
        <v>6</v>
      </c>
      <c r="F1001" t="s">
        <v>141</v>
      </c>
      <c r="G1001" t="s">
        <v>141</v>
      </c>
      <c r="H1001" t="s">
        <v>141</v>
      </c>
      <c r="I1001" s="2" t="s">
        <v>144</v>
      </c>
      <c r="J1001" s="12">
        <v>192.23546099999999</v>
      </c>
    </row>
    <row r="1002" spans="1:10" hidden="1">
      <c r="A1002" t="s">
        <v>143</v>
      </c>
      <c r="B1002" t="s">
        <v>141</v>
      </c>
      <c r="C1002" t="s">
        <v>63</v>
      </c>
      <c r="D1002" s="107">
        <v>41548</v>
      </c>
      <c r="E1002">
        <v>6</v>
      </c>
      <c r="F1002" t="s">
        <v>141</v>
      </c>
      <c r="G1002" t="s">
        <v>141</v>
      </c>
      <c r="H1002" t="s">
        <v>141</v>
      </c>
      <c r="I1002" s="2" t="s">
        <v>144</v>
      </c>
      <c r="J1002" s="12">
        <v>176.36956599999999</v>
      </c>
    </row>
    <row r="1003" spans="1:10" hidden="1">
      <c r="A1003" t="s">
        <v>143</v>
      </c>
      <c r="B1003" t="s">
        <v>141</v>
      </c>
      <c r="C1003" t="s">
        <v>63</v>
      </c>
      <c r="D1003" s="107">
        <v>41579</v>
      </c>
      <c r="E1003">
        <v>6</v>
      </c>
      <c r="F1003" t="s">
        <v>141</v>
      </c>
      <c r="G1003" t="s">
        <v>141</v>
      </c>
      <c r="H1003" t="s">
        <v>141</v>
      </c>
      <c r="I1003" s="2" t="s">
        <v>144</v>
      </c>
      <c r="J1003" s="12">
        <v>206.09105</v>
      </c>
    </row>
    <row r="1004" spans="1:10" hidden="1">
      <c r="A1004" t="s">
        <v>143</v>
      </c>
      <c r="B1004" t="s">
        <v>141</v>
      </c>
      <c r="C1004" t="s">
        <v>63</v>
      </c>
      <c r="D1004" s="107">
        <v>41609</v>
      </c>
      <c r="E1004">
        <v>6</v>
      </c>
      <c r="F1004" t="s">
        <v>141</v>
      </c>
      <c r="G1004" t="s">
        <v>141</v>
      </c>
      <c r="H1004" t="s">
        <v>141</v>
      </c>
      <c r="I1004" s="2" t="s">
        <v>144</v>
      </c>
      <c r="J1004" s="12">
        <v>141.32156660000001</v>
      </c>
    </row>
    <row r="1005" spans="1:10" hidden="1">
      <c r="A1005" t="s">
        <v>143</v>
      </c>
      <c r="B1005" t="s">
        <v>141</v>
      </c>
      <c r="C1005" t="s">
        <v>63</v>
      </c>
      <c r="D1005" s="107">
        <v>41640</v>
      </c>
      <c r="E1005">
        <v>6</v>
      </c>
      <c r="F1005" t="s">
        <v>141</v>
      </c>
      <c r="G1005" t="s">
        <v>141</v>
      </c>
      <c r="H1005" t="s">
        <v>141</v>
      </c>
      <c r="I1005" s="2" t="s">
        <v>144</v>
      </c>
      <c r="J1005" s="12">
        <v>214.20249699999999</v>
      </c>
    </row>
    <row r="1006" spans="1:10" hidden="1">
      <c r="A1006" t="s">
        <v>143</v>
      </c>
      <c r="B1006" t="s">
        <v>141</v>
      </c>
      <c r="C1006" t="s">
        <v>63</v>
      </c>
      <c r="D1006" s="107">
        <v>41671</v>
      </c>
      <c r="E1006">
        <v>6</v>
      </c>
      <c r="F1006" t="s">
        <v>141</v>
      </c>
      <c r="G1006" t="s">
        <v>141</v>
      </c>
      <c r="H1006" t="s">
        <v>141</v>
      </c>
      <c r="I1006" s="2" t="s">
        <v>144</v>
      </c>
      <c r="J1006" s="12">
        <v>211.43019899999999</v>
      </c>
    </row>
    <row r="1007" spans="1:10" hidden="1">
      <c r="A1007" t="s">
        <v>143</v>
      </c>
      <c r="B1007" t="s">
        <v>141</v>
      </c>
      <c r="C1007" t="s">
        <v>63</v>
      </c>
      <c r="D1007" s="107">
        <v>41699</v>
      </c>
      <c r="E1007">
        <v>6</v>
      </c>
      <c r="F1007" t="s">
        <v>141</v>
      </c>
      <c r="G1007" t="s">
        <v>141</v>
      </c>
      <c r="H1007" t="s">
        <v>141</v>
      </c>
      <c r="I1007" s="2" t="s">
        <v>144</v>
      </c>
      <c r="J1007" s="12">
        <v>141.81421700000001</v>
      </c>
    </row>
    <row r="1008" spans="1:10" hidden="1">
      <c r="A1008" t="s">
        <v>143</v>
      </c>
      <c r="B1008" t="s">
        <v>141</v>
      </c>
      <c r="C1008" t="s">
        <v>63</v>
      </c>
      <c r="D1008" s="107">
        <v>41730</v>
      </c>
      <c r="E1008">
        <v>6</v>
      </c>
      <c r="F1008" t="s">
        <v>141</v>
      </c>
      <c r="G1008" t="s">
        <v>141</v>
      </c>
      <c r="H1008" t="s">
        <v>141</v>
      </c>
      <c r="I1008" s="2" t="s">
        <v>144</v>
      </c>
      <c r="J1008" s="12">
        <v>118.441136</v>
      </c>
    </row>
    <row r="1009" spans="1:10" hidden="1">
      <c r="A1009" t="s">
        <v>143</v>
      </c>
      <c r="B1009" t="s">
        <v>141</v>
      </c>
      <c r="C1009" t="s">
        <v>63</v>
      </c>
      <c r="D1009" s="107">
        <v>41760</v>
      </c>
      <c r="E1009">
        <v>6</v>
      </c>
      <c r="F1009" t="s">
        <v>141</v>
      </c>
      <c r="G1009" t="s">
        <v>141</v>
      </c>
      <c r="H1009" t="s">
        <v>141</v>
      </c>
      <c r="I1009" s="2" t="s">
        <v>144</v>
      </c>
      <c r="J1009" s="12">
        <v>116.407369</v>
      </c>
    </row>
    <row r="1010" spans="1:10" hidden="1">
      <c r="A1010" t="s">
        <v>143</v>
      </c>
      <c r="B1010" t="s">
        <v>141</v>
      </c>
      <c r="C1010" t="s">
        <v>63</v>
      </c>
      <c r="D1010" s="107">
        <v>41791</v>
      </c>
      <c r="E1010">
        <v>6</v>
      </c>
      <c r="F1010" t="s">
        <v>141</v>
      </c>
      <c r="G1010" t="s">
        <v>141</v>
      </c>
      <c r="H1010" t="s">
        <v>141</v>
      </c>
      <c r="I1010" s="2" t="s">
        <v>144</v>
      </c>
      <c r="J1010" s="12">
        <v>140.38033399999998</v>
      </c>
    </row>
  </sheetData>
  <phoneticPr fontId="9" type="noConversion"/>
  <pageMargins left="0.7" right="0.7"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V65"/>
  <sheetViews>
    <sheetView showGridLines="0" tabSelected="1" zoomScale="25" zoomScaleNormal="93" workbookViewId="0">
      <selection activeCell="CD56" sqref="CD56"/>
    </sheetView>
  </sheetViews>
  <sheetFormatPr baseColWidth="10" defaultColWidth="8.6640625" defaultRowHeight="28" customHeight="1"/>
  <cols>
    <col min="1" max="1" width="15.5" style="73" customWidth="1"/>
    <col min="2" max="2" width="32.33203125" style="73" customWidth="1"/>
    <col min="3" max="3" width="25.33203125" style="73" bestFit="1" customWidth="1"/>
    <col min="4" max="4" width="22.1640625" style="73" customWidth="1"/>
    <col min="5" max="5" width="17" style="73" bestFit="1" customWidth="1"/>
    <col min="6" max="16" width="15.6640625" style="73" bestFit="1" customWidth="1"/>
    <col min="17" max="17" width="18.33203125" style="73" customWidth="1"/>
    <col min="18" max="16384" width="8.6640625" style="73"/>
  </cols>
  <sheetData>
    <row r="1" spans="1:22" s="76" customFormat="1" ht="28" customHeight="1">
      <c r="A1" s="75" t="s">
        <v>100</v>
      </c>
    </row>
    <row r="2" spans="1:22" s="2" customFormat="1" ht="28" customHeight="1">
      <c r="A2" s="2" t="s">
        <v>92</v>
      </c>
    </row>
    <row r="3" spans="1:22" s="2" customFormat="1" ht="28" customHeight="1">
      <c r="A3" s="2" t="s">
        <v>93</v>
      </c>
    </row>
    <row r="4" spans="1:22" s="2" customFormat="1" ht="28" customHeight="1">
      <c r="A4" s="2" t="s">
        <v>94</v>
      </c>
    </row>
    <row r="5" spans="1:22" s="2" customFormat="1" ht="28" customHeight="1">
      <c r="A5" s="1" t="s">
        <v>97</v>
      </c>
    </row>
    <row r="6" spans="1:22" s="2" customFormat="1" ht="28" customHeight="1">
      <c r="A6" s="2" t="s">
        <v>95</v>
      </c>
    </row>
    <row r="7" spans="1:22" s="2" customFormat="1" ht="28" customHeight="1">
      <c r="A7" s="2" t="s">
        <v>96</v>
      </c>
    </row>
    <row r="8" spans="1:22" s="77" customFormat="1" ht="40.5" customHeight="1">
      <c r="A8" s="161" t="s">
        <v>98</v>
      </c>
      <c r="B8" s="162"/>
      <c r="C8" s="162"/>
      <c r="D8" s="162"/>
      <c r="E8" s="162"/>
      <c r="F8" s="162"/>
      <c r="G8" s="162"/>
      <c r="H8" s="162"/>
      <c r="I8" s="162"/>
      <c r="J8" s="162"/>
      <c r="K8" s="162"/>
      <c r="L8" s="162"/>
      <c r="M8" s="162"/>
      <c r="N8" s="162"/>
      <c r="O8" s="162"/>
      <c r="P8" s="162"/>
      <c r="Q8" s="162"/>
      <c r="R8" s="162"/>
      <c r="S8" s="162"/>
      <c r="T8" s="162"/>
      <c r="U8" s="162"/>
    </row>
    <row r="9" spans="1:22" s="77" customFormat="1" ht="47" customHeight="1">
      <c r="A9" s="161" t="s">
        <v>189</v>
      </c>
      <c r="B9" s="158"/>
      <c r="C9" s="158"/>
      <c r="D9" s="158"/>
      <c r="E9" s="158"/>
      <c r="F9" s="158"/>
      <c r="G9" s="158"/>
      <c r="H9" s="158"/>
      <c r="I9" s="158"/>
      <c r="J9" s="158"/>
      <c r="K9" s="158"/>
      <c r="L9" s="158"/>
      <c r="M9" s="158"/>
      <c r="N9" s="158"/>
      <c r="O9" s="158"/>
      <c r="P9" s="158"/>
      <c r="Q9" s="158"/>
      <c r="R9" s="158"/>
      <c r="S9" s="158"/>
      <c r="T9" s="158"/>
      <c r="U9" s="158"/>
      <c r="V9" s="158"/>
    </row>
    <row r="10" spans="1:22" s="81" customFormat="1" ht="28" customHeight="1">
      <c r="A10" s="79" t="s">
        <v>46</v>
      </c>
      <c r="B10" s="79" t="s">
        <v>99</v>
      </c>
      <c r="C10" s="79" t="s">
        <v>111</v>
      </c>
      <c r="D10" s="79" t="s">
        <v>112</v>
      </c>
      <c r="E10" s="80">
        <v>41456</v>
      </c>
      <c r="F10" s="80">
        <v>41487</v>
      </c>
      <c r="G10" s="80">
        <v>41518</v>
      </c>
      <c r="H10" s="80">
        <v>41548</v>
      </c>
      <c r="I10" s="80">
        <v>41579</v>
      </c>
      <c r="J10" s="80">
        <v>41609</v>
      </c>
      <c r="K10" s="80">
        <v>41640</v>
      </c>
      <c r="L10" s="80">
        <v>41671</v>
      </c>
      <c r="M10" s="80">
        <v>41699</v>
      </c>
      <c r="N10" s="80">
        <v>41730</v>
      </c>
      <c r="O10" s="80">
        <v>41760</v>
      </c>
      <c r="P10" s="80">
        <v>41791</v>
      </c>
    </row>
    <row r="11" spans="1:22" s="81" customFormat="1" ht="28" customHeight="1">
      <c r="A11" s="79"/>
      <c r="B11" s="79"/>
      <c r="C11" s="79"/>
      <c r="D11" s="79"/>
      <c r="E11" s="82"/>
      <c r="F11" s="82"/>
      <c r="G11" s="82"/>
      <c r="H11" s="82"/>
      <c r="I11" s="82"/>
      <c r="J11" s="82"/>
      <c r="K11" s="82"/>
      <c r="L11" s="82"/>
      <c r="M11" s="82"/>
      <c r="N11" s="82"/>
      <c r="O11" s="82"/>
      <c r="P11" s="82"/>
      <c r="Q11" s="79" t="s">
        <v>21</v>
      </c>
    </row>
    <row r="12" spans="1:22" ht="28" customHeight="1">
      <c r="A12" s="74" t="s">
        <v>51</v>
      </c>
      <c r="B12" s="74" t="s">
        <v>22</v>
      </c>
      <c r="C12" s="74" t="s">
        <v>102</v>
      </c>
      <c r="D12" s="74" t="s">
        <v>105</v>
      </c>
      <c r="E12" s="51">
        <f>SUMIFS('Data Repository Table'!$J:$J,'Data Repository Table'!$F:$F,$C$10,'Data Repository Table'!$G:$G,$C12, 'Data Repository Table'!$H:$H,'Revenue Analysis'!$D12,'Data Repository Table'!$D:$D,'Revenue Analysis'!E$10,'Data Repository Table'!$A:$A,"Financial Actual",'Data Repository Table'!$C:$C,'Revenue Analysis'!$A$12)</f>
        <v>1473589.047</v>
      </c>
      <c r="F12" s="51">
        <f>SUMIFS('Data Repository Table'!$J:$J,'Data Repository Table'!$F:$F,$C$10,'Data Repository Table'!$G:$G,$C12, 'Data Repository Table'!$H:$H,'Revenue Analysis'!$D12,'Data Repository Table'!$D:$D,'Revenue Analysis'!F$10,'Data Repository Table'!$A:$A,"Financial Actual",'Data Repository Table'!$C:$C,'Revenue Analysis'!$A$12)</f>
        <v>1419296.1002499999</v>
      </c>
      <c r="G12" s="51">
        <f>SUMIFS('Data Repository Table'!$J:$J,'Data Repository Table'!$F:$F,$C$10,'Data Repository Table'!$G:$G,$C12, 'Data Repository Table'!$H:$H,'Revenue Analysis'!$D12,'Data Repository Table'!$D:$D,'Revenue Analysis'!G$10,'Data Repository Table'!$A:$A,"Financial Actual",'Data Repository Table'!$C:$C,'Revenue Analysis'!$A$12)</f>
        <v>1310673.21</v>
      </c>
      <c r="H12" s="51">
        <f>SUMIFS('Data Repository Table'!$J:$J,'Data Repository Table'!$F:$F,$C$10,'Data Repository Table'!$G:$G,$C12, 'Data Repository Table'!$H:$H,'Revenue Analysis'!$D12,'Data Repository Table'!$D:$D,'Revenue Analysis'!H$10,'Data Repository Table'!$A:$A,"Financial Actual",'Data Repository Table'!$C:$C,'Revenue Analysis'!$A$12)</f>
        <v>1301024.7319999998</v>
      </c>
      <c r="I12" s="51">
        <f>SUMIFS('Data Repository Table'!$J:$J,'Data Repository Table'!$F:$F,$C$10,'Data Repository Table'!$G:$G,$C12, 'Data Repository Table'!$H:$H,'Revenue Analysis'!$D12,'Data Repository Table'!$D:$D,'Revenue Analysis'!I$10,'Data Repository Table'!$A:$A,"Financial Actual",'Data Repository Table'!$C:$C,'Revenue Analysis'!$A$12)</f>
        <v>1373822.8629999999</v>
      </c>
      <c r="J12" s="51">
        <f>SUMIFS('Data Repository Table'!$J:$J,'Data Repository Table'!$F:$F,$C$10,'Data Repository Table'!$G:$G,$C12, 'Data Repository Table'!$H:$H,'Revenue Analysis'!$D12,'Data Repository Table'!$D:$D,'Revenue Analysis'!J$10,'Data Repository Table'!$A:$A,"Financial Actual",'Data Repository Table'!$C:$C,'Revenue Analysis'!$A$12)</f>
        <v>1340623.0372500001</v>
      </c>
      <c r="K12" s="51">
        <f>SUMIFS('Data Repository Table'!$J:$J,'Data Repository Table'!$F:$F,$C$10,'Data Repository Table'!$G:$G,$C12, 'Data Repository Table'!$H:$H,'Revenue Analysis'!$D12,'Data Repository Table'!$D:$D,'Revenue Analysis'!K$10,'Data Repository Table'!$A:$A,"Financial Actual",'Data Repository Table'!$C:$C,'Revenue Analysis'!$A$12)</f>
        <v>1948962.5522499997</v>
      </c>
      <c r="L12" s="51">
        <f>SUMIFS('Data Repository Table'!$J:$J,'Data Repository Table'!$F:$F,$C$10,'Data Repository Table'!$G:$G,$C12, 'Data Repository Table'!$H:$H,'Revenue Analysis'!$D12,'Data Repository Table'!$D:$D,'Revenue Analysis'!L$10,'Data Repository Table'!$A:$A,"Financial Actual",'Data Repository Table'!$C:$C,'Revenue Analysis'!$A$12)</f>
        <v>1725161.6969999999</v>
      </c>
      <c r="M12" s="51">
        <f>SUMIFS('Data Repository Table'!$J:$J,'Data Repository Table'!$F:$F,$C$10,'Data Repository Table'!$G:$G,$C12, 'Data Repository Table'!$H:$H,'Revenue Analysis'!$D12,'Data Repository Table'!$D:$D,'Revenue Analysis'!M$10,'Data Repository Table'!$A:$A,"Financial Actual",'Data Repository Table'!$C:$C,'Revenue Analysis'!$A$12)</f>
        <v>1818208.6194999998</v>
      </c>
      <c r="N12" s="51">
        <f>SUMIFS('Data Repository Table'!$J:$J,'Data Repository Table'!$F:$F,$C$10,'Data Repository Table'!$G:$G,$C12, 'Data Repository Table'!$H:$H,'Revenue Analysis'!$D12,'Data Repository Table'!$D:$D,'Revenue Analysis'!N$10,'Data Repository Table'!$A:$A,"Financial Actual",'Data Repository Table'!$C:$C,'Revenue Analysis'!$A$12)</f>
        <v>1328501.68325</v>
      </c>
      <c r="O12" s="51">
        <f>SUMIFS('Data Repository Table'!$J:$J,'Data Repository Table'!$F:$F,$C$10,'Data Repository Table'!$G:$G,$C12, 'Data Repository Table'!$H:$H,'Revenue Analysis'!$D12,'Data Repository Table'!$D:$D,'Revenue Analysis'!O$10,'Data Repository Table'!$A:$A,"Financial Actual",'Data Repository Table'!$C:$C,'Revenue Analysis'!$A$12)</f>
        <v>1344117.2814999998</v>
      </c>
      <c r="P12" s="51">
        <f>SUMIFS('Data Repository Table'!$J:$J,'Data Repository Table'!$F:$F,$C$10,'Data Repository Table'!$G:$G,$C12, 'Data Repository Table'!$H:$H,'Revenue Analysis'!$D12,'Data Repository Table'!$D:$D,'Revenue Analysis'!P$10,'Data Repository Table'!$A:$A,"Financial Actual",'Data Repository Table'!$C:$C,'Revenue Analysis'!$A$12)</f>
        <v>1291609.1335</v>
      </c>
      <c r="Q12" s="51">
        <f>SUM(E12:P12)</f>
        <v>17675589.956500001</v>
      </c>
    </row>
    <row r="13" spans="1:22" ht="28" customHeight="1">
      <c r="A13" s="74" t="s">
        <v>51</v>
      </c>
      <c r="B13" s="74" t="s">
        <v>22</v>
      </c>
      <c r="C13" s="74" t="s">
        <v>102</v>
      </c>
      <c r="D13" s="74" t="s">
        <v>104</v>
      </c>
      <c r="E13" s="51">
        <f>SUMIFS('Data Repository Table'!$J:$J,'Data Repository Table'!$F:$F,$C$10,'Data Repository Table'!$G:$G,$C13, 'Data Repository Table'!$H:$H,'Revenue Analysis'!$D13,'Data Repository Table'!$D:$D,'Revenue Analysis'!E$10,'Data Repository Table'!$A:$A,"Financial Actual",'Data Repository Table'!$C:$C,'Revenue Analysis'!$A$12)</f>
        <v>1620947.9516999999</v>
      </c>
      <c r="F13" s="51">
        <f>SUMIFS('Data Repository Table'!$J:$J,'Data Repository Table'!$F:$F,$C$10,'Data Repository Table'!$G:$G,$C13, 'Data Repository Table'!$H:$H,'Revenue Analysis'!$D13,'Data Repository Table'!$D:$D,'Revenue Analysis'!F$10,'Data Repository Table'!$A:$A,"Financial Actual",'Data Repository Table'!$C:$C,'Revenue Analysis'!$A$12)</f>
        <v>1561225.710275</v>
      </c>
      <c r="G13" s="51">
        <f>SUMIFS('Data Repository Table'!$J:$J,'Data Repository Table'!$F:$F,$C$10,'Data Repository Table'!$G:$G,$C13, 'Data Repository Table'!$H:$H,'Revenue Analysis'!$D13,'Data Repository Table'!$D:$D,'Revenue Analysis'!G$10,'Data Repository Table'!$A:$A,"Financial Actual",'Data Repository Table'!$C:$C,'Revenue Analysis'!$A$12)</f>
        <v>1441740.531</v>
      </c>
      <c r="H13" s="51">
        <f>SUMIFS('Data Repository Table'!$J:$J,'Data Repository Table'!$F:$F,$C$10,'Data Repository Table'!$G:$G,$C13, 'Data Repository Table'!$H:$H,'Revenue Analysis'!$D13,'Data Repository Table'!$D:$D,'Revenue Analysis'!H$10,'Data Repository Table'!$A:$A,"Financial Actual",'Data Repository Table'!$C:$C,'Revenue Analysis'!$A$12)</f>
        <v>1431127.2052</v>
      </c>
      <c r="I13" s="51">
        <f>SUMIFS('Data Repository Table'!$J:$J,'Data Repository Table'!$F:$F,$C$10,'Data Repository Table'!$G:$G,$C13, 'Data Repository Table'!$H:$H,'Revenue Analysis'!$D13,'Data Repository Table'!$D:$D,'Revenue Analysis'!I$10,'Data Repository Table'!$A:$A,"Financial Actual",'Data Repository Table'!$C:$C,'Revenue Analysis'!$A$12)</f>
        <v>1511205.1492999999</v>
      </c>
      <c r="J13" s="51">
        <f>SUMIFS('Data Repository Table'!$J:$J,'Data Repository Table'!$F:$F,$C$10,'Data Repository Table'!$G:$G,$C13, 'Data Repository Table'!$H:$H,'Revenue Analysis'!$D13,'Data Repository Table'!$D:$D,'Revenue Analysis'!J$10,'Data Repository Table'!$A:$A,"Financial Actual",'Data Repository Table'!$C:$C,'Revenue Analysis'!$A$12)</f>
        <v>1474685.3409750003</v>
      </c>
      <c r="K13" s="51">
        <f>SUMIFS('Data Repository Table'!$J:$J,'Data Repository Table'!$F:$F,$C$10,'Data Repository Table'!$G:$G,$C13, 'Data Repository Table'!$H:$H,'Revenue Analysis'!$D13,'Data Repository Table'!$D:$D,'Revenue Analysis'!K$10,'Data Repository Table'!$A:$A,"Financial Actual",'Data Repository Table'!$C:$C,'Revenue Analysis'!$A$12)</f>
        <v>2143858.8074749997</v>
      </c>
      <c r="L13" s="51">
        <f>SUMIFS('Data Repository Table'!$J:$J,'Data Repository Table'!$F:$F,$C$10,'Data Repository Table'!$G:$G,$C13, 'Data Repository Table'!$H:$H,'Revenue Analysis'!$D13,'Data Repository Table'!$D:$D,'Revenue Analysis'!L$10,'Data Repository Table'!$A:$A,"Financial Actual",'Data Repository Table'!$C:$C,'Revenue Analysis'!$A$12)</f>
        <v>1897677.8667000001</v>
      </c>
      <c r="M13" s="51">
        <f>SUMIFS('Data Repository Table'!$J:$J,'Data Repository Table'!$F:$F,$C$10,'Data Repository Table'!$G:$G,$C13, 'Data Repository Table'!$H:$H,'Revenue Analysis'!$D13,'Data Repository Table'!$D:$D,'Revenue Analysis'!M$10,'Data Repository Table'!$A:$A,"Financial Actual",'Data Repository Table'!$C:$C,'Revenue Analysis'!$A$12)</f>
        <v>2000029.4814499998</v>
      </c>
      <c r="N13" s="51">
        <f>SUMIFS('Data Repository Table'!$J:$J,'Data Repository Table'!$F:$F,$C$10,'Data Repository Table'!$G:$G,$C13, 'Data Repository Table'!$H:$H,'Revenue Analysis'!$D13,'Data Repository Table'!$D:$D,'Revenue Analysis'!N$10,'Data Repository Table'!$A:$A,"Financial Actual",'Data Repository Table'!$C:$C,'Revenue Analysis'!$A$12)</f>
        <v>1461351.8515750002</v>
      </c>
      <c r="O13" s="51">
        <f>SUMIFS('Data Repository Table'!$J:$J,'Data Repository Table'!$F:$F,$C$10,'Data Repository Table'!$G:$G,$C13, 'Data Repository Table'!$H:$H,'Revenue Analysis'!$D13,'Data Repository Table'!$D:$D,'Revenue Analysis'!O$10,'Data Repository Table'!$A:$A,"Financial Actual",'Data Repository Table'!$C:$C,'Revenue Analysis'!$A$12)</f>
        <v>1478529.0096499999</v>
      </c>
      <c r="P13" s="51">
        <f>SUMIFS('Data Repository Table'!$J:$J,'Data Repository Table'!$F:$F,$C$10,'Data Repository Table'!$G:$G,$C13, 'Data Repository Table'!$H:$H,'Revenue Analysis'!$D13,'Data Repository Table'!$D:$D,'Revenue Analysis'!P$10,'Data Repository Table'!$A:$A,"Financial Actual",'Data Repository Table'!$C:$C,'Revenue Analysis'!$A$12)</f>
        <v>1420770.04685</v>
      </c>
      <c r="Q13" s="51">
        <f>SUM(E13:P13)</f>
        <v>19443148.952149998</v>
      </c>
    </row>
    <row r="14" spans="1:22" ht="28" customHeight="1">
      <c r="A14" s="74" t="s">
        <v>51</v>
      </c>
      <c r="B14" s="74" t="s">
        <v>22</v>
      </c>
      <c r="C14" s="74" t="s">
        <v>101</v>
      </c>
      <c r="D14" s="74" t="s">
        <v>105</v>
      </c>
      <c r="E14" s="51">
        <f>SUMIFS('Data Repository Table'!$J:$J,'Data Repository Table'!$F:$F,$C$10,'Data Repository Table'!$G:$G,$C14, 'Data Repository Table'!$H:$H,'Revenue Analysis'!$D14,'Data Repository Table'!$D:$D,'Revenue Analysis'!E$10,'Data Repository Table'!$A:$A,"Financial Actual",'Data Repository Table'!$C:$C,'Revenue Analysis'!$A$12)</f>
        <v>567331.78309499996</v>
      </c>
      <c r="F14" s="51">
        <f>SUMIFS('Data Repository Table'!$J:$J,'Data Repository Table'!$F:$F,$C$10,'Data Repository Table'!$G:$G,$C14, 'Data Repository Table'!$H:$H,'Revenue Analysis'!$D14,'Data Repository Table'!$D:$D,'Revenue Analysis'!F$10,'Data Repository Table'!$A:$A,"Financial Actual",'Data Repository Table'!$C:$C,'Revenue Analysis'!$A$12)</f>
        <v>546428.99859624996</v>
      </c>
      <c r="G14" s="51">
        <f>SUMIFS('Data Repository Table'!$J:$J,'Data Repository Table'!$F:$F,$C$10,'Data Repository Table'!$G:$G,$C14, 'Data Repository Table'!$H:$H,'Revenue Analysis'!$D14,'Data Repository Table'!$D:$D,'Revenue Analysis'!G$10,'Data Repository Table'!$A:$A,"Financial Actual",'Data Repository Table'!$C:$C,'Revenue Analysis'!$A$12)</f>
        <v>504609.18584999995</v>
      </c>
      <c r="H14" s="51">
        <f>SUMIFS('Data Repository Table'!$J:$J,'Data Repository Table'!$F:$F,$C$10,'Data Repository Table'!$G:$G,$C14, 'Data Repository Table'!$H:$H,'Revenue Analysis'!$D14,'Data Repository Table'!$D:$D,'Revenue Analysis'!H$10,'Data Repository Table'!$A:$A,"Financial Actual",'Data Repository Table'!$C:$C,'Revenue Analysis'!$A$12)</f>
        <v>500894.52181999997</v>
      </c>
      <c r="I14" s="51">
        <f>SUMIFS('Data Repository Table'!$J:$J,'Data Repository Table'!$F:$F,$C$10,'Data Repository Table'!$G:$G,$C14, 'Data Repository Table'!$H:$H,'Revenue Analysis'!$D14,'Data Repository Table'!$D:$D,'Revenue Analysis'!I$10,'Data Repository Table'!$A:$A,"Financial Actual",'Data Repository Table'!$C:$C,'Revenue Analysis'!$A$12)</f>
        <v>528921.80225499999</v>
      </c>
      <c r="J14" s="51">
        <f>SUMIFS('Data Repository Table'!$J:$J,'Data Repository Table'!$F:$F,$C$10,'Data Repository Table'!$G:$G,$C14, 'Data Repository Table'!$H:$H,'Revenue Analysis'!$D14,'Data Repository Table'!$D:$D,'Revenue Analysis'!J$10,'Data Repository Table'!$A:$A,"Financial Actual",'Data Repository Table'!$C:$C,'Revenue Analysis'!$A$12)</f>
        <v>516139.86934125004</v>
      </c>
      <c r="K14" s="51">
        <f>SUMIFS('Data Repository Table'!$J:$J,'Data Repository Table'!$F:$F,$C$10,'Data Repository Table'!$G:$G,$C14, 'Data Repository Table'!$H:$H,'Revenue Analysis'!$D14,'Data Repository Table'!$D:$D,'Revenue Analysis'!K$10,'Data Repository Table'!$A:$A,"Financial Actual",'Data Repository Table'!$C:$C,'Revenue Analysis'!$A$12)</f>
        <v>750350.5826162498</v>
      </c>
      <c r="L14" s="51">
        <f>SUMIFS('Data Repository Table'!$J:$J,'Data Repository Table'!$F:$F,$C$10,'Data Repository Table'!$G:$G,$C14, 'Data Repository Table'!$H:$H,'Revenue Analysis'!$D14,'Data Repository Table'!$D:$D,'Revenue Analysis'!L$10,'Data Repository Table'!$A:$A,"Financial Actual",'Data Repository Table'!$C:$C,'Revenue Analysis'!$A$12)</f>
        <v>664187.25334499998</v>
      </c>
      <c r="M14" s="51">
        <f>SUMIFS('Data Repository Table'!$J:$J,'Data Repository Table'!$F:$F,$C$10,'Data Repository Table'!$G:$G,$C14, 'Data Repository Table'!$H:$H,'Revenue Analysis'!$D14,'Data Repository Table'!$D:$D,'Revenue Analysis'!M$10,'Data Repository Table'!$A:$A,"Financial Actual",'Data Repository Table'!$C:$C,'Revenue Analysis'!$A$12)</f>
        <v>700010.31850749988</v>
      </c>
      <c r="N14" s="51">
        <f>SUMIFS('Data Repository Table'!$J:$J,'Data Repository Table'!$F:$F,$C$10,'Data Repository Table'!$G:$G,$C14, 'Data Repository Table'!$H:$H,'Revenue Analysis'!$D14,'Data Repository Table'!$D:$D,'Revenue Analysis'!N$10,'Data Repository Table'!$A:$A,"Financial Actual",'Data Repository Table'!$C:$C,'Revenue Analysis'!$A$12)</f>
        <v>511473.14805125003</v>
      </c>
      <c r="O14" s="51">
        <f>SUMIFS('Data Repository Table'!$J:$J,'Data Repository Table'!$F:$F,$C$10,'Data Repository Table'!$G:$G,$C14, 'Data Repository Table'!$H:$H,'Revenue Analysis'!$D14,'Data Repository Table'!$D:$D,'Revenue Analysis'!O$10,'Data Repository Table'!$A:$A,"Financial Actual",'Data Repository Table'!$C:$C,'Revenue Analysis'!$A$12)</f>
        <v>517485.15337749996</v>
      </c>
      <c r="P14" s="51">
        <f>SUMIFS('Data Repository Table'!$J:$J,'Data Repository Table'!$F:$F,$C$10,'Data Repository Table'!$G:$G,$C14, 'Data Repository Table'!$H:$H,'Revenue Analysis'!$D14,'Data Repository Table'!$D:$D,'Revenue Analysis'!P$10,'Data Repository Table'!$A:$A,"Financial Actual",'Data Repository Table'!$C:$C,'Revenue Analysis'!$A$12)</f>
        <v>497269.5163975</v>
      </c>
      <c r="Q14" s="51">
        <f>SUM(E14:P14)</f>
        <v>6805102.1332524996</v>
      </c>
    </row>
    <row r="15" spans="1:22" ht="28" customHeight="1">
      <c r="A15" s="74" t="s">
        <v>51</v>
      </c>
      <c r="B15" s="74" t="s">
        <v>22</v>
      </c>
      <c r="C15" s="74" t="s">
        <v>101</v>
      </c>
      <c r="D15" s="74" t="s">
        <v>104</v>
      </c>
      <c r="E15" s="51">
        <f>SUMIFS('Data Repository Table'!$J:$J,'Data Repository Table'!$F:$F,$C$10,'Data Repository Table'!$G:$G,$C15, 'Data Repository Table'!$H:$H,'Revenue Analysis'!$D15,'Data Repository Table'!$D:$D,'Revenue Analysis'!E$10,'Data Repository Table'!$A:$A,"Financial Actual",'Data Repository Table'!$C:$C,'Revenue Analysis'!$A$12)</f>
        <v>955954.05451507494</v>
      </c>
      <c r="F15" s="51">
        <f>SUMIFS('Data Repository Table'!$J:$J,'Data Repository Table'!$F:$F,$C$10,'Data Repository Table'!$G:$G,$C15, 'Data Repository Table'!$H:$H,'Revenue Analysis'!$D15,'Data Repository Table'!$D:$D,'Revenue Analysis'!F$10,'Data Repository Table'!$A:$A,"Financial Actual",'Data Repository Table'!$C:$C,'Revenue Analysis'!$A$12)</f>
        <v>920732.86263468117</v>
      </c>
      <c r="G15" s="51">
        <f>SUMIFS('Data Repository Table'!$J:$J,'Data Repository Table'!$F:$F,$C$10,'Data Repository Table'!$G:$G,$C15, 'Data Repository Table'!$H:$H,'Revenue Analysis'!$D15,'Data Repository Table'!$D:$D,'Revenue Analysis'!G$10,'Data Repository Table'!$A:$A,"Financial Actual",'Data Repository Table'!$C:$C,'Revenue Analysis'!$A$12)</f>
        <v>850266.47815724998</v>
      </c>
      <c r="H15" s="51">
        <f>SUMIFS('Data Repository Table'!$J:$J,'Data Repository Table'!$F:$F,$C$10,'Data Repository Table'!$G:$G,$C15, 'Data Repository Table'!$H:$H,'Revenue Analysis'!$D15,'Data Repository Table'!$D:$D,'Revenue Analysis'!H$10,'Data Repository Table'!$A:$A,"Financial Actual",'Data Repository Table'!$C:$C,'Revenue Analysis'!$A$12)</f>
        <v>844007.26926670002</v>
      </c>
      <c r="I15" s="51">
        <f>SUMIFS('Data Repository Table'!$J:$J,'Data Repository Table'!$F:$F,$C$10,'Data Repository Table'!$G:$G,$C15, 'Data Repository Table'!$H:$H,'Revenue Analysis'!$D15,'Data Repository Table'!$D:$D,'Revenue Analysis'!I$10,'Data Repository Table'!$A:$A,"Financial Actual",'Data Repository Table'!$C:$C,'Revenue Analysis'!$A$12)</f>
        <v>891233.23679967504</v>
      </c>
      <c r="J15" s="51">
        <f>SUMIFS('Data Repository Table'!$J:$J,'Data Repository Table'!$F:$F,$C$10,'Data Repository Table'!$G:$G,$C15, 'Data Repository Table'!$H:$H,'Revenue Analysis'!$D15,'Data Repository Table'!$D:$D,'Revenue Analysis'!J$10,'Data Repository Table'!$A:$A,"Financial Actual",'Data Repository Table'!$C:$C,'Revenue Analysis'!$A$12)</f>
        <v>869695.6798400064</v>
      </c>
      <c r="K15" s="51">
        <f>SUMIFS('Data Repository Table'!$J:$J,'Data Repository Table'!$F:$F,$C$10,'Data Repository Table'!$G:$G,$C15, 'Data Repository Table'!$H:$H,'Revenue Analysis'!$D15,'Data Repository Table'!$D:$D,'Revenue Analysis'!K$10,'Data Repository Table'!$A:$A,"Financial Actual",'Data Repository Table'!$C:$C,'Revenue Analysis'!$A$12)</f>
        <v>1264340.7317083809</v>
      </c>
      <c r="L15" s="51">
        <f>SUMIFS('Data Repository Table'!$J:$J,'Data Repository Table'!$F:$F,$C$10,'Data Repository Table'!$G:$G,$C15, 'Data Repository Table'!$H:$H,'Revenue Analysis'!$D15,'Data Repository Table'!$D:$D,'Revenue Analysis'!L$10,'Data Repository Table'!$A:$A,"Financial Actual",'Data Repository Table'!$C:$C,'Revenue Analysis'!$A$12)</f>
        <v>1119155.521886325</v>
      </c>
      <c r="M15" s="51">
        <f>SUMIFS('Data Repository Table'!$J:$J,'Data Repository Table'!$F:$F,$C$10,'Data Repository Table'!$G:$G,$C15, 'Data Repository Table'!$H:$H,'Revenue Analysis'!$D15,'Data Repository Table'!$D:$D,'Revenue Analysis'!M$10,'Data Repository Table'!$A:$A,"Financial Actual",'Data Repository Table'!$C:$C,'Revenue Analysis'!$A$12)</f>
        <v>1179517.3866851374</v>
      </c>
      <c r="N15" s="51">
        <f>SUMIFS('Data Repository Table'!$J:$J,'Data Repository Table'!$F:$F,$C$10,'Data Repository Table'!$G:$G,$C15, 'Data Repository Table'!$H:$H,'Revenue Analysis'!$D15,'Data Repository Table'!$D:$D,'Revenue Analysis'!N$10,'Data Repository Table'!$A:$A,"Financial Actual",'Data Repository Table'!$C:$C,'Revenue Analysis'!$A$12)</f>
        <v>861832.25446635636</v>
      </c>
      <c r="O15" s="51">
        <f>SUMIFS('Data Repository Table'!$J:$J,'Data Repository Table'!$F:$F,$C$10,'Data Repository Table'!$G:$G,$C15, 'Data Repository Table'!$H:$H,'Revenue Analysis'!$D15,'Data Repository Table'!$D:$D,'Revenue Analysis'!O$10,'Data Repository Table'!$A:$A,"Financial Actual",'Data Repository Table'!$C:$C,'Revenue Analysis'!$A$12)</f>
        <v>871962.48344108742</v>
      </c>
      <c r="P15" s="51">
        <f>SUMIFS('Data Repository Table'!$J:$J,'Data Repository Table'!$F:$F,$C$10,'Data Repository Table'!$G:$G,$C15, 'Data Repository Table'!$H:$H,'Revenue Analysis'!$D15,'Data Repository Table'!$D:$D,'Revenue Analysis'!P$10,'Data Repository Table'!$A:$A,"Financial Actual",'Data Repository Table'!$C:$C,'Revenue Analysis'!$A$12)</f>
        <v>837899.13512978749</v>
      </c>
      <c r="Q15" s="51">
        <f>SUM(E15:P15)</f>
        <v>11466597.094530459</v>
      </c>
    </row>
    <row r="16" spans="1:22" ht="28" customHeight="1">
      <c r="A16" s="74" t="s">
        <v>51</v>
      </c>
      <c r="B16" s="74" t="s">
        <v>22</v>
      </c>
      <c r="C16" s="74" t="s">
        <v>103</v>
      </c>
      <c r="D16" s="74" t="s">
        <v>105</v>
      </c>
      <c r="E16" s="51">
        <f>SUMIFS('Data Repository Table'!$J:$J,'Data Repository Table'!$F:$F,$C$10,'Data Repository Table'!$G:$G,$C16, 'Data Repository Table'!$H:$H,'Revenue Analysis'!$D16,'Data Repository Table'!$D:$D,'Revenue Analysis'!E$10,'Data Repository Table'!$A:$A,"Financial Actual",'Data Repository Table'!$C:$C,'Revenue Analysis'!$A$12)</f>
        <v>1296758.36136</v>
      </c>
      <c r="F16" s="51">
        <f>SUMIFS('Data Repository Table'!$J:$J,'Data Repository Table'!$F:$F,$C$10,'Data Repository Table'!$G:$G,$C16, 'Data Repository Table'!$H:$H,'Revenue Analysis'!$D16,'Data Repository Table'!$D:$D,'Revenue Analysis'!F$10,'Data Repository Table'!$A:$A,"Financial Actual",'Data Repository Table'!$C:$C,'Revenue Analysis'!$A$12)</f>
        <v>1248980.56822</v>
      </c>
      <c r="G16" s="51">
        <f>SUMIFS('Data Repository Table'!$J:$J,'Data Repository Table'!$F:$F,$C$10,'Data Repository Table'!$G:$G,$C16, 'Data Repository Table'!$H:$H,'Revenue Analysis'!$D16,'Data Repository Table'!$D:$D,'Revenue Analysis'!G$10,'Data Repository Table'!$A:$A,"Financial Actual",'Data Repository Table'!$C:$C,'Revenue Analysis'!$A$12)</f>
        <v>1153392.4247999999</v>
      </c>
      <c r="H16" s="51">
        <f>SUMIFS('Data Repository Table'!$J:$J,'Data Repository Table'!$F:$F,$C$10,'Data Repository Table'!$G:$G,$C16, 'Data Repository Table'!$H:$H,'Revenue Analysis'!$D16,'Data Repository Table'!$D:$D,'Revenue Analysis'!H$10,'Data Repository Table'!$A:$A,"Financial Actual",'Data Repository Table'!$C:$C,'Revenue Analysis'!$A$12)</f>
        <v>1144901.76416</v>
      </c>
      <c r="I16" s="51">
        <f>SUMIFS('Data Repository Table'!$J:$J,'Data Repository Table'!$F:$F,$C$10,'Data Repository Table'!$G:$G,$C16, 'Data Repository Table'!$H:$H,'Revenue Analysis'!$D16,'Data Repository Table'!$D:$D,'Revenue Analysis'!I$10,'Data Repository Table'!$A:$A,"Financial Actual",'Data Repository Table'!$C:$C,'Revenue Analysis'!$A$12)</f>
        <v>1208964.11944</v>
      </c>
      <c r="J16" s="51">
        <f>SUMIFS('Data Repository Table'!$J:$J,'Data Repository Table'!$F:$F,$C$10,'Data Repository Table'!$G:$G,$C16, 'Data Repository Table'!$H:$H,'Revenue Analysis'!$D16,'Data Repository Table'!$D:$D,'Revenue Analysis'!J$10,'Data Repository Table'!$A:$A,"Financial Actual",'Data Repository Table'!$C:$C,'Revenue Analysis'!$A$12)</f>
        <v>1179748.2727800002</v>
      </c>
      <c r="K16" s="51">
        <f>SUMIFS('Data Repository Table'!$J:$J,'Data Repository Table'!$F:$F,$C$10,'Data Repository Table'!$G:$G,$C16, 'Data Repository Table'!$H:$H,'Revenue Analysis'!$D16,'Data Repository Table'!$D:$D,'Revenue Analysis'!K$10,'Data Repository Table'!$A:$A,"Financial Actual",'Data Repository Table'!$C:$C,'Revenue Analysis'!$A$12)</f>
        <v>1715087.0459799999</v>
      </c>
      <c r="L16" s="51">
        <f>SUMIFS('Data Repository Table'!$J:$J,'Data Repository Table'!$F:$F,$C$10,'Data Repository Table'!$G:$G,$C16, 'Data Repository Table'!$H:$H,'Revenue Analysis'!$D16,'Data Repository Table'!$D:$D,'Revenue Analysis'!L$10,'Data Repository Table'!$A:$A,"Financial Actual",'Data Repository Table'!$C:$C,'Revenue Analysis'!$A$12)</f>
        <v>1518142.2933600002</v>
      </c>
      <c r="M16" s="51">
        <f>SUMIFS('Data Repository Table'!$J:$J,'Data Repository Table'!$F:$F,$C$10,'Data Repository Table'!$G:$G,$C16, 'Data Repository Table'!$H:$H,'Revenue Analysis'!$D16,'Data Repository Table'!$D:$D,'Revenue Analysis'!M$10,'Data Repository Table'!$A:$A,"Financial Actual",'Data Repository Table'!$C:$C,'Revenue Analysis'!$A$12)</f>
        <v>1600023.58516</v>
      </c>
      <c r="N16" s="51">
        <f>SUMIFS('Data Repository Table'!$J:$J,'Data Repository Table'!$F:$F,$C$10,'Data Repository Table'!$G:$G,$C16, 'Data Repository Table'!$H:$H,'Revenue Analysis'!$D16,'Data Repository Table'!$D:$D,'Revenue Analysis'!N$10,'Data Repository Table'!$A:$A,"Financial Actual",'Data Repository Table'!$C:$C,'Revenue Analysis'!$A$12)</f>
        <v>1169081.4812600003</v>
      </c>
      <c r="O16" s="51">
        <f>SUMIFS('Data Repository Table'!$J:$J,'Data Repository Table'!$F:$F,$C$10,'Data Repository Table'!$G:$G,$C16, 'Data Repository Table'!$H:$H,'Revenue Analysis'!$D16,'Data Repository Table'!$D:$D,'Revenue Analysis'!O$10,'Data Repository Table'!$A:$A,"Financial Actual",'Data Repository Table'!$C:$C,'Revenue Analysis'!$A$12)</f>
        <v>1182823.2077200001</v>
      </c>
      <c r="P16" s="51">
        <f>SUMIFS('Data Repository Table'!$J:$J,'Data Repository Table'!$F:$F,$C$10,'Data Repository Table'!$G:$G,$C16, 'Data Repository Table'!$H:$H,'Revenue Analysis'!$D16,'Data Repository Table'!$D:$D,'Revenue Analysis'!P$10,'Data Repository Table'!$A:$A,"Financial Actual",'Data Repository Table'!$C:$C,'Revenue Analysis'!$A$12)</f>
        <v>1136616.0374800002</v>
      </c>
      <c r="Q16" s="51">
        <f>SUM(E16:P16)</f>
        <v>15554519.161720002</v>
      </c>
    </row>
    <row r="17" spans="1:22" s="78" customFormat="1" ht="28" customHeight="1">
      <c r="A17" s="81"/>
      <c r="B17" s="81"/>
      <c r="C17" s="81"/>
      <c r="D17" s="81"/>
      <c r="E17" s="153">
        <f t="shared" ref="E17:F17" si="0">SUM(E12:E16)</f>
        <v>5914581.1976700742</v>
      </c>
      <c r="F17" s="153">
        <f t="shared" si="0"/>
        <v>5696664.2399759311</v>
      </c>
      <c r="G17" s="153">
        <f t="shared" ref="G17" si="1">SUM(G12:G16)</f>
        <v>5260681.8298072498</v>
      </c>
      <c r="H17" s="153">
        <f t="shared" ref="H17" si="2">SUM(H12:H16)</f>
        <v>5221955.4924466992</v>
      </c>
      <c r="I17" s="153">
        <f t="shared" ref="I17" si="3">SUM(I12:I16)</f>
        <v>5514147.1707946751</v>
      </c>
      <c r="J17" s="153">
        <f t="shared" ref="J17:P17" si="4">SUM(J12:J16)</f>
        <v>5380892.2001862573</v>
      </c>
      <c r="K17" s="153">
        <f t="shared" si="4"/>
        <v>7822599.7200296307</v>
      </c>
      <c r="L17" s="153">
        <f t="shared" si="4"/>
        <v>6924324.6322913244</v>
      </c>
      <c r="M17" s="153">
        <f t="shared" si="4"/>
        <v>7297789.3913026378</v>
      </c>
      <c r="N17" s="153">
        <f t="shared" si="4"/>
        <v>5332240.4186026063</v>
      </c>
      <c r="O17" s="153">
        <f t="shared" si="4"/>
        <v>5394917.135688588</v>
      </c>
      <c r="P17" s="153">
        <f t="shared" si="4"/>
        <v>5184163.8693572879</v>
      </c>
      <c r="Q17" s="153">
        <f>SUM(Q12:Q16)</f>
        <v>70944957.298152968</v>
      </c>
    </row>
    <row r="18" spans="1:22" ht="28" customHeight="1">
      <c r="A18" s="74" t="s">
        <v>64</v>
      </c>
      <c r="B18" s="74" t="s">
        <v>22</v>
      </c>
      <c r="C18" s="74" t="s">
        <v>102</v>
      </c>
      <c r="D18" s="74" t="s">
        <v>105</v>
      </c>
      <c r="E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Analysis'!E$10)</f>
        <v>2406673.7462499999</v>
      </c>
      <c r="F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Analysis'!F$10)</f>
        <v>2028377.0049999999</v>
      </c>
      <c r="G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Analysis'!G$10)</f>
        <v>2241097.23875</v>
      </c>
      <c r="H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Analysis'!H$10)</f>
        <v>2104393.5099999998</v>
      </c>
      <c r="I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Analysis'!I$10)</f>
        <v>1921236.2224999999</v>
      </c>
      <c r="J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Analysis'!J$10)</f>
        <v>2161522.17</v>
      </c>
      <c r="K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Analysis'!K$10)</f>
        <v>3104730.2250000001</v>
      </c>
      <c r="L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Analysis'!L$10)</f>
        <v>2116798.7124999999</v>
      </c>
      <c r="M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Analysis'!M$10)</f>
        <v>2728427.88625</v>
      </c>
      <c r="N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Analysis'!N$10)</f>
        <v>2259504.8675000002</v>
      </c>
      <c r="O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Analysis'!O$10)</f>
        <v>2031569.2350000001</v>
      </c>
      <c r="P18" s="51">
        <f>SUMIFS('Data Repository Table'!$J:$J,'Data Repository Table'!$A:$A,"Financial Actual",'Data Repository Table'!$C:$C,'Revenue Analysis'!$A$18,'Data Repository Table'!$F:$F,'Revenue Analysis'!$C$10,'Data Repository Table'!$G:$G,'Revenue Analysis'!$C18,'Data Repository Table'!$H:$H,'Revenue Analysis'!$D18,'Data Repository Table'!$D:$D,'Revenue Analysis'!P$10)</f>
        <v>2245023.2324999999</v>
      </c>
      <c r="Q18" s="51">
        <f>SUM(E18:P18)</f>
        <v>27349354.051249996</v>
      </c>
    </row>
    <row r="19" spans="1:22" ht="28" customHeight="1">
      <c r="A19" s="74" t="s">
        <v>64</v>
      </c>
      <c r="B19" s="74" t="s">
        <v>22</v>
      </c>
      <c r="C19" s="74" t="s">
        <v>102</v>
      </c>
      <c r="D19" s="74" t="s">
        <v>104</v>
      </c>
      <c r="E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Analysis'!E$10)</f>
        <v>4813347.4924999997</v>
      </c>
      <c r="F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Analysis'!F$10)</f>
        <v>4056754.01</v>
      </c>
      <c r="G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Analysis'!G$10)</f>
        <v>4482194.4775</v>
      </c>
      <c r="H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Analysis'!H$10)</f>
        <v>4208787.0199999996</v>
      </c>
      <c r="I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Analysis'!I$10)</f>
        <v>3842472.4449999998</v>
      </c>
      <c r="J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Analysis'!J$10)</f>
        <v>4323044.34</v>
      </c>
      <c r="K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Analysis'!K$10)</f>
        <v>6209460.4500000002</v>
      </c>
      <c r="L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Analysis'!L$10)</f>
        <v>4633597.4249999998</v>
      </c>
      <c r="M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Analysis'!M$10)</f>
        <v>5456855.7725</v>
      </c>
      <c r="N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Analysis'!N$10)</f>
        <v>4519009.7350000003</v>
      </c>
      <c r="O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Analysis'!O$10)</f>
        <v>4063138.47</v>
      </c>
      <c r="P19" s="51">
        <f>SUMIFS('Data Repository Table'!$J:$J,'Data Repository Table'!$A:$A,"Financial Actual",'Data Repository Table'!$C:$C,'Revenue Analysis'!$A$18,'Data Repository Table'!$F:$F,'Revenue Analysis'!$C$10,'Data Repository Table'!$G:$G,'Revenue Analysis'!$C19,'Data Repository Table'!$H:$H,'Revenue Analysis'!$D19,'Data Repository Table'!$D:$D,'Revenue Analysis'!P$10)</f>
        <v>4490046.4649999999</v>
      </c>
      <c r="Q19" s="51">
        <f>SUM(E19:P19)</f>
        <v>55098708.102499992</v>
      </c>
    </row>
    <row r="20" spans="1:22" ht="28" customHeight="1">
      <c r="A20" s="74" t="s">
        <v>64</v>
      </c>
      <c r="B20" s="74" t="s">
        <v>22</v>
      </c>
      <c r="C20" s="74" t="s">
        <v>101</v>
      </c>
      <c r="D20" s="74" t="s">
        <v>105</v>
      </c>
      <c r="E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Analysis'!E$10)</f>
        <v>2117872.8966999999</v>
      </c>
      <c r="F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Analysis'!F$10)</f>
        <v>1784971.7644</v>
      </c>
      <c r="G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Analysis'!G$10)</f>
        <v>1972165.5701000001</v>
      </c>
      <c r="H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Analysis'!H$10)</f>
        <v>1851866.2887999997</v>
      </c>
      <c r="I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Analysis'!I$10)</f>
        <v>1690687.8758</v>
      </c>
      <c r="J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Analysis'!J$10)</f>
        <v>1902139.5096</v>
      </c>
      <c r="K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Analysis'!K$10)</f>
        <v>2732162.5980000002</v>
      </c>
      <c r="L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Analysis'!L$10)</f>
        <v>2478782.8670000001</v>
      </c>
      <c r="M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Analysis'!M$10)</f>
        <v>2401016.5399000002</v>
      </c>
      <c r="N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Analysis'!N$10)</f>
        <v>1988364.2834000001</v>
      </c>
      <c r="O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Analysis'!O$10)</f>
        <v>1787780.9268</v>
      </c>
      <c r="P20" s="51">
        <f>SUMIFS('Data Repository Table'!$J:$J,'Data Repository Table'!$A:$A,"Financial Actual",'Data Repository Table'!$C:$C,'Revenue Analysis'!$A$18,'Data Repository Table'!$F:$F,'Revenue Analysis'!$C$10,'Data Repository Table'!$G:$G,'Revenue Analysis'!$C20,'Data Repository Table'!$H:$H,'Revenue Analysis'!$D20,'Data Repository Table'!$D:$D,'Revenue Analysis'!P$10)</f>
        <v>1975620.4446</v>
      </c>
      <c r="Q20" s="51">
        <f>SUM(E20:P20)</f>
        <v>24683431.565100003</v>
      </c>
    </row>
    <row r="21" spans="1:22" ht="28" customHeight="1">
      <c r="A21" s="74" t="s">
        <v>64</v>
      </c>
      <c r="B21" s="74" t="s">
        <v>22</v>
      </c>
      <c r="C21" s="74" t="s">
        <v>101</v>
      </c>
      <c r="D21" s="74" t="s">
        <v>104</v>
      </c>
      <c r="E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Analysis'!E$10)</f>
        <v>3850677.9939999999</v>
      </c>
      <c r="F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Analysis'!F$10)</f>
        <v>3245403.2080000001</v>
      </c>
      <c r="G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Analysis'!G$10)</f>
        <v>3585755.5820000004</v>
      </c>
      <c r="H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Analysis'!H$10)</f>
        <v>3367029.6159999999</v>
      </c>
      <c r="I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Analysis'!I$10)</f>
        <v>3073977.9560000002</v>
      </c>
      <c r="J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Analysis'!J$10)</f>
        <v>3458435.4720000001</v>
      </c>
      <c r="K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Analysis'!K$10)</f>
        <v>4967568.3600000003</v>
      </c>
      <c r="L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Analysis'!L$10)</f>
        <v>4506877.9400000004</v>
      </c>
      <c r="M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Analysis'!M$10)</f>
        <v>4365484.6179999998</v>
      </c>
      <c r="N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Analysis'!N$10)</f>
        <v>4615207.7879999997</v>
      </c>
      <c r="O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Analysis'!O$10)</f>
        <v>3250510.7760000005</v>
      </c>
      <c r="P21" s="51">
        <f>SUMIFS('Data Repository Table'!$J:$J,'Data Repository Table'!$A:$A,"Financial Actual",'Data Repository Table'!$C:$C,'Revenue Analysis'!$A$18,'Data Repository Table'!$F:$F,'Revenue Analysis'!$C$10,'Data Repository Table'!$G:$G,'Revenue Analysis'!$C21,'Data Repository Table'!$H:$H,'Revenue Analysis'!$D21,'Data Repository Table'!$D:$D,'Revenue Analysis'!P$10)</f>
        <v>3592037.1720000003</v>
      </c>
      <c r="Q21" s="51">
        <f>SUM(E21:P21)</f>
        <v>45878966.482000001</v>
      </c>
    </row>
    <row r="22" spans="1:22" ht="28" customHeight="1">
      <c r="A22" s="74" t="s">
        <v>64</v>
      </c>
      <c r="B22" s="74" t="s">
        <v>22</v>
      </c>
      <c r="C22" s="74" t="s">
        <v>103</v>
      </c>
      <c r="D22" s="74" t="s">
        <v>105</v>
      </c>
      <c r="E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Analysis'!E$10)</f>
        <v>4139478.8435499985</v>
      </c>
      <c r="F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Analysis'!F$10)</f>
        <v>3488808.4485999988</v>
      </c>
      <c r="G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Analysis'!G$10)</f>
        <v>3854687.2506499989</v>
      </c>
      <c r="H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Analysis'!H$10)</f>
        <v>3619556.8371999986</v>
      </c>
      <c r="I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Analysis'!I$10)</f>
        <v>3304526.302699999</v>
      </c>
      <c r="J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Analysis'!J$10)</f>
        <v>3717818.1323999991</v>
      </c>
      <c r="K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Analysis'!K$10)</f>
        <v>5340135.9869999988</v>
      </c>
      <c r="L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Analysis'!L$10)</f>
        <v>4844893.7854999984</v>
      </c>
      <c r="M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Analysis'!M$10)</f>
        <v>4692895.9643499991</v>
      </c>
      <c r="N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Analysis'!N$10)</f>
        <v>4886348.3721000003</v>
      </c>
      <c r="O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Analysis'!O$10)</f>
        <v>3494299.084199999</v>
      </c>
      <c r="P22" s="51">
        <f>SUMIFS('Data Repository Table'!$J:$J,'Data Repository Table'!$A:$A,"Financial Actual",'Data Repository Table'!$C:$C,'Revenue Analysis'!$A$18,'Data Repository Table'!$F:$F,'Revenue Analysis'!$C$10,'Data Repository Table'!$G:$G,'Revenue Analysis'!$C22,'Data Repository Table'!$H:$H,'Revenue Analysis'!$D22,'Data Repository Table'!$D:$D,'Revenue Analysis'!P$10)</f>
        <v>3861439.9598999987</v>
      </c>
      <c r="Q22" s="51">
        <f>SUM(E22:P22)</f>
        <v>49244888.96814999</v>
      </c>
    </row>
    <row r="23" spans="1:22" s="78" customFormat="1" ht="28" customHeight="1">
      <c r="A23" s="81"/>
      <c r="B23" s="81"/>
      <c r="C23" s="81"/>
      <c r="D23" s="81"/>
      <c r="E23" s="153">
        <f t="shared" ref="E23:P23" si="5">SUM(E18:E22)</f>
        <v>17328050.972999997</v>
      </c>
      <c r="F23" s="153">
        <f t="shared" si="5"/>
        <v>14604314.435999997</v>
      </c>
      <c r="G23" s="153">
        <f t="shared" si="5"/>
        <v>16135900.118999999</v>
      </c>
      <c r="H23" s="153">
        <f t="shared" si="5"/>
        <v>15151633.271999998</v>
      </c>
      <c r="I23" s="153">
        <f t="shared" si="5"/>
        <v>13832900.801999997</v>
      </c>
      <c r="J23" s="153">
        <f t="shared" si="5"/>
        <v>15562959.623999998</v>
      </c>
      <c r="K23" s="153">
        <f t="shared" si="5"/>
        <v>22354057.620000001</v>
      </c>
      <c r="L23" s="153">
        <f t="shared" si="5"/>
        <v>18580950.729999997</v>
      </c>
      <c r="M23" s="153">
        <f t="shared" si="5"/>
        <v>19644680.780999999</v>
      </c>
      <c r="N23" s="153">
        <f t="shared" si="5"/>
        <v>18268435.046</v>
      </c>
      <c r="O23" s="153">
        <f t="shared" si="5"/>
        <v>14627298.491999999</v>
      </c>
      <c r="P23" s="153">
        <f t="shared" si="5"/>
        <v>16164167.273999998</v>
      </c>
      <c r="Q23" s="153">
        <f>SUM(Q18:Q22)</f>
        <v>202255349.16899997</v>
      </c>
    </row>
    <row r="24" spans="1:22" ht="28" customHeight="1">
      <c r="A24" s="74" t="s">
        <v>63</v>
      </c>
      <c r="B24" s="74" t="s">
        <v>22</v>
      </c>
      <c r="C24" s="74" t="s">
        <v>102</v>
      </c>
      <c r="D24" s="74" t="s">
        <v>105</v>
      </c>
      <c r="E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Analysis'!E$10)</f>
        <v>1766228.7212499999</v>
      </c>
      <c r="F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Analysis'!F$10)</f>
        <v>1951422.76125</v>
      </c>
      <c r="G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Analysis'!G$10)</f>
        <v>1699371.23875</v>
      </c>
      <c r="H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Analysis'!H$10)</f>
        <v>1502189.2037500001</v>
      </c>
      <c r="I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Analysis'!I$10)</f>
        <v>1650239.5062500001</v>
      </c>
      <c r="J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Analysis'!J$10)</f>
        <v>1406546.085</v>
      </c>
      <c r="K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Analysis'!K$10)</f>
        <v>2151540.1949999998</v>
      </c>
      <c r="L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Analysis'!L$10)</f>
        <v>2191228.2262499998</v>
      </c>
      <c r="M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Analysis'!M$10)</f>
        <v>1965526.61625</v>
      </c>
      <c r="N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Analysis'!N$10)</f>
        <v>2084911.36</v>
      </c>
      <c r="O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Analysis'!O$10)</f>
        <v>2053699.35375</v>
      </c>
      <c r="P24" s="51">
        <f>SUMIFS('Data Repository Table'!$J:$J,'Data Repository Table'!$A:$A,"Financial Actual", 'Data Repository Table'!$C:$C,'Revenue Analysis'!$A$24,'Data Repository Table'!$F:$F,'Revenue Analysis'!$C$10,'Data Repository Table'!$G:$G,'Revenue Analysis'!$C24,'Data Repository Table'!$H:$H,'Revenue Analysis'!$D24,'Data Repository Table'!$D:$D,'Revenue Analysis'!P$10)</f>
        <v>2197266.9237500001</v>
      </c>
      <c r="Q24" s="51">
        <f>SUM(E24:P24)</f>
        <v>22620170.191250004</v>
      </c>
    </row>
    <row r="25" spans="1:22" ht="28" customHeight="1">
      <c r="A25" s="74" t="s">
        <v>63</v>
      </c>
      <c r="B25" s="74" t="s">
        <v>22</v>
      </c>
      <c r="C25" s="74" t="s">
        <v>102</v>
      </c>
      <c r="D25" s="74" t="s">
        <v>104</v>
      </c>
      <c r="E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Analysis'!E$10)</f>
        <v>3532457.4424999999</v>
      </c>
      <c r="F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Analysis'!F$10)</f>
        <v>3902845.5225</v>
      </c>
      <c r="G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Analysis'!G$10)</f>
        <v>3398742.4775</v>
      </c>
      <c r="H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Analysis'!H$10)</f>
        <v>3004378.4075000002</v>
      </c>
      <c r="I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Analysis'!I$10)</f>
        <v>3300479.0125000002</v>
      </c>
      <c r="J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Analysis'!J$10)</f>
        <v>2813092.17</v>
      </c>
      <c r="K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Analysis'!K$10)</f>
        <v>4303080.3899999997</v>
      </c>
      <c r="L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Analysis'!L$10)</f>
        <v>4382456.4524999997</v>
      </c>
      <c r="M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Analysis'!M$10)</f>
        <v>3931053.2324999999</v>
      </c>
      <c r="N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Analysis'!N$10)</f>
        <v>4169822.72</v>
      </c>
      <c r="O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Analysis'!O$10)</f>
        <v>4107398.7075</v>
      </c>
      <c r="P25" s="51">
        <f>SUMIFS('Data Repository Table'!$J:$J,'Data Repository Table'!$A:$A,"Financial Actual", 'Data Repository Table'!$C:$C,'Revenue Analysis'!$A$24,'Data Repository Table'!$F:$F,'Revenue Analysis'!$C$10,'Data Repository Table'!$G:$G,'Revenue Analysis'!$C25,'Data Repository Table'!$H:$H,'Revenue Analysis'!$D25,'Data Repository Table'!$D:$D,'Revenue Analysis'!P$10)</f>
        <v>4394533.8475000001</v>
      </c>
      <c r="Q25" s="51">
        <f>SUM(E25:P25)</f>
        <v>45240340.382500008</v>
      </c>
    </row>
    <row r="26" spans="1:22" ht="28" customHeight="1">
      <c r="A26" s="74" t="s">
        <v>63</v>
      </c>
      <c r="B26" s="74" t="s">
        <v>22</v>
      </c>
      <c r="C26" s="74" t="s">
        <v>101</v>
      </c>
      <c r="D26" s="74" t="s">
        <v>105</v>
      </c>
      <c r="E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Analysis'!E$10)</f>
        <v>1554281.2747</v>
      </c>
      <c r="F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Analysis'!F$10)</f>
        <v>1717252.0299</v>
      </c>
      <c r="G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Analysis'!G$10)</f>
        <v>1495446.6901</v>
      </c>
      <c r="H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Analysis'!H$10)</f>
        <v>1321926.4993</v>
      </c>
      <c r="I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Analysis'!I$10)</f>
        <v>1452210.7655</v>
      </c>
      <c r="J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Analysis'!J$10)</f>
        <v>1237760.5548</v>
      </c>
      <c r="K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Analysis'!K$10)</f>
        <v>1893355.3716</v>
      </c>
      <c r="L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Analysis'!L$10)</f>
        <v>1928280.8390999998</v>
      </c>
      <c r="M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Analysis'!M$10)</f>
        <v>1729663.4223</v>
      </c>
      <c r="N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Analysis'!N$10)</f>
        <v>1834721.9968000001</v>
      </c>
      <c r="O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Analysis'!O$10)</f>
        <v>1807255.4313000001</v>
      </c>
      <c r="P26" s="51">
        <f>SUMIFS('Data Repository Table'!$J:$J,'Data Repository Table'!$A:$A,"Financial Actual", 'Data Repository Table'!$C:$C,'Revenue Analysis'!$A$24,'Data Repository Table'!$F:$F,'Revenue Analysis'!$C$10,'Data Repository Table'!$G:$G,'Revenue Analysis'!$C26,'Data Repository Table'!$H:$H,'Revenue Analysis'!$D26,'Data Repository Table'!$D:$D,'Revenue Analysis'!P$10)</f>
        <v>1933594.8929000001</v>
      </c>
      <c r="Q26" s="51">
        <f>SUM(E26:P26)</f>
        <v>19905749.768300001</v>
      </c>
    </row>
    <row r="27" spans="1:22" ht="28" customHeight="1">
      <c r="A27" s="74" t="s">
        <v>63</v>
      </c>
      <c r="B27" s="74" t="s">
        <v>22</v>
      </c>
      <c r="C27" s="74" t="s">
        <v>101</v>
      </c>
      <c r="D27" s="74" t="s">
        <v>104</v>
      </c>
      <c r="E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Analysis'!E$10)</f>
        <v>2825965.9539999999</v>
      </c>
      <c r="F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Analysis'!F$10)</f>
        <v>2122276.4180000001</v>
      </c>
      <c r="G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Analysis'!G$10)</f>
        <v>3718993.9819999998</v>
      </c>
      <c r="H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Analysis'!H$10)</f>
        <v>3403502.7259999998</v>
      </c>
      <c r="I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Analysis'!I$10)</f>
        <v>2640383.2100000004</v>
      </c>
      <c r="J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Analysis'!J$10)</f>
        <v>3250473.736</v>
      </c>
      <c r="K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Analysis'!K$10)</f>
        <v>3442464.3119999999</v>
      </c>
      <c r="L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Analysis'!L$10)</f>
        <v>3505965.162</v>
      </c>
      <c r="M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Analysis'!M$10)</f>
        <v>3144842.5860000001</v>
      </c>
      <c r="N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Analysis'!N$10)</f>
        <v>3335858.1760000004</v>
      </c>
      <c r="O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Analysis'!O$10)</f>
        <v>3285918.966</v>
      </c>
      <c r="P27" s="51">
        <f>SUMIFS('Data Repository Table'!$J:$J,'Data Repository Table'!$A:$A,"Financial Actual", 'Data Repository Table'!$C:$C,'Revenue Analysis'!$A$24,'Data Repository Table'!$F:$F,'Revenue Analysis'!$C$10,'Data Repository Table'!$G:$G,'Revenue Analysis'!$C27,'Data Repository Table'!$H:$H,'Revenue Analysis'!$D27,'Data Repository Table'!$D:$D,'Revenue Analysis'!P$10)</f>
        <v>3515627.0780000002</v>
      </c>
      <c r="Q27" s="51">
        <f>SUM(E27:P27)</f>
        <v>38192272.306000002</v>
      </c>
    </row>
    <row r="28" spans="1:22" ht="28" customHeight="1">
      <c r="A28" s="74" t="s">
        <v>63</v>
      </c>
      <c r="B28" s="74" t="s">
        <v>22</v>
      </c>
      <c r="C28" s="74" t="s">
        <v>103</v>
      </c>
      <c r="D28" s="74" t="s">
        <v>105</v>
      </c>
      <c r="E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Analysis'!E$10)</f>
        <v>3037913.400549999</v>
      </c>
      <c r="F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Analysis'!F$10)</f>
        <v>3356447.1493499991</v>
      </c>
      <c r="G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Analysis'!G$10)</f>
        <v>2922918.5306499992</v>
      </c>
      <c r="H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Analysis'!H$10)</f>
        <v>2583765.4304499994</v>
      </c>
      <c r="I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Analysis'!I$10)</f>
        <v>2838411.9507499994</v>
      </c>
      <c r="J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Analysis'!J$10)</f>
        <v>2419259.2661999995</v>
      </c>
      <c r="K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Analysis'!K$10)</f>
        <v>3700649.1353999986</v>
      </c>
      <c r="L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Analysis'!L$10)</f>
        <v>3768912.5491499985</v>
      </c>
      <c r="M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Analysis'!M$10)</f>
        <v>3380705.7799499989</v>
      </c>
      <c r="N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Analysis'!N$10)</f>
        <v>3586047.5391999991</v>
      </c>
      <c r="O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Analysis'!O$10)</f>
        <v>3032362.88845</v>
      </c>
      <c r="P28" s="51">
        <f>SUMIFS('Data Repository Table'!$J:$J,'Data Repository Table'!$A:$A,"Financial Actual", 'Data Repository Table'!$C:$C,'Revenue Analysis'!$A$24,'Data Repository Table'!$F:$F,'Revenue Analysis'!$C$10,'Data Repository Table'!$G:$G,'Revenue Analysis'!$C28,'Data Repository Table'!$H:$H,'Revenue Analysis'!$D28,'Data Repository Table'!$D:$D,'Revenue Analysis'!P$10)</f>
        <v>3079299.10885</v>
      </c>
      <c r="Q28" s="51">
        <f>SUM(E28:P28)</f>
        <v>37706692.728949994</v>
      </c>
    </row>
    <row r="29" spans="1:22" ht="28" customHeight="1">
      <c r="E29" s="51">
        <f t="shared" ref="E29:P29" si="6">SUM(E24:E28)</f>
        <v>12716846.793</v>
      </c>
      <c r="F29" s="51">
        <f t="shared" si="6"/>
        <v>13050243.880999997</v>
      </c>
      <c r="G29" s="51">
        <f t="shared" si="6"/>
        <v>13235472.919</v>
      </c>
      <c r="H29" s="51">
        <f t="shared" si="6"/>
        <v>11815762.267000001</v>
      </c>
      <c r="I29" s="51">
        <f t="shared" si="6"/>
        <v>11881724.445</v>
      </c>
      <c r="J29" s="51">
        <f t="shared" si="6"/>
        <v>11127131.811999999</v>
      </c>
      <c r="K29" s="51">
        <f t="shared" si="6"/>
        <v>15491089.403999997</v>
      </c>
      <c r="L29" s="51">
        <f t="shared" si="6"/>
        <v>15776843.228999998</v>
      </c>
      <c r="M29" s="51">
        <f t="shared" si="6"/>
        <v>14151791.636999998</v>
      </c>
      <c r="N29" s="51">
        <f t="shared" si="6"/>
        <v>15011361.791999999</v>
      </c>
      <c r="O29" s="51">
        <f t="shared" si="6"/>
        <v>14286635.347000001</v>
      </c>
      <c r="P29" s="51">
        <f t="shared" si="6"/>
        <v>15120321.851</v>
      </c>
      <c r="Q29" s="51">
        <f>SUM(Q24:Q28)</f>
        <v>163665225.377</v>
      </c>
    </row>
    <row r="30" spans="1:22" s="85" customFormat="1" ht="40.5" customHeight="1">
      <c r="A30" s="161" t="s">
        <v>109</v>
      </c>
      <c r="B30" s="162"/>
      <c r="C30" s="162"/>
      <c r="D30" s="162"/>
      <c r="E30" s="162"/>
      <c r="F30" s="162"/>
      <c r="G30" s="162"/>
      <c r="H30" s="162"/>
      <c r="I30" s="162"/>
      <c r="J30" s="162"/>
      <c r="K30" s="162"/>
      <c r="L30" s="162"/>
      <c r="M30" s="162"/>
      <c r="N30" s="162"/>
      <c r="O30" s="162"/>
      <c r="P30" s="162"/>
      <c r="Q30" s="162"/>
      <c r="R30" s="162"/>
      <c r="S30" s="162"/>
      <c r="T30" s="162"/>
      <c r="U30" s="162"/>
      <c r="V30" s="77"/>
    </row>
    <row r="31" spans="1:22" s="85" customFormat="1" ht="28" customHeight="1">
      <c r="A31" s="161" t="s">
        <v>113</v>
      </c>
      <c r="B31" s="163"/>
      <c r="C31" s="163"/>
      <c r="D31" s="163"/>
      <c r="E31" s="163"/>
      <c r="F31" s="163"/>
      <c r="G31" s="163"/>
      <c r="H31" s="163"/>
      <c r="I31" s="163"/>
      <c r="J31" s="163"/>
      <c r="K31" s="163"/>
      <c r="L31" s="163"/>
      <c r="M31" s="163"/>
      <c r="N31" s="163"/>
      <c r="O31" s="163"/>
      <c r="P31" s="163"/>
      <c r="Q31" s="163"/>
      <c r="R31" s="163"/>
      <c r="S31" s="163"/>
      <c r="T31" s="163"/>
      <c r="U31" s="163"/>
      <c r="V31" s="163"/>
    </row>
    <row r="32" spans="1:22" s="78" customFormat="1" ht="28" customHeight="1">
      <c r="A32" s="79" t="s">
        <v>46</v>
      </c>
      <c r="B32" s="79" t="s">
        <v>99</v>
      </c>
      <c r="C32" s="79" t="s">
        <v>111</v>
      </c>
      <c r="E32" s="80">
        <v>41456</v>
      </c>
      <c r="F32" s="80">
        <v>41487</v>
      </c>
      <c r="G32" s="80">
        <v>41518</v>
      </c>
      <c r="H32" s="80">
        <v>41548</v>
      </c>
      <c r="I32" s="80">
        <v>41579</v>
      </c>
      <c r="J32" s="80">
        <v>41609</v>
      </c>
      <c r="K32" s="80">
        <v>41640</v>
      </c>
      <c r="L32" s="80">
        <v>41671</v>
      </c>
      <c r="M32" s="80">
        <v>41699</v>
      </c>
      <c r="N32" s="80">
        <v>41730</v>
      </c>
      <c r="O32" s="80">
        <v>41760</v>
      </c>
      <c r="P32" s="80">
        <v>41791</v>
      </c>
    </row>
    <row r="33" spans="1:17" s="78" customFormat="1" ht="28" customHeight="1">
      <c r="A33" s="79"/>
      <c r="B33" s="79"/>
      <c r="C33" s="79"/>
      <c r="Q33" s="87" t="s">
        <v>21</v>
      </c>
    </row>
    <row r="34" spans="1:17" ht="28" customHeight="1">
      <c r="A34" s="74" t="s">
        <v>51</v>
      </c>
      <c r="B34" s="74" t="s">
        <v>22</v>
      </c>
      <c r="C34" s="74" t="s">
        <v>102</v>
      </c>
      <c r="E34" s="51">
        <f>SUM(E12:E13)</f>
        <v>3094536.9986999999</v>
      </c>
      <c r="F34" s="51">
        <f t="shared" ref="F34:P34" si="7">SUM(F12:F13)</f>
        <v>2980521.8105250001</v>
      </c>
      <c r="G34" s="51">
        <f t="shared" si="7"/>
        <v>2752413.7409999999</v>
      </c>
      <c r="H34" s="51">
        <f t="shared" si="7"/>
        <v>2732151.9371999996</v>
      </c>
      <c r="I34" s="51">
        <f t="shared" si="7"/>
        <v>2885028.0122999996</v>
      </c>
      <c r="J34" s="51">
        <f t="shared" si="7"/>
        <v>2815308.3782250006</v>
      </c>
      <c r="K34" s="51">
        <f t="shared" si="7"/>
        <v>4092821.3597249994</v>
      </c>
      <c r="L34" s="51">
        <f t="shared" si="7"/>
        <v>3622839.5636999998</v>
      </c>
      <c r="M34" s="51">
        <f t="shared" si="7"/>
        <v>3818238.1009499999</v>
      </c>
      <c r="N34" s="51">
        <f t="shared" si="7"/>
        <v>2789853.534825</v>
      </c>
      <c r="O34" s="51">
        <f t="shared" si="7"/>
        <v>2822646.2911499999</v>
      </c>
      <c r="P34" s="51">
        <f t="shared" si="7"/>
        <v>2712379.18035</v>
      </c>
      <c r="Q34" s="51">
        <f>SUM(E34:P34)</f>
        <v>37118738.908649988</v>
      </c>
    </row>
    <row r="35" spans="1:17" ht="28" customHeight="1">
      <c r="A35" s="74" t="s">
        <v>51</v>
      </c>
      <c r="B35" s="74" t="s">
        <v>22</v>
      </c>
      <c r="C35" s="74" t="s">
        <v>101</v>
      </c>
      <c r="E35" s="51">
        <f>SUM(E14:E15)</f>
        <v>1523285.8376100748</v>
      </c>
      <c r="F35" s="51">
        <f t="shared" ref="F35:P35" si="8">SUM(F14:F15)</f>
        <v>1467161.8612309312</v>
      </c>
      <c r="G35" s="51">
        <f t="shared" si="8"/>
        <v>1354875.66400725</v>
      </c>
      <c r="H35" s="51">
        <f t="shared" si="8"/>
        <v>1344901.7910867</v>
      </c>
      <c r="I35" s="51">
        <f t="shared" si="8"/>
        <v>1420155.039054675</v>
      </c>
      <c r="J35" s="51">
        <f t="shared" si="8"/>
        <v>1385835.5491812564</v>
      </c>
      <c r="K35" s="51">
        <f t="shared" si="8"/>
        <v>2014691.3143246307</v>
      </c>
      <c r="L35" s="51">
        <f t="shared" si="8"/>
        <v>1783342.7752313251</v>
      </c>
      <c r="M35" s="51">
        <f t="shared" si="8"/>
        <v>1879527.7051926372</v>
      </c>
      <c r="N35" s="51">
        <f t="shared" si="8"/>
        <v>1373305.4025176065</v>
      </c>
      <c r="O35" s="51">
        <f t="shared" si="8"/>
        <v>1389447.6368185873</v>
      </c>
      <c r="P35" s="51">
        <f t="shared" si="8"/>
        <v>1335168.6515272874</v>
      </c>
      <c r="Q35" s="51">
        <f t="shared" ref="Q35:Q42" si="9">SUM(E35:P35)</f>
        <v>18271699.227782957</v>
      </c>
    </row>
    <row r="36" spans="1:17" ht="28" customHeight="1">
      <c r="A36" s="74" t="s">
        <v>51</v>
      </c>
      <c r="B36" s="74" t="s">
        <v>22</v>
      </c>
      <c r="C36" s="74" t="s">
        <v>103</v>
      </c>
      <c r="E36" s="51">
        <f>E16</f>
        <v>1296758.36136</v>
      </c>
      <c r="F36" s="51">
        <f t="shared" ref="F36:P36" si="10">F16</f>
        <v>1248980.56822</v>
      </c>
      <c r="G36" s="51">
        <f t="shared" si="10"/>
        <v>1153392.4247999999</v>
      </c>
      <c r="H36" s="51">
        <f t="shared" si="10"/>
        <v>1144901.76416</v>
      </c>
      <c r="I36" s="51">
        <f t="shared" si="10"/>
        <v>1208964.11944</v>
      </c>
      <c r="J36" s="51">
        <f t="shared" si="10"/>
        <v>1179748.2727800002</v>
      </c>
      <c r="K36" s="51">
        <f t="shared" si="10"/>
        <v>1715087.0459799999</v>
      </c>
      <c r="L36" s="51">
        <f t="shared" si="10"/>
        <v>1518142.2933600002</v>
      </c>
      <c r="M36" s="51">
        <f t="shared" si="10"/>
        <v>1600023.58516</v>
      </c>
      <c r="N36" s="51">
        <f t="shared" si="10"/>
        <v>1169081.4812600003</v>
      </c>
      <c r="O36" s="51">
        <f t="shared" si="10"/>
        <v>1182823.2077200001</v>
      </c>
      <c r="P36" s="51">
        <f t="shared" si="10"/>
        <v>1136616.0374800002</v>
      </c>
      <c r="Q36" s="51">
        <f t="shared" si="9"/>
        <v>15554519.161720002</v>
      </c>
    </row>
    <row r="37" spans="1:17" ht="28" customHeight="1">
      <c r="A37" s="74" t="s">
        <v>64</v>
      </c>
      <c r="B37" s="74" t="s">
        <v>22</v>
      </c>
      <c r="C37" s="74" t="s">
        <v>102</v>
      </c>
      <c r="E37" s="51">
        <f>SUM(E18:E19)</f>
        <v>7220021.2387499996</v>
      </c>
      <c r="F37" s="51">
        <f t="shared" ref="F37:P37" si="11">SUM(F18:F19)</f>
        <v>6085131.0149999997</v>
      </c>
      <c r="G37" s="51">
        <f t="shared" si="11"/>
        <v>6723291.7162500005</v>
      </c>
      <c r="H37" s="51">
        <f t="shared" si="11"/>
        <v>6313180.5299999993</v>
      </c>
      <c r="I37" s="51">
        <f t="shared" si="11"/>
        <v>5763708.6674999995</v>
      </c>
      <c r="J37" s="51">
        <f t="shared" si="11"/>
        <v>6484566.5099999998</v>
      </c>
      <c r="K37" s="51">
        <f t="shared" si="11"/>
        <v>9314190.6750000007</v>
      </c>
      <c r="L37" s="51">
        <f t="shared" si="11"/>
        <v>6750396.1374999993</v>
      </c>
      <c r="M37" s="51">
        <f t="shared" si="11"/>
        <v>8185283.6587499995</v>
      </c>
      <c r="N37" s="51">
        <f t="shared" si="11"/>
        <v>6778514.602500001</v>
      </c>
      <c r="O37" s="51">
        <f t="shared" si="11"/>
        <v>6094707.7050000001</v>
      </c>
      <c r="P37" s="51">
        <f t="shared" si="11"/>
        <v>6735069.6974999998</v>
      </c>
      <c r="Q37" s="51">
        <f t="shared" si="9"/>
        <v>82448062.153750017</v>
      </c>
    </row>
    <row r="38" spans="1:17" ht="28" customHeight="1">
      <c r="A38" s="74" t="s">
        <v>64</v>
      </c>
      <c r="B38" s="74" t="s">
        <v>22</v>
      </c>
      <c r="C38" s="74" t="s">
        <v>101</v>
      </c>
      <c r="E38" s="51">
        <f>SUM(E20:E21)</f>
        <v>5968550.8906999994</v>
      </c>
      <c r="F38" s="51">
        <f t="shared" ref="F38:P38" si="12">SUM(F20:F21)</f>
        <v>5030374.9724000003</v>
      </c>
      <c r="G38" s="51">
        <f t="shared" si="12"/>
        <v>5557921.1521000005</v>
      </c>
      <c r="H38" s="51">
        <f t="shared" si="12"/>
        <v>5218895.9047999997</v>
      </c>
      <c r="I38" s="51">
        <f t="shared" si="12"/>
        <v>4764665.8318000007</v>
      </c>
      <c r="J38" s="51">
        <f t="shared" si="12"/>
        <v>5360574.9815999996</v>
      </c>
      <c r="K38" s="51">
        <f t="shared" si="12"/>
        <v>7699730.9580000006</v>
      </c>
      <c r="L38" s="51">
        <f t="shared" si="12"/>
        <v>6985660.807</v>
      </c>
      <c r="M38" s="51">
        <f t="shared" si="12"/>
        <v>6766501.1579</v>
      </c>
      <c r="N38" s="51">
        <f t="shared" si="12"/>
        <v>6603572.0713999998</v>
      </c>
      <c r="O38" s="51">
        <f t="shared" si="12"/>
        <v>5038291.7028000001</v>
      </c>
      <c r="P38" s="51">
        <f t="shared" si="12"/>
        <v>5567657.6166000003</v>
      </c>
      <c r="Q38" s="51">
        <f t="shared" si="9"/>
        <v>70562398.047100008</v>
      </c>
    </row>
    <row r="39" spans="1:17" ht="28" customHeight="1">
      <c r="A39" s="74" t="s">
        <v>64</v>
      </c>
      <c r="B39" s="74" t="s">
        <v>22</v>
      </c>
      <c r="C39" s="74" t="s">
        <v>103</v>
      </c>
      <c r="E39" s="51">
        <f>E22</f>
        <v>4139478.8435499985</v>
      </c>
      <c r="F39" s="51">
        <f t="shared" ref="F39:P39" si="13">F22</f>
        <v>3488808.4485999988</v>
      </c>
      <c r="G39" s="51">
        <f t="shared" si="13"/>
        <v>3854687.2506499989</v>
      </c>
      <c r="H39" s="51">
        <f t="shared" si="13"/>
        <v>3619556.8371999986</v>
      </c>
      <c r="I39" s="51">
        <f t="shared" si="13"/>
        <v>3304526.302699999</v>
      </c>
      <c r="J39" s="51">
        <f t="shared" si="13"/>
        <v>3717818.1323999991</v>
      </c>
      <c r="K39" s="51">
        <f t="shared" si="13"/>
        <v>5340135.9869999988</v>
      </c>
      <c r="L39" s="51">
        <f t="shared" si="13"/>
        <v>4844893.7854999984</v>
      </c>
      <c r="M39" s="51">
        <f t="shared" si="13"/>
        <v>4692895.9643499991</v>
      </c>
      <c r="N39" s="51">
        <f t="shared" si="13"/>
        <v>4886348.3721000003</v>
      </c>
      <c r="O39" s="51">
        <f t="shared" si="13"/>
        <v>3494299.084199999</v>
      </c>
      <c r="P39" s="51">
        <f t="shared" si="13"/>
        <v>3861439.9598999987</v>
      </c>
      <c r="Q39" s="51">
        <f t="shared" si="9"/>
        <v>49244888.96814999</v>
      </c>
    </row>
    <row r="40" spans="1:17" ht="28" customHeight="1">
      <c r="A40" s="74" t="s">
        <v>63</v>
      </c>
      <c r="B40" s="74" t="s">
        <v>22</v>
      </c>
      <c r="C40" s="74" t="s">
        <v>102</v>
      </c>
      <c r="E40" s="51">
        <f>SUM(E24:E25)</f>
        <v>5298686.1637500003</v>
      </c>
      <c r="F40" s="51">
        <f t="shared" ref="F40:P40" si="14">SUM(F24:F25)</f>
        <v>5854268.2837499995</v>
      </c>
      <c r="G40" s="51">
        <f t="shared" si="14"/>
        <v>5098113.7162500005</v>
      </c>
      <c r="H40" s="51">
        <f t="shared" si="14"/>
        <v>4506567.6112500001</v>
      </c>
      <c r="I40" s="51">
        <f t="shared" si="14"/>
        <v>4950718.5187500007</v>
      </c>
      <c r="J40" s="51">
        <f t="shared" si="14"/>
        <v>4219638.2549999999</v>
      </c>
      <c r="K40" s="51">
        <f t="shared" si="14"/>
        <v>6454620.584999999</v>
      </c>
      <c r="L40" s="51">
        <f t="shared" si="14"/>
        <v>6573684.678749999</v>
      </c>
      <c r="M40" s="51">
        <f t="shared" si="14"/>
        <v>5896579.8487499999</v>
      </c>
      <c r="N40" s="51">
        <f t="shared" si="14"/>
        <v>6254734.0800000001</v>
      </c>
      <c r="O40" s="51">
        <f t="shared" si="14"/>
        <v>6161098.0612500003</v>
      </c>
      <c r="P40" s="51">
        <f t="shared" si="14"/>
        <v>6591800.7712500002</v>
      </c>
      <c r="Q40" s="51">
        <f>SUM(E40:P40)</f>
        <v>67860510.573750004</v>
      </c>
    </row>
    <row r="41" spans="1:17" ht="28" customHeight="1">
      <c r="A41" s="74" t="s">
        <v>63</v>
      </c>
      <c r="B41" s="74" t="s">
        <v>22</v>
      </c>
      <c r="C41" s="74" t="s">
        <v>101</v>
      </c>
      <c r="E41" s="51">
        <f>SUM(E26:E27)</f>
        <v>4380247.2286999999</v>
      </c>
      <c r="F41" s="51">
        <f t="shared" ref="F41:P41" si="15">SUM(F26:F27)</f>
        <v>3839528.4479</v>
      </c>
      <c r="G41" s="51">
        <f t="shared" si="15"/>
        <v>5214440.6721000001</v>
      </c>
      <c r="H41" s="51">
        <f t="shared" si="15"/>
        <v>4725429.2253</v>
      </c>
      <c r="I41" s="51">
        <f t="shared" si="15"/>
        <v>4092593.9755000006</v>
      </c>
      <c r="J41" s="51">
        <f t="shared" si="15"/>
        <v>4488234.2907999996</v>
      </c>
      <c r="K41" s="51">
        <f t="shared" si="15"/>
        <v>5335819.6836000001</v>
      </c>
      <c r="L41" s="51">
        <f t="shared" si="15"/>
        <v>5434246.0011</v>
      </c>
      <c r="M41" s="51">
        <f t="shared" si="15"/>
        <v>4874506.0082999999</v>
      </c>
      <c r="N41" s="51">
        <f t="shared" si="15"/>
        <v>5170580.1728000008</v>
      </c>
      <c r="O41" s="51">
        <f t="shared" si="15"/>
        <v>5093174.3973000003</v>
      </c>
      <c r="P41" s="51">
        <f t="shared" si="15"/>
        <v>5449221.9709000001</v>
      </c>
      <c r="Q41" s="51">
        <f t="shared" si="9"/>
        <v>58098022.074299999</v>
      </c>
    </row>
    <row r="42" spans="1:17" ht="28" customHeight="1">
      <c r="A42" s="74" t="s">
        <v>63</v>
      </c>
      <c r="B42" s="74" t="s">
        <v>22</v>
      </c>
      <c r="C42" s="74" t="s">
        <v>103</v>
      </c>
      <c r="E42" s="51">
        <f>E28</f>
        <v>3037913.400549999</v>
      </c>
      <c r="F42" s="51">
        <f t="shared" ref="F42:P42" si="16">F28</f>
        <v>3356447.1493499991</v>
      </c>
      <c r="G42" s="51">
        <f t="shared" si="16"/>
        <v>2922918.5306499992</v>
      </c>
      <c r="H42" s="51">
        <f t="shared" si="16"/>
        <v>2583765.4304499994</v>
      </c>
      <c r="I42" s="51">
        <f t="shared" si="16"/>
        <v>2838411.9507499994</v>
      </c>
      <c r="J42" s="51">
        <f t="shared" si="16"/>
        <v>2419259.2661999995</v>
      </c>
      <c r="K42" s="51">
        <f t="shared" si="16"/>
        <v>3700649.1353999986</v>
      </c>
      <c r="L42" s="51">
        <f t="shared" si="16"/>
        <v>3768912.5491499985</v>
      </c>
      <c r="M42" s="51">
        <f t="shared" si="16"/>
        <v>3380705.7799499989</v>
      </c>
      <c r="N42" s="51">
        <f t="shared" si="16"/>
        <v>3586047.5391999991</v>
      </c>
      <c r="O42" s="51">
        <f t="shared" si="16"/>
        <v>3032362.88845</v>
      </c>
      <c r="P42" s="51">
        <f t="shared" si="16"/>
        <v>3079299.10885</v>
      </c>
      <c r="Q42" s="51">
        <f t="shared" si="9"/>
        <v>37706692.728949994</v>
      </c>
    </row>
    <row r="43" spans="1:17" ht="28" customHeight="1">
      <c r="A43" s="74"/>
      <c r="B43" s="74"/>
      <c r="C43" s="74"/>
      <c r="E43" s="51"/>
      <c r="F43" s="51"/>
      <c r="G43" s="51"/>
      <c r="H43" s="51"/>
      <c r="I43" s="51"/>
      <c r="J43" s="51"/>
      <c r="K43" s="51"/>
      <c r="L43" s="51"/>
      <c r="M43" s="51"/>
      <c r="N43" s="51"/>
      <c r="O43" s="51"/>
      <c r="P43" s="51"/>
      <c r="Q43" s="51"/>
    </row>
    <row r="44" spans="1:17" ht="28" customHeight="1">
      <c r="E44" s="136">
        <f>E32</f>
        <v>41456</v>
      </c>
      <c r="F44" s="136">
        <f t="shared" ref="F44:P44" si="17">F32</f>
        <v>41487</v>
      </c>
      <c r="G44" s="136">
        <f t="shared" si="17"/>
        <v>41518</v>
      </c>
      <c r="H44" s="136">
        <f t="shared" si="17"/>
        <v>41548</v>
      </c>
      <c r="I44" s="136">
        <f t="shared" si="17"/>
        <v>41579</v>
      </c>
      <c r="J44" s="136">
        <f t="shared" si="17"/>
        <v>41609</v>
      </c>
      <c r="K44" s="136">
        <f t="shared" si="17"/>
        <v>41640</v>
      </c>
      <c r="L44" s="136">
        <f t="shared" si="17"/>
        <v>41671</v>
      </c>
      <c r="M44" s="136">
        <f t="shared" si="17"/>
        <v>41699</v>
      </c>
      <c r="N44" s="136">
        <f t="shared" si="17"/>
        <v>41730</v>
      </c>
      <c r="O44" s="136">
        <f t="shared" si="17"/>
        <v>41760</v>
      </c>
      <c r="P44" s="136">
        <f t="shared" si="17"/>
        <v>41791</v>
      </c>
    </row>
    <row r="45" spans="1:17" ht="28" customHeight="1">
      <c r="D45" s="73" t="s">
        <v>51</v>
      </c>
      <c r="E45" s="51">
        <f t="shared" ref="E45:P47" si="18">SUMIF($A$34:$A$42,$D45,E$34:E$42)</f>
        <v>5914581.1976700742</v>
      </c>
      <c r="F45" s="51">
        <f t="shared" si="18"/>
        <v>5696664.2399759311</v>
      </c>
      <c r="G45" s="51">
        <f t="shared" si="18"/>
        <v>5260681.8298072498</v>
      </c>
      <c r="H45" s="51">
        <f t="shared" si="18"/>
        <v>5221955.4924466992</v>
      </c>
      <c r="I45" s="51">
        <f t="shared" si="18"/>
        <v>5514147.1707946751</v>
      </c>
      <c r="J45" s="51">
        <f t="shared" si="18"/>
        <v>5380892.2001862573</v>
      </c>
      <c r="K45" s="51">
        <f t="shared" si="18"/>
        <v>7822599.7200296298</v>
      </c>
      <c r="L45" s="51">
        <f t="shared" si="18"/>
        <v>6924324.6322913254</v>
      </c>
      <c r="M45" s="51">
        <f t="shared" si="18"/>
        <v>7297789.3913026378</v>
      </c>
      <c r="N45" s="51">
        <f t="shared" si="18"/>
        <v>5332240.4186026063</v>
      </c>
      <c r="O45" s="51">
        <f t="shared" si="18"/>
        <v>5394917.135688588</v>
      </c>
      <c r="P45" s="51">
        <f t="shared" si="18"/>
        <v>5184163.8693572879</v>
      </c>
      <c r="Q45" s="137">
        <f>SUMIF($A$34:$A$42,$D45,$Q$34:$Q$42)</f>
        <v>70944957.298152953</v>
      </c>
    </row>
    <row r="46" spans="1:17" ht="28" customHeight="1">
      <c r="D46" s="73" t="s">
        <v>64</v>
      </c>
      <c r="E46" s="51">
        <f t="shared" si="18"/>
        <v>17328050.972999997</v>
      </c>
      <c r="F46" s="51">
        <f t="shared" si="18"/>
        <v>14604314.435999997</v>
      </c>
      <c r="G46" s="51">
        <f t="shared" si="18"/>
        <v>16135900.118999999</v>
      </c>
      <c r="H46" s="51">
        <f t="shared" si="18"/>
        <v>15151633.271999998</v>
      </c>
      <c r="I46" s="51">
        <f t="shared" si="18"/>
        <v>13832900.801999997</v>
      </c>
      <c r="J46" s="51">
        <f t="shared" si="18"/>
        <v>15562959.623999998</v>
      </c>
      <c r="K46" s="51">
        <f t="shared" si="18"/>
        <v>22354057.620000001</v>
      </c>
      <c r="L46" s="51">
        <f t="shared" si="18"/>
        <v>18580950.729999997</v>
      </c>
      <c r="M46" s="51">
        <f t="shared" si="18"/>
        <v>19644680.780999999</v>
      </c>
      <c r="N46" s="51">
        <f t="shared" si="18"/>
        <v>18268435.046</v>
      </c>
      <c r="O46" s="51">
        <f t="shared" si="18"/>
        <v>14627298.491999999</v>
      </c>
      <c r="P46" s="51">
        <f t="shared" si="18"/>
        <v>16164167.274</v>
      </c>
      <c r="Q46" s="137">
        <f>SUMIF($A$34:$A$42,$D46,$Q$34:$Q$42)</f>
        <v>202255349.169</v>
      </c>
    </row>
    <row r="47" spans="1:17" ht="28" customHeight="1">
      <c r="D47" s="73" t="s">
        <v>63</v>
      </c>
      <c r="E47" s="51">
        <f t="shared" si="18"/>
        <v>12716846.793</v>
      </c>
      <c r="F47" s="51">
        <f t="shared" si="18"/>
        <v>13050243.880999997</v>
      </c>
      <c r="G47" s="51">
        <f t="shared" si="18"/>
        <v>13235472.919</v>
      </c>
      <c r="H47" s="51">
        <f t="shared" si="18"/>
        <v>11815762.267000001</v>
      </c>
      <c r="I47" s="51">
        <f t="shared" si="18"/>
        <v>11881724.445</v>
      </c>
      <c r="J47" s="51">
        <f t="shared" si="18"/>
        <v>11127131.811999999</v>
      </c>
      <c r="K47" s="51">
        <f t="shared" si="18"/>
        <v>15491089.403999997</v>
      </c>
      <c r="L47" s="51">
        <f t="shared" si="18"/>
        <v>15776843.228999998</v>
      </c>
      <c r="M47" s="51">
        <f t="shared" si="18"/>
        <v>14151791.636999998</v>
      </c>
      <c r="N47" s="51">
        <f t="shared" si="18"/>
        <v>15011361.791999999</v>
      </c>
      <c r="O47" s="51">
        <f t="shared" si="18"/>
        <v>14286635.347000001</v>
      </c>
      <c r="P47" s="51">
        <f t="shared" si="18"/>
        <v>15120321.851000002</v>
      </c>
      <c r="Q47" s="137">
        <f>SUMIF($A$34:$A$42,$D47,$Q$34:$Q$42)</f>
        <v>163665225.377</v>
      </c>
    </row>
    <row r="56" spans="1:21" ht="132.5" customHeight="1">
      <c r="A56" s="161" t="s">
        <v>175</v>
      </c>
      <c r="B56" s="161"/>
      <c r="C56" s="161"/>
      <c r="D56" s="161"/>
      <c r="E56" s="161"/>
      <c r="F56" s="161"/>
      <c r="G56" s="161"/>
      <c r="H56" s="161"/>
      <c r="I56" s="161"/>
      <c r="J56" s="161"/>
      <c r="K56" s="161"/>
      <c r="L56" s="161"/>
      <c r="M56" s="161"/>
      <c r="N56" s="161"/>
      <c r="O56" s="161"/>
      <c r="P56" s="161"/>
      <c r="Q56" s="161"/>
      <c r="R56" s="161"/>
      <c r="S56" s="161"/>
      <c r="T56" s="161"/>
      <c r="U56" s="161"/>
    </row>
    <row r="57" spans="1:21" ht="28" customHeight="1">
      <c r="A57" s="2"/>
      <c r="B57" s="88" t="s">
        <v>102</v>
      </c>
      <c r="C57" s="88" t="s">
        <v>101</v>
      </c>
      <c r="D57" s="88" t="s">
        <v>103</v>
      </c>
      <c r="E57" s="88" t="s">
        <v>21</v>
      </c>
    </row>
    <row r="58" spans="1:21" ht="28" customHeight="1">
      <c r="A58" s="1" t="s">
        <v>51</v>
      </c>
      <c r="B58" s="19">
        <f>SUMIFS($Q$34:$Q$42,$A$34:$A$42,$A58,$C$34:$C$42,B$57)</f>
        <v>37118738.908649988</v>
      </c>
      <c r="C58" s="19">
        <f t="shared" ref="C58:D60" si="19">SUMIFS($Q$34:$Q$42,$A$34:$A$42,$A58,$C$34:$C$42,C$57)</f>
        <v>18271699.227782957</v>
      </c>
      <c r="D58" s="19">
        <f t="shared" si="19"/>
        <v>15554519.161720002</v>
      </c>
      <c r="E58" s="51">
        <f>SUM(B58:D58)</f>
        <v>70944957.298152953</v>
      </c>
    </row>
    <row r="59" spans="1:21" ht="28" customHeight="1">
      <c r="A59" s="1" t="s">
        <v>64</v>
      </c>
      <c r="B59" s="19">
        <f>SUMIFS($Q$34:$Q$42,$A$34:$A$42,$A59,$C$34:$C$42,B$57)</f>
        <v>82448062.153750017</v>
      </c>
      <c r="C59" s="19">
        <f t="shared" si="19"/>
        <v>70562398.047100008</v>
      </c>
      <c r="D59" s="19">
        <f t="shared" si="19"/>
        <v>49244888.96814999</v>
      </c>
      <c r="E59" s="51">
        <f>SUM(B59:D59)</f>
        <v>202255349.169</v>
      </c>
    </row>
    <row r="60" spans="1:21" ht="28" customHeight="1">
      <c r="A60" s="1" t="s">
        <v>63</v>
      </c>
      <c r="B60" s="19">
        <f>SUMIFS($Q$34:$Q$42,$A$34:$A$42,$A60,$C$34:$C$42,B$57)</f>
        <v>67860510.573750004</v>
      </c>
      <c r="C60" s="19">
        <f t="shared" si="19"/>
        <v>58098022.074299999</v>
      </c>
      <c r="D60" s="19">
        <f t="shared" si="19"/>
        <v>37706692.728949994</v>
      </c>
      <c r="E60" s="51">
        <f>SUM(B60:D60)</f>
        <v>163665225.377</v>
      </c>
    </row>
    <row r="61" spans="1:21" ht="28" customHeight="1">
      <c r="A61" s="74"/>
    </row>
    <row r="62" spans="1:21" ht="28" customHeight="1">
      <c r="A62" s="2"/>
      <c r="B62" s="88" t="s">
        <v>102</v>
      </c>
      <c r="C62" s="88" t="s">
        <v>101</v>
      </c>
      <c r="D62" s="88" t="s">
        <v>103</v>
      </c>
      <c r="E62" s="88" t="s">
        <v>21</v>
      </c>
    </row>
    <row r="63" spans="1:21" ht="28" customHeight="1">
      <c r="A63" s="1" t="s">
        <v>51</v>
      </c>
      <c r="B63" s="90">
        <f t="shared" ref="B63:D65" si="20">B58/$E58</f>
        <v>0.52320475368890484</v>
      </c>
      <c r="C63" s="90">
        <f t="shared" si="20"/>
        <v>0.25754754000336344</v>
      </c>
      <c r="D63" s="90">
        <f t="shared" si="20"/>
        <v>0.21924770630773166</v>
      </c>
      <c r="E63" s="89">
        <f>SUM(B63:D63)</f>
        <v>1</v>
      </c>
    </row>
    <row r="64" spans="1:21" ht="28" customHeight="1">
      <c r="A64" s="1" t="s">
        <v>64</v>
      </c>
      <c r="B64" s="90">
        <f t="shared" si="20"/>
        <v>0.40764341953130878</v>
      </c>
      <c r="C64" s="90">
        <f t="shared" si="20"/>
        <v>0.34887778413286691</v>
      </c>
      <c r="D64" s="90">
        <f t="shared" si="20"/>
        <v>0.24347879633582434</v>
      </c>
      <c r="E64" s="89">
        <f>SUM(B64:D64)</f>
        <v>1</v>
      </c>
    </row>
    <row r="65" spans="1:5" ht="28" customHeight="1">
      <c r="A65" s="1" t="s">
        <v>63</v>
      </c>
      <c r="B65" s="90">
        <f t="shared" si="20"/>
        <v>0.41462998885337127</v>
      </c>
      <c r="C65" s="90">
        <f t="shared" si="20"/>
        <v>0.35498085766522613</v>
      </c>
      <c r="D65" s="90">
        <f t="shared" si="20"/>
        <v>0.23038915348140254</v>
      </c>
      <c r="E65" s="89">
        <f>SUM(B65:D65)</f>
        <v>0.99999999999999989</v>
      </c>
    </row>
  </sheetData>
  <mergeCells count="5">
    <mergeCell ref="A56:U56"/>
    <mergeCell ref="A8:U8"/>
    <mergeCell ref="A9:V9"/>
    <mergeCell ref="A30:U30"/>
    <mergeCell ref="A31:V31"/>
  </mergeCells>
  <conditionalFormatting sqref="E12:P16">
    <cfRule type="colorScale" priority="5">
      <colorScale>
        <cfvo type="min"/>
        <cfvo type="percentile" val="50"/>
        <cfvo type="max"/>
        <color rgb="FFF8696B"/>
        <color rgb="FFFCFCFF"/>
        <color rgb="FF5A8AC6"/>
      </colorScale>
    </cfRule>
  </conditionalFormatting>
  <conditionalFormatting sqref="E18:P22">
    <cfRule type="colorScale" priority="4">
      <colorScale>
        <cfvo type="min"/>
        <cfvo type="percentile" val="50"/>
        <cfvo type="max"/>
        <color rgb="FFF8696B"/>
        <color rgb="FFFCFCFF"/>
        <color rgb="FF5A8AC6"/>
      </colorScale>
    </cfRule>
  </conditionalFormatting>
  <conditionalFormatting sqref="E24:P28">
    <cfRule type="colorScale" priority="3">
      <colorScale>
        <cfvo type="min"/>
        <cfvo type="percentile" val="50"/>
        <cfvo type="max"/>
        <color rgb="FFF8696B"/>
        <color rgb="FFFCFCFF"/>
        <color rgb="FF5A8AC6"/>
      </colorScale>
    </cfRule>
  </conditionalFormatting>
  <conditionalFormatting sqref="E34:P43">
    <cfRule type="colorScale" priority="2">
      <colorScale>
        <cfvo type="min"/>
        <cfvo type="percentile" val="50"/>
        <cfvo type="max"/>
        <color rgb="FFF8696B"/>
        <color rgb="FFFCFCFF"/>
        <color rgb="FF5A8AC6"/>
      </colorScale>
    </cfRule>
  </conditionalFormatting>
  <conditionalFormatting sqref="E45:P47">
    <cfRule type="colorScale" priority="1">
      <colorScale>
        <cfvo type="min"/>
        <cfvo type="percentile" val="50"/>
        <cfvo type="max"/>
        <color rgb="FFFF7971"/>
        <color theme="0"/>
        <color theme="8" tint="-0.249977111117893"/>
      </colorScale>
    </cfRule>
  </conditionalFormatting>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BF148"/>
  <sheetViews>
    <sheetView showGridLines="0" topLeftCell="F77" zoomScale="50" zoomScaleNormal="200" workbookViewId="0">
      <selection activeCell="AS95" sqref="AS95"/>
    </sheetView>
  </sheetViews>
  <sheetFormatPr baseColWidth="10" defaultColWidth="8.83203125" defaultRowHeight="15"/>
  <cols>
    <col min="1" max="1" width="29.1640625" customWidth="1"/>
    <col min="2" max="2" width="17.33203125" customWidth="1"/>
    <col min="3" max="3" width="26" customWidth="1"/>
    <col min="4" max="4" width="21.33203125" bestFit="1" customWidth="1"/>
    <col min="5" max="5" width="21.33203125" customWidth="1"/>
    <col min="6" max="17" width="13.5" style="2" bestFit="1" customWidth="1"/>
    <col min="18" max="18" width="14.5" style="2" bestFit="1" customWidth="1"/>
    <col min="20" max="20" width="16.5" bestFit="1" customWidth="1"/>
  </cols>
  <sheetData>
    <row r="1" spans="1:23" ht="18">
      <c r="A1" s="75" t="s">
        <v>117</v>
      </c>
      <c r="B1" s="76"/>
    </row>
    <row r="2" spans="1:23">
      <c r="A2" s="2" t="s">
        <v>118</v>
      </c>
      <c r="B2" s="2"/>
    </row>
    <row r="3" spans="1:23">
      <c r="A3" s="2" t="s">
        <v>119</v>
      </c>
      <c r="B3" s="2"/>
    </row>
    <row r="4" spans="1:23" ht="57" customHeight="1">
      <c r="A4" s="166" t="s">
        <v>120</v>
      </c>
      <c r="B4" s="158"/>
      <c r="C4" s="158"/>
      <c r="D4" s="158"/>
      <c r="E4" s="158"/>
      <c r="F4" s="158"/>
      <c r="G4" s="158"/>
      <c r="H4" s="158"/>
      <c r="I4" s="158"/>
      <c r="J4" s="158"/>
      <c r="K4" s="158"/>
      <c r="L4" s="158"/>
      <c r="M4" s="158"/>
      <c r="N4" s="158"/>
      <c r="O4" s="158"/>
      <c r="P4" s="158"/>
      <c r="Q4" s="158"/>
      <c r="R4" s="158"/>
      <c r="S4" s="158"/>
      <c r="T4" s="158"/>
    </row>
    <row r="5" spans="1:23">
      <c r="A5" s="1"/>
      <c r="B5" s="2"/>
    </row>
    <row r="6" spans="1:23">
      <c r="A6" s="2" t="s">
        <v>121</v>
      </c>
      <c r="B6" s="2"/>
    </row>
    <row r="7" spans="1:23">
      <c r="A7" s="2" t="s">
        <v>122</v>
      </c>
      <c r="B7" s="2"/>
    </row>
    <row r="8" spans="1:23">
      <c r="A8" s="2" t="s">
        <v>96</v>
      </c>
    </row>
    <row r="10" spans="1:23" ht="60" customHeight="1">
      <c r="A10" s="167" t="s">
        <v>159</v>
      </c>
      <c r="B10" s="168"/>
      <c r="C10" s="168"/>
      <c r="D10" s="168"/>
      <c r="E10" s="168"/>
      <c r="F10" s="168"/>
      <c r="G10" s="168"/>
      <c r="H10" s="168"/>
      <c r="I10" s="168"/>
      <c r="J10" s="168"/>
      <c r="K10" s="168"/>
      <c r="L10" s="168"/>
      <c r="M10" s="168"/>
      <c r="N10" s="168"/>
      <c r="O10" s="168"/>
      <c r="P10" s="168"/>
      <c r="Q10" s="168"/>
      <c r="R10" s="168"/>
      <c r="S10" s="168"/>
      <c r="T10" s="168"/>
      <c r="U10" s="168"/>
      <c r="V10" s="168"/>
      <c r="W10" s="95"/>
    </row>
    <row r="11" spans="1:23">
      <c r="A11" s="167" t="s">
        <v>110</v>
      </c>
      <c r="B11" s="165"/>
      <c r="C11" s="165"/>
      <c r="D11" s="165"/>
      <c r="E11" s="165"/>
      <c r="F11" s="165"/>
      <c r="G11" s="165"/>
      <c r="H11" s="165"/>
      <c r="I11" s="165"/>
      <c r="J11" s="165"/>
      <c r="K11" s="165"/>
      <c r="L11" s="165"/>
      <c r="M11" s="165"/>
      <c r="N11" s="165"/>
      <c r="O11" s="165"/>
      <c r="P11" s="165"/>
      <c r="Q11" s="165"/>
      <c r="R11" s="165"/>
      <c r="S11" s="165"/>
      <c r="T11" s="165"/>
      <c r="U11" s="165"/>
      <c r="V11" s="165"/>
      <c r="W11" s="165"/>
    </row>
    <row r="12" spans="1:23">
      <c r="A12" s="79" t="s">
        <v>46</v>
      </c>
      <c r="B12" s="79" t="s">
        <v>99</v>
      </c>
      <c r="C12" s="79" t="s">
        <v>19</v>
      </c>
      <c r="D12" s="79" t="s">
        <v>20</v>
      </c>
      <c r="E12" s="79"/>
      <c r="F12" s="91">
        <v>41456</v>
      </c>
      <c r="G12" s="91">
        <v>41487</v>
      </c>
      <c r="H12" s="91">
        <v>41518</v>
      </c>
      <c r="I12" s="91">
        <v>41548</v>
      </c>
      <c r="J12" s="91">
        <v>41579</v>
      </c>
      <c r="K12" s="91">
        <v>41609</v>
      </c>
      <c r="L12" s="91">
        <v>41640</v>
      </c>
      <c r="M12" s="91">
        <v>41671</v>
      </c>
      <c r="N12" s="91">
        <v>41699</v>
      </c>
      <c r="O12" s="91">
        <v>41730</v>
      </c>
      <c r="P12" s="91">
        <v>41760</v>
      </c>
      <c r="Q12" s="91">
        <v>41791</v>
      </c>
      <c r="R12" s="94" t="s">
        <v>21</v>
      </c>
      <c r="S12" s="81"/>
      <c r="T12" s="81"/>
      <c r="U12" s="81"/>
      <c r="V12" s="81"/>
      <c r="W12" s="81"/>
    </row>
    <row r="13" spans="1:23">
      <c r="A13" s="79"/>
      <c r="B13" s="79"/>
      <c r="C13" s="79"/>
      <c r="D13" s="79"/>
      <c r="E13" s="79"/>
      <c r="F13" s="93"/>
      <c r="G13" s="93"/>
      <c r="H13" s="93"/>
      <c r="I13" s="93"/>
      <c r="J13" s="93"/>
      <c r="K13" s="93"/>
      <c r="L13" s="93"/>
      <c r="M13" s="93"/>
      <c r="N13" s="93"/>
      <c r="O13" s="93"/>
      <c r="P13" s="93"/>
      <c r="Q13" s="93"/>
      <c r="R13" s="94"/>
      <c r="S13" s="81"/>
      <c r="T13" s="81"/>
      <c r="U13" s="81"/>
      <c r="V13" s="81"/>
      <c r="W13" s="81"/>
    </row>
    <row r="14" spans="1:23">
      <c r="A14" s="79"/>
      <c r="B14" s="79"/>
      <c r="C14" s="79"/>
      <c r="D14" s="79"/>
      <c r="E14" s="79"/>
      <c r="F14" s="93"/>
      <c r="G14" s="93"/>
      <c r="H14" s="93"/>
      <c r="I14" s="93"/>
      <c r="J14" s="93"/>
      <c r="K14" s="93"/>
      <c r="L14" s="93"/>
      <c r="M14" s="93"/>
      <c r="N14" s="93"/>
      <c r="O14" s="93"/>
      <c r="P14" s="93"/>
      <c r="Q14" s="93"/>
      <c r="R14" s="108"/>
      <c r="S14" s="81"/>
      <c r="T14" s="81"/>
      <c r="U14" s="81"/>
      <c r="V14" s="81"/>
      <c r="W14" s="81"/>
    </row>
    <row r="15" spans="1:23">
      <c r="A15" s="74" t="s">
        <v>51</v>
      </c>
      <c r="B15" s="74" t="s">
        <v>136</v>
      </c>
      <c r="C15" s="74" t="s">
        <v>123</v>
      </c>
      <c r="D15" s="74" t="s">
        <v>126</v>
      </c>
      <c r="E15" s="96"/>
      <c r="F15" s="19">
        <f>SUMIFS('Data Repository Table'!$J:$J,'Data Repository Table'!$G:$G,'Expenses Analysis'!$C15,'Data Repository Table'!$H:$H,'Expenses Analysis'!$D15, 'Data Repository Table'!$C:$C, 'Expenses Analysis'!$A15, 'Data Repository Table'!$B:$B, 'Expenses Analysis'!$B15, 'Data Repository Table'!$D:$D, 'Expenses Analysis'!F$12, 'Data Repository Table'!$A:$A, "Financial Actual")</f>
        <v>593751.84077137313</v>
      </c>
      <c r="G15" s="19">
        <f>SUMIFS('Data Repository Table'!$J:$J,'Data Repository Table'!$G:$G,'Expenses Analysis'!$C15,'Data Repository Table'!$H:$H,'Expenses Analysis'!$D15, 'Data Repository Table'!$C:$C, 'Expenses Analysis'!$A15, 'Data Repository Table'!$B:$B, 'Expenses Analysis'!$B15, 'Data Repository Table'!$D:$D, 'Expenses Analysis'!G$12, 'Data Repository Table'!$A:$A, "Financial Actual")</f>
        <v>820393.03401412489</v>
      </c>
      <c r="H15" s="19">
        <f>SUMIFS('Data Repository Table'!$J:$J,'Data Repository Table'!$G:$G,'Expenses Analysis'!$C15,'Data Repository Table'!$H:$H,'Expenses Analysis'!$D15, 'Data Repository Table'!$C:$C, 'Expenses Analysis'!$A15, 'Data Repository Table'!$B:$B, 'Expenses Analysis'!$B15, 'Data Repository Table'!$D:$D, 'Expenses Analysis'!H$12, 'Data Repository Table'!$A:$A, "Financial Actual")</f>
        <v>642291.58212862327</v>
      </c>
      <c r="I15" s="19">
        <f>SUMIFS('Data Repository Table'!$J:$J,'Data Repository Table'!$G:$G,'Expenses Analysis'!$C15,'Data Repository Table'!$H:$H,'Expenses Analysis'!$D15, 'Data Repository Table'!$C:$C, 'Expenses Analysis'!$A15, 'Data Repository Table'!$B:$B, 'Expenses Analysis'!$B15, 'Data Repository Table'!$D:$D, 'Expenses Analysis'!I$12, 'Data Repository Table'!$A:$A, "Financial Actual")</f>
        <v>609639.97288837493</v>
      </c>
      <c r="J15" s="19">
        <f>SUMIFS('Data Repository Table'!$J:$J,'Data Repository Table'!$G:$G,'Expenses Analysis'!$C15,'Data Repository Table'!$H:$H,'Expenses Analysis'!$D15, 'Data Repository Table'!$C:$C, 'Expenses Analysis'!$A15, 'Data Repository Table'!$B:$B, 'Expenses Analysis'!$B15, 'Data Repository Table'!$D:$D, 'Expenses Analysis'!J$12, 'Data Repository Table'!$A:$A, "Financial Actual")</f>
        <v>626073.16897124995</v>
      </c>
      <c r="K15" s="19">
        <f>SUMIFS('Data Repository Table'!$J:$J,'Data Repository Table'!$G:$G,'Expenses Analysis'!$C15,'Data Repository Table'!$H:$H,'Expenses Analysis'!$D15, 'Data Repository Table'!$C:$C, 'Expenses Analysis'!$A15, 'Data Repository Table'!$B:$B, 'Expenses Analysis'!$B15, 'Data Repository Table'!$D:$D, 'Expenses Analysis'!K$12, 'Data Repository Table'!$A:$A, "Financial Actual")</f>
        <v>602153.37789750006</v>
      </c>
      <c r="L15" s="19">
        <f>SUMIFS('Data Repository Table'!$J:$J,'Data Repository Table'!$G:$G,'Expenses Analysis'!$C15,'Data Repository Table'!$H:$H,'Expenses Analysis'!$D15, 'Data Repository Table'!$C:$C, 'Expenses Analysis'!$A15, 'Data Repository Table'!$B:$B, 'Expenses Analysis'!$B15, 'Data Repository Table'!$D:$D, 'Expenses Analysis'!L$12, 'Data Repository Table'!$A:$A, "Financial Actual")</f>
        <v>1146143.9846999997</v>
      </c>
      <c r="M15" s="19">
        <f>SUMIFS('Data Repository Table'!$J:$J,'Data Repository Table'!$G:$G,'Expenses Analysis'!$C15,'Data Repository Table'!$H:$H,'Expenses Analysis'!$D15, 'Data Repository Table'!$C:$C, 'Expenses Analysis'!$A15, 'Data Repository Table'!$B:$B, 'Expenses Analysis'!$B15, 'Data Repository Table'!$D:$D, 'Expenses Analysis'!M$12, 'Data Repository Table'!$A:$A, "Financial Actual")</f>
        <v>964931.83751249989</v>
      </c>
      <c r="N15" s="19">
        <f>SUMIFS('Data Repository Table'!$J:$J,'Data Repository Table'!$G:$G,'Expenses Analysis'!$C15,'Data Repository Table'!$H:$H,'Expenses Analysis'!$D15, 'Data Repository Table'!$C:$C, 'Expenses Analysis'!$A15, 'Data Repository Table'!$B:$B, 'Expenses Analysis'!$B15, 'Data Repository Table'!$D:$D, 'Expenses Analysis'!N$12, 'Data Repository Table'!$A:$A, "Financial Actual")</f>
        <v>962733.95790000004</v>
      </c>
      <c r="O15" s="19">
        <f>SUMIFS('Data Repository Table'!$J:$J,'Data Repository Table'!$G:$G,'Expenses Analysis'!$C15,'Data Repository Table'!$H:$H,'Expenses Analysis'!$D15, 'Data Repository Table'!$C:$C, 'Expenses Analysis'!$A15, 'Data Repository Table'!$B:$B, 'Expenses Analysis'!$B15, 'Data Repository Table'!$D:$D, 'Expenses Analysis'!O$12, 'Data Repository Table'!$A:$A, "Financial Actual")</f>
        <v>964825.21760624985</v>
      </c>
      <c r="P15" s="19">
        <f>SUMIFS('Data Repository Table'!$J:$J,'Data Repository Table'!$G:$G,'Expenses Analysis'!$C15,'Data Repository Table'!$H:$H,'Expenses Analysis'!$D15, 'Data Repository Table'!$C:$C, 'Expenses Analysis'!$A15, 'Data Repository Table'!$B:$B, 'Expenses Analysis'!$B15, 'Data Repository Table'!$D:$D, 'Expenses Analysis'!P$12, 'Data Repository Table'!$A:$A, "Financial Actual")</f>
        <v>1024534.78359375</v>
      </c>
      <c r="Q15" s="19">
        <f>SUMIFS('Data Repository Table'!$J:$J,'Data Repository Table'!$G:$G,'Expenses Analysis'!$C15,'Data Repository Table'!$H:$H,'Expenses Analysis'!$D15, 'Data Repository Table'!$C:$C, 'Expenses Analysis'!$A15, 'Data Repository Table'!$B:$B, 'Expenses Analysis'!$B15, 'Data Repository Table'!$D:$D, 'Expenses Analysis'!Q$12, 'Data Repository Table'!$A:$A, "Financial Actual")</f>
        <v>1168045.22566875</v>
      </c>
      <c r="R15" s="19">
        <f>SUM(F15:Q15)</f>
        <v>10125517.983652497</v>
      </c>
      <c r="S15" s="73"/>
      <c r="T15" s="73"/>
      <c r="U15" s="73"/>
      <c r="V15" s="73"/>
      <c r="W15" s="73"/>
    </row>
    <row r="16" spans="1:23">
      <c r="A16" s="74" t="s">
        <v>51</v>
      </c>
      <c r="B16" s="74" t="s">
        <v>136</v>
      </c>
      <c r="C16" s="74" t="s">
        <v>127</v>
      </c>
      <c r="D16" s="74" t="s">
        <v>128</v>
      </c>
      <c r="E16" s="96"/>
      <c r="F16" s="19">
        <f>SUMIFS('Data Repository Table'!$J:$J,'Data Repository Table'!$G:$G,'Expenses Analysis'!$C16,'Data Repository Table'!$H:$H,'Expenses Analysis'!$D16, 'Data Repository Table'!$C:$C, 'Expenses Analysis'!$A16, 'Data Repository Table'!$B:$B, 'Expenses Analysis'!$B16, 'Data Repository Table'!$D:$D, 'Expenses Analysis'!F$12, 'Data Repository Table'!$A:$A, "Financial Actual")</f>
        <v>276807.38497499918</v>
      </c>
      <c r="G16" s="19">
        <f>SUMIFS('Data Repository Table'!$J:$J,'Data Repository Table'!$G:$G,'Expenses Analysis'!$C16,'Data Repository Table'!$H:$H,'Expenses Analysis'!$D16, 'Data Repository Table'!$C:$C, 'Expenses Analysis'!$A16, 'Data Repository Table'!$B:$B, 'Expenses Analysis'!$B16, 'Data Repository Table'!$D:$D, 'Expenses Analysis'!G$12, 'Data Repository Table'!$A:$A, "Financial Actual")</f>
        <v>382467.614925</v>
      </c>
      <c r="H16" s="19">
        <f>SUMIFS('Data Repository Table'!$J:$J,'Data Repository Table'!$G:$G,'Expenses Analysis'!$C16,'Data Repository Table'!$H:$H,'Expenses Analysis'!$D16, 'Data Repository Table'!$C:$C, 'Expenses Analysis'!$A16, 'Data Repository Table'!$B:$B, 'Expenses Analysis'!$B16, 'Data Repository Table'!$D:$D, 'Expenses Analysis'!H$12, 'Data Repository Table'!$A:$A, "Financial Actual")</f>
        <v>299436.63502499921</v>
      </c>
      <c r="I16" s="19">
        <f>SUMIFS('Data Repository Table'!$J:$J,'Data Repository Table'!$G:$G,'Expenses Analysis'!$C16,'Data Repository Table'!$H:$H,'Expenses Analysis'!$D16, 'Data Repository Table'!$C:$C, 'Expenses Analysis'!$A16, 'Data Repository Table'!$B:$B, 'Expenses Analysis'!$B16, 'Data Repository Table'!$D:$D, 'Expenses Analysis'!I$12, 'Data Repository Table'!$A:$A, "Financial Actual")</f>
        <v>284214.43957499997</v>
      </c>
      <c r="J16" s="19">
        <f>SUMIFS('Data Repository Table'!$J:$J,'Data Repository Table'!$G:$G,'Expenses Analysis'!$C16,'Data Repository Table'!$H:$H,'Expenses Analysis'!$D16, 'Data Repository Table'!$C:$C, 'Expenses Analysis'!$A16, 'Data Repository Table'!$B:$B, 'Expenses Analysis'!$B16, 'Data Repository Table'!$D:$D, 'Expenses Analysis'!J$12, 'Data Repository Table'!$A:$A, "Financial Actual")</f>
        <v>291875.60325000004</v>
      </c>
      <c r="K16" s="19">
        <f>SUMIFS('Data Repository Table'!$J:$J,'Data Repository Table'!$G:$G,'Expenses Analysis'!$C16,'Data Repository Table'!$H:$H,'Expenses Analysis'!$D16, 'Data Repository Table'!$C:$C, 'Expenses Analysis'!$A16, 'Data Repository Table'!$B:$B, 'Expenses Analysis'!$B16, 'Data Repository Table'!$D:$D, 'Expenses Analysis'!K$12, 'Data Repository Table'!$A:$A, "Financial Actual")</f>
        <v>280724.18550000002</v>
      </c>
      <c r="L16" s="19">
        <f>SUMIFS('Data Repository Table'!$J:$J,'Data Repository Table'!$G:$G,'Expenses Analysis'!$C16,'Data Repository Table'!$H:$H,'Expenses Analysis'!$D16, 'Data Repository Table'!$C:$C, 'Expenses Analysis'!$A16, 'Data Repository Table'!$B:$B, 'Expenses Analysis'!$B16, 'Data Repository Table'!$D:$D, 'Expenses Analysis'!L$12, 'Data Repository Table'!$A:$A, "Financial Actual")</f>
        <v>534332.85999999987</v>
      </c>
      <c r="M16" s="19">
        <f>SUMIFS('Data Repository Table'!$J:$J,'Data Repository Table'!$G:$G,'Expenses Analysis'!$C16,'Data Repository Table'!$H:$H,'Expenses Analysis'!$D16, 'Data Repository Table'!$C:$C, 'Expenses Analysis'!$A16, 'Data Repository Table'!$B:$B, 'Expenses Analysis'!$B16, 'Data Repository Table'!$D:$D, 'Expenses Analysis'!M$12, 'Data Repository Table'!$A:$A, "Financial Actual")</f>
        <v>449851.67249999999</v>
      </c>
      <c r="N16" s="19">
        <f>SUMIFS('Data Repository Table'!$J:$J,'Data Repository Table'!$G:$G,'Expenses Analysis'!$C16,'Data Repository Table'!$H:$H,'Expenses Analysis'!$D16, 'Data Repository Table'!$C:$C, 'Expenses Analysis'!$A16, 'Data Repository Table'!$B:$B, 'Expenses Analysis'!$B16, 'Data Repository Table'!$D:$D, 'Expenses Analysis'!N$12, 'Data Repository Table'!$A:$A, "Financial Actual")</f>
        <v>448827.02</v>
      </c>
      <c r="O16" s="19">
        <f>SUMIFS('Data Repository Table'!$J:$J,'Data Repository Table'!$G:$G,'Expenses Analysis'!$C16,'Data Repository Table'!$H:$H,'Expenses Analysis'!$D16, 'Data Repository Table'!$C:$C, 'Expenses Analysis'!$A16, 'Data Repository Table'!$B:$B, 'Expenses Analysis'!$B16, 'Data Repository Table'!$D:$D, 'Expenses Analysis'!O$12, 'Data Repository Table'!$A:$A, "Financial Actual")</f>
        <v>449801.96625</v>
      </c>
      <c r="P16" s="19">
        <f>SUMIFS('Data Repository Table'!$J:$J,'Data Repository Table'!$G:$G,'Expenses Analysis'!$C16,'Data Repository Table'!$H:$H,'Expenses Analysis'!$D16, 'Data Repository Table'!$C:$C, 'Expenses Analysis'!$A16, 'Data Repository Table'!$B:$B, 'Expenses Analysis'!$B16, 'Data Repository Table'!$D:$D, 'Expenses Analysis'!P$12, 'Data Repository Table'!$A:$A, "Financial Actual")</f>
        <v>477638.59375</v>
      </c>
      <c r="Q16" s="19">
        <f>SUMIFS('Data Repository Table'!$J:$J,'Data Repository Table'!$G:$G,'Expenses Analysis'!$C16,'Data Repository Table'!$H:$H,'Expenses Analysis'!$D16, 'Data Repository Table'!$C:$C, 'Expenses Analysis'!$A16, 'Data Repository Table'!$B:$B, 'Expenses Analysis'!$B16, 'Data Repository Table'!$D:$D, 'Expenses Analysis'!Q$12, 'Data Repository Table'!$A:$A, "Financial Actual")</f>
        <v>544543.22875000001</v>
      </c>
      <c r="R16" s="19">
        <f t="shared" ref="R16:R22" si="0">SUM(F16:Q16)</f>
        <v>4720521.2044999981</v>
      </c>
      <c r="S16" s="73"/>
      <c r="T16" s="73"/>
      <c r="U16" s="73"/>
      <c r="V16" s="73"/>
      <c r="W16" s="73"/>
    </row>
    <row r="17" spans="1:23">
      <c r="A17" s="74" t="s">
        <v>51</v>
      </c>
      <c r="B17" s="74" t="s">
        <v>136</v>
      </c>
      <c r="C17" s="74" t="s">
        <v>127</v>
      </c>
      <c r="D17" s="74" t="s">
        <v>129</v>
      </c>
      <c r="E17" s="96"/>
      <c r="F17" s="19">
        <f>SUMIFS('Data Repository Table'!$J:$J,'Data Repository Table'!$G:$G,'Expenses Analysis'!$C17,'Data Repository Table'!$H:$H,'Expenses Analysis'!$D17, 'Data Repository Table'!$C:$C, 'Expenses Analysis'!$A17, 'Data Repository Table'!$B:$B, 'Expenses Analysis'!$B17, 'Data Repository Table'!$D:$D, 'Expenses Analysis'!F$12, 'Data Repository Table'!$A:$A, "Financial Actual")</f>
        <v>415211.07746249868</v>
      </c>
      <c r="G17" s="19">
        <f>SUMIFS('Data Repository Table'!$J:$J,'Data Repository Table'!$G:$G,'Expenses Analysis'!$C17,'Data Repository Table'!$H:$H,'Expenses Analysis'!$D17, 'Data Repository Table'!$C:$C, 'Expenses Analysis'!$A17, 'Data Repository Table'!$B:$B, 'Expenses Analysis'!$B17, 'Data Repository Table'!$D:$D, 'Expenses Analysis'!G$12, 'Data Repository Table'!$A:$A, "Financial Actual")</f>
        <v>573701.42238750006</v>
      </c>
      <c r="H17" s="19">
        <f>SUMIFS('Data Repository Table'!$J:$J,'Data Repository Table'!$G:$G,'Expenses Analysis'!$C17,'Data Repository Table'!$H:$H,'Expenses Analysis'!$D17, 'Data Repository Table'!$C:$C, 'Expenses Analysis'!$A17, 'Data Repository Table'!$B:$B, 'Expenses Analysis'!$B17, 'Data Repository Table'!$D:$D, 'Expenses Analysis'!H$12, 'Data Repository Table'!$A:$A, "Financial Actual")</f>
        <v>449154.95253749873</v>
      </c>
      <c r="I17" s="19">
        <f>SUMIFS('Data Repository Table'!$J:$J,'Data Repository Table'!$G:$G,'Expenses Analysis'!$C17,'Data Repository Table'!$H:$H,'Expenses Analysis'!$D17, 'Data Repository Table'!$C:$C, 'Expenses Analysis'!$A17, 'Data Repository Table'!$B:$B, 'Expenses Analysis'!$B17, 'Data Repository Table'!$D:$D, 'Expenses Analysis'!I$12, 'Data Repository Table'!$A:$A, "Financial Actual")</f>
        <v>426321.65936249989</v>
      </c>
      <c r="J17" s="19">
        <f>SUMIFS('Data Repository Table'!$J:$J,'Data Repository Table'!$G:$G,'Expenses Analysis'!$C17,'Data Repository Table'!$H:$H,'Expenses Analysis'!$D17, 'Data Repository Table'!$C:$C, 'Expenses Analysis'!$A17, 'Data Repository Table'!$B:$B, 'Expenses Analysis'!$B17, 'Data Repository Table'!$D:$D, 'Expenses Analysis'!J$12, 'Data Repository Table'!$A:$A, "Financial Actual")</f>
        <v>437813.40487499995</v>
      </c>
      <c r="K17" s="19">
        <f>SUMIFS('Data Repository Table'!$J:$J,'Data Repository Table'!$G:$G,'Expenses Analysis'!$C17,'Data Repository Table'!$H:$H,'Expenses Analysis'!$D17, 'Data Repository Table'!$C:$C, 'Expenses Analysis'!$A17, 'Data Repository Table'!$B:$B, 'Expenses Analysis'!$B17, 'Data Repository Table'!$D:$D, 'Expenses Analysis'!K$12, 'Data Repository Table'!$A:$A, "Financial Actual")</f>
        <v>421086.27824999997</v>
      </c>
      <c r="L17" s="19">
        <f>SUMIFS('Data Repository Table'!$J:$J,'Data Repository Table'!$G:$G,'Expenses Analysis'!$C17,'Data Repository Table'!$H:$H,'Expenses Analysis'!$D17, 'Data Repository Table'!$C:$C, 'Expenses Analysis'!$A17, 'Data Repository Table'!$B:$B, 'Expenses Analysis'!$B17, 'Data Repository Table'!$D:$D, 'Expenses Analysis'!L$12, 'Data Repository Table'!$A:$A, "Financial Actual")</f>
        <v>801499.2899999998</v>
      </c>
      <c r="M17" s="19">
        <f>SUMIFS('Data Repository Table'!$J:$J,'Data Repository Table'!$G:$G,'Expenses Analysis'!$C17,'Data Repository Table'!$H:$H,'Expenses Analysis'!$D17, 'Data Repository Table'!$C:$C, 'Expenses Analysis'!$A17, 'Data Repository Table'!$B:$B, 'Expenses Analysis'!$B17, 'Data Repository Table'!$D:$D, 'Expenses Analysis'!M$12, 'Data Repository Table'!$A:$A, "Financial Actual")</f>
        <v>674777.50874999992</v>
      </c>
      <c r="N17" s="19">
        <f>SUMIFS('Data Repository Table'!$J:$J,'Data Repository Table'!$G:$G,'Expenses Analysis'!$C17,'Data Repository Table'!$H:$H,'Expenses Analysis'!$D17, 'Data Repository Table'!$C:$C, 'Expenses Analysis'!$A17, 'Data Repository Table'!$B:$B, 'Expenses Analysis'!$B17, 'Data Repository Table'!$D:$D, 'Expenses Analysis'!N$12, 'Data Repository Table'!$A:$A, "Financial Actual")</f>
        <v>673240.53</v>
      </c>
      <c r="O17" s="19">
        <f>SUMIFS('Data Repository Table'!$J:$J,'Data Repository Table'!$G:$G,'Expenses Analysis'!$C17,'Data Repository Table'!$H:$H,'Expenses Analysis'!$D17, 'Data Repository Table'!$C:$C, 'Expenses Analysis'!$A17, 'Data Repository Table'!$B:$B, 'Expenses Analysis'!$B17, 'Data Repository Table'!$D:$D, 'Expenses Analysis'!O$12, 'Data Repository Table'!$A:$A, "Financial Actual")</f>
        <v>674702.94937499997</v>
      </c>
      <c r="P17" s="19">
        <f>SUMIFS('Data Repository Table'!$J:$J,'Data Repository Table'!$G:$G,'Expenses Analysis'!$C17,'Data Repository Table'!$H:$H,'Expenses Analysis'!$D17, 'Data Repository Table'!$C:$C, 'Expenses Analysis'!$A17, 'Data Repository Table'!$B:$B, 'Expenses Analysis'!$B17, 'Data Repository Table'!$D:$D, 'Expenses Analysis'!P$12, 'Data Repository Table'!$A:$A, "Financial Actual")</f>
        <v>716457.890625</v>
      </c>
      <c r="Q17" s="19">
        <f>SUMIFS('Data Repository Table'!$J:$J,'Data Repository Table'!$G:$G,'Expenses Analysis'!$C17,'Data Repository Table'!$H:$H,'Expenses Analysis'!$D17, 'Data Repository Table'!$C:$C, 'Expenses Analysis'!$A17, 'Data Repository Table'!$B:$B, 'Expenses Analysis'!$B17, 'Data Repository Table'!$D:$D, 'Expenses Analysis'!Q$12, 'Data Repository Table'!$A:$A, "Financial Actual")</f>
        <v>816814.8431249999</v>
      </c>
      <c r="R17" s="19">
        <f t="shared" si="0"/>
        <v>7080781.8067499967</v>
      </c>
      <c r="S17" s="73"/>
      <c r="T17" s="73"/>
      <c r="U17" s="73"/>
      <c r="V17" s="73"/>
      <c r="W17" s="73"/>
    </row>
    <row r="18" spans="1:23">
      <c r="A18" s="74" t="s">
        <v>51</v>
      </c>
      <c r="B18" s="74" t="s">
        <v>136</v>
      </c>
      <c r="C18" s="74" t="s">
        <v>146</v>
      </c>
      <c r="D18" s="74" t="s">
        <v>130</v>
      </c>
      <c r="E18" s="96"/>
      <c r="F18" s="19">
        <f>SUMIFS('Data Repository Table'!$J:$J,'Data Repository Table'!$G:$G,'Expenses Analysis'!$C18,'Data Repository Table'!$H:$H,'Expenses Analysis'!$D18, 'Data Repository Table'!$C:$C, 'Expenses Analysis'!$A18, 'Data Repository Table'!$B:$B, 'Expenses Analysis'!$B18, 'Data Repository Table'!$D:$D, 'Expenses Analysis'!F$12, 'Data Repository Table'!$A:$A, "Financial Actual")</f>
        <v>360688.41072499886</v>
      </c>
      <c r="G18" s="19">
        <f>SUMIFS('Data Repository Table'!$J:$J,'Data Repository Table'!$G:$G,'Expenses Analysis'!$C18,'Data Repository Table'!$H:$H,'Expenses Analysis'!$D18, 'Data Repository Table'!$C:$C, 'Expenses Analysis'!$A18, 'Data Repository Table'!$B:$B, 'Expenses Analysis'!$B18, 'Data Repository Table'!$D:$D, 'Expenses Analysis'!G$12, 'Data Repository Table'!$A:$A, "Financial Actual")</f>
        <v>498366.89217499993</v>
      </c>
      <c r="H18" s="19">
        <f>SUMIFS('Data Repository Table'!$J:$J,'Data Repository Table'!$G:$G,'Expenses Analysis'!$C18,'Data Repository Table'!$H:$H,'Expenses Analysis'!$D18, 'Data Repository Table'!$C:$C, 'Expenses Analysis'!$A18, 'Data Repository Table'!$B:$B, 'Expenses Analysis'!$B18, 'Data Repository Table'!$D:$D, 'Expenses Analysis'!H$12, 'Data Repository Table'!$A:$A, "Financial Actual")</f>
        <v>390175.00927499885</v>
      </c>
      <c r="I18" s="19">
        <f>SUMIFS('Data Repository Table'!$J:$J,'Data Repository Table'!$G:$G,'Expenses Analysis'!$C18,'Data Repository Table'!$H:$H,'Expenses Analysis'!$D18, 'Data Repository Table'!$C:$C, 'Expenses Analysis'!$A18, 'Data Repository Table'!$B:$B, 'Expenses Analysis'!$B18, 'Data Repository Table'!$D:$D, 'Expenses Analysis'!I$12, 'Data Repository Table'!$A:$A, "Financial Actual")</f>
        <v>370340.02732499992</v>
      </c>
      <c r="J18" s="19">
        <f>SUMIFS('Data Repository Table'!$J:$J,'Data Repository Table'!$G:$G,'Expenses Analysis'!$C18,'Data Repository Table'!$H:$H,'Expenses Analysis'!$D18, 'Data Repository Table'!$C:$C, 'Expenses Analysis'!$A18, 'Data Repository Table'!$B:$B, 'Expenses Analysis'!$B18, 'Data Repository Table'!$D:$D, 'Expenses Analysis'!J$12, 'Data Repository Table'!$A:$A, "Financial Actual")</f>
        <v>380322.75574999995</v>
      </c>
      <c r="K18" s="19">
        <f>SUMIFS('Data Repository Table'!$J:$J,'Data Repository Table'!$G:$G,'Expenses Analysis'!$C18,'Data Repository Table'!$H:$H,'Expenses Analysis'!$D18, 'Data Repository Table'!$C:$C, 'Expenses Analysis'!$A18, 'Data Repository Table'!$B:$B, 'Expenses Analysis'!$B18, 'Data Repository Table'!$D:$D, 'Expenses Analysis'!K$12, 'Data Repository Table'!$A:$A, "Financial Actual")</f>
        <v>365792.12049999996</v>
      </c>
      <c r="L18" s="19">
        <f>SUMIFS('Data Repository Table'!$J:$J,'Data Repository Table'!$G:$G,'Expenses Analysis'!$C18,'Data Repository Table'!$H:$H,'Expenses Analysis'!$D18, 'Data Repository Table'!$C:$C, 'Expenses Analysis'!$A18, 'Data Repository Table'!$B:$B, 'Expenses Analysis'!$B18, 'Data Repository Table'!$D:$D, 'Expenses Analysis'!L$12, 'Data Repository Table'!$A:$A, "Financial Actual")</f>
        <v>459526.25959999987</v>
      </c>
      <c r="M18" s="19">
        <f>SUMIFS('Data Repository Table'!$J:$J,'Data Repository Table'!$G:$G,'Expenses Analysis'!$C18,'Data Repository Table'!$H:$H,'Expenses Analysis'!$D18, 'Data Repository Table'!$C:$C, 'Expenses Analysis'!$A18, 'Data Repository Table'!$B:$B, 'Expenses Analysis'!$B18, 'Data Repository Table'!$D:$D, 'Expenses Analysis'!M$12, 'Data Repository Table'!$A:$A, "Financial Actual")</f>
        <v>386872.43834999995</v>
      </c>
      <c r="N18" s="19">
        <f>SUMIFS('Data Repository Table'!$J:$J,'Data Repository Table'!$G:$G,'Expenses Analysis'!$C18,'Data Repository Table'!$H:$H,'Expenses Analysis'!$D18, 'Data Repository Table'!$C:$C, 'Expenses Analysis'!$A18, 'Data Repository Table'!$B:$B, 'Expenses Analysis'!$B18, 'Data Repository Table'!$D:$D, 'Expenses Analysis'!N$12, 'Data Repository Table'!$A:$A, "Financial Actual")</f>
        <v>385991.23719999997</v>
      </c>
      <c r="O18" s="19">
        <f>SUMIFS('Data Repository Table'!$J:$J,'Data Repository Table'!$G:$G,'Expenses Analysis'!$C18,'Data Repository Table'!$H:$H,'Expenses Analysis'!$D18, 'Data Repository Table'!$C:$C, 'Expenses Analysis'!$A18, 'Data Repository Table'!$B:$B, 'Expenses Analysis'!$B18, 'Data Repository Table'!$D:$D, 'Expenses Analysis'!O$12, 'Data Repository Table'!$A:$A, "Financial Actual")</f>
        <v>386829.69097499992</v>
      </c>
      <c r="P18" s="19">
        <f>SUMIFS('Data Repository Table'!$J:$J,'Data Repository Table'!$G:$G,'Expenses Analysis'!$C18,'Data Repository Table'!$H:$H,'Expenses Analysis'!$D18, 'Data Repository Table'!$C:$C, 'Expenses Analysis'!$A18, 'Data Repository Table'!$B:$B, 'Expenses Analysis'!$B18, 'Data Repository Table'!$D:$D, 'Expenses Analysis'!P$12, 'Data Repository Table'!$A:$A, "Financial Actual")</f>
        <v>410769.19062499999</v>
      </c>
      <c r="Q18" s="19">
        <f>SUMIFS('Data Repository Table'!$J:$J,'Data Repository Table'!$G:$G,'Expenses Analysis'!$C18,'Data Repository Table'!$H:$H,'Expenses Analysis'!$D18, 'Data Repository Table'!$C:$C, 'Expenses Analysis'!$A18, 'Data Repository Table'!$B:$B, 'Expenses Analysis'!$B18, 'Data Repository Table'!$D:$D, 'Expenses Analysis'!Q$12, 'Data Repository Table'!$A:$A, "Financial Actual")</f>
        <v>468307.17672499991</v>
      </c>
      <c r="R18" s="19">
        <f t="shared" si="0"/>
        <v>4863981.2092249971</v>
      </c>
      <c r="S18" s="73"/>
      <c r="T18" s="73"/>
      <c r="U18" s="73"/>
      <c r="V18" s="73"/>
      <c r="W18" s="73"/>
    </row>
    <row r="19" spans="1:23">
      <c r="A19" s="74" t="s">
        <v>51</v>
      </c>
      <c r="B19" s="74" t="s">
        <v>136</v>
      </c>
      <c r="C19" s="74" t="s">
        <v>146</v>
      </c>
      <c r="D19" s="74" t="s">
        <v>131</v>
      </c>
      <c r="E19" s="96"/>
      <c r="F19" s="19">
        <f>SUMIFS('Data Repository Table'!$J:$J,'Data Repository Table'!$G:$G,'Expenses Analysis'!$C19,'Data Repository Table'!$H:$H,'Expenses Analysis'!$D19, 'Data Repository Table'!$C:$C, 'Expenses Analysis'!$A19, 'Data Repository Table'!$B:$B, 'Expenses Analysis'!$B19, 'Data Repository Table'!$D:$D, 'Expenses Analysis'!F$12, 'Data Repository Table'!$A:$A, "Financial Actual")</f>
        <v>226478.76952499934</v>
      </c>
      <c r="G19" s="19">
        <f>SUMIFS('Data Repository Table'!$J:$J,'Data Repository Table'!$G:$G,'Expenses Analysis'!$C19,'Data Repository Table'!$H:$H,'Expenses Analysis'!$D19, 'Data Repository Table'!$C:$C, 'Expenses Analysis'!$A19, 'Data Repository Table'!$B:$B, 'Expenses Analysis'!$B19, 'Data Repository Table'!$D:$D, 'Expenses Analysis'!G$12, 'Data Repository Table'!$A:$A, "Financial Actual")</f>
        <v>312928.04857500002</v>
      </c>
      <c r="H19" s="19">
        <f>SUMIFS('Data Repository Table'!$J:$J,'Data Repository Table'!$G:$G,'Expenses Analysis'!$C19,'Data Repository Table'!$H:$H,'Expenses Analysis'!$D19, 'Data Repository Table'!$C:$C, 'Expenses Analysis'!$A19, 'Data Repository Table'!$B:$B, 'Expenses Analysis'!$B19, 'Data Repository Table'!$D:$D, 'Expenses Analysis'!H$12, 'Data Repository Table'!$A:$A, "Financial Actual")</f>
        <v>244993.61047499935</v>
      </c>
      <c r="I19" s="19">
        <f>SUMIFS('Data Repository Table'!$J:$J,'Data Repository Table'!$G:$G,'Expenses Analysis'!$C19,'Data Repository Table'!$H:$H,'Expenses Analysis'!$D19, 'Data Repository Table'!$C:$C, 'Expenses Analysis'!$A19, 'Data Repository Table'!$B:$B, 'Expenses Analysis'!$B19, 'Data Repository Table'!$D:$D, 'Expenses Analysis'!I$12, 'Data Repository Table'!$A:$A, "Financial Actual")</f>
        <v>232539.08692499998</v>
      </c>
      <c r="J19" s="19">
        <f>SUMIFS('Data Repository Table'!$J:$J,'Data Repository Table'!$G:$G,'Expenses Analysis'!$C19,'Data Repository Table'!$H:$H,'Expenses Analysis'!$D19, 'Data Repository Table'!$C:$C, 'Expenses Analysis'!$A19, 'Data Repository Table'!$B:$B, 'Expenses Analysis'!$B19, 'Data Repository Table'!$D:$D, 'Expenses Analysis'!J$12, 'Data Repository Table'!$A:$A, "Financial Actual")</f>
        <v>238807.31175000002</v>
      </c>
      <c r="K19" s="19">
        <f>SUMIFS('Data Repository Table'!$J:$J,'Data Repository Table'!$G:$G,'Expenses Analysis'!$C19,'Data Repository Table'!$H:$H,'Expenses Analysis'!$D19, 'Data Repository Table'!$C:$C, 'Expenses Analysis'!$A19, 'Data Repository Table'!$B:$B, 'Expenses Analysis'!$B19, 'Data Repository Table'!$D:$D, 'Expenses Analysis'!K$12, 'Data Repository Table'!$A:$A, "Financial Actual")</f>
        <v>229683.42450000002</v>
      </c>
      <c r="L19" s="19">
        <f>SUMIFS('Data Repository Table'!$J:$J,'Data Repository Table'!$G:$G,'Expenses Analysis'!$C19,'Data Repository Table'!$H:$H,'Expenses Analysis'!$D19, 'Data Repository Table'!$C:$C, 'Expenses Analysis'!$A19, 'Data Repository Table'!$B:$B, 'Expenses Analysis'!$B19, 'Data Repository Table'!$D:$D, 'Expenses Analysis'!L$12, 'Data Repository Table'!$A:$A, "Financial Actual")</f>
        <v>288539.74439999997</v>
      </c>
      <c r="M19" s="19">
        <f>SUMIFS('Data Repository Table'!$J:$J,'Data Repository Table'!$G:$G,'Expenses Analysis'!$C19,'Data Repository Table'!$H:$H,'Expenses Analysis'!$D19, 'Data Repository Table'!$C:$C, 'Expenses Analysis'!$A19, 'Data Repository Table'!$B:$B, 'Expenses Analysis'!$B19, 'Data Repository Table'!$D:$D, 'Expenses Analysis'!M$12, 'Data Repository Table'!$A:$A, "Financial Actual")</f>
        <v>242919.90315</v>
      </c>
      <c r="N19" s="19">
        <f>SUMIFS('Data Repository Table'!$J:$J,'Data Repository Table'!$G:$G,'Expenses Analysis'!$C19,'Data Repository Table'!$H:$H,'Expenses Analysis'!$D19, 'Data Repository Table'!$C:$C, 'Expenses Analysis'!$A19, 'Data Repository Table'!$B:$B, 'Expenses Analysis'!$B19, 'Data Repository Table'!$D:$D, 'Expenses Analysis'!N$12, 'Data Repository Table'!$A:$A, "Financial Actual")</f>
        <v>242366.59080000003</v>
      </c>
      <c r="O19" s="19">
        <f>SUMIFS('Data Repository Table'!$J:$J,'Data Repository Table'!$G:$G,'Expenses Analysis'!$C19,'Data Repository Table'!$H:$H,'Expenses Analysis'!$D19, 'Data Repository Table'!$C:$C, 'Expenses Analysis'!$A19, 'Data Repository Table'!$B:$B, 'Expenses Analysis'!$B19, 'Data Repository Table'!$D:$D, 'Expenses Analysis'!O$12, 'Data Repository Table'!$A:$A, "Financial Actual")</f>
        <v>242893.06177500001</v>
      </c>
      <c r="P19" s="19">
        <f>SUMIFS('Data Repository Table'!$J:$J,'Data Repository Table'!$G:$G,'Expenses Analysis'!$C19,'Data Repository Table'!$H:$H,'Expenses Analysis'!$D19, 'Data Repository Table'!$C:$C, 'Expenses Analysis'!$A19, 'Data Repository Table'!$B:$B, 'Expenses Analysis'!$B19, 'Data Repository Table'!$D:$D, 'Expenses Analysis'!P$12, 'Data Repository Table'!$A:$A, "Financial Actual")</f>
        <v>257924.84062500004</v>
      </c>
      <c r="Q19" s="19">
        <f>SUMIFS('Data Repository Table'!$J:$J,'Data Repository Table'!$G:$G,'Expenses Analysis'!$C19,'Data Repository Table'!$H:$H,'Expenses Analysis'!$D19, 'Data Repository Table'!$C:$C, 'Expenses Analysis'!$A19, 'Data Repository Table'!$B:$B, 'Expenses Analysis'!$B19, 'Data Repository Table'!$D:$D, 'Expenses Analysis'!Q$12, 'Data Repository Table'!$A:$A, "Financial Actual")</f>
        <v>294053.34352500003</v>
      </c>
      <c r="R19" s="19">
        <f t="shared" si="0"/>
        <v>3054127.7360249986</v>
      </c>
      <c r="S19" s="73"/>
      <c r="T19" s="73"/>
      <c r="U19" s="73"/>
      <c r="V19" s="73"/>
      <c r="W19" s="73"/>
    </row>
    <row r="20" spans="1:23">
      <c r="A20" s="74" t="s">
        <v>51</v>
      </c>
      <c r="B20" s="74" t="s">
        <v>136</v>
      </c>
      <c r="C20" s="74" t="s">
        <v>146</v>
      </c>
      <c r="D20" s="74" t="s">
        <v>132</v>
      </c>
      <c r="E20" s="96"/>
      <c r="F20" s="19">
        <f>SUMIFS('Data Repository Table'!$J:$J,'Data Repository Table'!$G:$G,'Expenses Analysis'!$C20,'Data Repository Table'!$H:$H,'Expenses Analysis'!$D20, 'Data Repository Table'!$C:$C, 'Expenses Analysis'!$A20, 'Data Repository Table'!$B:$B, 'Expenses Analysis'!$B20, 'Data Repository Table'!$D:$D, 'Expenses Analysis'!F$12, 'Data Repository Table'!$A:$A, "Financial Actual")</f>
        <v>255837.1285374992</v>
      </c>
      <c r="G20" s="19">
        <f>SUMIFS('Data Repository Table'!$J:$J,'Data Repository Table'!$G:$G,'Expenses Analysis'!$C20,'Data Repository Table'!$H:$H,'Expenses Analysis'!$D20, 'Data Repository Table'!$C:$C, 'Expenses Analysis'!$A20, 'Data Repository Table'!$B:$B, 'Expenses Analysis'!$B20, 'Data Repository Table'!$D:$D, 'Expenses Analysis'!G$12, 'Data Repository Table'!$A:$A, "Financial Actual")</f>
        <v>353492.79561249999</v>
      </c>
      <c r="H20" s="19">
        <f>SUMIFS('Data Repository Table'!$J:$J,'Data Repository Table'!$G:$G,'Expenses Analysis'!$C20,'Data Repository Table'!$H:$H,'Expenses Analysis'!$D20, 'Data Repository Table'!$C:$C, 'Expenses Analysis'!$A20, 'Data Repository Table'!$B:$B, 'Expenses Analysis'!$B20, 'Data Repository Table'!$D:$D, 'Expenses Analysis'!H$12, 'Data Repository Table'!$A:$A, "Financial Actual")</f>
        <v>276752.04146249924</v>
      </c>
      <c r="I20" s="19">
        <f>SUMIFS('Data Repository Table'!$J:$J,'Data Repository Table'!$G:$G,'Expenses Analysis'!$C20,'Data Repository Table'!$H:$H,'Expenses Analysis'!$D20, 'Data Repository Table'!$C:$C, 'Expenses Analysis'!$A20, 'Data Repository Table'!$B:$B, 'Expenses Analysis'!$B20, 'Data Repository Table'!$D:$D, 'Expenses Analysis'!I$12, 'Data Repository Table'!$A:$A, "Financial Actual")</f>
        <v>262683.04263749992</v>
      </c>
      <c r="J20" s="19">
        <f>SUMIFS('Data Repository Table'!$J:$J,'Data Repository Table'!$G:$G,'Expenses Analysis'!$C20,'Data Repository Table'!$H:$H,'Expenses Analysis'!$D20, 'Data Repository Table'!$C:$C, 'Expenses Analysis'!$A20, 'Data Repository Table'!$B:$B, 'Expenses Analysis'!$B20, 'Data Repository Table'!$D:$D, 'Expenses Analysis'!J$12, 'Data Repository Table'!$A:$A, "Financial Actual")</f>
        <v>269763.81512500002</v>
      </c>
      <c r="K20" s="19">
        <f>SUMIFS('Data Repository Table'!$J:$J,'Data Repository Table'!$G:$G,'Expenses Analysis'!$C20,'Data Repository Table'!$H:$H,'Expenses Analysis'!$D20, 'Data Repository Table'!$C:$C, 'Expenses Analysis'!$A20, 'Data Repository Table'!$B:$B, 'Expenses Analysis'!$B20, 'Data Repository Table'!$D:$D, 'Expenses Analysis'!K$12, 'Data Repository Table'!$A:$A, "Financial Actual")</f>
        <v>259457.20175000001</v>
      </c>
      <c r="L20" s="19">
        <f>SUMIFS('Data Repository Table'!$J:$J,'Data Repository Table'!$G:$G,'Expenses Analysis'!$C20,'Data Repository Table'!$H:$H,'Expenses Analysis'!$D20, 'Data Repository Table'!$C:$C, 'Expenses Analysis'!$A20, 'Data Repository Table'!$B:$B, 'Expenses Analysis'!$B20, 'Data Repository Table'!$D:$D, 'Expenses Analysis'!L$12, 'Data Repository Table'!$A:$A, "Financial Actual")</f>
        <v>325943.04459999991</v>
      </c>
      <c r="M20" s="19">
        <f>SUMIFS('Data Repository Table'!$J:$J,'Data Repository Table'!$G:$G,'Expenses Analysis'!$C20,'Data Repository Table'!$H:$H,'Expenses Analysis'!$D20, 'Data Repository Table'!$C:$C, 'Expenses Analysis'!$A20, 'Data Repository Table'!$B:$B, 'Expenses Analysis'!$B20, 'Data Repository Table'!$D:$D, 'Expenses Analysis'!M$12, 'Data Repository Table'!$A:$A, "Financial Actual")</f>
        <v>274409.52022499999</v>
      </c>
      <c r="N20" s="19">
        <f>SUMIFS('Data Repository Table'!$J:$J,'Data Repository Table'!$G:$G,'Expenses Analysis'!$C20,'Data Repository Table'!$H:$H,'Expenses Analysis'!$D20, 'Data Repository Table'!$C:$C, 'Expenses Analysis'!$A20, 'Data Repository Table'!$B:$B, 'Expenses Analysis'!$B20, 'Data Repository Table'!$D:$D, 'Expenses Analysis'!N$12, 'Data Repository Table'!$A:$A, "Financial Actual")</f>
        <v>273784.48220000003</v>
      </c>
      <c r="O20" s="19">
        <f>SUMIFS('Data Repository Table'!$J:$J,'Data Repository Table'!$G:$G,'Expenses Analysis'!$C20,'Data Repository Table'!$H:$H,'Expenses Analysis'!$D20, 'Data Repository Table'!$C:$C, 'Expenses Analysis'!$A20, 'Data Repository Table'!$B:$B, 'Expenses Analysis'!$B20, 'Data Repository Table'!$D:$D, 'Expenses Analysis'!O$12, 'Data Repository Table'!$A:$A, "Financial Actual")</f>
        <v>274379.19941249996</v>
      </c>
      <c r="P20" s="19">
        <f>SUMIFS('Data Repository Table'!$J:$J,'Data Repository Table'!$G:$G,'Expenses Analysis'!$C20,'Data Repository Table'!$H:$H,'Expenses Analysis'!$D20, 'Data Repository Table'!$C:$C, 'Expenses Analysis'!$A20, 'Data Repository Table'!$B:$B, 'Expenses Analysis'!$B20, 'Data Repository Table'!$D:$D, 'Expenses Analysis'!P$12, 'Data Repository Table'!$A:$A, "Financial Actual")</f>
        <v>291359.54218749999</v>
      </c>
      <c r="Q20" s="19">
        <f>SUMIFS('Data Repository Table'!$J:$J,'Data Repository Table'!$G:$G,'Expenses Analysis'!$C20,'Data Repository Table'!$H:$H,'Expenses Analysis'!$D20, 'Data Repository Table'!$C:$C, 'Expenses Analysis'!$A20, 'Data Repository Table'!$B:$B, 'Expenses Analysis'!$B20, 'Data Repository Table'!$D:$D, 'Expenses Analysis'!Q$12, 'Data Repository Table'!$A:$A, "Financial Actual")</f>
        <v>332171.36953749997</v>
      </c>
      <c r="R20" s="19">
        <f t="shared" si="0"/>
        <v>3450033.1832874976</v>
      </c>
      <c r="S20" s="73"/>
      <c r="T20" s="73"/>
      <c r="U20" s="73"/>
      <c r="V20" s="73"/>
      <c r="W20" s="73"/>
    </row>
    <row r="21" spans="1:23">
      <c r="A21" s="74" t="s">
        <v>51</v>
      </c>
      <c r="B21" s="74" t="s">
        <v>136</v>
      </c>
      <c r="C21" s="74" t="s">
        <v>146</v>
      </c>
      <c r="D21" s="74" t="s">
        <v>133</v>
      </c>
      <c r="E21" s="96"/>
      <c r="F21" s="19">
        <f>SUMIFS('Data Repository Table'!$J:$J,'Data Repository Table'!$G:$G,'Expenses Analysis'!$C21,'Data Repository Table'!$H:$H,'Expenses Analysis'!$D21, 'Data Repository Table'!$C:$C, 'Expenses Analysis'!$A21, 'Data Repository Table'!$B:$B, 'Expenses Analysis'!$B21, 'Data Repository Table'!$D:$D, 'Expenses Analysis'!F$12, 'Data Repository Table'!$A:$A, "Financial Actual")</f>
        <v>176150.15407499947</v>
      </c>
      <c r="G21" s="19">
        <f>SUMIFS('Data Repository Table'!$J:$J,'Data Repository Table'!$G:$G,'Expenses Analysis'!$C21,'Data Repository Table'!$H:$H,'Expenses Analysis'!$D21, 'Data Repository Table'!$C:$C, 'Expenses Analysis'!$A21, 'Data Repository Table'!$B:$B, 'Expenses Analysis'!$B21, 'Data Repository Table'!$D:$D, 'Expenses Analysis'!G$12, 'Data Repository Table'!$A:$A, "Financial Actual")</f>
        <v>243388.48222500001</v>
      </c>
      <c r="H21" s="19">
        <f>SUMIFS('Data Repository Table'!$J:$J,'Data Repository Table'!$G:$G,'Expenses Analysis'!$C21,'Data Repository Table'!$H:$H,'Expenses Analysis'!$D21, 'Data Repository Table'!$C:$C, 'Expenses Analysis'!$A21, 'Data Repository Table'!$B:$B, 'Expenses Analysis'!$B21, 'Data Repository Table'!$D:$D, 'Expenses Analysis'!H$12, 'Data Repository Table'!$A:$A, "Financial Actual")</f>
        <v>190550.58592499947</v>
      </c>
      <c r="I21" s="19">
        <f>SUMIFS('Data Repository Table'!$J:$J,'Data Repository Table'!$G:$G,'Expenses Analysis'!$C21,'Data Repository Table'!$H:$H,'Expenses Analysis'!$D21, 'Data Repository Table'!$C:$C, 'Expenses Analysis'!$A21, 'Data Repository Table'!$B:$B, 'Expenses Analysis'!$B21, 'Data Repository Table'!$D:$D, 'Expenses Analysis'!I$12, 'Data Repository Table'!$A:$A, "Financial Actual")</f>
        <v>180863.73427499997</v>
      </c>
      <c r="J21" s="19">
        <f>SUMIFS('Data Repository Table'!$J:$J,'Data Repository Table'!$G:$G,'Expenses Analysis'!$C21,'Data Repository Table'!$H:$H,'Expenses Analysis'!$D21, 'Data Repository Table'!$C:$C, 'Expenses Analysis'!$A21, 'Data Repository Table'!$B:$B, 'Expenses Analysis'!$B21, 'Data Repository Table'!$D:$D, 'Expenses Analysis'!J$12, 'Data Repository Table'!$A:$A, "Financial Actual")</f>
        <v>185739.02025</v>
      </c>
      <c r="K21" s="19">
        <f>SUMIFS('Data Repository Table'!$J:$J,'Data Repository Table'!$G:$G,'Expenses Analysis'!$C21,'Data Repository Table'!$H:$H,'Expenses Analysis'!$D21, 'Data Repository Table'!$C:$C, 'Expenses Analysis'!$A21, 'Data Repository Table'!$B:$B, 'Expenses Analysis'!$B21, 'Data Repository Table'!$D:$D, 'Expenses Analysis'!K$12, 'Data Repository Table'!$A:$A, "Financial Actual")</f>
        <v>178642.66350000002</v>
      </c>
      <c r="L21" s="19">
        <f>SUMIFS('Data Repository Table'!$J:$J,'Data Repository Table'!$G:$G,'Expenses Analysis'!$C21,'Data Repository Table'!$H:$H,'Expenses Analysis'!$D21, 'Data Repository Table'!$C:$C, 'Expenses Analysis'!$A21, 'Data Repository Table'!$B:$B, 'Expenses Analysis'!$B21, 'Data Repository Table'!$D:$D, 'Expenses Analysis'!L$12, 'Data Repository Table'!$A:$A, "Financial Actual")</f>
        <v>224419.80119999996</v>
      </c>
      <c r="M21" s="19">
        <f>SUMIFS('Data Repository Table'!$J:$J,'Data Repository Table'!$G:$G,'Expenses Analysis'!$C21,'Data Repository Table'!$H:$H,'Expenses Analysis'!$D21, 'Data Repository Table'!$C:$C, 'Expenses Analysis'!$A21, 'Data Repository Table'!$B:$B, 'Expenses Analysis'!$B21, 'Data Repository Table'!$D:$D, 'Expenses Analysis'!M$12, 'Data Repository Table'!$A:$A, "Financial Actual")</f>
        <v>188937.70244999998</v>
      </c>
      <c r="N21" s="19">
        <f>SUMIFS('Data Repository Table'!$J:$J,'Data Repository Table'!$G:$G,'Expenses Analysis'!$C21,'Data Repository Table'!$H:$H,'Expenses Analysis'!$D21, 'Data Repository Table'!$C:$C, 'Expenses Analysis'!$A21, 'Data Repository Table'!$B:$B, 'Expenses Analysis'!$B21, 'Data Repository Table'!$D:$D, 'Expenses Analysis'!N$12, 'Data Repository Table'!$A:$A, "Financial Actual")</f>
        <v>188507.34840000002</v>
      </c>
      <c r="O21" s="19">
        <f>SUMIFS('Data Repository Table'!$J:$J,'Data Repository Table'!$G:$G,'Expenses Analysis'!$C21,'Data Repository Table'!$H:$H,'Expenses Analysis'!$D21, 'Data Repository Table'!$C:$C, 'Expenses Analysis'!$A21, 'Data Repository Table'!$B:$B, 'Expenses Analysis'!$B21, 'Data Repository Table'!$D:$D, 'Expenses Analysis'!O$12, 'Data Repository Table'!$A:$A, "Financial Actual")</f>
        <v>188916.82582500001</v>
      </c>
      <c r="P21" s="19">
        <f>SUMIFS('Data Repository Table'!$J:$J,'Data Repository Table'!$G:$G,'Expenses Analysis'!$C21,'Data Repository Table'!$H:$H,'Expenses Analysis'!$D21, 'Data Repository Table'!$C:$C, 'Expenses Analysis'!$A21, 'Data Repository Table'!$B:$B, 'Expenses Analysis'!$B21, 'Data Repository Table'!$D:$D, 'Expenses Analysis'!P$12, 'Data Repository Table'!$A:$A, "Financial Actual")</f>
        <v>200608.20937500001</v>
      </c>
      <c r="Q21" s="19">
        <f>SUMIFS('Data Repository Table'!$J:$J,'Data Repository Table'!$G:$G,'Expenses Analysis'!$C21,'Data Repository Table'!$H:$H,'Expenses Analysis'!$D21, 'Data Repository Table'!$C:$C, 'Expenses Analysis'!$A21, 'Data Repository Table'!$B:$B, 'Expenses Analysis'!$B21, 'Data Repository Table'!$D:$D, 'Expenses Analysis'!Q$12, 'Data Repository Table'!$A:$A, "Financial Actual")</f>
        <v>228708.15607500001</v>
      </c>
      <c r="R21" s="19">
        <f t="shared" si="0"/>
        <v>2375432.6835749988</v>
      </c>
      <c r="S21" s="73"/>
      <c r="T21" s="73"/>
      <c r="U21" s="73"/>
      <c r="V21" s="73"/>
      <c r="W21" s="73"/>
    </row>
    <row r="22" spans="1:23" ht="16" thickBot="1">
      <c r="A22" s="74" t="s">
        <v>51</v>
      </c>
      <c r="B22" s="74" t="s">
        <v>136</v>
      </c>
      <c r="C22" s="74" t="s">
        <v>134</v>
      </c>
      <c r="D22" s="74" t="s">
        <v>135</v>
      </c>
      <c r="E22" s="97"/>
      <c r="F22" s="19">
        <f>SUMIFS('Data Repository Table'!$J:$J,'Data Repository Table'!$G:$G,'Expenses Analysis'!$C22,'Data Repository Table'!$H:$H,'Expenses Analysis'!$D22, 'Data Repository Table'!$C:$C, 'Expenses Analysis'!$A22, 'Data Repository Table'!$B:$B, 'Expenses Analysis'!$B22, 'Data Repository Table'!$D:$D, 'Expenses Analysis'!F$12, 'Data Repository Table'!$A:$A, "Financial Actual")</f>
        <v>1153364.1040624965</v>
      </c>
      <c r="G22" s="19">
        <f>SUMIFS('Data Repository Table'!$J:$J,'Data Repository Table'!$G:$G,'Expenses Analysis'!$C22,'Data Repository Table'!$H:$H,'Expenses Analysis'!$D22, 'Data Repository Table'!$C:$C, 'Expenses Analysis'!$A22, 'Data Repository Table'!$B:$B, 'Expenses Analysis'!$B22, 'Data Repository Table'!$D:$D, 'Expenses Analysis'!G$12, 'Data Repository Table'!$A:$A, "Financial Actual")</f>
        <v>1593615.0621875001</v>
      </c>
      <c r="H22" s="19">
        <f>SUMIFS('Data Repository Table'!$J:$J,'Data Repository Table'!$G:$G,'Expenses Analysis'!$C22,'Data Repository Table'!$H:$H,'Expenses Analysis'!$D22, 'Data Repository Table'!$C:$C, 'Expenses Analysis'!$A22, 'Data Repository Table'!$B:$B, 'Expenses Analysis'!$B22, 'Data Repository Table'!$D:$D, 'Expenses Analysis'!H$12, 'Data Repository Table'!$A:$A, "Financial Actual")</f>
        <v>1247652.6459374966</v>
      </c>
      <c r="I22" s="19">
        <f>SUMIFS('Data Repository Table'!$J:$J,'Data Repository Table'!$G:$G,'Expenses Analysis'!$C22,'Data Repository Table'!$H:$H,'Expenses Analysis'!$D22, 'Data Repository Table'!$C:$C, 'Expenses Analysis'!$A22, 'Data Repository Table'!$B:$B, 'Expenses Analysis'!$B22, 'Data Repository Table'!$D:$D, 'Expenses Analysis'!I$12, 'Data Repository Table'!$A:$A, "Financial Actual")</f>
        <v>1184226.8315625</v>
      </c>
      <c r="J22" s="19">
        <f>SUMIFS('Data Repository Table'!$J:$J,'Data Repository Table'!$G:$G,'Expenses Analysis'!$C22,'Data Repository Table'!$H:$H,'Expenses Analysis'!$D22, 'Data Repository Table'!$C:$C, 'Expenses Analysis'!$A22, 'Data Repository Table'!$B:$B, 'Expenses Analysis'!$B22, 'Data Repository Table'!$D:$D, 'Expenses Analysis'!J$12, 'Data Repository Table'!$A:$A, "Financial Actual")</f>
        <v>1216148.346875</v>
      </c>
      <c r="K22" s="19">
        <f>SUMIFS('Data Repository Table'!$J:$J,'Data Repository Table'!$G:$G,'Expenses Analysis'!$C22,'Data Repository Table'!$H:$H,'Expenses Analysis'!$D22, 'Data Repository Table'!$C:$C, 'Expenses Analysis'!$A22, 'Data Repository Table'!$B:$B, 'Expenses Analysis'!$B22, 'Data Repository Table'!$D:$D, 'Expenses Analysis'!K$12, 'Data Repository Table'!$A:$A, "Financial Actual")</f>
        <v>1169684.1062500002</v>
      </c>
      <c r="L22" s="19">
        <f>SUMIFS('Data Repository Table'!$J:$J,'Data Repository Table'!$G:$G,'Expenses Analysis'!$C22,'Data Repository Table'!$H:$H,'Expenses Analysis'!$D22, 'Data Repository Table'!$C:$C, 'Expenses Analysis'!$A22, 'Data Repository Table'!$B:$B, 'Expenses Analysis'!$B22, 'Data Repository Table'!$D:$D, 'Expenses Analysis'!L$12, 'Data Repository Table'!$A:$A, "Financial Actual")</f>
        <v>1469415.3649999998</v>
      </c>
      <c r="M22" s="19">
        <f>SUMIFS('Data Repository Table'!$J:$J,'Data Repository Table'!$G:$G,'Expenses Analysis'!$C22,'Data Repository Table'!$H:$H,'Expenses Analysis'!$D22, 'Data Repository Table'!$C:$C, 'Expenses Analysis'!$A22, 'Data Repository Table'!$B:$B, 'Expenses Analysis'!$B22, 'Data Repository Table'!$D:$D, 'Expenses Analysis'!M$12, 'Data Repository Table'!$A:$A, "Financial Actual")</f>
        <v>1237092.099375</v>
      </c>
      <c r="N22" s="19">
        <f>SUMIFS('Data Repository Table'!$J:$J,'Data Repository Table'!$G:$G,'Expenses Analysis'!$C22,'Data Repository Table'!$H:$H,'Expenses Analysis'!$D22, 'Data Repository Table'!$C:$C, 'Expenses Analysis'!$A22, 'Data Repository Table'!$B:$B, 'Expenses Analysis'!$B22, 'Data Repository Table'!$D:$D, 'Expenses Analysis'!N$12, 'Data Repository Table'!$A:$A, "Financial Actual")</f>
        <v>1234274.3050000002</v>
      </c>
      <c r="O22" s="19">
        <f>SUMIFS('Data Repository Table'!$J:$J,'Data Repository Table'!$G:$G,'Expenses Analysis'!$C22,'Data Repository Table'!$H:$H,'Expenses Analysis'!$D22, 'Data Repository Table'!$C:$C, 'Expenses Analysis'!$A22, 'Data Repository Table'!$B:$B, 'Expenses Analysis'!$B22, 'Data Repository Table'!$D:$D, 'Expenses Analysis'!O$12, 'Data Repository Table'!$A:$A, "Financial Actual")</f>
        <v>1236955.4071875</v>
      </c>
      <c r="P22" s="19">
        <f>SUMIFS('Data Repository Table'!$J:$J,'Data Repository Table'!$G:$G,'Expenses Analysis'!$C22,'Data Repository Table'!$H:$H,'Expenses Analysis'!$D22, 'Data Repository Table'!$C:$C, 'Expenses Analysis'!$A22, 'Data Repository Table'!$B:$B, 'Expenses Analysis'!$B22, 'Data Repository Table'!$D:$D, 'Expenses Analysis'!P$12, 'Data Repository Table'!$A:$A, "Financial Actual")</f>
        <v>1313506.1328125</v>
      </c>
      <c r="Q22" s="19">
        <f>SUMIFS('Data Repository Table'!$J:$J,'Data Repository Table'!$G:$G,'Expenses Analysis'!$C22,'Data Repository Table'!$H:$H,'Expenses Analysis'!$D22, 'Data Repository Table'!$C:$C, 'Expenses Analysis'!$A22, 'Data Repository Table'!$B:$B, 'Expenses Analysis'!$B22, 'Data Repository Table'!$D:$D, 'Expenses Analysis'!Q$12, 'Data Repository Table'!$A:$A, "Financial Actual")</f>
        <v>1497493.8790625001</v>
      </c>
      <c r="R22" s="19">
        <f t="shared" si="0"/>
        <v>15553428.285312492</v>
      </c>
      <c r="S22" s="73"/>
      <c r="T22" s="73"/>
      <c r="U22" s="73"/>
      <c r="V22" s="73"/>
      <c r="W22" s="73"/>
    </row>
    <row r="23" spans="1:23" s="111" customFormat="1" ht="17" thickTop="1" thickBot="1">
      <c r="A23" s="126" t="s">
        <v>21</v>
      </c>
      <c r="B23" s="126"/>
      <c r="C23" s="126"/>
      <c r="D23" s="109" t="s">
        <v>21</v>
      </c>
      <c r="E23" s="126"/>
      <c r="F23" s="43">
        <f>SUM(F15:F22)</f>
        <v>3458288.8701338647</v>
      </c>
      <c r="G23" s="43">
        <f t="shared" ref="G23:Q23" si="1">SUM(G15:G22)</f>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SUM(R15:R22)</f>
        <v>51223824.092327476</v>
      </c>
      <c r="S23" s="110"/>
      <c r="T23" s="110"/>
      <c r="U23" s="110"/>
      <c r="V23" s="110"/>
      <c r="W23" s="110"/>
    </row>
    <row r="24" spans="1:23" ht="16" thickTop="1">
      <c r="A24" s="81"/>
      <c r="B24" s="81"/>
      <c r="C24" s="81"/>
      <c r="D24" s="81"/>
      <c r="E24" s="81"/>
      <c r="F24" s="98"/>
      <c r="G24" s="98"/>
      <c r="H24" s="98"/>
      <c r="I24" s="98"/>
      <c r="J24" s="98"/>
      <c r="K24" s="98"/>
      <c r="L24" s="98"/>
      <c r="M24" s="98"/>
      <c r="N24" s="98"/>
      <c r="O24" s="98"/>
      <c r="P24" s="98"/>
      <c r="Q24" s="98"/>
      <c r="R24" s="94"/>
      <c r="S24" s="78"/>
      <c r="T24" s="78"/>
      <c r="U24" s="78"/>
      <c r="V24" s="78"/>
      <c r="W24" s="78"/>
    </row>
    <row r="25" spans="1:23">
      <c r="A25" s="74" t="s">
        <v>64</v>
      </c>
      <c r="B25" s="74" t="s">
        <v>136</v>
      </c>
      <c r="C25" s="74" t="s">
        <v>123</v>
      </c>
      <c r="D25" s="74" t="s">
        <v>126</v>
      </c>
      <c r="E25" s="96"/>
      <c r="F25" s="19">
        <f>SUMIFS('Data Repository Table'!$J:$J,'Data Repository Table'!$G:$G,'Expenses Analysis'!$C25,'Data Repository Table'!$H:$H,'Expenses Analysis'!$D25, 'Data Repository Table'!$C:$C, 'Expenses Analysis'!$A25, 'Data Repository Table'!$B:$B, 'Expenses Analysis'!$B25, 'Data Repository Table'!$D:$D, 'Expenses Analysis'!F$12, 'Data Repository Table'!$A:$A, "Financial Actual")</f>
        <v>2533034.5131168002</v>
      </c>
      <c r="G25" s="19">
        <f>SUMIFS('Data Repository Table'!$J:$J,'Data Repository Table'!$G:$G,'Expenses Analysis'!$C25,'Data Repository Table'!$H:$H,'Expenses Analysis'!$D25, 'Data Repository Table'!$C:$C, 'Expenses Analysis'!$A25, 'Data Repository Table'!$B:$B, 'Expenses Analysis'!$B25, 'Data Repository Table'!$D:$D, 'Expenses Analysis'!G$12, 'Data Repository Table'!$A:$A, "Financial Actual")</f>
        <v>3051574.1625600001</v>
      </c>
      <c r="H25" s="19">
        <f>SUMIFS('Data Repository Table'!$J:$J,'Data Repository Table'!$G:$G,'Expenses Analysis'!$C25,'Data Repository Table'!$H:$H,'Expenses Analysis'!$D25, 'Data Repository Table'!$C:$C, 'Expenses Analysis'!$A25, 'Data Repository Table'!$B:$B, 'Expenses Analysis'!$B25, 'Data Repository Table'!$D:$D, 'Expenses Analysis'!H$12, 'Data Repository Table'!$A:$A, "Financial Actual")</f>
        <v>3084202.7580672004</v>
      </c>
      <c r="I25" s="19">
        <f>SUMIFS('Data Repository Table'!$J:$J,'Data Repository Table'!$G:$G,'Expenses Analysis'!$C25,'Data Repository Table'!$H:$H,'Expenses Analysis'!$D25, 'Data Repository Table'!$C:$C, 'Expenses Analysis'!$A25, 'Data Repository Table'!$B:$B, 'Expenses Analysis'!$B25, 'Data Repository Table'!$D:$D, 'Expenses Analysis'!I$12, 'Data Repository Table'!$A:$A, "Financial Actual")</f>
        <v>4135202.765971201</v>
      </c>
      <c r="J25" s="19">
        <f>SUMIFS('Data Repository Table'!$J:$J,'Data Repository Table'!$G:$G,'Expenses Analysis'!$C25,'Data Repository Table'!$H:$H,'Expenses Analysis'!$D25, 'Data Repository Table'!$C:$C, 'Expenses Analysis'!$A25, 'Data Repository Table'!$B:$B, 'Expenses Analysis'!$B25, 'Data Repository Table'!$D:$D, 'Expenses Analysis'!J$12, 'Data Repository Table'!$A:$A, "Financial Actual")</f>
        <v>4473275.8948415993</v>
      </c>
      <c r="K25" s="19">
        <f>SUMIFS('Data Repository Table'!$J:$J,'Data Repository Table'!$G:$G,'Expenses Analysis'!$C25,'Data Repository Table'!$H:$H,'Expenses Analysis'!$D25, 'Data Repository Table'!$C:$C, 'Expenses Analysis'!$A25, 'Data Repository Table'!$B:$B, 'Expenses Analysis'!$B25, 'Data Repository Table'!$D:$D, 'Expenses Analysis'!K$12, 'Data Repository Table'!$A:$A, "Financial Actual")</f>
        <v>3464957.9260800011</v>
      </c>
      <c r="L25" s="19">
        <f>SUMIFS('Data Repository Table'!$J:$J,'Data Repository Table'!$G:$G,'Expenses Analysis'!$C25,'Data Repository Table'!$H:$H,'Expenses Analysis'!$D25, 'Data Repository Table'!$C:$C, 'Expenses Analysis'!$A25, 'Data Repository Table'!$B:$B, 'Expenses Analysis'!$B25, 'Data Repository Table'!$D:$D, 'Expenses Analysis'!L$12, 'Data Repository Table'!$A:$A, "Financial Actual")</f>
        <v>4049642.8266000003</v>
      </c>
      <c r="M25" s="19">
        <f>SUMIFS('Data Repository Table'!$J:$J,'Data Repository Table'!$G:$G,'Expenses Analysis'!$C25,'Data Repository Table'!$H:$H,'Expenses Analysis'!$D25, 'Data Repository Table'!$C:$C, 'Expenses Analysis'!$A25, 'Data Repository Table'!$B:$B, 'Expenses Analysis'!$B25, 'Data Repository Table'!$D:$D, 'Expenses Analysis'!M$12, 'Data Repository Table'!$A:$A, "Financial Actual")</f>
        <v>4767948.2214000002</v>
      </c>
      <c r="N25" s="19">
        <f>SUMIFS('Data Repository Table'!$J:$J,'Data Repository Table'!$G:$G,'Expenses Analysis'!$C25,'Data Repository Table'!$H:$H,'Expenses Analysis'!$D25, 'Data Repository Table'!$C:$C, 'Expenses Analysis'!$A25, 'Data Repository Table'!$B:$B, 'Expenses Analysis'!$B25, 'Data Repository Table'!$D:$D, 'Expenses Analysis'!N$12, 'Data Repository Table'!$A:$A, "Financial Actual")</f>
        <v>4346722.8083999995</v>
      </c>
      <c r="O25" s="19">
        <f>SUMIFS('Data Repository Table'!$J:$J,'Data Repository Table'!$G:$G,'Expenses Analysis'!$C25,'Data Repository Table'!$H:$H,'Expenses Analysis'!$D25, 'Data Repository Table'!$C:$C, 'Expenses Analysis'!$A25, 'Data Repository Table'!$B:$B, 'Expenses Analysis'!$B25, 'Data Repository Table'!$D:$D, 'Expenses Analysis'!O$12, 'Data Repository Table'!$A:$A, "Financial Actual")</f>
        <v>4671541.1274000006</v>
      </c>
      <c r="P25" s="19">
        <f>SUMIFS('Data Repository Table'!$J:$J,'Data Repository Table'!$G:$G,'Expenses Analysis'!$C25,'Data Repository Table'!$H:$H,'Expenses Analysis'!$D25, 'Data Repository Table'!$C:$C, 'Expenses Analysis'!$A25, 'Data Repository Table'!$B:$B, 'Expenses Analysis'!$B25, 'Data Repository Table'!$D:$D, 'Expenses Analysis'!P$12, 'Data Repository Table'!$A:$A, "Financial Actual")</f>
        <v>5478104.6040000012</v>
      </c>
      <c r="Q25" s="19">
        <f>SUMIFS('Data Repository Table'!$J:$J,'Data Repository Table'!$G:$G,'Expenses Analysis'!$C25,'Data Repository Table'!$H:$H,'Expenses Analysis'!$D25, 'Data Repository Table'!$C:$C, 'Expenses Analysis'!$A25, 'Data Repository Table'!$B:$B, 'Expenses Analysis'!$B25, 'Data Repository Table'!$D:$D, 'Expenses Analysis'!Q$12, 'Data Repository Table'!$A:$A, "Financial Actual")</f>
        <v>2269805.1667200001</v>
      </c>
      <c r="R25" s="19">
        <f>SUM(F25:Q25)</f>
        <v>46326012.775156811</v>
      </c>
      <c r="S25" s="73"/>
      <c r="T25" s="73"/>
      <c r="U25" s="73"/>
      <c r="V25" s="73"/>
      <c r="W25" s="73"/>
    </row>
    <row r="26" spans="1:23">
      <c r="A26" s="74" t="s">
        <v>64</v>
      </c>
      <c r="B26" s="74" t="s">
        <v>136</v>
      </c>
      <c r="C26" s="74" t="s">
        <v>127</v>
      </c>
      <c r="D26" s="74" t="s">
        <v>128</v>
      </c>
      <c r="E26" s="96"/>
      <c r="F26" s="19">
        <f>SUMIFS('Data Repository Table'!$J:$J,'Data Repository Table'!$G:$G,'Expenses Analysis'!$C26,'Data Repository Table'!$H:$H,'Expenses Analysis'!$D26, 'Data Repository Table'!$C:$C, 'Expenses Analysis'!$A26, 'Data Repository Table'!$B:$B, 'Expenses Analysis'!$B26, 'Data Repository Table'!$D:$D, 'Expenses Analysis'!F$12, 'Data Repository Table'!$A:$A, "Financial Actual")</f>
        <v>1266517.2565584001</v>
      </c>
      <c r="G26" s="19">
        <f>SUMIFS('Data Repository Table'!$J:$J,'Data Repository Table'!$G:$G,'Expenses Analysis'!$C26,'Data Repository Table'!$H:$H,'Expenses Analysis'!$D26, 'Data Repository Table'!$C:$C, 'Expenses Analysis'!$A26, 'Data Repository Table'!$B:$B, 'Expenses Analysis'!$B26, 'Data Repository Table'!$D:$D, 'Expenses Analysis'!G$12, 'Data Repository Table'!$A:$A, "Financial Actual")</f>
        <v>1525787.08128</v>
      </c>
      <c r="H26" s="19">
        <f>SUMIFS('Data Repository Table'!$J:$J,'Data Repository Table'!$G:$G,'Expenses Analysis'!$C26,'Data Repository Table'!$H:$H,'Expenses Analysis'!$D26, 'Data Repository Table'!$C:$C, 'Expenses Analysis'!$A26, 'Data Repository Table'!$B:$B, 'Expenses Analysis'!$B26, 'Data Repository Table'!$D:$D, 'Expenses Analysis'!H$12, 'Data Repository Table'!$A:$A, "Financial Actual")</f>
        <v>1542101.3790336002</v>
      </c>
      <c r="I26" s="19">
        <f>SUMIFS('Data Repository Table'!$J:$J,'Data Repository Table'!$G:$G,'Expenses Analysis'!$C26,'Data Repository Table'!$H:$H,'Expenses Analysis'!$D26, 'Data Repository Table'!$C:$C, 'Expenses Analysis'!$A26, 'Data Repository Table'!$B:$B, 'Expenses Analysis'!$B26, 'Data Repository Table'!$D:$D, 'Expenses Analysis'!I$12, 'Data Repository Table'!$A:$A, "Financial Actual")</f>
        <v>2067601.3829856005</v>
      </c>
      <c r="J26" s="19">
        <f>SUMIFS('Data Repository Table'!$J:$J,'Data Repository Table'!$G:$G,'Expenses Analysis'!$C26,'Data Repository Table'!$H:$H,'Expenses Analysis'!$D26, 'Data Repository Table'!$C:$C, 'Expenses Analysis'!$A26, 'Data Repository Table'!$B:$B, 'Expenses Analysis'!$B26, 'Data Repository Table'!$D:$D, 'Expenses Analysis'!J$12, 'Data Repository Table'!$A:$A, "Financial Actual")</f>
        <v>2236637.9474207996</v>
      </c>
      <c r="K26" s="19">
        <f>SUMIFS('Data Repository Table'!$J:$J,'Data Repository Table'!$G:$G,'Expenses Analysis'!$C26,'Data Repository Table'!$H:$H,'Expenses Analysis'!$D26, 'Data Repository Table'!$C:$C, 'Expenses Analysis'!$A26, 'Data Repository Table'!$B:$B, 'Expenses Analysis'!$B26, 'Data Repository Table'!$D:$D, 'Expenses Analysis'!K$12, 'Data Repository Table'!$A:$A, "Financial Actual")</f>
        <v>1732478.9630400005</v>
      </c>
      <c r="L26" s="19">
        <f>SUMIFS('Data Repository Table'!$J:$J,'Data Repository Table'!$G:$G,'Expenses Analysis'!$C26,'Data Repository Table'!$H:$H,'Expenses Analysis'!$D26, 'Data Repository Table'!$C:$C, 'Expenses Analysis'!$A26, 'Data Repository Table'!$B:$B, 'Expenses Analysis'!$B26, 'Data Repository Table'!$D:$D, 'Expenses Analysis'!L$12, 'Data Repository Table'!$A:$A, "Financial Actual")</f>
        <v>2024821.4133000001</v>
      </c>
      <c r="M26" s="19">
        <f>SUMIFS('Data Repository Table'!$J:$J,'Data Repository Table'!$G:$G,'Expenses Analysis'!$C26,'Data Repository Table'!$H:$H,'Expenses Analysis'!$D26, 'Data Repository Table'!$C:$C, 'Expenses Analysis'!$A26, 'Data Repository Table'!$B:$B, 'Expenses Analysis'!$B26, 'Data Repository Table'!$D:$D, 'Expenses Analysis'!M$12, 'Data Repository Table'!$A:$A, "Financial Actual")</f>
        <v>2383974.1107000001</v>
      </c>
      <c r="N26" s="19">
        <f>SUMIFS('Data Repository Table'!$J:$J,'Data Repository Table'!$G:$G,'Expenses Analysis'!$C26,'Data Repository Table'!$H:$H,'Expenses Analysis'!$D26, 'Data Repository Table'!$C:$C, 'Expenses Analysis'!$A26, 'Data Repository Table'!$B:$B, 'Expenses Analysis'!$B26, 'Data Repository Table'!$D:$D, 'Expenses Analysis'!N$12, 'Data Repository Table'!$A:$A, "Financial Actual")</f>
        <v>2173361.4041999998</v>
      </c>
      <c r="O26" s="19">
        <f>SUMIFS('Data Repository Table'!$J:$J,'Data Repository Table'!$G:$G,'Expenses Analysis'!$C26,'Data Repository Table'!$H:$H,'Expenses Analysis'!$D26, 'Data Repository Table'!$C:$C, 'Expenses Analysis'!$A26, 'Data Repository Table'!$B:$B, 'Expenses Analysis'!$B26, 'Data Repository Table'!$D:$D, 'Expenses Analysis'!O$12, 'Data Repository Table'!$A:$A, "Financial Actual")</f>
        <v>2335770.5637000003</v>
      </c>
      <c r="P26" s="19">
        <f>SUMIFS('Data Repository Table'!$J:$J,'Data Repository Table'!$G:$G,'Expenses Analysis'!$C26,'Data Repository Table'!$H:$H,'Expenses Analysis'!$D26, 'Data Repository Table'!$C:$C, 'Expenses Analysis'!$A26, 'Data Repository Table'!$B:$B, 'Expenses Analysis'!$B26, 'Data Repository Table'!$D:$D, 'Expenses Analysis'!P$12, 'Data Repository Table'!$A:$A, "Financial Actual")</f>
        <v>2739052.3020000006</v>
      </c>
      <c r="Q26" s="19">
        <f>SUMIFS('Data Repository Table'!$J:$J,'Data Repository Table'!$G:$G,'Expenses Analysis'!$C26,'Data Repository Table'!$H:$H,'Expenses Analysis'!$D26, 'Data Repository Table'!$C:$C, 'Expenses Analysis'!$A26, 'Data Repository Table'!$B:$B, 'Expenses Analysis'!$B26, 'Data Repository Table'!$D:$D, 'Expenses Analysis'!Q$12, 'Data Repository Table'!$A:$A, "Financial Actual")</f>
        <v>1134902.58336</v>
      </c>
      <c r="R26" s="19">
        <f t="shared" ref="R26:R32" si="2">SUM(F26:Q26)</f>
        <v>23163006.387578405</v>
      </c>
      <c r="S26" s="73"/>
      <c r="T26" s="73"/>
      <c r="U26" s="73"/>
      <c r="V26" s="73"/>
      <c r="W26" s="73"/>
    </row>
    <row r="27" spans="1:23">
      <c r="A27" s="74" t="s">
        <v>64</v>
      </c>
      <c r="B27" s="74" t="s">
        <v>136</v>
      </c>
      <c r="C27" s="74" t="s">
        <v>127</v>
      </c>
      <c r="D27" s="74" t="s">
        <v>129</v>
      </c>
      <c r="E27" s="96"/>
      <c r="F27" s="19">
        <f>SUMIFS('Data Repository Table'!$J:$J,'Data Repository Table'!$G:$G,'Expenses Analysis'!$C27,'Data Repository Table'!$H:$H,'Expenses Analysis'!$D27, 'Data Repository Table'!$C:$C, 'Expenses Analysis'!$A27, 'Data Repository Table'!$B:$B, 'Expenses Analysis'!$B27, 'Data Repository Table'!$D:$D, 'Expenses Analysis'!F$12, 'Data Repository Table'!$A:$A, "Financial Actual")</f>
        <v>1055431.0471320001</v>
      </c>
      <c r="G27" s="19">
        <f>SUMIFS('Data Repository Table'!$J:$J,'Data Repository Table'!$G:$G,'Expenses Analysis'!$C27,'Data Repository Table'!$H:$H,'Expenses Analysis'!$D27, 'Data Repository Table'!$C:$C, 'Expenses Analysis'!$A27, 'Data Repository Table'!$B:$B, 'Expenses Analysis'!$B27, 'Data Repository Table'!$D:$D, 'Expenses Analysis'!G$12, 'Data Repository Table'!$A:$A, "Financial Actual")</f>
        <v>1271489.2344000002</v>
      </c>
      <c r="H27" s="19">
        <f>SUMIFS('Data Repository Table'!$J:$J,'Data Repository Table'!$G:$G,'Expenses Analysis'!$C27,'Data Repository Table'!$H:$H,'Expenses Analysis'!$D27, 'Data Repository Table'!$C:$C, 'Expenses Analysis'!$A27, 'Data Repository Table'!$B:$B, 'Expenses Analysis'!$B27, 'Data Repository Table'!$D:$D, 'Expenses Analysis'!H$12, 'Data Repository Table'!$A:$A, "Financial Actual")</f>
        <v>1285084.4825280001</v>
      </c>
      <c r="I27" s="19">
        <f>SUMIFS('Data Repository Table'!$J:$J,'Data Repository Table'!$G:$G,'Expenses Analysis'!$C27,'Data Repository Table'!$H:$H,'Expenses Analysis'!$D27, 'Data Repository Table'!$C:$C, 'Expenses Analysis'!$A27, 'Data Repository Table'!$B:$B, 'Expenses Analysis'!$B27, 'Data Repository Table'!$D:$D, 'Expenses Analysis'!I$12, 'Data Repository Table'!$A:$A, "Financial Actual")</f>
        <v>1723001.1524880002</v>
      </c>
      <c r="J27" s="19">
        <f>SUMIFS('Data Repository Table'!$J:$J,'Data Repository Table'!$G:$G,'Expenses Analysis'!$C27,'Data Repository Table'!$H:$H,'Expenses Analysis'!$D27, 'Data Repository Table'!$C:$C, 'Expenses Analysis'!$A27, 'Data Repository Table'!$B:$B, 'Expenses Analysis'!$B27, 'Data Repository Table'!$D:$D, 'Expenses Analysis'!J$12, 'Data Repository Table'!$A:$A, "Financial Actual")</f>
        <v>1863864.9561839998</v>
      </c>
      <c r="K27" s="19">
        <f>SUMIFS('Data Repository Table'!$J:$J,'Data Repository Table'!$G:$G,'Expenses Analysis'!$C27,'Data Repository Table'!$H:$H,'Expenses Analysis'!$D27, 'Data Repository Table'!$C:$C, 'Expenses Analysis'!$A27, 'Data Repository Table'!$B:$B, 'Expenses Analysis'!$B27, 'Data Repository Table'!$D:$D, 'Expenses Analysis'!K$12, 'Data Repository Table'!$A:$A, "Financial Actual")</f>
        <v>1443732.4692000004</v>
      </c>
      <c r="L27" s="19">
        <f>SUMIFS('Data Repository Table'!$J:$J,'Data Repository Table'!$G:$G,'Expenses Analysis'!$C27,'Data Repository Table'!$H:$H,'Expenses Analysis'!$D27, 'Data Repository Table'!$C:$C, 'Expenses Analysis'!$A27, 'Data Repository Table'!$B:$B, 'Expenses Analysis'!$B27, 'Data Repository Table'!$D:$D, 'Expenses Analysis'!L$12, 'Data Repository Table'!$A:$A, "Financial Actual")</f>
        <v>1687351.1777500003</v>
      </c>
      <c r="M27" s="19">
        <f>SUMIFS('Data Repository Table'!$J:$J,'Data Repository Table'!$G:$G,'Expenses Analysis'!$C27,'Data Repository Table'!$H:$H,'Expenses Analysis'!$D27, 'Data Repository Table'!$C:$C, 'Expenses Analysis'!$A27, 'Data Repository Table'!$B:$B, 'Expenses Analysis'!$B27, 'Data Repository Table'!$D:$D, 'Expenses Analysis'!M$12, 'Data Repository Table'!$A:$A, "Financial Actual")</f>
        <v>1986645.0922500002</v>
      </c>
      <c r="N27" s="19">
        <f>SUMIFS('Data Repository Table'!$J:$J,'Data Repository Table'!$G:$G,'Expenses Analysis'!$C27,'Data Repository Table'!$H:$H,'Expenses Analysis'!$D27, 'Data Repository Table'!$C:$C, 'Expenses Analysis'!$A27, 'Data Repository Table'!$B:$B, 'Expenses Analysis'!$B27, 'Data Repository Table'!$D:$D, 'Expenses Analysis'!N$12, 'Data Repository Table'!$A:$A, "Financial Actual")</f>
        <v>1811134.5035000001</v>
      </c>
      <c r="O27" s="19">
        <f>SUMIFS('Data Repository Table'!$J:$J,'Data Repository Table'!$G:$G,'Expenses Analysis'!$C27,'Data Repository Table'!$H:$H,'Expenses Analysis'!$D27, 'Data Repository Table'!$C:$C, 'Expenses Analysis'!$A27, 'Data Repository Table'!$B:$B, 'Expenses Analysis'!$B27, 'Data Repository Table'!$D:$D, 'Expenses Analysis'!O$12, 'Data Repository Table'!$A:$A, "Financial Actual")</f>
        <v>1946475.4697500004</v>
      </c>
      <c r="P27" s="19">
        <f>SUMIFS('Data Repository Table'!$J:$J,'Data Repository Table'!$G:$G,'Expenses Analysis'!$C27,'Data Repository Table'!$H:$H,'Expenses Analysis'!$D27, 'Data Repository Table'!$C:$C, 'Expenses Analysis'!$A27, 'Data Repository Table'!$B:$B, 'Expenses Analysis'!$B27, 'Data Repository Table'!$D:$D, 'Expenses Analysis'!P$12, 'Data Repository Table'!$A:$A, "Financial Actual")</f>
        <v>2282543.5850000004</v>
      </c>
      <c r="Q27" s="19">
        <f>SUMIFS('Data Repository Table'!$J:$J,'Data Repository Table'!$G:$G,'Expenses Analysis'!$C27,'Data Repository Table'!$H:$H,'Expenses Analysis'!$D27, 'Data Repository Table'!$C:$C, 'Expenses Analysis'!$A27, 'Data Repository Table'!$B:$B, 'Expenses Analysis'!$B27, 'Data Repository Table'!$D:$D, 'Expenses Analysis'!Q$12, 'Data Repository Table'!$A:$A, "Financial Actual")</f>
        <v>945752.15280000004</v>
      </c>
      <c r="R27" s="19">
        <f t="shared" si="2"/>
        <v>19302505.322982002</v>
      </c>
      <c r="S27" s="73"/>
      <c r="T27" s="73"/>
      <c r="U27" s="73"/>
      <c r="V27" s="73"/>
      <c r="W27" s="73"/>
    </row>
    <row r="28" spans="1:23">
      <c r="A28" s="74" t="s">
        <v>64</v>
      </c>
      <c r="B28" s="74" t="s">
        <v>136</v>
      </c>
      <c r="C28" s="74" t="s">
        <v>146</v>
      </c>
      <c r="D28" s="74" t="s">
        <v>130</v>
      </c>
      <c r="E28" s="96"/>
      <c r="F28" s="19">
        <f>SUMIFS('Data Repository Table'!$J:$J,'Data Repository Table'!$G:$G,'Expenses Analysis'!$C28,'Data Repository Table'!$H:$H,'Expenses Analysis'!$D28, 'Data Repository Table'!$C:$C, 'Expenses Analysis'!$A28, 'Data Repository Table'!$B:$B, 'Expenses Analysis'!$B28, 'Data Repository Table'!$D:$D, 'Expenses Analysis'!F$12, 'Data Repository Table'!$A:$A, "Financial Actual")</f>
        <v>996326.908492608</v>
      </c>
      <c r="G28" s="19">
        <f>SUMIFS('Data Repository Table'!$J:$J,'Data Repository Table'!$G:$G,'Expenses Analysis'!$C28,'Data Repository Table'!$H:$H,'Expenses Analysis'!$D28, 'Data Repository Table'!$C:$C, 'Expenses Analysis'!$A28, 'Data Repository Table'!$B:$B, 'Expenses Analysis'!$B28, 'Data Repository Table'!$D:$D, 'Expenses Analysis'!G$12, 'Data Repository Table'!$A:$A, "Financial Actual")</f>
        <v>1200285.8372736</v>
      </c>
      <c r="H28" s="19">
        <f>SUMIFS('Data Repository Table'!$J:$J,'Data Repository Table'!$G:$G,'Expenses Analysis'!$C28,'Data Repository Table'!$H:$H,'Expenses Analysis'!$D28, 'Data Repository Table'!$C:$C, 'Expenses Analysis'!$A28, 'Data Repository Table'!$B:$B, 'Expenses Analysis'!$B28, 'Data Repository Table'!$D:$D, 'Expenses Analysis'!H$12, 'Data Repository Table'!$A:$A, "Financial Actual")</f>
        <v>1213119.7515064322</v>
      </c>
      <c r="I28" s="19">
        <f>SUMIFS('Data Repository Table'!$J:$J,'Data Repository Table'!$G:$G,'Expenses Analysis'!$C28,'Data Repository Table'!$H:$H,'Expenses Analysis'!$D28, 'Data Repository Table'!$C:$C, 'Expenses Analysis'!$A28, 'Data Repository Table'!$B:$B, 'Expenses Analysis'!$B28, 'Data Repository Table'!$D:$D, 'Expenses Analysis'!I$12, 'Data Repository Table'!$A:$A, "Financial Actual")</f>
        <v>1626513.0879486722</v>
      </c>
      <c r="J28" s="19">
        <f>SUMIFS('Data Repository Table'!$J:$J,'Data Repository Table'!$G:$G,'Expenses Analysis'!$C28,'Data Repository Table'!$H:$H,'Expenses Analysis'!$D28, 'Data Repository Table'!$C:$C, 'Expenses Analysis'!$A28, 'Data Repository Table'!$B:$B, 'Expenses Analysis'!$B28, 'Data Repository Table'!$D:$D, 'Expenses Analysis'!J$12, 'Data Repository Table'!$A:$A, "Financial Actual")</f>
        <v>1759488.5186376958</v>
      </c>
      <c r="K28" s="19">
        <f>SUMIFS('Data Repository Table'!$J:$J,'Data Repository Table'!$G:$G,'Expenses Analysis'!$C28,'Data Repository Table'!$H:$H,'Expenses Analysis'!$D28, 'Data Repository Table'!$C:$C, 'Expenses Analysis'!$A28, 'Data Repository Table'!$B:$B, 'Expenses Analysis'!$B28, 'Data Repository Table'!$D:$D, 'Expenses Analysis'!K$12, 'Data Repository Table'!$A:$A, "Financial Actual")</f>
        <v>1362883.4509248002</v>
      </c>
      <c r="L28" s="19">
        <f>SUMIFS('Data Repository Table'!$J:$J,'Data Repository Table'!$G:$G,'Expenses Analysis'!$C28,'Data Repository Table'!$H:$H,'Expenses Analysis'!$D28, 'Data Repository Table'!$C:$C, 'Expenses Analysis'!$A28, 'Data Repository Table'!$B:$B, 'Expenses Analysis'!$B28, 'Data Repository Table'!$D:$D, 'Expenses Analysis'!L$12, 'Data Repository Table'!$A:$A, "Financial Actual")</f>
        <v>1592859.5117959999</v>
      </c>
      <c r="M28" s="19">
        <f>SUMIFS('Data Repository Table'!$J:$J,'Data Repository Table'!$G:$G,'Expenses Analysis'!$C28,'Data Repository Table'!$H:$H,'Expenses Analysis'!$D28, 'Data Repository Table'!$C:$C, 'Expenses Analysis'!$A28, 'Data Repository Table'!$B:$B, 'Expenses Analysis'!$B28, 'Data Repository Table'!$D:$D, 'Expenses Analysis'!M$12, 'Data Repository Table'!$A:$A, "Financial Actual")</f>
        <v>1875392.9670840001</v>
      </c>
      <c r="N28" s="19">
        <f>SUMIFS('Data Repository Table'!$J:$J,'Data Repository Table'!$G:$G,'Expenses Analysis'!$C28,'Data Repository Table'!$H:$H,'Expenses Analysis'!$D28, 'Data Repository Table'!$C:$C, 'Expenses Analysis'!$A28, 'Data Repository Table'!$B:$B, 'Expenses Analysis'!$B28, 'Data Repository Table'!$D:$D, 'Expenses Analysis'!N$12, 'Data Repository Table'!$A:$A, "Financial Actual")</f>
        <v>1709710.9713039999</v>
      </c>
      <c r="O28" s="19">
        <f>SUMIFS('Data Repository Table'!$J:$J,'Data Repository Table'!$G:$G,'Expenses Analysis'!$C28,'Data Repository Table'!$H:$H,'Expenses Analysis'!$D28, 'Data Repository Table'!$C:$C, 'Expenses Analysis'!$A28, 'Data Repository Table'!$B:$B, 'Expenses Analysis'!$B28, 'Data Repository Table'!$D:$D, 'Expenses Analysis'!O$12, 'Data Repository Table'!$A:$A, "Financial Actual")</f>
        <v>1837472.8434440002</v>
      </c>
      <c r="P28" s="19">
        <f>SUMIFS('Data Repository Table'!$J:$J,'Data Repository Table'!$G:$G,'Expenses Analysis'!$C28,'Data Repository Table'!$H:$H,'Expenses Analysis'!$D28, 'Data Repository Table'!$C:$C, 'Expenses Analysis'!$A28, 'Data Repository Table'!$B:$B, 'Expenses Analysis'!$B28, 'Data Repository Table'!$D:$D, 'Expenses Analysis'!P$12, 'Data Repository Table'!$A:$A, "Financial Actual")</f>
        <v>2154721.1442400003</v>
      </c>
      <c r="Q28" s="19">
        <f>SUMIFS('Data Repository Table'!$J:$J,'Data Repository Table'!$G:$G,'Expenses Analysis'!$C28,'Data Repository Table'!$H:$H,'Expenses Analysis'!$D28, 'Data Repository Table'!$C:$C, 'Expenses Analysis'!$A28, 'Data Repository Table'!$B:$B, 'Expenses Analysis'!$B28, 'Data Repository Table'!$D:$D, 'Expenses Analysis'!Q$12, 'Data Repository Table'!$A:$A, "Financial Actual")</f>
        <v>892790.0322432</v>
      </c>
      <c r="R28" s="19">
        <f t="shared" si="2"/>
        <v>18221565.024895009</v>
      </c>
      <c r="S28" s="73"/>
      <c r="T28" s="73"/>
      <c r="U28" s="73"/>
      <c r="V28" s="73"/>
      <c r="W28" s="73"/>
    </row>
    <row r="29" spans="1:23">
      <c r="A29" s="74" t="s">
        <v>64</v>
      </c>
      <c r="B29" s="74" t="s">
        <v>136</v>
      </c>
      <c r="C29" s="74" t="s">
        <v>146</v>
      </c>
      <c r="D29" s="74" t="s">
        <v>131</v>
      </c>
      <c r="E29" s="96"/>
      <c r="F29" s="19">
        <f>SUMIFS('Data Repository Table'!$J:$J,'Data Repository Table'!$G:$G,'Expenses Analysis'!$C29,'Data Repository Table'!$H:$H,'Expenses Analysis'!$D29, 'Data Repository Table'!$C:$C, 'Expenses Analysis'!$A29, 'Data Repository Table'!$B:$B, 'Expenses Analysis'!$B29, 'Data Repository Table'!$D:$D, 'Expenses Analysis'!F$12, 'Data Repository Table'!$A:$A, "Financial Actual")</f>
        <v>869931.04490880016</v>
      </c>
      <c r="G29" s="19">
        <f>SUMIFS('Data Repository Table'!$J:$J,'Data Repository Table'!$G:$G,'Expenses Analysis'!$C29,'Data Repository Table'!$H:$H,'Expenses Analysis'!$D29, 'Data Repository Table'!$C:$C, 'Expenses Analysis'!$A29, 'Data Repository Table'!$B:$B, 'Expenses Analysis'!$B29, 'Data Repository Table'!$D:$D, 'Expenses Analysis'!G$12, 'Data Repository Table'!$A:$A, "Financial Actual")</f>
        <v>1048015.3689600001</v>
      </c>
      <c r="H29" s="19">
        <f>SUMIFS('Data Repository Table'!$J:$J,'Data Repository Table'!$G:$G,'Expenses Analysis'!$C29,'Data Repository Table'!$H:$H,'Expenses Analysis'!$D29, 'Data Repository Table'!$C:$C, 'Expenses Analysis'!$A29, 'Data Repository Table'!$B:$B, 'Expenses Analysis'!$B29, 'Data Repository Table'!$D:$D, 'Expenses Analysis'!H$12, 'Data Repository Table'!$A:$A, "Financial Actual")</f>
        <v>1059221.1492352001</v>
      </c>
      <c r="I29" s="19">
        <f>SUMIFS('Data Repository Table'!$J:$J,'Data Repository Table'!$G:$G,'Expenses Analysis'!$C29,'Data Repository Table'!$H:$H,'Expenses Analysis'!$D29, 'Data Repository Table'!$C:$C, 'Expenses Analysis'!$A29, 'Data Repository Table'!$B:$B, 'Expenses Analysis'!$B29, 'Data Repository Table'!$D:$D, 'Expenses Analysis'!I$12, 'Data Repository Table'!$A:$A, "Financial Actual")</f>
        <v>1420170.6468992003</v>
      </c>
      <c r="J29" s="19">
        <f>SUMIFS('Data Repository Table'!$J:$J,'Data Repository Table'!$G:$G,'Expenses Analysis'!$C29,'Data Repository Table'!$H:$H,'Expenses Analysis'!$D29, 'Data Repository Table'!$C:$C, 'Expenses Analysis'!$A29, 'Data Repository Table'!$B:$B, 'Expenses Analysis'!$B29, 'Data Repository Table'!$D:$D, 'Expenses Analysis'!J$12, 'Data Repository Table'!$A:$A, "Financial Actual")</f>
        <v>1536276.5699455999</v>
      </c>
      <c r="K29" s="19">
        <f>SUMIFS('Data Repository Table'!$J:$J,'Data Repository Table'!$G:$G,'Expenses Analysis'!$C29,'Data Repository Table'!$H:$H,'Expenses Analysis'!$D29, 'Data Repository Table'!$C:$C, 'Expenses Analysis'!$A29, 'Data Repository Table'!$B:$B, 'Expenses Analysis'!$B29, 'Data Repository Table'!$D:$D, 'Expenses Analysis'!K$12, 'Data Repository Table'!$A:$A, "Financial Actual")</f>
        <v>785390.46324480022</v>
      </c>
      <c r="L29" s="19">
        <f>SUMIFS('Data Repository Table'!$J:$J,'Data Repository Table'!$G:$G,'Expenses Analysis'!$C29,'Data Repository Table'!$H:$H,'Expenses Analysis'!$D29, 'Data Repository Table'!$C:$C, 'Expenses Analysis'!$A29, 'Data Repository Table'!$B:$B, 'Expenses Analysis'!$B29, 'Data Repository Table'!$D:$D, 'Expenses Analysis'!L$12, 'Data Repository Table'!$A:$A, "Financial Actual")</f>
        <v>734335.23255680013</v>
      </c>
      <c r="M29" s="19">
        <f>SUMIFS('Data Repository Table'!$J:$J,'Data Repository Table'!$G:$G,'Expenses Analysis'!$C29,'Data Repository Table'!$H:$H,'Expenses Analysis'!$D29, 'Data Repository Table'!$C:$C, 'Expenses Analysis'!$A29, 'Data Repository Table'!$B:$B, 'Expenses Analysis'!$B29, 'Data Repository Table'!$D:$D, 'Expenses Analysis'!M$12, 'Data Repository Table'!$A:$A, "Financial Actual")</f>
        <v>864587.94414720009</v>
      </c>
      <c r="N29" s="19">
        <f>SUMIFS('Data Repository Table'!$J:$J,'Data Repository Table'!$G:$G,'Expenses Analysis'!$C29,'Data Repository Table'!$H:$H,'Expenses Analysis'!$D29, 'Data Repository Table'!$C:$C, 'Expenses Analysis'!$A29, 'Data Repository Table'!$B:$B, 'Expenses Analysis'!$B29, 'Data Repository Table'!$D:$D, 'Expenses Analysis'!N$12, 'Data Repository Table'!$A:$A, "Financial Actual")</f>
        <v>788205.73592320003</v>
      </c>
      <c r="O29" s="19">
        <f>SUMIFS('Data Repository Table'!$J:$J,'Data Repository Table'!$G:$G,'Expenses Analysis'!$C29,'Data Repository Table'!$H:$H,'Expenses Analysis'!$D29, 'Data Repository Table'!$C:$C, 'Expenses Analysis'!$A29, 'Data Repository Table'!$B:$B, 'Expenses Analysis'!$B29, 'Data Repository Table'!$D:$D, 'Expenses Analysis'!O$12, 'Data Repository Table'!$A:$A, "Financial Actual")</f>
        <v>847106.12443520024</v>
      </c>
      <c r="P29" s="19">
        <f>SUMIFS('Data Repository Table'!$J:$J,'Data Repository Table'!$G:$G,'Expenses Analysis'!$C29,'Data Repository Table'!$H:$H,'Expenses Analysis'!$D29, 'Data Repository Table'!$C:$C, 'Expenses Analysis'!$A29, 'Data Repository Table'!$B:$B, 'Expenses Analysis'!$B29, 'Data Repository Table'!$D:$D, 'Expenses Analysis'!P$12, 'Data Repository Table'!$A:$A, "Financial Actual")</f>
        <v>993362.96819200017</v>
      </c>
      <c r="Q29" s="19">
        <f>SUMIFS('Data Repository Table'!$J:$J,'Data Repository Table'!$G:$G,'Expenses Analysis'!$C29,'Data Repository Table'!$H:$H,'Expenses Analysis'!$D29, 'Data Repository Table'!$C:$C, 'Expenses Analysis'!$A29, 'Data Repository Table'!$B:$B, 'Expenses Analysis'!$B29, 'Data Repository Table'!$D:$D, 'Expenses Analysis'!Q$12, 'Data Repository Table'!$A:$A, "Financial Actual")</f>
        <v>514489.17112320004</v>
      </c>
      <c r="R29" s="19">
        <f t="shared" si="2"/>
        <v>11461092.4195712</v>
      </c>
      <c r="S29" s="73"/>
      <c r="T29" s="73"/>
      <c r="U29" s="73"/>
      <c r="V29" s="73"/>
      <c r="W29" s="73"/>
    </row>
    <row r="30" spans="1:23">
      <c r="A30" s="74" t="s">
        <v>64</v>
      </c>
      <c r="B30" s="74" t="s">
        <v>136</v>
      </c>
      <c r="C30" s="74" t="s">
        <v>146</v>
      </c>
      <c r="D30" s="74" t="s">
        <v>132</v>
      </c>
      <c r="E30" s="96"/>
      <c r="F30" s="19">
        <f>SUMIFS('Data Repository Table'!$J:$J,'Data Repository Table'!$G:$G,'Expenses Analysis'!$C30,'Data Repository Table'!$H:$H,'Expenses Analysis'!$D30, 'Data Repository Table'!$C:$C, 'Expenses Analysis'!$A30, 'Data Repository Table'!$B:$B, 'Expenses Analysis'!$B30, 'Data Repository Table'!$D:$D, 'Expenses Analysis'!F$12, 'Data Repository Table'!$A:$A, "Financial Actual")</f>
        <v>921103.45931519999</v>
      </c>
      <c r="G30" s="19">
        <f>SUMIFS('Data Repository Table'!$J:$J,'Data Repository Table'!$G:$G,'Expenses Analysis'!$C30,'Data Repository Table'!$H:$H,'Expenses Analysis'!$D30, 'Data Repository Table'!$C:$C, 'Expenses Analysis'!$A30, 'Data Repository Table'!$B:$B, 'Expenses Analysis'!$B30, 'Data Repository Table'!$D:$D, 'Expenses Analysis'!G$12, 'Data Repository Table'!$A:$A, "Financial Actual")</f>
        <v>1109663.3318399999</v>
      </c>
      <c r="H30" s="19">
        <f>SUMIFS('Data Repository Table'!$J:$J,'Data Repository Table'!$G:$G,'Expenses Analysis'!$C30,'Data Repository Table'!$H:$H,'Expenses Analysis'!$D30, 'Data Repository Table'!$C:$C, 'Expenses Analysis'!$A30, 'Data Repository Table'!$B:$B, 'Expenses Analysis'!$B30, 'Data Repository Table'!$D:$D, 'Expenses Analysis'!H$12, 'Data Repository Table'!$A:$A, "Financial Actual")</f>
        <v>1121528.2756608</v>
      </c>
      <c r="I30" s="19">
        <f>SUMIFS('Data Repository Table'!$J:$J,'Data Repository Table'!$G:$G,'Expenses Analysis'!$C30,'Data Repository Table'!$H:$H,'Expenses Analysis'!$D30, 'Data Repository Table'!$C:$C, 'Expenses Analysis'!$A30, 'Data Repository Table'!$B:$B, 'Expenses Analysis'!$B30, 'Data Repository Table'!$D:$D, 'Expenses Analysis'!I$12, 'Data Repository Table'!$A:$A, "Financial Actual")</f>
        <v>1503710.0967168</v>
      </c>
      <c r="J30" s="19">
        <f>SUMIFS('Data Repository Table'!$J:$J,'Data Repository Table'!$G:$G,'Expenses Analysis'!$C30,'Data Repository Table'!$H:$H,'Expenses Analysis'!$D30, 'Data Repository Table'!$C:$C, 'Expenses Analysis'!$A30, 'Data Repository Table'!$B:$B, 'Expenses Analysis'!$B30, 'Data Repository Table'!$D:$D, 'Expenses Analysis'!J$12, 'Data Repository Table'!$A:$A, "Financial Actual")</f>
        <v>1626645.7799423998</v>
      </c>
      <c r="K30" s="19">
        <f>SUMIFS('Data Repository Table'!$J:$J,'Data Repository Table'!$G:$G,'Expenses Analysis'!$C30,'Data Repository Table'!$H:$H,'Expenses Analysis'!$D30, 'Data Repository Table'!$C:$C, 'Expenses Analysis'!$A30, 'Data Repository Table'!$B:$B, 'Expenses Analysis'!$B30, 'Data Repository Table'!$D:$D, 'Expenses Analysis'!K$12, 'Data Repository Table'!$A:$A, "Financial Actual")</f>
        <v>831589.90225920011</v>
      </c>
      <c r="L30" s="19">
        <f>SUMIFS('Data Repository Table'!$J:$J,'Data Repository Table'!$G:$G,'Expenses Analysis'!$C30,'Data Repository Table'!$H:$H,'Expenses Analysis'!$D30, 'Data Repository Table'!$C:$C, 'Expenses Analysis'!$A30, 'Data Repository Table'!$B:$B, 'Expenses Analysis'!$B30, 'Data Repository Table'!$D:$D, 'Expenses Analysis'!L$12, 'Data Repository Table'!$A:$A, "Financial Actual")</f>
        <v>777531.42270720005</v>
      </c>
      <c r="M30" s="19">
        <f>SUMIFS('Data Repository Table'!$J:$J,'Data Repository Table'!$G:$G,'Expenses Analysis'!$C30,'Data Repository Table'!$H:$H,'Expenses Analysis'!$D30, 'Data Repository Table'!$C:$C, 'Expenses Analysis'!$A30, 'Data Repository Table'!$B:$B, 'Expenses Analysis'!$B30, 'Data Repository Table'!$D:$D, 'Expenses Analysis'!M$12, 'Data Repository Table'!$A:$A, "Financial Actual")</f>
        <v>915446.05850879999</v>
      </c>
      <c r="N30" s="19">
        <f>SUMIFS('Data Repository Table'!$J:$J,'Data Repository Table'!$G:$G,'Expenses Analysis'!$C30,'Data Repository Table'!$H:$H,'Expenses Analysis'!$D30, 'Data Repository Table'!$C:$C, 'Expenses Analysis'!$A30, 'Data Repository Table'!$B:$B, 'Expenses Analysis'!$B30, 'Data Repository Table'!$D:$D, 'Expenses Analysis'!N$12, 'Data Repository Table'!$A:$A, "Financial Actual")</f>
        <v>834570.77921279997</v>
      </c>
      <c r="O30" s="19">
        <f>SUMIFS('Data Repository Table'!$J:$J,'Data Repository Table'!$G:$G,'Expenses Analysis'!$C30,'Data Repository Table'!$H:$H,'Expenses Analysis'!$D30, 'Data Repository Table'!$C:$C, 'Expenses Analysis'!$A30, 'Data Repository Table'!$B:$B, 'Expenses Analysis'!$B30, 'Data Repository Table'!$D:$D, 'Expenses Analysis'!O$12, 'Data Repository Table'!$A:$A, "Financial Actual")</f>
        <v>896935.89646080008</v>
      </c>
      <c r="P30" s="19">
        <f>SUMIFS('Data Repository Table'!$J:$J,'Data Repository Table'!$G:$G,'Expenses Analysis'!$C30,'Data Repository Table'!$H:$H,'Expenses Analysis'!$D30, 'Data Repository Table'!$C:$C, 'Expenses Analysis'!$A30, 'Data Repository Table'!$B:$B, 'Expenses Analysis'!$B30, 'Data Repository Table'!$D:$D, 'Expenses Analysis'!P$12, 'Data Repository Table'!$A:$A, "Financial Actual")</f>
        <v>1051796.083968</v>
      </c>
      <c r="Q30" s="19">
        <f>SUMIFS('Data Repository Table'!$J:$J,'Data Repository Table'!$G:$G,'Expenses Analysis'!$C30,'Data Repository Table'!$H:$H,'Expenses Analysis'!$D30, 'Data Repository Table'!$C:$C, 'Expenses Analysis'!$A30, 'Data Repository Table'!$B:$B, 'Expenses Analysis'!$B30, 'Data Repository Table'!$D:$D, 'Expenses Analysis'!Q$12, 'Data Repository Table'!$A:$A, "Financial Actual")</f>
        <v>544753.24001279997</v>
      </c>
      <c r="R30" s="19">
        <f t="shared" si="2"/>
        <v>12135274.3266048</v>
      </c>
      <c r="S30" s="73"/>
      <c r="T30" s="73"/>
      <c r="U30" s="73"/>
      <c r="V30" s="73"/>
      <c r="W30" s="73"/>
    </row>
    <row r="31" spans="1:23">
      <c r="A31" s="74" t="s">
        <v>64</v>
      </c>
      <c r="B31" s="74" t="s">
        <v>136</v>
      </c>
      <c r="C31" s="74" t="s">
        <v>146</v>
      </c>
      <c r="D31" s="74" t="s">
        <v>133</v>
      </c>
      <c r="E31" s="96"/>
      <c r="F31" s="19">
        <f>SUMIFS('Data Repository Table'!$J:$J,'Data Repository Table'!$G:$G,'Expenses Analysis'!$C31,'Data Repository Table'!$H:$H,'Expenses Analysis'!$D31, 'Data Repository Table'!$C:$C, 'Expenses Analysis'!$A31, 'Data Repository Table'!$B:$B, 'Expenses Analysis'!$B31, 'Data Repository Table'!$D:$D, 'Expenses Analysis'!F$12, 'Data Repository Table'!$A:$A, "Financial Actual")</f>
        <v>498931.04046240001</v>
      </c>
      <c r="G31" s="19">
        <f>SUMIFS('Data Repository Table'!$J:$J,'Data Repository Table'!$G:$G,'Expenses Analysis'!$C31,'Data Repository Table'!$H:$H,'Expenses Analysis'!$D31, 'Data Repository Table'!$C:$C, 'Expenses Analysis'!$A31, 'Data Repository Table'!$B:$B, 'Expenses Analysis'!$B31, 'Data Repository Table'!$D:$D, 'Expenses Analysis'!G$12, 'Data Repository Table'!$A:$A, "Financial Actual")</f>
        <v>601067.63808000006</v>
      </c>
      <c r="H31" s="19">
        <f>SUMIFS('Data Repository Table'!$J:$J,'Data Repository Table'!$G:$G,'Expenses Analysis'!$C31,'Data Repository Table'!$H:$H,'Expenses Analysis'!$D31, 'Data Repository Table'!$C:$C, 'Expenses Analysis'!$A31, 'Data Repository Table'!$B:$B, 'Expenses Analysis'!$B31, 'Data Repository Table'!$D:$D, 'Expenses Analysis'!H$12, 'Data Repository Table'!$A:$A, "Financial Actual")</f>
        <v>607494.48264960002</v>
      </c>
      <c r="I31" s="19">
        <f>SUMIFS('Data Repository Table'!$J:$J,'Data Repository Table'!$G:$G,'Expenses Analysis'!$C31,'Data Repository Table'!$H:$H,'Expenses Analysis'!$D31, 'Data Repository Table'!$C:$C, 'Expenses Analysis'!$A31, 'Data Repository Table'!$B:$B, 'Expenses Analysis'!$B31, 'Data Repository Table'!$D:$D, 'Expenses Analysis'!I$12, 'Data Repository Table'!$A:$A, "Financial Actual")</f>
        <v>814509.63572160015</v>
      </c>
      <c r="J31" s="19">
        <f>SUMIFS('Data Repository Table'!$J:$J,'Data Repository Table'!$G:$G,'Expenses Analysis'!$C31,'Data Repository Table'!$H:$H,'Expenses Analysis'!$D31, 'Data Repository Table'!$C:$C, 'Expenses Analysis'!$A31, 'Data Repository Table'!$B:$B, 'Expenses Analysis'!$B31, 'Data Repository Table'!$D:$D, 'Expenses Analysis'!J$12, 'Data Repository Table'!$A:$A, "Financial Actual")</f>
        <v>881099.79746879986</v>
      </c>
      <c r="K31" s="19">
        <f>SUMIFS('Data Repository Table'!$J:$J,'Data Repository Table'!$G:$G,'Expenses Analysis'!$C31,'Data Repository Table'!$H:$H,'Expenses Analysis'!$D31, 'Data Repository Table'!$C:$C, 'Expenses Analysis'!$A31, 'Data Repository Table'!$B:$B, 'Expenses Analysis'!$B31, 'Data Repository Table'!$D:$D, 'Expenses Analysis'!K$12, 'Data Repository Table'!$A:$A, "Financial Actual")</f>
        <v>450444.53039040015</v>
      </c>
      <c r="L31" s="19">
        <f>SUMIFS('Data Repository Table'!$J:$J,'Data Repository Table'!$G:$G,'Expenses Analysis'!$C31,'Data Repository Table'!$H:$H,'Expenses Analysis'!$D31, 'Data Repository Table'!$C:$C, 'Expenses Analysis'!$A31, 'Data Repository Table'!$B:$B, 'Expenses Analysis'!$B31, 'Data Repository Table'!$D:$D, 'Expenses Analysis'!L$12, 'Data Repository Table'!$A:$A, "Financial Actual")</f>
        <v>421162.85396640003</v>
      </c>
      <c r="M31" s="19">
        <f>SUMIFS('Data Repository Table'!$J:$J,'Data Repository Table'!$G:$G,'Expenses Analysis'!$C31,'Data Repository Table'!$H:$H,'Expenses Analysis'!$D31, 'Data Repository Table'!$C:$C, 'Expenses Analysis'!$A31, 'Data Repository Table'!$B:$B, 'Expenses Analysis'!$B31, 'Data Repository Table'!$D:$D, 'Expenses Analysis'!M$12, 'Data Repository Table'!$A:$A, "Financial Actual")</f>
        <v>495866.61502560001</v>
      </c>
      <c r="N31" s="19">
        <f>SUMIFS('Data Repository Table'!$J:$J,'Data Repository Table'!$G:$G,'Expenses Analysis'!$C31,'Data Repository Table'!$H:$H,'Expenses Analysis'!$D31, 'Data Repository Table'!$C:$C, 'Expenses Analysis'!$A31, 'Data Repository Table'!$B:$B, 'Expenses Analysis'!$B31, 'Data Repository Table'!$D:$D, 'Expenses Analysis'!N$12, 'Data Repository Table'!$A:$A, "Financial Actual")</f>
        <v>452059.1720736</v>
      </c>
      <c r="O31" s="19">
        <f>SUMIFS('Data Repository Table'!$J:$J,'Data Repository Table'!$G:$G,'Expenses Analysis'!$C31,'Data Repository Table'!$H:$H,'Expenses Analysis'!$D31, 'Data Repository Table'!$C:$C, 'Expenses Analysis'!$A31, 'Data Repository Table'!$B:$B, 'Expenses Analysis'!$B31, 'Data Repository Table'!$D:$D, 'Expenses Analysis'!O$12, 'Data Repository Table'!$A:$A, "Financial Actual")</f>
        <v>485840.2772496001</v>
      </c>
      <c r="P31" s="19">
        <f>SUMIFS('Data Repository Table'!$J:$J,'Data Repository Table'!$G:$G,'Expenses Analysis'!$C31,'Data Repository Table'!$H:$H,'Expenses Analysis'!$D31, 'Data Repository Table'!$C:$C, 'Expenses Analysis'!$A31, 'Data Repository Table'!$B:$B, 'Expenses Analysis'!$B31, 'Data Repository Table'!$D:$D, 'Expenses Analysis'!P$12, 'Data Repository Table'!$A:$A, "Financial Actual")</f>
        <v>569722.87881600007</v>
      </c>
      <c r="Q31" s="19">
        <f>SUMIFS('Data Repository Table'!$J:$J,'Data Repository Table'!$G:$G,'Expenses Analysis'!$C31,'Data Repository Table'!$H:$H,'Expenses Analysis'!$D31, 'Data Repository Table'!$C:$C, 'Expenses Analysis'!$A31, 'Data Repository Table'!$B:$B, 'Expenses Analysis'!$B31, 'Data Repository Table'!$D:$D, 'Expenses Analysis'!Q$12, 'Data Repository Table'!$A:$A, "Financial Actual")</f>
        <v>295074.67167360004</v>
      </c>
      <c r="R31" s="19">
        <f t="shared" si="2"/>
        <v>6573273.5935776001</v>
      </c>
      <c r="S31" s="73"/>
      <c r="T31" s="73"/>
      <c r="U31" s="73"/>
      <c r="V31" s="73"/>
      <c r="W31" s="73"/>
    </row>
    <row r="32" spans="1:23" ht="16" thickBot="1">
      <c r="A32" s="74" t="s">
        <v>64</v>
      </c>
      <c r="B32" s="74" t="s">
        <v>136</v>
      </c>
      <c r="C32" s="74" t="s">
        <v>134</v>
      </c>
      <c r="D32" s="74" t="s">
        <v>135</v>
      </c>
      <c r="E32" s="97"/>
      <c r="F32" s="19">
        <f>SUMIFS('Data Repository Table'!$J:$J,'Data Repository Table'!$G:$G,'Expenses Analysis'!$C32,'Data Repository Table'!$H:$H,'Expenses Analysis'!$D32, 'Data Repository Table'!$C:$C, 'Expenses Analysis'!$A32, 'Data Repository Table'!$B:$B, 'Expenses Analysis'!$B32, 'Data Repository Table'!$D:$D, 'Expenses Analysis'!F$12, 'Data Repository Table'!$A:$A, "Financial Actual")</f>
        <v>3198275.9004000002</v>
      </c>
      <c r="G32" s="19">
        <f>SUMIFS('Data Repository Table'!$J:$J,'Data Repository Table'!$G:$G,'Expenses Analysis'!$C32,'Data Repository Table'!$H:$H,'Expenses Analysis'!$D32, 'Data Repository Table'!$C:$C, 'Expenses Analysis'!$A32, 'Data Repository Table'!$B:$B, 'Expenses Analysis'!$B32, 'Data Repository Table'!$D:$D, 'Expenses Analysis'!G$12, 'Data Repository Table'!$A:$A, "Financial Actual")</f>
        <v>3852997.68</v>
      </c>
      <c r="H32" s="19">
        <f>SUMIFS('Data Repository Table'!$J:$J,'Data Repository Table'!$G:$G,'Expenses Analysis'!$C32,'Data Repository Table'!$H:$H,'Expenses Analysis'!$D32, 'Data Repository Table'!$C:$C, 'Expenses Analysis'!$A32, 'Data Repository Table'!$B:$B, 'Expenses Analysis'!$B32, 'Data Repository Table'!$D:$D, 'Expenses Analysis'!H$12, 'Data Repository Table'!$A:$A, "Financial Actual")</f>
        <v>3894195.4016000004</v>
      </c>
      <c r="I32" s="19">
        <f>SUMIFS('Data Repository Table'!$J:$J,'Data Repository Table'!$G:$G,'Expenses Analysis'!$C32,'Data Repository Table'!$H:$H,'Expenses Analysis'!$D32, 'Data Repository Table'!$C:$C, 'Expenses Analysis'!$A32, 'Data Repository Table'!$B:$B, 'Expenses Analysis'!$B32, 'Data Repository Table'!$D:$D, 'Expenses Analysis'!I$12, 'Data Repository Table'!$A:$A, "Financial Actual")</f>
        <v>5221215.6136000007</v>
      </c>
      <c r="J32" s="19">
        <f>SUMIFS('Data Repository Table'!$J:$J,'Data Repository Table'!$G:$G,'Expenses Analysis'!$C32,'Data Repository Table'!$H:$H,'Expenses Analysis'!$D32, 'Data Repository Table'!$C:$C, 'Expenses Analysis'!$A32, 'Data Repository Table'!$B:$B, 'Expenses Analysis'!$B32, 'Data Repository Table'!$D:$D, 'Expenses Analysis'!J$12, 'Data Repository Table'!$A:$A, "Financial Actual")</f>
        <v>5648075.6247999994</v>
      </c>
      <c r="K32" s="19">
        <f>SUMIFS('Data Repository Table'!$J:$J,'Data Repository Table'!$G:$G,'Expenses Analysis'!$C32,'Data Repository Table'!$H:$H,'Expenses Analysis'!$D32, 'Data Repository Table'!$C:$C, 'Expenses Analysis'!$A32, 'Data Repository Table'!$B:$B, 'Expenses Analysis'!$B32, 'Data Repository Table'!$D:$D, 'Expenses Analysis'!K$12, 'Data Repository Table'!$A:$A, "Financial Actual")</f>
        <v>2887464.9384000008</v>
      </c>
      <c r="L32" s="19">
        <f>SUMIFS('Data Repository Table'!$J:$J,'Data Repository Table'!$G:$G,'Expenses Analysis'!$C32,'Data Repository Table'!$H:$H,'Expenses Analysis'!$D32, 'Data Repository Table'!$C:$C, 'Expenses Analysis'!$A32, 'Data Repository Table'!$B:$B, 'Expenses Analysis'!$B32, 'Data Repository Table'!$D:$D, 'Expenses Analysis'!L$12, 'Data Repository Table'!$A:$A, "Financial Actual")</f>
        <v>2699761.8844000003</v>
      </c>
      <c r="M32" s="19">
        <f>SUMIFS('Data Repository Table'!$J:$J,'Data Repository Table'!$G:$G,'Expenses Analysis'!$C32,'Data Repository Table'!$H:$H,'Expenses Analysis'!$D32, 'Data Repository Table'!$C:$C, 'Expenses Analysis'!$A32, 'Data Repository Table'!$B:$B, 'Expenses Analysis'!$B32, 'Data Repository Table'!$D:$D, 'Expenses Analysis'!M$12, 'Data Repository Table'!$A:$A, "Financial Actual")</f>
        <v>3178632.1476000003</v>
      </c>
      <c r="N32" s="19">
        <f>SUMIFS('Data Repository Table'!$J:$J,'Data Repository Table'!$G:$G,'Expenses Analysis'!$C32,'Data Repository Table'!$H:$H,'Expenses Analysis'!$D32, 'Data Repository Table'!$C:$C, 'Expenses Analysis'!$A32, 'Data Repository Table'!$B:$B, 'Expenses Analysis'!$B32, 'Data Repository Table'!$D:$D, 'Expenses Analysis'!N$12, 'Data Repository Table'!$A:$A, "Financial Actual")</f>
        <v>2897815.2056</v>
      </c>
      <c r="O32" s="19">
        <f>SUMIFS('Data Repository Table'!$J:$J,'Data Repository Table'!$G:$G,'Expenses Analysis'!$C32,'Data Repository Table'!$H:$H,'Expenses Analysis'!$D32, 'Data Repository Table'!$C:$C, 'Expenses Analysis'!$A32, 'Data Repository Table'!$B:$B, 'Expenses Analysis'!$B32, 'Data Repository Table'!$D:$D, 'Expenses Analysis'!O$12, 'Data Repository Table'!$A:$A, "Financial Actual")</f>
        <v>3114360.7516000005</v>
      </c>
      <c r="P32" s="19">
        <f>SUMIFS('Data Repository Table'!$J:$J,'Data Repository Table'!$G:$G,'Expenses Analysis'!$C32,'Data Repository Table'!$H:$H,'Expenses Analysis'!$D32, 'Data Repository Table'!$C:$C, 'Expenses Analysis'!$A32, 'Data Repository Table'!$B:$B, 'Expenses Analysis'!$B32, 'Data Repository Table'!$D:$D, 'Expenses Analysis'!P$12, 'Data Repository Table'!$A:$A, "Financial Actual")</f>
        <v>3652069.7360000005</v>
      </c>
      <c r="Q32" s="19">
        <f>SUMIFS('Data Repository Table'!$J:$J,'Data Repository Table'!$G:$G,'Expenses Analysis'!$C32,'Data Repository Table'!$H:$H,'Expenses Analysis'!$D32, 'Data Repository Table'!$C:$C, 'Expenses Analysis'!$A32, 'Data Repository Table'!$B:$B, 'Expenses Analysis'!$B32, 'Data Repository Table'!$D:$D, 'Expenses Analysis'!Q$12, 'Data Repository Table'!$A:$A, "Financial Actual")</f>
        <v>1891504.3056000001</v>
      </c>
      <c r="R32" s="19">
        <f t="shared" si="2"/>
        <v>42136369.189600006</v>
      </c>
      <c r="S32" s="73"/>
      <c r="T32" s="73"/>
      <c r="U32" s="73"/>
      <c r="V32" s="73"/>
      <c r="W32" s="73"/>
    </row>
    <row r="33" spans="1:23" s="111" customFormat="1" ht="17" thickTop="1" thickBot="1">
      <c r="A33" s="126"/>
      <c r="B33" s="126"/>
      <c r="C33" s="126"/>
      <c r="D33" s="109" t="s">
        <v>21</v>
      </c>
      <c r="E33" s="126"/>
      <c r="F33" s="43">
        <f>SUM(F25:F32)</f>
        <v>11339551.170386208</v>
      </c>
      <c r="G33" s="43">
        <f t="shared" ref="G33:Q33" si="3">SUM(G25:G32)</f>
        <v>13660880.3343936</v>
      </c>
      <c r="H33" s="43">
        <f t="shared" si="3"/>
        <v>13806947.680280834</v>
      </c>
      <c r="I33" s="43">
        <f t="shared" si="3"/>
        <v>18511924.382331077</v>
      </c>
      <c r="J33" s="43">
        <f t="shared" si="3"/>
        <v>20025365.089240894</v>
      </c>
      <c r="K33" s="43">
        <f t="shared" si="3"/>
        <v>12958942.643539203</v>
      </c>
      <c r="L33" s="43">
        <f t="shared" si="3"/>
        <v>13987466.323076401</v>
      </c>
      <c r="M33" s="43">
        <f t="shared" si="3"/>
        <v>16468493.156715602</v>
      </c>
      <c r="N33" s="43">
        <f t="shared" si="3"/>
        <v>15013580.580213603</v>
      </c>
      <c r="O33" s="43">
        <f t="shared" si="3"/>
        <v>16135503.054039603</v>
      </c>
      <c r="P33" s="43">
        <f t="shared" si="3"/>
        <v>18921373.302216005</v>
      </c>
      <c r="Q33" s="43">
        <f t="shared" si="3"/>
        <v>8489071.3235327993</v>
      </c>
      <c r="R33" s="43">
        <f>SUM(R25:R32)</f>
        <v>179319099.03996587</v>
      </c>
      <c r="S33" s="110"/>
      <c r="T33" s="110"/>
      <c r="U33" s="110"/>
      <c r="V33" s="110"/>
      <c r="W33" s="110"/>
    </row>
    <row r="34" spans="1:23" ht="16" thickTop="1">
      <c r="A34" s="81"/>
      <c r="B34" s="81"/>
      <c r="C34" s="81"/>
      <c r="D34" s="81"/>
      <c r="E34" s="81"/>
      <c r="F34" s="98"/>
      <c r="G34" s="98"/>
      <c r="H34" s="98"/>
      <c r="I34" s="98"/>
      <c r="J34" s="98"/>
      <c r="K34" s="98"/>
      <c r="L34" s="98"/>
      <c r="M34" s="98"/>
      <c r="N34" s="98"/>
      <c r="O34" s="98"/>
      <c r="P34" s="98"/>
      <c r="Q34" s="98"/>
      <c r="R34" s="94" t="s">
        <v>21</v>
      </c>
      <c r="S34" s="78"/>
      <c r="T34" s="78"/>
      <c r="U34" s="78"/>
      <c r="V34" s="78"/>
      <c r="W34" s="78"/>
    </row>
    <row r="35" spans="1:23">
      <c r="A35" s="74" t="s">
        <v>63</v>
      </c>
      <c r="B35" s="74" t="s">
        <v>136</v>
      </c>
      <c r="C35" s="74" t="s">
        <v>123</v>
      </c>
      <c r="D35" s="74" t="s">
        <v>126</v>
      </c>
      <c r="E35" s="96"/>
      <c r="F35" s="19">
        <f>SUMIFS('Data Repository Table'!$J:$J,'Data Repository Table'!$G:$G,'Expenses Analysis'!$C35,'Data Repository Table'!$H:$H,'Expenses Analysis'!$D35, 'Data Repository Table'!$C:$C, 'Expenses Analysis'!$A35, 'Data Repository Table'!$B:$B, 'Expenses Analysis'!$B35, 'Data Repository Table'!$D:$D, 'Expenses Analysis'!F$12, 'Data Repository Table'!$A:$A, "Financial Actual")</f>
        <v>1625596.3356633</v>
      </c>
      <c r="G35" s="19">
        <f>SUMIFS('Data Repository Table'!$J:$J,'Data Repository Table'!$G:$G,'Expenses Analysis'!$C35,'Data Repository Table'!$H:$H,'Expenses Analysis'!$D35, 'Data Repository Table'!$C:$C, 'Expenses Analysis'!$A35, 'Data Repository Table'!$B:$B, 'Expenses Analysis'!$B35, 'Data Repository Table'!$D:$D, 'Expenses Analysis'!G$12, 'Data Repository Table'!$A:$A, "Financial Actual")</f>
        <v>1295067.8472731998</v>
      </c>
      <c r="H35" s="19">
        <f>SUMIFS('Data Repository Table'!$J:$J,'Data Repository Table'!$G:$G,'Expenses Analysis'!$C35,'Data Repository Table'!$H:$H,'Expenses Analysis'!$D35, 'Data Repository Table'!$C:$C, 'Expenses Analysis'!$A35, 'Data Repository Table'!$B:$B, 'Expenses Analysis'!$B35, 'Data Repository Table'!$D:$D, 'Expenses Analysis'!H$12, 'Data Repository Table'!$A:$A, "Financial Actual")</f>
        <v>1750624.8818057997</v>
      </c>
      <c r="I35" s="19">
        <f>SUMIFS('Data Repository Table'!$J:$J,'Data Repository Table'!$G:$G,'Expenses Analysis'!$C35,'Data Repository Table'!$H:$H,'Expenses Analysis'!$D35, 'Data Repository Table'!$C:$C, 'Expenses Analysis'!$A35, 'Data Repository Table'!$B:$B, 'Expenses Analysis'!$B35, 'Data Repository Table'!$D:$D, 'Expenses Analysis'!I$12, 'Data Repository Table'!$A:$A, "Financial Actual")</f>
        <v>1472529.3869285996</v>
      </c>
      <c r="J35" s="19">
        <f>SUMIFS('Data Repository Table'!$J:$J,'Data Repository Table'!$G:$G,'Expenses Analysis'!$C35,'Data Repository Table'!$H:$H,'Expenses Analysis'!$D35, 'Data Repository Table'!$C:$C, 'Expenses Analysis'!$A35, 'Data Repository Table'!$B:$B, 'Expenses Analysis'!$B35, 'Data Repository Table'!$D:$D, 'Expenses Analysis'!J$12, 'Data Repository Table'!$A:$A, "Financial Actual")</f>
        <v>1252200.4923928501</v>
      </c>
      <c r="K35" s="19">
        <f>SUMIFS('Data Repository Table'!$J:$J,'Data Repository Table'!$G:$G,'Expenses Analysis'!$C35,'Data Repository Table'!$H:$H,'Expenses Analysis'!$D35, 'Data Repository Table'!$C:$C, 'Expenses Analysis'!$A35, 'Data Repository Table'!$B:$B, 'Expenses Analysis'!$B35, 'Data Repository Table'!$D:$D, 'Expenses Analysis'!K$12, 'Data Repository Table'!$A:$A, "Financial Actual")</f>
        <v>1406782.6738875001</v>
      </c>
      <c r="L35" s="19">
        <f>SUMIFS('Data Repository Table'!$J:$J,'Data Repository Table'!$G:$G,'Expenses Analysis'!$C35,'Data Repository Table'!$H:$H,'Expenses Analysis'!$D35, 'Data Repository Table'!$C:$C, 'Expenses Analysis'!$A35, 'Data Repository Table'!$B:$B, 'Expenses Analysis'!$B35, 'Data Repository Table'!$D:$D, 'Expenses Analysis'!L$12, 'Data Repository Table'!$A:$A, "Financial Actual")</f>
        <v>1877449.5046125001</v>
      </c>
      <c r="M35" s="19">
        <f>SUMIFS('Data Repository Table'!$J:$J,'Data Repository Table'!$G:$G,'Expenses Analysis'!$C35,'Data Repository Table'!$H:$H,'Expenses Analysis'!$D35, 'Data Repository Table'!$C:$C, 'Expenses Analysis'!$A35, 'Data Repository Table'!$B:$B, 'Expenses Analysis'!$B35, 'Data Repository Table'!$D:$D, 'Expenses Analysis'!M$12, 'Data Repository Table'!$A:$A, "Financial Actual")</f>
        <v>1912219.1750437501</v>
      </c>
      <c r="N35" s="19">
        <f>SUMIFS('Data Repository Table'!$J:$J,'Data Repository Table'!$G:$G,'Expenses Analysis'!$C35,'Data Repository Table'!$H:$H,'Expenses Analysis'!$D35, 'Data Repository Table'!$C:$C, 'Expenses Analysis'!$A35, 'Data Repository Table'!$B:$B, 'Expenses Analysis'!$B35, 'Data Repository Table'!$D:$D, 'Expenses Analysis'!N$12, 'Data Repository Table'!$A:$A, "Financial Actual")</f>
        <v>2266625.1980531253</v>
      </c>
      <c r="O35" s="19">
        <f>SUMIFS('Data Repository Table'!$J:$J,'Data Repository Table'!$G:$G,'Expenses Analysis'!$C35,'Data Repository Table'!$H:$H,'Expenses Analysis'!$D35, 'Data Repository Table'!$C:$C, 'Expenses Analysis'!$A35, 'Data Repository Table'!$B:$B, 'Expenses Analysis'!$B35, 'Data Repository Table'!$D:$D, 'Expenses Analysis'!O$12, 'Data Repository Table'!$A:$A, "Financial Actual")</f>
        <v>2234200.5744250002</v>
      </c>
      <c r="P35" s="19">
        <f>SUMIFS('Data Repository Table'!$J:$J,'Data Repository Table'!$G:$G,'Expenses Analysis'!$C35,'Data Repository Table'!$H:$H,'Expenses Analysis'!$D35, 'Data Repository Table'!$C:$C, 'Expenses Analysis'!$A35, 'Data Repository Table'!$B:$B, 'Expenses Analysis'!$B35, 'Data Repository Table'!$D:$D, 'Expenses Analysis'!P$12, 'Data Repository Table'!$A:$A, "Financial Actual")</f>
        <v>2593715.6428375002</v>
      </c>
      <c r="Q35" s="19">
        <f>SUMIFS('Data Repository Table'!$J:$J,'Data Repository Table'!$G:$G,'Expenses Analysis'!$C35,'Data Repository Table'!$H:$H,'Expenses Analysis'!$D35, 'Data Repository Table'!$C:$C, 'Expenses Analysis'!$A35, 'Data Repository Table'!$B:$B, 'Expenses Analysis'!$B35, 'Data Repository Table'!$D:$D, 'Expenses Analysis'!Q$12, 'Data Repository Table'!$A:$A, "Financial Actual")</f>
        <v>2274807.7859325004</v>
      </c>
      <c r="R35" s="19">
        <f>SUM(F35:Q35)</f>
        <v>21961819.498855624</v>
      </c>
      <c r="S35" s="73"/>
      <c r="T35" s="73"/>
      <c r="U35" s="73"/>
      <c r="V35" s="73"/>
      <c r="W35" s="73"/>
    </row>
    <row r="36" spans="1:23">
      <c r="A36" s="74" t="s">
        <v>63</v>
      </c>
      <c r="B36" s="74" t="s">
        <v>136</v>
      </c>
      <c r="C36" s="74" t="s">
        <v>127</v>
      </c>
      <c r="D36" s="74" t="s">
        <v>128</v>
      </c>
      <c r="E36" s="96"/>
      <c r="F36" s="19">
        <f>SUMIFS('Data Repository Table'!$J:$J,'Data Repository Table'!$G:$G,'Expenses Analysis'!$C36,'Data Repository Table'!$H:$H,'Expenses Analysis'!$D36, 'Data Repository Table'!$C:$C, 'Expenses Analysis'!$A36, 'Data Repository Table'!$B:$B, 'Expenses Analysis'!$B36, 'Data Repository Table'!$D:$D, 'Expenses Analysis'!F$12, 'Data Repository Table'!$A:$A, "Financial Actual")</f>
        <v>895736.75638589996</v>
      </c>
      <c r="G36" s="19">
        <f>SUMIFS('Data Repository Table'!$J:$J,'Data Repository Table'!$G:$G,'Expenses Analysis'!$C36,'Data Repository Table'!$H:$H,'Expenses Analysis'!$D36, 'Data Repository Table'!$C:$C, 'Expenses Analysis'!$A36, 'Data Repository Table'!$B:$B, 'Expenses Analysis'!$B36, 'Data Repository Table'!$D:$D, 'Expenses Analysis'!G$12, 'Data Repository Table'!$A:$A, "Financial Actual")</f>
        <v>713608.81380359991</v>
      </c>
      <c r="H36" s="19">
        <f>SUMIFS('Data Repository Table'!$J:$J,'Data Repository Table'!$G:$G,'Expenses Analysis'!$C36,'Data Repository Table'!$H:$H,'Expenses Analysis'!$D36, 'Data Repository Table'!$C:$C, 'Expenses Analysis'!$A36, 'Data Repository Table'!$B:$B, 'Expenses Analysis'!$B36, 'Data Repository Table'!$D:$D, 'Expenses Analysis'!H$12, 'Data Repository Table'!$A:$A, "Financial Actual")</f>
        <v>964630.03691340005</v>
      </c>
      <c r="I36" s="19">
        <f>SUMIFS('Data Repository Table'!$J:$J,'Data Repository Table'!$G:$G,'Expenses Analysis'!$C36,'Data Repository Table'!$H:$H,'Expenses Analysis'!$D36, 'Data Repository Table'!$C:$C, 'Expenses Analysis'!$A36, 'Data Repository Table'!$B:$B, 'Expenses Analysis'!$B36, 'Data Repository Table'!$D:$D, 'Expenses Analysis'!I$12, 'Data Repository Table'!$A:$A, "Financial Actual")</f>
        <v>811393.74381779996</v>
      </c>
      <c r="J36" s="19">
        <f>SUMIFS('Data Repository Table'!$J:$J,'Data Repository Table'!$G:$G,'Expenses Analysis'!$C36,'Data Repository Table'!$H:$H,'Expenses Analysis'!$D36, 'Data Repository Table'!$C:$C, 'Expenses Analysis'!$A36, 'Data Repository Table'!$B:$B, 'Expenses Analysis'!$B36, 'Data Repository Table'!$D:$D, 'Expenses Analysis'!J$12, 'Data Repository Table'!$A:$A, "Financial Actual")</f>
        <v>689988.02642055007</v>
      </c>
      <c r="K36" s="19">
        <f>SUMIFS('Data Repository Table'!$J:$J,'Data Repository Table'!$G:$G,'Expenses Analysis'!$C36,'Data Repository Table'!$H:$H,'Expenses Analysis'!$D36, 'Data Repository Table'!$C:$C, 'Expenses Analysis'!$A36, 'Data Repository Table'!$B:$B, 'Expenses Analysis'!$B36, 'Data Repository Table'!$D:$D, 'Expenses Analysis'!K$12, 'Data Repository Table'!$A:$A, "Financial Actual")</f>
        <v>775165.96316250006</v>
      </c>
      <c r="L36" s="19">
        <f>SUMIFS('Data Repository Table'!$J:$J,'Data Repository Table'!$G:$G,'Expenses Analysis'!$C36,'Data Repository Table'!$H:$H,'Expenses Analysis'!$D36, 'Data Repository Table'!$C:$C, 'Expenses Analysis'!$A36, 'Data Repository Table'!$B:$B, 'Expenses Analysis'!$B36, 'Data Repository Table'!$D:$D, 'Expenses Analysis'!L$12, 'Data Repository Table'!$A:$A, "Financial Actual")</f>
        <v>1034512.9923375</v>
      </c>
      <c r="M36" s="19">
        <f>SUMIFS('Data Repository Table'!$J:$J,'Data Repository Table'!$G:$G,'Expenses Analysis'!$C36,'Data Repository Table'!$H:$H,'Expenses Analysis'!$D36, 'Data Repository Table'!$C:$C, 'Expenses Analysis'!$A36, 'Data Repository Table'!$B:$B, 'Expenses Analysis'!$B36, 'Data Repository Table'!$D:$D, 'Expenses Analysis'!M$12, 'Data Repository Table'!$A:$A, "Financial Actual")</f>
        <v>888365.66788124992</v>
      </c>
      <c r="N36" s="19">
        <f>SUMIFS('Data Repository Table'!$J:$J,'Data Repository Table'!$G:$G,'Expenses Analysis'!$C36,'Data Repository Table'!$H:$H,'Expenses Analysis'!$D36, 'Data Repository Table'!$C:$C, 'Expenses Analysis'!$A36, 'Data Repository Table'!$B:$B, 'Expenses Analysis'!$B36, 'Data Repository Table'!$D:$D, 'Expenses Analysis'!N$12, 'Data Repository Table'!$A:$A, "Financial Actual")</f>
        <v>1248956.7417843752</v>
      </c>
      <c r="O36" s="19">
        <f>SUMIFS('Data Repository Table'!$J:$J,'Data Repository Table'!$G:$G,'Expenses Analysis'!$C36,'Data Repository Table'!$H:$H,'Expenses Analysis'!$D36, 'Data Repository Table'!$C:$C, 'Expenses Analysis'!$A36, 'Data Repository Table'!$B:$B, 'Expenses Analysis'!$B36, 'Data Repository Table'!$D:$D, 'Expenses Analysis'!O$12, 'Data Repository Table'!$A:$A, "Financial Actual")</f>
        <v>680069.70427499991</v>
      </c>
      <c r="P36" s="19">
        <f>SUMIFS('Data Repository Table'!$J:$J,'Data Repository Table'!$G:$G,'Expenses Analysis'!$C36,'Data Repository Table'!$H:$H,'Expenses Analysis'!$D36, 'Data Repository Table'!$C:$C, 'Expenses Analysis'!$A36, 'Data Repository Table'!$B:$B, 'Expenses Analysis'!$B36, 'Data Repository Table'!$D:$D, 'Expenses Analysis'!P$12, 'Data Repository Table'!$A:$A, "Financial Actual")</f>
        <v>878169.84401249979</v>
      </c>
      <c r="Q36" s="19">
        <f>SUMIFS('Data Repository Table'!$J:$J,'Data Repository Table'!$G:$G,'Expenses Analysis'!$C36,'Data Repository Table'!$H:$H,'Expenses Analysis'!$D36, 'Data Repository Table'!$C:$C, 'Expenses Analysis'!$A36, 'Data Repository Table'!$B:$B, 'Expenses Analysis'!$B36, 'Data Repository Table'!$D:$D, 'Expenses Analysis'!Q$12, 'Data Repository Table'!$A:$A, "Financial Actual")</f>
        <v>1253465.5146975003</v>
      </c>
      <c r="R36" s="19">
        <f t="shared" ref="R36:R42" si="4">SUM(F36:Q36)</f>
        <v>10834063.805491872</v>
      </c>
      <c r="S36" s="73"/>
      <c r="T36" s="73"/>
      <c r="U36" s="73"/>
      <c r="V36" s="73"/>
      <c r="W36" s="73"/>
    </row>
    <row r="37" spans="1:23">
      <c r="A37" s="74" t="s">
        <v>63</v>
      </c>
      <c r="B37" s="74" t="s">
        <v>136</v>
      </c>
      <c r="C37" s="74" t="s">
        <v>127</v>
      </c>
      <c r="D37" s="74" t="s">
        <v>129</v>
      </c>
      <c r="E37" s="96"/>
      <c r="F37" s="19">
        <f>SUMIFS('Data Repository Table'!$J:$J,'Data Repository Table'!$G:$G,'Expenses Analysis'!$C37,'Data Repository Table'!$H:$H,'Expenses Analysis'!$D37, 'Data Repository Table'!$C:$C, 'Expenses Analysis'!$A37, 'Data Repository Table'!$B:$B, 'Expenses Analysis'!$B37, 'Data Repository Table'!$D:$D, 'Expenses Analysis'!F$12, 'Data Repository Table'!$A:$A, "Financial Actual")</f>
        <v>829385.88554250007</v>
      </c>
      <c r="G37" s="19">
        <f>SUMIFS('Data Repository Table'!$J:$J,'Data Repository Table'!$G:$G,'Expenses Analysis'!$C37,'Data Repository Table'!$H:$H,'Expenses Analysis'!$D37, 'Data Repository Table'!$C:$C, 'Expenses Analysis'!$A37, 'Data Repository Table'!$B:$B, 'Expenses Analysis'!$B37, 'Data Repository Table'!$D:$D, 'Expenses Analysis'!G$12, 'Data Repository Table'!$A:$A, "Financial Actual")</f>
        <v>660748.90166999993</v>
      </c>
      <c r="H37" s="19">
        <f>SUMIFS('Data Repository Table'!$J:$J,'Data Repository Table'!$G:$G,'Expenses Analysis'!$C37,'Data Repository Table'!$H:$H,'Expenses Analysis'!$D37, 'Data Repository Table'!$C:$C, 'Expenses Analysis'!$A37, 'Data Repository Table'!$B:$B, 'Expenses Analysis'!$B37, 'Data Repository Table'!$D:$D, 'Expenses Analysis'!H$12, 'Data Repository Table'!$A:$A, "Financial Actual")</f>
        <v>893175.96010499995</v>
      </c>
      <c r="I37" s="19">
        <f>SUMIFS('Data Repository Table'!$J:$J,'Data Repository Table'!$G:$G,'Expenses Analysis'!$C37,'Data Repository Table'!$H:$H,'Expenses Analysis'!$D37, 'Data Repository Table'!$C:$C, 'Expenses Analysis'!$A37, 'Data Repository Table'!$B:$B, 'Expenses Analysis'!$B37, 'Data Repository Table'!$D:$D, 'Expenses Analysis'!I$12, 'Data Repository Table'!$A:$A, "Financial Actual")</f>
        <v>751290.50353499991</v>
      </c>
      <c r="J37" s="19">
        <f>SUMIFS('Data Repository Table'!$J:$J,'Data Repository Table'!$G:$G,'Expenses Analysis'!$C37,'Data Repository Table'!$H:$H,'Expenses Analysis'!$D37, 'Data Repository Table'!$C:$C, 'Expenses Analysis'!$A37, 'Data Repository Table'!$B:$B, 'Expenses Analysis'!$B37, 'Data Repository Table'!$D:$D, 'Expenses Analysis'!J$12, 'Data Repository Table'!$A:$A, "Financial Actual")</f>
        <v>638877.80224125006</v>
      </c>
      <c r="K37" s="19">
        <f>SUMIFS('Data Repository Table'!$J:$J,'Data Repository Table'!$G:$G,'Expenses Analysis'!$C37,'Data Repository Table'!$H:$H,'Expenses Analysis'!$D37, 'Data Repository Table'!$C:$C, 'Expenses Analysis'!$A37, 'Data Repository Table'!$B:$B, 'Expenses Analysis'!$B37, 'Data Repository Table'!$D:$D, 'Expenses Analysis'!K$12, 'Data Repository Table'!$A:$A, "Financial Actual")</f>
        <v>717746.26218750002</v>
      </c>
      <c r="L37" s="19">
        <f>SUMIFS('Data Repository Table'!$J:$J,'Data Repository Table'!$G:$G,'Expenses Analysis'!$C37,'Data Repository Table'!$H:$H,'Expenses Analysis'!$D37, 'Data Repository Table'!$C:$C, 'Expenses Analysis'!$A37, 'Data Repository Table'!$B:$B, 'Expenses Analysis'!$B37, 'Data Repository Table'!$D:$D, 'Expenses Analysis'!L$12, 'Data Repository Table'!$A:$A, "Financial Actual")</f>
        <v>957882.40031249996</v>
      </c>
      <c r="M37" s="19">
        <f>SUMIFS('Data Repository Table'!$J:$J,'Data Repository Table'!$G:$G,'Expenses Analysis'!$C37,'Data Repository Table'!$H:$H,'Expenses Analysis'!$D37, 'Data Repository Table'!$C:$C, 'Expenses Analysis'!$A37, 'Data Repository Table'!$B:$B, 'Expenses Analysis'!$B37, 'Data Repository Table'!$D:$D, 'Expenses Analysis'!M$12, 'Data Repository Table'!$A:$A, "Financial Actual")</f>
        <v>822560.80359374988</v>
      </c>
      <c r="N37" s="19">
        <f>SUMIFS('Data Repository Table'!$J:$J,'Data Repository Table'!$G:$G,'Expenses Analysis'!$C37,'Data Repository Table'!$H:$H,'Expenses Analysis'!$D37, 'Data Repository Table'!$C:$C, 'Expenses Analysis'!$A37, 'Data Repository Table'!$B:$B, 'Expenses Analysis'!$B37, 'Data Repository Table'!$D:$D, 'Expenses Analysis'!N$12, 'Data Repository Table'!$A:$A, "Financial Actual")</f>
        <v>1156441.4275781249</v>
      </c>
      <c r="O37" s="19">
        <f>SUMIFS('Data Repository Table'!$J:$J,'Data Repository Table'!$G:$G,'Expenses Analysis'!$C37,'Data Repository Table'!$H:$H,'Expenses Analysis'!$D37, 'Data Repository Table'!$C:$C, 'Expenses Analysis'!$A37, 'Data Repository Table'!$B:$B, 'Expenses Analysis'!$B37, 'Data Repository Table'!$D:$D, 'Expenses Analysis'!O$12, 'Data Repository Table'!$A:$A, "Financial Actual")</f>
        <v>629694.17062500003</v>
      </c>
      <c r="P37" s="19">
        <f>SUMIFS('Data Repository Table'!$J:$J,'Data Repository Table'!$G:$G,'Expenses Analysis'!$C37,'Data Repository Table'!$H:$H,'Expenses Analysis'!$D37, 'Data Repository Table'!$C:$C, 'Expenses Analysis'!$A37, 'Data Repository Table'!$B:$B, 'Expenses Analysis'!$B37, 'Data Repository Table'!$D:$D, 'Expenses Analysis'!P$12, 'Data Repository Table'!$A:$A, "Financial Actual")</f>
        <v>813120.22593749978</v>
      </c>
      <c r="Q37" s="19">
        <f>SUMIFS('Data Repository Table'!$J:$J,'Data Repository Table'!$G:$G,'Expenses Analysis'!$C37,'Data Repository Table'!$H:$H,'Expenses Analysis'!$D37, 'Data Repository Table'!$C:$C, 'Expenses Analysis'!$A37, 'Data Repository Table'!$B:$B, 'Expenses Analysis'!$B37, 'Data Repository Table'!$D:$D, 'Expenses Analysis'!Q$12, 'Data Repository Table'!$A:$A, "Financial Actual")</f>
        <v>1160616.2173125001</v>
      </c>
      <c r="R37" s="19">
        <f t="shared" si="4"/>
        <v>10031540.560640626</v>
      </c>
      <c r="S37" s="73"/>
      <c r="T37" s="73"/>
      <c r="U37" s="73"/>
      <c r="V37" s="73"/>
      <c r="W37" s="73"/>
    </row>
    <row r="38" spans="1:23">
      <c r="A38" s="74" t="s">
        <v>63</v>
      </c>
      <c r="B38" s="74" t="s">
        <v>136</v>
      </c>
      <c r="C38" s="74" t="s">
        <v>146</v>
      </c>
      <c r="D38" s="74" t="s">
        <v>130</v>
      </c>
      <c r="E38" s="96"/>
      <c r="F38" s="19">
        <f>SUMIFS('Data Repository Table'!$J:$J,'Data Repository Table'!$G:$G,'Expenses Analysis'!$C38,'Data Repository Table'!$H:$H,'Expenses Analysis'!$D38, 'Data Repository Table'!$C:$C, 'Expenses Analysis'!$A38, 'Data Repository Table'!$B:$B, 'Expenses Analysis'!$B38, 'Data Repository Table'!$D:$D, 'Expenses Analysis'!F$12, 'Data Repository Table'!$A:$A, "Financial Actual")</f>
        <v>716589.40510871995</v>
      </c>
      <c r="G38" s="19">
        <f>SUMIFS('Data Repository Table'!$J:$J,'Data Repository Table'!$G:$G,'Expenses Analysis'!$C38,'Data Repository Table'!$H:$H,'Expenses Analysis'!$D38, 'Data Repository Table'!$C:$C, 'Expenses Analysis'!$A38, 'Data Repository Table'!$B:$B, 'Expenses Analysis'!$B38, 'Data Repository Table'!$D:$D, 'Expenses Analysis'!G$12, 'Data Repository Table'!$A:$A, "Financial Actual")</f>
        <v>570887.05104287993</v>
      </c>
      <c r="H38" s="19">
        <f>SUMIFS('Data Repository Table'!$J:$J,'Data Repository Table'!$G:$G,'Expenses Analysis'!$C38,'Data Repository Table'!$H:$H,'Expenses Analysis'!$D38, 'Data Repository Table'!$C:$C, 'Expenses Analysis'!$A38, 'Data Repository Table'!$B:$B, 'Expenses Analysis'!$B38, 'Data Repository Table'!$D:$D, 'Expenses Analysis'!H$12, 'Data Repository Table'!$A:$A, "Financial Actual")</f>
        <v>771704.02953071985</v>
      </c>
      <c r="I38" s="19">
        <f>SUMIFS('Data Repository Table'!$J:$J,'Data Repository Table'!$G:$G,'Expenses Analysis'!$C38,'Data Repository Table'!$H:$H,'Expenses Analysis'!$D38, 'Data Repository Table'!$C:$C, 'Expenses Analysis'!$A38, 'Data Repository Table'!$B:$B, 'Expenses Analysis'!$B38, 'Data Repository Table'!$D:$D, 'Expenses Analysis'!I$12, 'Data Repository Table'!$A:$A, "Financial Actual")</f>
        <v>649114.99505423987</v>
      </c>
      <c r="J38" s="19">
        <f>SUMIFS('Data Repository Table'!$J:$J,'Data Repository Table'!$G:$G,'Expenses Analysis'!$C38,'Data Repository Table'!$H:$H,'Expenses Analysis'!$D38, 'Data Repository Table'!$C:$C, 'Expenses Analysis'!$A38, 'Data Repository Table'!$B:$B, 'Expenses Analysis'!$B38, 'Data Repository Table'!$D:$D, 'Expenses Analysis'!J$12, 'Data Repository Table'!$A:$A, "Financial Actual")</f>
        <v>551990.42113644001</v>
      </c>
      <c r="K38" s="19">
        <f>SUMIFS('Data Repository Table'!$J:$J,'Data Repository Table'!$G:$G,'Expenses Analysis'!$C38,'Data Repository Table'!$H:$H,'Expenses Analysis'!$D38, 'Data Repository Table'!$C:$C, 'Expenses Analysis'!$A38, 'Data Repository Table'!$B:$B, 'Expenses Analysis'!$B38, 'Data Repository Table'!$D:$D, 'Expenses Analysis'!K$12, 'Data Repository Table'!$A:$A, "Financial Actual")</f>
        <v>620132.77052999998</v>
      </c>
      <c r="L38" s="19">
        <f>SUMIFS('Data Repository Table'!$J:$J,'Data Repository Table'!$G:$G,'Expenses Analysis'!$C38,'Data Repository Table'!$H:$H,'Expenses Analysis'!$D38, 'Data Repository Table'!$C:$C, 'Expenses Analysis'!$A38, 'Data Repository Table'!$B:$B, 'Expenses Analysis'!$B38, 'Data Repository Table'!$D:$D, 'Expenses Analysis'!L$12, 'Data Repository Table'!$A:$A, "Financial Actual")</f>
        <v>827610.39387000003</v>
      </c>
      <c r="M38" s="19">
        <f>SUMIFS('Data Repository Table'!$J:$J,'Data Repository Table'!$G:$G,'Expenses Analysis'!$C38,'Data Repository Table'!$H:$H,'Expenses Analysis'!$D38, 'Data Repository Table'!$C:$C, 'Expenses Analysis'!$A38, 'Data Repository Table'!$B:$B, 'Expenses Analysis'!$B38, 'Data Repository Table'!$D:$D, 'Expenses Analysis'!M$12, 'Data Repository Table'!$A:$A, "Financial Actual")</f>
        <v>710692.53430499986</v>
      </c>
      <c r="N38" s="19">
        <f>SUMIFS('Data Repository Table'!$J:$J,'Data Repository Table'!$G:$G,'Expenses Analysis'!$C38,'Data Repository Table'!$H:$H,'Expenses Analysis'!$D38, 'Data Repository Table'!$C:$C, 'Expenses Analysis'!$A38, 'Data Repository Table'!$B:$B, 'Expenses Analysis'!$B38, 'Data Repository Table'!$D:$D, 'Expenses Analysis'!N$12, 'Data Repository Table'!$A:$A, "Financial Actual")</f>
        <v>999165.39342749992</v>
      </c>
      <c r="O38" s="19">
        <f>SUMIFS('Data Repository Table'!$J:$J,'Data Repository Table'!$G:$G,'Expenses Analysis'!$C38,'Data Repository Table'!$H:$H,'Expenses Analysis'!$D38, 'Data Repository Table'!$C:$C, 'Expenses Analysis'!$A38, 'Data Repository Table'!$B:$B, 'Expenses Analysis'!$B38, 'Data Repository Table'!$D:$D, 'Expenses Analysis'!O$12, 'Data Repository Table'!$A:$A, "Financial Actual")</f>
        <v>544055.76341999997</v>
      </c>
      <c r="P38" s="19">
        <f>SUMIFS('Data Repository Table'!$J:$J,'Data Repository Table'!$G:$G,'Expenses Analysis'!$C38,'Data Repository Table'!$H:$H,'Expenses Analysis'!$D38, 'Data Repository Table'!$C:$C, 'Expenses Analysis'!$A38, 'Data Repository Table'!$B:$B, 'Expenses Analysis'!$B38, 'Data Repository Table'!$D:$D, 'Expenses Analysis'!P$12, 'Data Repository Table'!$A:$A, "Financial Actual")</f>
        <v>702535.87520999974</v>
      </c>
      <c r="Q38" s="19">
        <f>SUMIFS('Data Repository Table'!$J:$J,'Data Repository Table'!$G:$G,'Expenses Analysis'!$C38,'Data Repository Table'!$H:$H,'Expenses Analysis'!$D38, 'Data Repository Table'!$C:$C, 'Expenses Analysis'!$A38, 'Data Repository Table'!$B:$B, 'Expenses Analysis'!$B38, 'Data Repository Table'!$D:$D, 'Expenses Analysis'!Q$12, 'Data Repository Table'!$A:$A, "Financial Actual")</f>
        <v>1002772.411758</v>
      </c>
      <c r="R38" s="19">
        <f t="shared" si="4"/>
        <v>8667251.0443934985</v>
      </c>
      <c r="S38" s="73"/>
      <c r="T38" s="73"/>
      <c r="U38" s="73"/>
      <c r="V38" s="73"/>
      <c r="W38" s="73"/>
    </row>
    <row r="39" spans="1:23">
      <c r="A39" s="74" t="s">
        <v>63</v>
      </c>
      <c r="B39" s="74" t="s">
        <v>136</v>
      </c>
      <c r="C39" s="74" t="s">
        <v>146</v>
      </c>
      <c r="D39" s="74" t="s">
        <v>131</v>
      </c>
      <c r="E39" s="96"/>
      <c r="F39" s="19">
        <f>SUMIFS('Data Repository Table'!$J:$J,'Data Repository Table'!$G:$G,'Expenses Analysis'!$C39,'Data Repository Table'!$H:$H,'Expenses Analysis'!$D39, 'Data Repository Table'!$C:$C, 'Expenses Analysis'!$A39, 'Data Repository Table'!$B:$B, 'Expenses Analysis'!$B39, 'Data Repository Table'!$D:$D, 'Expenses Analysis'!F$12, 'Data Repository Table'!$A:$A, "Financial Actual")</f>
        <v>251329.05622500001</v>
      </c>
      <c r="G39" s="19">
        <f>SUMIFS('Data Repository Table'!$J:$J,'Data Repository Table'!$G:$G,'Expenses Analysis'!$C39,'Data Repository Table'!$H:$H,'Expenses Analysis'!$D39, 'Data Repository Table'!$C:$C, 'Expenses Analysis'!$A39, 'Data Repository Table'!$B:$B, 'Expenses Analysis'!$B39, 'Data Repository Table'!$D:$D, 'Expenses Analysis'!G$12, 'Data Repository Table'!$A:$A, "Financial Actual")</f>
        <v>200226.9399</v>
      </c>
      <c r="H39" s="19">
        <f>SUMIFS('Data Repository Table'!$J:$J,'Data Repository Table'!$G:$G,'Expenses Analysis'!$C39,'Data Repository Table'!$H:$H,'Expenses Analysis'!$D39, 'Data Repository Table'!$C:$C, 'Expenses Analysis'!$A39, 'Data Repository Table'!$B:$B, 'Expenses Analysis'!$B39, 'Data Repository Table'!$D:$D, 'Expenses Analysis'!H$12, 'Data Repository Table'!$A:$A, "Financial Actual")</f>
        <v>270659.38184999995</v>
      </c>
      <c r="I39" s="19">
        <f>SUMIFS('Data Repository Table'!$J:$J,'Data Repository Table'!$G:$G,'Expenses Analysis'!$C39,'Data Repository Table'!$H:$H,'Expenses Analysis'!$D39, 'Data Repository Table'!$C:$C, 'Expenses Analysis'!$A39, 'Data Repository Table'!$B:$B, 'Expenses Analysis'!$B39, 'Data Repository Table'!$D:$D, 'Expenses Analysis'!I$12, 'Data Repository Table'!$A:$A, "Financial Actual")</f>
        <v>227663.78894999996</v>
      </c>
      <c r="J39" s="19">
        <f>SUMIFS('Data Repository Table'!$J:$J,'Data Repository Table'!$G:$G,'Expenses Analysis'!$C39,'Data Repository Table'!$H:$H,'Expenses Analysis'!$D39, 'Data Repository Table'!$C:$C, 'Expenses Analysis'!$A39, 'Data Repository Table'!$B:$B, 'Expenses Analysis'!$B39, 'Data Repository Table'!$D:$D, 'Expenses Analysis'!J$12, 'Data Repository Table'!$A:$A, "Financial Actual")</f>
        <v>193599.33401250001</v>
      </c>
      <c r="K39" s="19">
        <f>SUMIFS('Data Repository Table'!$J:$J,'Data Repository Table'!$G:$G,'Expenses Analysis'!$C39,'Data Repository Table'!$H:$H,'Expenses Analysis'!$D39, 'Data Repository Table'!$C:$C, 'Expenses Analysis'!$A39, 'Data Repository Table'!$B:$B, 'Expenses Analysis'!$B39, 'Data Repository Table'!$D:$D, 'Expenses Analysis'!K$12, 'Data Repository Table'!$A:$A, "Financial Actual")</f>
        <v>143549.25243750002</v>
      </c>
      <c r="L39" s="19">
        <f>SUMIFS('Data Repository Table'!$J:$J,'Data Repository Table'!$G:$G,'Expenses Analysis'!$C39,'Data Repository Table'!$H:$H,'Expenses Analysis'!$D39, 'Data Repository Table'!$C:$C, 'Expenses Analysis'!$A39, 'Data Repository Table'!$B:$B, 'Expenses Analysis'!$B39, 'Data Repository Table'!$D:$D, 'Expenses Analysis'!L$12, 'Data Repository Table'!$A:$A, "Financial Actual")</f>
        <v>153261.18405000001</v>
      </c>
      <c r="M39" s="19">
        <f>SUMIFS('Data Repository Table'!$J:$J,'Data Repository Table'!$G:$G,'Expenses Analysis'!$C39,'Data Repository Table'!$H:$H,'Expenses Analysis'!$D39, 'Data Repository Table'!$C:$C, 'Expenses Analysis'!$A39, 'Data Repository Table'!$B:$B, 'Expenses Analysis'!$B39, 'Data Repository Table'!$D:$D, 'Expenses Analysis'!M$12, 'Data Repository Table'!$A:$A, "Financial Actual")</f>
        <v>131609.72857499999</v>
      </c>
      <c r="N39" s="19">
        <f>SUMIFS('Data Repository Table'!$J:$J,'Data Repository Table'!$G:$G,'Expenses Analysis'!$C39,'Data Repository Table'!$H:$H,'Expenses Analysis'!$D39, 'Data Repository Table'!$C:$C, 'Expenses Analysis'!$A39, 'Data Repository Table'!$B:$B, 'Expenses Analysis'!$B39, 'Data Repository Table'!$D:$D, 'Expenses Analysis'!N$12, 'Data Repository Table'!$A:$A, "Financial Actual")</f>
        <v>185030.62841250002</v>
      </c>
      <c r="O39" s="19">
        <f>SUMIFS('Data Repository Table'!$J:$J,'Data Repository Table'!$G:$G,'Expenses Analysis'!$C39,'Data Repository Table'!$H:$H,'Expenses Analysis'!$D39, 'Data Repository Table'!$C:$C, 'Expenses Analysis'!$A39, 'Data Repository Table'!$B:$B, 'Expenses Analysis'!$B39, 'Data Repository Table'!$D:$D, 'Expenses Analysis'!O$12, 'Data Repository Table'!$A:$A, "Financial Actual")</f>
        <v>100751.0673</v>
      </c>
      <c r="P39" s="19">
        <f>SUMIFS('Data Repository Table'!$J:$J,'Data Repository Table'!$G:$G,'Expenses Analysis'!$C39,'Data Repository Table'!$H:$H,'Expenses Analysis'!$D39, 'Data Repository Table'!$C:$C, 'Expenses Analysis'!$A39, 'Data Repository Table'!$B:$B, 'Expenses Analysis'!$B39, 'Data Repository Table'!$D:$D, 'Expenses Analysis'!P$12, 'Data Repository Table'!$A:$A, "Financial Actual")</f>
        <v>130099.23614999997</v>
      </c>
      <c r="Q39" s="19">
        <f>SUMIFS('Data Repository Table'!$J:$J,'Data Repository Table'!$G:$G,'Expenses Analysis'!$C39,'Data Repository Table'!$H:$H,'Expenses Analysis'!$D39, 'Data Repository Table'!$C:$C, 'Expenses Analysis'!$A39, 'Data Repository Table'!$B:$B, 'Expenses Analysis'!$B39, 'Data Repository Table'!$D:$D, 'Expenses Analysis'!Q$12, 'Data Repository Table'!$A:$A, "Financial Actual")</f>
        <v>232123.24346250005</v>
      </c>
      <c r="R39" s="19">
        <f t="shared" si="4"/>
        <v>2219902.8413250004</v>
      </c>
      <c r="S39" s="73"/>
      <c r="T39" s="73"/>
      <c r="U39" s="73"/>
      <c r="V39" s="73"/>
      <c r="W39" s="73"/>
    </row>
    <row r="40" spans="1:23">
      <c r="A40" s="74" t="s">
        <v>63</v>
      </c>
      <c r="B40" s="74" t="s">
        <v>136</v>
      </c>
      <c r="C40" s="74" t="s">
        <v>146</v>
      </c>
      <c r="D40" s="74" t="s">
        <v>132</v>
      </c>
      <c r="E40" s="96"/>
      <c r="F40" s="19">
        <f>SUMIFS('Data Repository Table'!$J:$J,'Data Repository Table'!$G:$G,'Expenses Analysis'!$C40,'Data Repository Table'!$H:$H,'Expenses Analysis'!$D40, 'Data Repository Table'!$C:$C, 'Expenses Analysis'!$A40, 'Data Repository Table'!$B:$B, 'Expenses Analysis'!$B40, 'Data Repository Table'!$D:$D, 'Expenses Analysis'!F$12, 'Data Repository Table'!$A:$A, "Financial Actual")</f>
        <v>623296.05943799997</v>
      </c>
      <c r="G40" s="19">
        <f>SUMIFS('Data Repository Table'!$J:$J,'Data Repository Table'!$G:$G,'Expenses Analysis'!$C40,'Data Repository Table'!$H:$H,'Expenses Analysis'!$D40, 'Data Repository Table'!$C:$C, 'Expenses Analysis'!$A40, 'Data Repository Table'!$B:$B, 'Expenses Analysis'!$B40, 'Data Repository Table'!$D:$D, 'Expenses Analysis'!G$12, 'Data Repository Table'!$A:$A, "Financial Actual")</f>
        <v>496562.81095199991</v>
      </c>
      <c r="H40" s="19">
        <f>SUMIFS('Data Repository Table'!$J:$J,'Data Repository Table'!$G:$G,'Expenses Analysis'!$C40,'Data Repository Table'!$H:$H,'Expenses Analysis'!$D40, 'Data Repository Table'!$C:$C, 'Expenses Analysis'!$A40, 'Data Repository Table'!$B:$B, 'Expenses Analysis'!$B40, 'Data Repository Table'!$D:$D, 'Expenses Analysis'!H$12, 'Data Repository Table'!$A:$A, "Financial Actual")</f>
        <v>671235.2669879999</v>
      </c>
      <c r="I40" s="19">
        <f>SUMIFS('Data Repository Table'!$J:$J,'Data Repository Table'!$G:$G,'Expenses Analysis'!$C40,'Data Repository Table'!$H:$H,'Expenses Analysis'!$D40, 'Data Repository Table'!$C:$C, 'Expenses Analysis'!$A40, 'Data Repository Table'!$B:$B, 'Expenses Analysis'!$B40, 'Data Repository Table'!$D:$D, 'Expenses Analysis'!I$12, 'Data Repository Table'!$A:$A, "Financial Actual")</f>
        <v>564606.19659599988</v>
      </c>
      <c r="J40" s="19">
        <f>SUMIFS('Data Repository Table'!$J:$J,'Data Repository Table'!$G:$G,'Expenses Analysis'!$C40,'Data Repository Table'!$H:$H,'Expenses Analysis'!$D40, 'Data Repository Table'!$C:$C, 'Expenses Analysis'!$A40, 'Data Repository Table'!$B:$B, 'Expenses Analysis'!$B40, 'Data Repository Table'!$D:$D, 'Expenses Analysis'!J$12, 'Data Repository Table'!$A:$A, "Financial Actual")</f>
        <v>480126.34835100005</v>
      </c>
      <c r="K40" s="19">
        <f>SUMIFS('Data Repository Table'!$J:$J,'Data Repository Table'!$G:$G,'Expenses Analysis'!$C40,'Data Repository Table'!$H:$H,'Expenses Analysis'!$D40, 'Data Repository Table'!$C:$C, 'Expenses Analysis'!$A40, 'Data Repository Table'!$B:$B, 'Expenses Analysis'!$B40, 'Data Repository Table'!$D:$D, 'Expenses Analysis'!K$12, 'Data Repository Table'!$A:$A, "Financial Actual")</f>
        <v>356002.146045</v>
      </c>
      <c r="L40" s="19">
        <f>SUMIFS('Data Repository Table'!$J:$J,'Data Repository Table'!$G:$G,'Expenses Analysis'!$C40,'Data Repository Table'!$H:$H,'Expenses Analysis'!$D40, 'Data Repository Table'!$C:$C, 'Expenses Analysis'!$A40, 'Data Repository Table'!$B:$B, 'Expenses Analysis'!$B40, 'Data Repository Table'!$D:$D, 'Expenses Analysis'!L$12, 'Data Repository Table'!$A:$A, "Financial Actual")</f>
        <v>380087.73644399998</v>
      </c>
      <c r="M40" s="19">
        <f>SUMIFS('Data Repository Table'!$J:$J,'Data Repository Table'!$G:$G,'Expenses Analysis'!$C40,'Data Repository Table'!$H:$H,'Expenses Analysis'!$D40, 'Data Repository Table'!$C:$C, 'Expenses Analysis'!$A40, 'Data Repository Table'!$B:$B, 'Expenses Analysis'!$B40, 'Data Repository Table'!$D:$D, 'Expenses Analysis'!M$12, 'Data Repository Table'!$A:$A, "Financial Actual")</f>
        <v>326392.12686599995</v>
      </c>
      <c r="N40" s="19">
        <f>SUMIFS('Data Repository Table'!$J:$J,'Data Repository Table'!$G:$G,'Expenses Analysis'!$C40,'Data Repository Table'!$H:$H,'Expenses Analysis'!$D40, 'Data Repository Table'!$C:$C, 'Expenses Analysis'!$A40, 'Data Repository Table'!$B:$B, 'Expenses Analysis'!$B40, 'Data Repository Table'!$D:$D, 'Expenses Analysis'!N$12, 'Data Repository Table'!$A:$A, "Financial Actual")</f>
        <v>458875.95846300002</v>
      </c>
      <c r="O40" s="19">
        <f>SUMIFS('Data Repository Table'!$J:$J,'Data Repository Table'!$G:$G,'Expenses Analysis'!$C40,'Data Repository Table'!$H:$H,'Expenses Analysis'!$D40, 'Data Repository Table'!$C:$C, 'Expenses Analysis'!$A40, 'Data Repository Table'!$B:$B, 'Expenses Analysis'!$B40, 'Data Repository Table'!$D:$D, 'Expenses Analysis'!O$12, 'Data Repository Table'!$A:$A, "Financial Actual")</f>
        <v>249862.64690399999</v>
      </c>
      <c r="P40" s="19">
        <f>SUMIFS('Data Repository Table'!$J:$J,'Data Repository Table'!$G:$G,'Expenses Analysis'!$C40,'Data Repository Table'!$H:$H,'Expenses Analysis'!$D40, 'Data Repository Table'!$C:$C, 'Expenses Analysis'!$A40, 'Data Repository Table'!$B:$B, 'Expenses Analysis'!$B40, 'Data Repository Table'!$D:$D, 'Expenses Analysis'!P$12, 'Data Repository Table'!$A:$A, "Financial Actual")</f>
        <v>322646.10565199988</v>
      </c>
      <c r="Q40" s="19">
        <f>SUMIFS('Data Repository Table'!$J:$J,'Data Repository Table'!$G:$G,'Expenses Analysis'!$C40,'Data Repository Table'!$H:$H,'Expenses Analysis'!$D40, 'Data Repository Table'!$C:$C, 'Expenses Analysis'!$A40, 'Data Repository Table'!$B:$B, 'Expenses Analysis'!$B40, 'Data Repository Table'!$D:$D, 'Expenses Analysis'!Q$12, 'Data Repository Table'!$A:$A, "Financial Actual")</f>
        <v>575665.6437870001</v>
      </c>
      <c r="R40" s="19">
        <f t="shared" si="4"/>
        <v>5505359.0464859996</v>
      </c>
      <c r="S40" s="73"/>
      <c r="T40" s="73"/>
      <c r="U40" s="73"/>
      <c r="V40" s="73"/>
      <c r="W40" s="73"/>
    </row>
    <row r="41" spans="1:23">
      <c r="A41" s="74" t="s">
        <v>63</v>
      </c>
      <c r="B41" s="74" t="s">
        <v>136</v>
      </c>
      <c r="C41" s="74" t="s">
        <v>146</v>
      </c>
      <c r="D41" s="74" t="s">
        <v>133</v>
      </c>
      <c r="E41" s="96"/>
      <c r="F41" s="19">
        <f>SUMIFS('Data Repository Table'!$J:$J,'Data Repository Table'!$G:$G,'Expenses Analysis'!$C41,'Data Repository Table'!$H:$H,'Expenses Analysis'!$D41, 'Data Repository Table'!$C:$C, 'Expenses Analysis'!$A41, 'Data Repository Table'!$B:$B, 'Expenses Analysis'!$B41, 'Data Repository Table'!$D:$D, 'Expenses Analysis'!F$12, 'Data Repository Table'!$A:$A, "Financial Actual")</f>
        <v>211116.407229</v>
      </c>
      <c r="G41" s="19">
        <f>SUMIFS('Data Repository Table'!$J:$J,'Data Repository Table'!$G:$G,'Expenses Analysis'!$C41,'Data Repository Table'!$H:$H,'Expenses Analysis'!$D41, 'Data Repository Table'!$C:$C, 'Expenses Analysis'!$A41, 'Data Repository Table'!$B:$B, 'Expenses Analysis'!$B41, 'Data Repository Table'!$D:$D, 'Expenses Analysis'!G$12, 'Data Repository Table'!$A:$A, "Financial Actual")</f>
        <v>168190.62951599999</v>
      </c>
      <c r="H41" s="19">
        <f>SUMIFS('Data Repository Table'!$J:$J,'Data Repository Table'!$G:$G,'Expenses Analysis'!$C41,'Data Repository Table'!$H:$H,'Expenses Analysis'!$D41, 'Data Repository Table'!$C:$C, 'Expenses Analysis'!$A41, 'Data Repository Table'!$B:$B, 'Expenses Analysis'!$B41, 'Data Repository Table'!$D:$D, 'Expenses Analysis'!H$12, 'Data Repository Table'!$A:$A, "Financial Actual")</f>
        <v>227353.88075399998</v>
      </c>
      <c r="I41" s="19">
        <f>SUMIFS('Data Repository Table'!$J:$J,'Data Repository Table'!$G:$G,'Expenses Analysis'!$C41,'Data Repository Table'!$H:$H,'Expenses Analysis'!$D41, 'Data Repository Table'!$C:$C, 'Expenses Analysis'!$A41, 'Data Repository Table'!$B:$B, 'Expenses Analysis'!$B41, 'Data Repository Table'!$D:$D, 'Expenses Analysis'!I$12, 'Data Repository Table'!$A:$A, "Financial Actual")</f>
        <v>191237.58271799999</v>
      </c>
      <c r="J41" s="19">
        <f>SUMIFS('Data Repository Table'!$J:$J,'Data Repository Table'!$G:$G,'Expenses Analysis'!$C41,'Data Repository Table'!$H:$H,'Expenses Analysis'!$D41, 'Data Repository Table'!$C:$C, 'Expenses Analysis'!$A41, 'Data Repository Table'!$B:$B, 'Expenses Analysis'!$B41, 'Data Repository Table'!$D:$D, 'Expenses Analysis'!J$12, 'Data Repository Table'!$A:$A, "Financial Actual")</f>
        <v>162623.44057050001</v>
      </c>
      <c r="K41" s="19">
        <f>SUMIFS('Data Repository Table'!$J:$J,'Data Repository Table'!$G:$G,'Expenses Analysis'!$C41,'Data Repository Table'!$H:$H,'Expenses Analysis'!$D41, 'Data Repository Table'!$C:$C, 'Expenses Analysis'!$A41, 'Data Repository Table'!$B:$B, 'Expenses Analysis'!$B41, 'Data Repository Table'!$D:$D, 'Expenses Analysis'!K$12, 'Data Repository Table'!$A:$A, "Financial Actual")</f>
        <v>120581.37204750002</v>
      </c>
      <c r="L41" s="19">
        <f>SUMIFS('Data Repository Table'!$J:$J,'Data Repository Table'!$G:$G,'Expenses Analysis'!$C41,'Data Repository Table'!$H:$H,'Expenses Analysis'!$D41, 'Data Repository Table'!$C:$C, 'Expenses Analysis'!$A41, 'Data Repository Table'!$B:$B, 'Expenses Analysis'!$B41, 'Data Repository Table'!$D:$D, 'Expenses Analysis'!L$12, 'Data Repository Table'!$A:$A, "Financial Actual")</f>
        <v>128739.394602</v>
      </c>
      <c r="M41" s="19">
        <f>SUMIFS('Data Repository Table'!$J:$J,'Data Repository Table'!$G:$G,'Expenses Analysis'!$C41,'Data Repository Table'!$H:$H,'Expenses Analysis'!$D41, 'Data Repository Table'!$C:$C, 'Expenses Analysis'!$A41, 'Data Repository Table'!$B:$B, 'Expenses Analysis'!$B41, 'Data Repository Table'!$D:$D, 'Expenses Analysis'!M$12, 'Data Repository Table'!$A:$A, "Financial Actual")</f>
        <v>110552.17200299999</v>
      </c>
      <c r="N41" s="19">
        <f>SUMIFS('Data Repository Table'!$J:$J,'Data Repository Table'!$G:$G,'Expenses Analysis'!$C41,'Data Repository Table'!$H:$H,'Expenses Analysis'!$D41, 'Data Repository Table'!$C:$C, 'Expenses Analysis'!$A41, 'Data Repository Table'!$B:$B, 'Expenses Analysis'!$B41, 'Data Repository Table'!$D:$D, 'Expenses Analysis'!N$12, 'Data Repository Table'!$A:$A, "Financial Actual")</f>
        <v>155425.7278665</v>
      </c>
      <c r="O41" s="19">
        <f>SUMIFS('Data Repository Table'!$J:$J,'Data Repository Table'!$G:$G,'Expenses Analysis'!$C41,'Data Repository Table'!$H:$H,'Expenses Analysis'!$D41, 'Data Repository Table'!$C:$C, 'Expenses Analysis'!$A41, 'Data Repository Table'!$B:$B, 'Expenses Analysis'!$B41, 'Data Repository Table'!$D:$D, 'Expenses Analysis'!O$12, 'Data Repository Table'!$A:$A, "Financial Actual")</f>
        <v>84630.896531999999</v>
      </c>
      <c r="P41" s="19">
        <f>SUMIFS('Data Repository Table'!$J:$J,'Data Repository Table'!$G:$G,'Expenses Analysis'!$C41,'Data Repository Table'!$H:$H,'Expenses Analysis'!$D41, 'Data Repository Table'!$C:$C, 'Expenses Analysis'!$A41, 'Data Repository Table'!$B:$B, 'Expenses Analysis'!$B41, 'Data Repository Table'!$D:$D, 'Expenses Analysis'!P$12, 'Data Repository Table'!$A:$A, "Financial Actual")</f>
        <v>109283.35836599997</v>
      </c>
      <c r="Q41" s="19">
        <f>SUMIFS('Data Repository Table'!$J:$J,'Data Repository Table'!$G:$G,'Expenses Analysis'!$C41,'Data Repository Table'!$H:$H,'Expenses Analysis'!$D41, 'Data Repository Table'!$C:$C, 'Expenses Analysis'!$A41, 'Data Repository Table'!$B:$B, 'Expenses Analysis'!$B41, 'Data Repository Table'!$D:$D, 'Expenses Analysis'!Q$12, 'Data Repository Table'!$A:$A, "Financial Actual")</f>
        <v>194983.52450850004</v>
      </c>
      <c r="R41" s="19">
        <f t="shared" si="4"/>
        <v>1864718.386713</v>
      </c>
      <c r="S41" s="73"/>
      <c r="T41" s="73"/>
      <c r="U41" s="73"/>
      <c r="V41" s="73"/>
      <c r="W41" s="73"/>
    </row>
    <row r="42" spans="1:23" ht="16" thickBot="1">
      <c r="A42" s="74" t="s">
        <v>63</v>
      </c>
      <c r="B42" s="74" t="s">
        <v>136</v>
      </c>
      <c r="C42" s="74" t="s">
        <v>134</v>
      </c>
      <c r="D42" s="74" t="s">
        <v>135</v>
      </c>
      <c r="E42" s="97"/>
      <c r="F42" s="19">
        <f>SUMIFS('Data Repository Table'!$J:$J,'Data Repository Table'!$G:$G,'Expenses Analysis'!$C42,'Data Repository Table'!$H:$H,'Expenses Analysis'!$D42, 'Data Repository Table'!$C:$C, 'Expenses Analysis'!$A42, 'Data Repository Table'!$B:$B, 'Expenses Analysis'!$B42, 'Data Repository Table'!$D:$D, 'Expenses Analysis'!F$12, 'Data Repository Table'!$A:$A, "Financial Actual")</f>
        <v>3015948.6746999999</v>
      </c>
      <c r="G42" s="19">
        <f>SUMIFS('Data Repository Table'!$J:$J,'Data Repository Table'!$G:$G,'Expenses Analysis'!$C42,'Data Repository Table'!$H:$H,'Expenses Analysis'!$D42, 'Data Repository Table'!$C:$C, 'Expenses Analysis'!$A42, 'Data Repository Table'!$B:$B, 'Expenses Analysis'!$B42, 'Data Repository Table'!$D:$D, 'Expenses Analysis'!G$12, 'Data Repository Table'!$A:$A, "Financial Actual")</f>
        <v>2402723.2787999995</v>
      </c>
      <c r="H42" s="19">
        <f>SUMIFS('Data Repository Table'!$J:$J,'Data Repository Table'!$G:$G,'Expenses Analysis'!$C42,'Data Repository Table'!$H:$H,'Expenses Analysis'!$D42, 'Data Repository Table'!$C:$C, 'Expenses Analysis'!$A42, 'Data Repository Table'!$B:$B, 'Expenses Analysis'!$B42, 'Data Repository Table'!$D:$D, 'Expenses Analysis'!H$12, 'Data Repository Table'!$A:$A, "Financial Actual")</f>
        <v>3247912.5821999996</v>
      </c>
      <c r="I42" s="19">
        <f>SUMIFS('Data Repository Table'!$J:$J,'Data Repository Table'!$G:$G,'Expenses Analysis'!$C42,'Data Repository Table'!$H:$H,'Expenses Analysis'!$D42, 'Data Repository Table'!$C:$C, 'Expenses Analysis'!$A42, 'Data Repository Table'!$B:$B, 'Expenses Analysis'!$B42, 'Data Repository Table'!$D:$D, 'Expenses Analysis'!I$12, 'Data Repository Table'!$A:$A, "Financial Actual")</f>
        <v>2731965.4673999995</v>
      </c>
      <c r="J42" s="19">
        <f>SUMIFS('Data Repository Table'!$J:$J,'Data Repository Table'!$G:$G,'Expenses Analysis'!$C42,'Data Repository Table'!$H:$H,'Expenses Analysis'!$D42, 'Data Repository Table'!$C:$C, 'Expenses Analysis'!$A42, 'Data Repository Table'!$B:$B, 'Expenses Analysis'!$B42, 'Data Repository Table'!$D:$D, 'Expenses Analysis'!J$12, 'Data Repository Table'!$A:$A, "Financial Actual")</f>
        <v>2323192.0081500001</v>
      </c>
      <c r="K42" s="19">
        <f>SUMIFS('Data Repository Table'!$J:$J,'Data Repository Table'!$G:$G,'Expenses Analysis'!$C42,'Data Repository Table'!$H:$H,'Expenses Analysis'!$D42, 'Data Repository Table'!$C:$C, 'Expenses Analysis'!$A42, 'Data Repository Table'!$B:$B, 'Expenses Analysis'!$B42, 'Data Repository Table'!$D:$D, 'Expenses Analysis'!K$12, 'Data Repository Table'!$A:$A, "Financial Actual")</f>
        <v>1722591.0292499999</v>
      </c>
      <c r="L42" s="19">
        <f>SUMIFS('Data Repository Table'!$J:$J,'Data Repository Table'!$G:$G,'Expenses Analysis'!$C42,'Data Repository Table'!$H:$H,'Expenses Analysis'!$D42, 'Data Repository Table'!$C:$C, 'Expenses Analysis'!$A42, 'Data Repository Table'!$B:$B, 'Expenses Analysis'!$B42, 'Data Repository Table'!$D:$D, 'Expenses Analysis'!L$12, 'Data Repository Table'!$A:$A, "Financial Actual")</f>
        <v>1839134.2085999998</v>
      </c>
      <c r="M42" s="19">
        <f>SUMIFS('Data Repository Table'!$J:$J,'Data Repository Table'!$G:$G,'Expenses Analysis'!$C42,'Data Repository Table'!$H:$H,'Expenses Analysis'!$D42, 'Data Repository Table'!$C:$C, 'Expenses Analysis'!$A42, 'Data Repository Table'!$B:$B, 'Expenses Analysis'!$B42, 'Data Repository Table'!$D:$D, 'Expenses Analysis'!M$12, 'Data Repository Table'!$A:$A, "Financial Actual")</f>
        <v>2579316.7429</v>
      </c>
      <c r="N42" s="19">
        <f>SUMIFS('Data Repository Table'!$J:$J,'Data Repository Table'!$G:$G,'Expenses Analysis'!$C42,'Data Repository Table'!$H:$H,'Expenses Analysis'!$D42, 'Data Repository Table'!$C:$C, 'Expenses Analysis'!$A42, 'Data Repository Table'!$B:$B, 'Expenses Analysis'!$B42, 'Data Repository Table'!$D:$D, 'Expenses Analysis'!N$12, 'Data Repository Table'!$A:$A, "Financial Actual")</f>
        <v>2220367.5409499998</v>
      </c>
      <c r="O42" s="19">
        <f>SUMIFS('Data Repository Table'!$J:$J,'Data Repository Table'!$G:$G,'Expenses Analysis'!$C42,'Data Repository Table'!$H:$H,'Expenses Analysis'!$D42, 'Data Repository Table'!$C:$C, 'Expenses Analysis'!$A42, 'Data Repository Table'!$B:$B, 'Expenses Analysis'!$B42, 'Data Repository Table'!$D:$D, 'Expenses Analysis'!O$12, 'Data Repository Table'!$A:$A, "Financial Actual")</f>
        <v>2209012.8075999999</v>
      </c>
      <c r="P42" s="19">
        <f>SUMIFS('Data Repository Table'!$J:$J,'Data Repository Table'!$G:$G,'Expenses Analysis'!$C42,'Data Repository Table'!$H:$H,'Expenses Analysis'!$D42, 'Data Repository Table'!$C:$C, 'Expenses Analysis'!$A42, 'Data Repository Table'!$B:$B, 'Expenses Analysis'!$B42, 'Data Repository Table'!$D:$D, 'Expenses Analysis'!P$12, 'Data Repository Table'!$A:$A, "Financial Actual")</f>
        <v>2561190.8338000001</v>
      </c>
      <c r="Q42" s="19">
        <f>SUMIFS('Data Repository Table'!$J:$J,'Data Repository Table'!$G:$G,'Expenses Analysis'!$C42,'Data Repository Table'!$H:$H,'Expenses Analysis'!$D42, 'Data Repository Table'!$C:$C, 'Expenses Analysis'!$A42, 'Data Repository Table'!$B:$B, 'Expenses Analysis'!$B42, 'Data Repository Table'!$D:$D, 'Expenses Analysis'!Q$12, 'Data Repository Table'!$A:$A, "Financial Actual")</f>
        <v>2785478.9215500001</v>
      </c>
      <c r="R42" s="19">
        <f t="shared" si="4"/>
        <v>29638834.095899999</v>
      </c>
      <c r="S42" s="73"/>
      <c r="T42" s="73"/>
      <c r="U42" s="73"/>
      <c r="V42" s="73"/>
      <c r="W42" s="73"/>
    </row>
    <row r="43" spans="1:23" s="111" customFormat="1" ht="17" thickTop="1" thickBot="1">
      <c r="A43" s="110"/>
      <c r="B43" s="110"/>
      <c r="C43" s="110"/>
      <c r="D43" s="109" t="s">
        <v>21</v>
      </c>
      <c r="E43" s="110"/>
      <c r="F43" s="43">
        <f>SUM(F35:F42)</f>
        <v>8168998.5802924205</v>
      </c>
      <c r="G43" s="43">
        <f t="shared" ref="G43:Q43" si="5">SUM(G35:G42)</f>
        <v>6508016.2729576789</v>
      </c>
      <c r="H43" s="43">
        <f t="shared" si="5"/>
        <v>8797296.0201469176</v>
      </c>
      <c r="I43" s="43">
        <f t="shared" si="5"/>
        <v>7399801.6649996387</v>
      </c>
      <c r="J43" s="43">
        <f t="shared" si="5"/>
        <v>6292597.87327509</v>
      </c>
      <c r="K43" s="43">
        <f t="shared" si="5"/>
        <v>5862551.4695474999</v>
      </c>
      <c r="L43" s="43">
        <f t="shared" si="5"/>
        <v>7198677.8148285002</v>
      </c>
      <c r="M43" s="43">
        <f t="shared" si="5"/>
        <v>7481708.9511677492</v>
      </c>
      <c r="N43" s="43">
        <f t="shared" si="5"/>
        <v>8690888.6165351253</v>
      </c>
      <c r="O43" s="43">
        <f t="shared" si="5"/>
        <v>6732277.631081</v>
      </c>
      <c r="P43" s="43">
        <f t="shared" si="5"/>
        <v>8110761.1219654996</v>
      </c>
      <c r="Q43" s="43">
        <f t="shared" si="5"/>
        <v>9479913.2630085014</v>
      </c>
      <c r="R43" s="43">
        <f>SUM(R35:R42)</f>
        <v>90723489.279805601</v>
      </c>
      <c r="S43" s="110"/>
      <c r="T43" s="110"/>
      <c r="U43" s="110"/>
      <c r="V43" s="110"/>
      <c r="W43" s="110"/>
    </row>
    <row r="44" spans="1:23" ht="45" customHeight="1" thickTop="1">
      <c r="A44" s="161" t="s">
        <v>145</v>
      </c>
      <c r="B44" s="162"/>
      <c r="C44" s="162"/>
      <c r="D44" s="162"/>
      <c r="E44" s="162"/>
      <c r="F44" s="162"/>
      <c r="G44" s="162"/>
      <c r="H44" s="162"/>
      <c r="I44" s="162"/>
      <c r="J44" s="162"/>
      <c r="K44" s="162"/>
      <c r="L44" s="162"/>
      <c r="M44" s="162"/>
      <c r="N44" s="162"/>
      <c r="O44" s="162"/>
      <c r="P44" s="162"/>
      <c r="Q44" s="162"/>
      <c r="R44" s="162"/>
      <c r="S44" s="162"/>
      <c r="T44" s="162"/>
      <c r="U44" s="162"/>
      <c r="V44" s="162"/>
      <c r="W44" s="77"/>
    </row>
    <row r="45" spans="1:23" ht="18.5" customHeight="1">
      <c r="A45" s="161" t="s">
        <v>160</v>
      </c>
      <c r="B45" s="163"/>
      <c r="C45" s="163"/>
      <c r="D45" s="163"/>
      <c r="E45" s="163"/>
      <c r="F45" s="163"/>
      <c r="G45" s="163"/>
      <c r="H45" s="163"/>
      <c r="I45" s="163"/>
      <c r="J45" s="163"/>
      <c r="K45" s="163"/>
      <c r="L45" s="163"/>
      <c r="M45" s="163"/>
      <c r="N45" s="163"/>
      <c r="O45" s="163"/>
      <c r="P45" s="163"/>
      <c r="Q45" s="163"/>
      <c r="R45" s="163"/>
      <c r="S45" s="163"/>
      <c r="T45" s="163"/>
      <c r="U45" s="163"/>
      <c r="V45" s="163"/>
      <c r="W45" s="163"/>
    </row>
    <row r="46" spans="1:23" ht="38" customHeight="1">
      <c r="A46" s="167" t="s">
        <v>147</v>
      </c>
      <c r="B46" s="165"/>
      <c r="C46" s="165"/>
      <c r="D46" s="165"/>
      <c r="E46" s="165"/>
      <c r="F46" s="165"/>
      <c r="G46" s="165"/>
      <c r="H46" s="165"/>
      <c r="I46" s="165"/>
      <c r="J46" s="165"/>
      <c r="K46" s="165"/>
      <c r="L46" s="165"/>
      <c r="M46" s="165"/>
      <c r="N46" s="106"/>
      <c r="O46" s="106"/>
      <c r="P46" s="106"/>
      <c r="Q46" s="106"/>
      <c r="R46" s="106"/>
      <c r="S46" s="106"/>
      <c r="T46" s="106"/>
      <c r="U46" s="106"/>
      <c r="V46" s="106"/>
      <c r="W46" s="106"/>
    </row>
    <row r="47" spans="1:23">
      <c r="A47" s="79" t="s">
        <v>46</v>
      </c>
      <c r="B47" s="79" t="s">
        <v>99</v>
      </c>
      <c r="C47" s="79" t="s">
        <v>19</v>
      </c>
      <c r="D47" s="79" t="s">
        <v>20</v>
      </c>
      <c r="E47" s="78"/>
      <c r="F47" s="91">
        <v>41456</v>
      </c>
      <c r="G47" s="91">
        <v>41487</v>
      </c>
      <c r="H47" s="91">
        <v>41518</v>
      </c>
      <c r="I47" s="91">
        <v>41548</v>
      </c>
      <c r="J47" s="91">
        <v>41579</v>
      </c>
      <c r="K47" s="91">
        <v>41609</v>
      </c>
      <c r="L47" s="91">
        <v>41640</v>
      </c>
      <c r="M47" s="91">
        <v>41671</v>
      </c>
      <c r="N47" s="91">
        <v>41699</v>
      </c>
      <c r="O47" s="91">
        <v>41730</v>
      </c>
      <c r="P47" s="91">
        <v>41760</v>
      </c>
      <c r="Q47" s="91">
        <v>41791</v>
      </c>
      <c r="R47" s="92"/>
      <c r="S47" s="78"/>
      <c r="T47" s="78"/>
      <c r="U47" s="78"/>
      <c r="V47" s="78"/>
      <c r="W47" s="78"/>
    </row>
    <row r="48" spans="1:23">
      <c r="A48" s="79"/>
      <c r="B48" s="79"/>
      <c r="C48" s="79"/>
      <c r="D48" s="78"/>
      <c r="E48" s="78"/>
      <c r="F48" s="92"/>
      <c r="G48" s="92"/>
      <c r="H48" s="92"/>
      <c r="I48" s="92"/>
      <c r="J48" s="92"/>
      <c r="K48" s="92"/>
      <c r="L48" s="92"/>
      <c r="M48" s="92"/>
      <c r="N48" s="92"/>
      <c r="O48" s="92"/>
      <c r="P48" s="92"/>
      <c r="Q48" s="92"/>
      <c r="R48" s="94" t="s">
        <v>21</v>
      </c>
      <c r="S48" s="78"/>
      <c r="T48" s="78"/>
      <c r="U48" s="78"/>
      <c r="V48" s="78"/>
      <c r="W48" s="78"/>
    </row>
    <row r="49" spans="1:23">
      <c r="A49" s="74" t="s">
        <v>81</v>
      </c>
      <c r="B49" s="74" t="s">
        <v>136</v>
      </c>
      <c r="C49" s="74" t="s">
        <v>123</v>
      </c>
      <c r="D49" s="74" t="s">
        <v>126</v>
      </c>
      <c r="E49" s="73"/>
      <c r="F49" s="19">
        <f>SUMIFS('Data Repository Table'!$J:$J, 'Data Repository Table'!$A:$A, "Financial Actual", 'Data Repository Table'!$B:$B,'Expenses Analysis'!$B49, 'Data Repository Table'!$G:$G,'Expenses Analysis'!$C49, 'Data Repository Table'!$H:$H, 'Expenses Analysis'!$D49, 'Data Repository Table'!$D:$D,'Expenses Analysis'!F$47)</f>
        <v>4752382.6895514736</v>
      </c>
      <c r="G49" s="19">
        <f>SUMIFS('Data Repository Table'!$J:$J, 'Data Repository Table'!$A:$A, "Financial Actual", 'Data Repository Table'!$B:$B,'Expenses Analysis'!$B49, 'Data Repository Table'!$G:$G,'Expenses Analysis'!$C49, 'Data Repository Table'!$H:$H, 'Expenses Analysis'!$D49, 'Data Repository Table'!$D:$D,'Expenses Analysis'!G$47)</f>
        <v>5167035.0438473243</v>
      </c>
      <c r="H49" s="19">
        <f>SUMIFS('Data Repository Table'!$J:$J, 'Data Repository Table'!$A:$A, "Financial Actual", 'Data Repository Table'!$B:$B,'Expenses Analysis'!$B49, 'Data Repository Table'!$G:$G,'Expenses Analysis'!$C49, 'Data Repository Table'!$H:$H, 'Expenses Analysis'!$D49, 'Data Repository Table'!$D:$D,'Expenses Analysis'!H$47)</f>
        <v>5477119.2220016234</v>
      </c>
      <c r="I49" s="19">
        <f>SUMIFS('Data Repository Table'!$J:$J, 'Data Repository Table'!$A:$A, "Financial Actual", 'Data Repository Table'!$B:$B,'Expenses Analysis'!$B49, 'Data Repository Table'!$G:$G,'Expenses Analysis'!$C49, 'Data Repository Table'!$H:$H, 'Expenses Analysis'!$D49, 'Data Repository Table'!$D:$D,'Expenses Analysis'!I$47)</f>
        <v>6217372.1257881755</v>
      </c>
      <c r="J49" s="19">
        <f>SUMIFS('Data Repository Table'!$J:$J, 'Data Repository Table'!$A:$A, "Financial Actual", 'Data Repository Table'!$B:$B,'Expenses Analysis'!$B49, 'Data Repository Table'!$G:$G,'Expenses Analysis'!$C49, 'Data Repository Table'!$H:$H, 'Expenses Analysis'!$D49, 'Data Repository Table'!$D:$D,'Expenses Analysis'!J$47)</f>
        <v>6351549.5562056992</v>
      </c>
      <c r="K49" s="19">
        <f>SUMIFS('Data Repository Table'!$J:$J, 'Data Repository Table'!$A:$A, "Financial Actual", 'Data Repository Table'!$B:$B,'Expenses Analysis'!$B49, 'Data Repository Table'!$G:$G,'Expenses Analysis'!$C49, 'Data Repository Table'!$H:$H, 'Expenses Analysis'!$D49, 'Data Repository Table'!$D:$D,'Expenses Analysis'!K$47)</f>
        <v>5473893.9778650012</v>
      </c>
      <c r="L49" s="19">
        <f>SUMIFS('Data Repository Table'!$J:$J, 'Data Repository Table'!$A:$A, "Financial Actual", 'Data Repository Table'!$B:$B,'Expenses Analysis'!$B49, 'Data Repository Table'!$G:$G,'Expenses Analysis'!$C49, 'Data Repository Table'!$H:$H, 'Expenses Analysis'!$D49, 'Data Repository Table'!$D:$D,'Expenses Analysis'!L$47)</f>
        <v>7073236.3159125</v>
      </c>
      <c r="M49" s="19">
        <f>SUMIFS('Data Repository Table'!$J:$J, 'Data Repository Table'!$A:$A, "Financial Actual", 'Data Repository Table'!$B:$B,'Expenses Analysis'!$B49, 'Data Repository Table'!$G:$G,'Expenses Analysis'!$C49, 'Data Repository Table'!$H:$H, 'Expenses Analysis'!$D49, 'Data Repository Table'!$D:$D,'Expenses Analysis'!M$47)</f>
        <v>7645099.2339562494</v>
      </c>
      <c r="N49" s="19">
        <f>SUMIFS('Data Repository Table'!$J:$J, 'Data Repository Table'!$A:$A, "Financial Actual", 'Data Repository Table'!$B:$B,'Expenses Analysis'!$B49, 'Data Repository Table'!$G:$G,'Expenses Analysis'!$C49, 'Data Repository Table'!$H:$H, 'Expenses Analysis'!$D49, 'Data Repository Table'!$D:$D,'Expenses Analysis'!N$47)</f>
        <v>7576081.9643531246</v>
      </c>
      <c r="O49" s="19">
        <f>SUMIFS('Data Repository Table'!$J:$J, 'Data Repository Table'!$A:$A, "Financial Actual", 'Data Repository Table'!$B:$B,'Expenses Analysis'!$B49, 'Data Repository Table'!$G:$G,'Expenses Analysis'!$C49, 'Data Repository Table'!$H:$H, 'Expenses Analysis'!$D49, 'Data Repository Table'!$D:$D,'Expenses Analysis'!O$47)</f>
        <v>7870566.9194312505</v>
      </c>
      <c r="P49" s="19">
        <f>SUMIFS('Data Repository Table'!$J:$J, 'Data Repository Table'!$A:$A, "Financial Actual", 'Data Repository Table'!$B:$B,'Expenses Analysis'!$B49, 'Data Repository Table'!$G:$G,'Expenses Analysis'!$C49, 'Data Repository Table'!$H:$H, 'Expenses Analysis'!$D49, 'Data Repository Table'!$D:$D,'Expenses Analysis'!P$47)</f>
        <v>9096355.030431252</v>
      </c>
      <c r="Q49" s="19">
        <f>SUMIFS('Data Repository Table'!$J:$J, 'Data Repository Table'!$A:$A, "Financial Actual", 'Data Repository Table'!$B:$B,'Expenses Analysis'!$B49, 'Data Repository Table'!$G:$G,'Expenses Analysis'!$C49, 'Data Repository Table'!$H:$H, 'Expenses Analysis'!$D49, 'Data Repository Table'!$D:$D,'Expenses Analysis'!Q$47)</f>
        <v>5712658.1783212498</v>
      </c>
      <c r="R49" s="19">
        <f>SUM(F49:Q49)</f>
        <v>78413350.257664919</v>
      </c>
      <c r="S49" s="73"/>
      <c r="T49" s="73"/>
      <c r="U49" s="73"/>
      <c r="V49" s="73"/>
      <c r="W49" s="73"/>
    </row>
    <row r="50" spans="1:23">
      <c r="A50" s="74" t="s">
        <v>81</v>
      </c>
      <c r="B50" s="74" t="s">
        <v>136</v>
      </c>
      <c r="C50" s="74" t="s">
        <v>127</v>
      </c>
      <c r="D50" s="74" t="s">
        <v>128</v>
      </c>
      <c r="E50" s="73"/>
      <c r="F50" s="19">
        <f>SUMIFS('Data Repository Table'!$J:$J, 'Data Repository Table'!$A:$A, "Financial Actual", 'Data Repository Table'!$B:$B,'Expenses Analysis'!$B50, 'Data Repository Table'!$G:$G,'Expenses Analysis'!$C50, 'Data Repository Table'!$H:$H, 'Expenses Analysis'!$D50, 'Data Repository Table'!$D:$D,'Expenses Analysis'!F$47)</f>
        <v>2439061.3979192991</v>
      </c>
      <c r="G50" s="19">
        <f>SUMIFS('Data Repository Table'!$J:$J, 'Data Repository Table'!$A:$A, "Financial Actual", 'Data Repository Table'!$B:$B,'Expenses Analysis'!$B50, 'Data Repository Table'!$G:$G,'Expenses Analysis'!$C50, 'Data Repository Table'!$H:$H, 'Expenses Analysis'!$D50, 'Data Repository Table'!$D:$D,'Expenses Analysis'!G$47)</f>
        <v>2621863.5100085996</v>
      </c>
      <c r="H50" s="19">
        <f>SUMIFS('Data Repository Table'!$J:$J, 'Data Repository Table'!$A:$A, "Financial Actual", 'Data Repository Table'!$B:$B,'Expenses Analysis'!$B50, 'Data Repository Table'!$G:$G,'Expenses Analysis'!$C50, 'Data Repository Table'!$H:$H, 'Expenses Analysis'!$D50, 'Data Repository Table'!$D:$D,'Expenses Analysis'!H$47)</f>
        <v>2806168.0509719998</v>
      </c>
      <c r="I50" s="19">
        <f>SUMIFS('Data Repository Table'!$J:$J, 'Data Repository Table'!$A:$A, "Financial Actual", 'Data Repository Table'!$B:$B,'Expenses Analysis'!$B50, 'Data Repository Table'!$G:$G,'Expenses Analysis'!$C50, 'Data Repository Table'!$H:$H, 'Expenses Analysis'!$D50, 'Data Repository Table'!$D:$D,'Expenses Analysis'!I$47)</f>
        <v>3163209.5663784007</v>
      </c>
      <c r="J50" s="19">
        <f>SUMIFS('Data Repository Table'!$J:$J, 'Data Repository Table'!$A:$A, "Financial Actual", 'Data Repository Table'!$B:$B,'Expenses Analysis'!$B50, 'Data Repository Table'!$G:$G,'Expenses Analysis'!$C50, 'Data Repository Table'!$H:$H, 'Expenses Analysis'!$D50, 'Data Repository Table'!$D:$D,'Expenses Analysis'!J$47)</f>
        <v>3218501.5770913498</v>
      </c>
      <c r="K50" s="19">
        <f>SUMIFS('Data Repository Table'!$J:$J, 'Data Repository Table'!$A:$A, "Financial Actual", 'Data Repository Table'!$B:$B,'Expenses Analysis'!$B50, 'Data Repository Table'!$G:$G,'Expenses Analysis'!$C50, 'Data Repository Table'!$H:$H, 'Expenses Analysis'!$D50, 'Data Repository Table'!$D:$D,'Expenses Analysis'!K$47)</f>
        <v>2788369.1117025004</v>
      </c>
      <c r="L50" s="19">
        <f>SUMIFS('Data Repository Table'!$J:$J, 'Data Repository Table'!$A:$A, "Financial Actual", 'Data Repository Table'!$B:$B,'Expenses Analysis'!$B50, 'Data Repository Table'!$G:$G,'Expenses Analysis'!$C50, 'Data Repository Table'!$H:$H, 'Expenses Analysis'!$D50, 'Data Repository Table'!$D:$D,'Expenses Analysis'!L$47)</f>
        <v>3593667.2656375002</v>
      </c>
      <c r="M50" s="19">
        <f>SUMIFS('Data Repository Table'!$J:$J, 'Data Repository Table'!$A:$A, "Financial Actual", 'Data Repository Table'!$B:$B,'Expenses Analysis'!$B50, 'Data Repository Table'!$G:$G,'Expenses Analysis'!$C50, 'Data Repository Table'!$H:$H, 'Expenses Analysis'!$D50, 'Data Repository Table'!$D:$D,'Expenses Analysis'!M$47)</f>
        <v>3722191.4510812499</v>
      </c>
      <c r="N50" s="19">
        <f>SUMIFS('Data Repository Table'!$J:$J, 'Data Repository Table'!$A:$A, "Financial Actual", 'Data Repository Table'!$B:$B,'Expenses Analysis'!$B50, 'Data Repository Table'!$G:$G,'Expenses Analysis'!$C50, 'Data Repository Table'!$H:$H, 'Expenses Analysis'!$D50, 'Data Repository Table'!$D:$D,'Expenses Analysis'!N$47)</f>
        <v>3871145.1659843749</v>
      </c>
      <c r="O50" s="19">
        <f>SUMIFS('Data Repository Table'!$J:$J, 'Data Repository Table'!$A:$A, "Financial Actual", 'Data Repository Table'!$B:$B,'Expenses Analysis'!$B50, 'Data Repository Table'!$G:$G,'Expenses Analysis'!$C50, 'Data Repository Table'!$H:$H, 'Expenses Analysis'!$D50, 'Data Repository Table'!$D:$D,'Expenses Analysis'!O$47)</f>
        <v>3465642.2342250003</v>
      </c>
      <c r="P50" s="19">
        <f>SUMIFS('Data Repository Table'!$J:$J, 'Data Repository Table'!$A:$A, "Financial Actual", 'Data Repository Table'!$B:$B,'Expenses Analysis'!$B50, 'Data Repository Table'!$G:$G,'Expenses Analysis'!$C50, 'Data Repository Table'!$H:$H, 'Expenses Analysis'!$D50, 'Data Repository Table'!$D:$D,'Expenses Analysis'!P$47)</f>
        <v>4094860.7397625004</v>
      </c>
      <c r="Q50" s="19">
        <f>SUMIFS('Data Repository Table'!$J:$J, 'Data Repository Table'!$A:$A, "Financial Actual", 'Data Repository Table'!$B:$B,'Expenses Analysis'!$B50, 'Data Repository Table'!$G:$G,'Expenses Analysis'!$C50, 'Data Repository Table'!$H:$H, 'Expenses Analysis'!$D50, 'Data Repository Table'!$D:$D,'Expenses Analysis'!Q$47)</f>
        <v>2932911.3268075003</v>
      </c>
      <c r="R50" s="19">
        <f t="shared" ref="R50:R57" si="6">SUM(F50:Q50)</f>
        <v>38717591.397570275</v>
      </c>
      <c r="S50" s="73"/>
      <c r="T50" s="130"/>
      <c r="U50" s="73"/>
      <c r="V50" s="73"/>
      <c r="W50" s="73"/>
    </row>
    <row r="51" spans="1:23">
      <c r="A51" s="74" t="s">
        <v>81</v>
      </c>
      <c r="B51" s="74" t="s">
        <v>136</v>
      </c>
      <c r="C51" s="74" t="s">
        <v>127</v>
      </c>
      <c r="D51" s="74" t="s">
        <v>129</v>
      </c>
      <c r="E51" s="73"/>
      <c r="F51" s="19">
        <f>SUMIFS('Data Repository Table'!$J:$J, 'Data Repository Table'!$A:$A, "Financial Actual", 'Data Repository Table'!$B:$B,'Expenses Analysis'!$B51, 'Data Repository Table'!$G:$G,'Expenses Analysis'!$C51, 'Data Repository Table'!$H:$H, 'Expenses Analysis'!$D51, 'Data Repository Table'!$D:$D,'Expenses Analysis'!F$47)</f>
        <v>2300028.0101369992</v>
      </c>
      <c r="G51" s="19">
        <f>SUMIFS('Data Repository Table'!$J:$J, 'Data Repository Table'!$A:$A, "Financial Actual", 'Data Repository Table'!$B:$B,'Expenses Analysis'!$B51, 'Data Repository Table'!$G:$G,'Expenses Analysis'!$C51, 'Data Repository Table'!$H:$H, 'Expenses Analysis'!$D51, 'Data Repository Table'!$D:$D,'Expenses Analysis'!G$47)</f>
        <v>2505939.5584575003</v>
      </c>
      <c r="H51" s="19">
        <f>SUMIFS('Data Repository Table'!$J:$J, 'Data Repository Table'!$A:$A, "Financial Actual", 'Data Repository Table'!$B:$B,'Expenses Analysis'!$B51, 'Data Repository Table'!$G:$G,'Expenses Analysis'!$C51, 'Data Repository Table'!$H:$H, 'Expenses Analysis'!$D51, 'Data Repository Table'!$D:$D,'Expenses Analysis'!H$47)</f>
        <v>2627415.3951704986</v>
      </c>
      <c r="I51" s="19">
        <f>SUMIFS('Data Repository Table'!$J:$J, 'Data Repository Table'!$A:$A, "Financial Actual", 'Data Repository Table'!$B:$B,'Expenses Analysis'!$B51, 'Data Repository Table'!$G:$G,'Expenses Analysis'!$C51, 'Data Repository Table'!$H:$H, 'Expenses Analysis'!$D51, 'Data Repository Table'!$D:$D,'Expenses Analysis'!I$47)</f>
        <v>2900613.3153855</v>
      </c>
      <c r="J51" s="19">
        <f>SUMIFS('Data Repository Table'!$J:$J, 'Data Repository Table'!$A:$A, "Financial Actual", 'Data Repository Table'!$B:$B,'Expenses Analysis'!$B51, 'Data Repository Table'!$G:$G,'Expenses Analysis'!$C51, 'Data Repository Table'!$H:$H, 'Expenses Analysis'!$D51, 'Data Repository Table'!$D:$D,'Expenses Analysis'!J$47)</f>
        <v>2940556.1633002497</v>
      </c>
      <c r="K51" s="19">
        <f>SUMIFS('Data Repository Table'!$J:$J, 'Data Repository Table'!$A:$A, "Financial Actual", 'Data Repository Table'!$B:$B,'Expenses Analysis'!$B51, 'Data Repository Table'!$G:$G,'Expenses Analysis'!$C51, 'Data Repository Table'!$H:$H, 'Expenses Analysis'!$D51, 'Data Repository Table'!$D:$D,'Expenses Analysis'!K$47)</f>
        <v>2582565.0096375002</v>
      </c>
      <c r="L51" s="19">
        <f>SUMIFS('Data Repository Table'!$J:$J, 'Data Repository Table'!$A:$A, "Financial Actual", 'Data Repository Table'!$B:$B,'Expenses Analysis'!$B51, 'Data Repository Table'!$G:$G,'Expenses Analysis'!$C51, 'Data Repository Table'!$H:$H, 'Expenses Analysis'!$D51, 'Data Repository Table'!$D:$D,'Expenses Analysis'!L$47)</f>
        <v>3446732.8680624999</v>
      </c>
      <c r="M51" s="19">
        <f>SUMIFS('Data Repository Table'!$J:$J, 'Data Repository Table'!$A:$A, "Financial Actual", 'Data Repository Table'!$B:$B,'Expenses Analysis'!$B51, 'Data Repository Table'!$G:$G,'Expenses Analysis'!$C51, 'Data Repository Table'!$H:$H, 'Expenses Analysis'!$D51, 'Data Repository Table'!$D:$D,'Expenses Analysis'!M$47)</f>
        <v>3483983.4045937499</v>
      </c>
      <c r="N51" s="19">
        <f>SUMIFS('Data Repository Table'!$J:$J, 'Data Repository Table'!$A:$A, "Financial Actual", 'Data Repository Table'!$B:$B,'Expenses Analysis'!$B51, 'Data Repository Table'!$G:$G,'Expenses Analysis'!$C51, 'Data Repository Table'!$H:$H, 'Expenses Analysis'!$D51, 'Data Repository Table'!$D:$D,'Expenses Analysis'!N$47)</f>
        <v>3640816.4610781251</v>
      </c>
      <c r="O51" s="19">
        <f>SUMIFS('Data Repository Table'!$J:$J, 'Data Repository Table'!$A:$A, "Financial Actual", 'Data Repository Table'!$B:$B,'Expenses Analysis'!$B51, 'Data Repository Table'!$G:$G,'Expenses Analysis'!$C51, 'Data Repository Table'!$H:$H, 'Expenses Analysis'!$D51, 'Data Repository Table'!$D:$D,'Expenses Analysis'!O$47)</f>
        <v>3250872.5897500003</v>
      </c>
      <c r="P51" s="19">
        <f>SUMIFS('Data Repository Table'!$J:$J, 'Data Repository Table'!$A:$A, "Financial Actual", 'Data Repository Table'!$B:$B,'Expenses Analysis'!$B51, 'Data Repository Table'!$G:$G,'Expenses Analysis'!$C51, 'Data Repository Table'!$H:$H, 'Expenses Analysis'!$D51, 'Data Repository Table'!$D:$D,'Expenses Analysis'!P$47)</f>
        <v>3812121.7015625001</v>
      </c>
      <c r="Q51" s="19">
        <f>SUMIFS('Data Repository Table'!$J:$J, 'Data Repository Table'!$A:$A, "Financial Actual", 'Data Repository Table'!$B:$B,'Expenses Analysis'!$B51, 'Data Repository Table'!$G:$G,'Expenses Analysis'!$C51, 'Data Repository Table'!$H:$H, 'Expenses Analysis'!$D51, 'Data Repository Table'!$D:$D,'Expenses Analysis'!Q$47)</f>
        <v>2923183.2132374998</v>
      </c>
      <c r="R51" s="19">
        <f t="shared" si="6"/>
        <v>36414827.690372624</v>
      </c>
      <c r="S51" s="73"/>
      <c r="T51" s="73"/>
      <c r="U51" s="73"/>
      <c r="V51" s="73"/>
      <c r="W51" s="73"/>
    </row>
    <row r="52" spans="1:23">
      <c r="A52" s="74" t="s">
        <v>81</v>
      </c>
      <c r="B52" s="74" t="s">
        <v>136</v>
      </c>
      <c r="C52" s="74" t="s">
        <v>146</v>
      </c>
      <c r="D52" s="74" t="s">
        <v>130</v>
      </c>
      <c r="E52" s="73"/>
      <c r="F52" s="19">
        <f>SUMIFS('Data Repository Table'!$J:$J, 'Data Repository Table'!$A:$A, "Financial Actual", 'Data Repository Table'!$B:$B,'Expenses Analysis'!$B52, 'Data Repository Table'!$G:$G,'Expenses Analysis'!$C52, 'Data Repository Table'!$H:$H, 'Expenses Analysis'!$D52, 'Data Repository Table'!$D:$D,'Expenses Analysis'!F$47)</f>
        <v>2073604.724326327</v>
      </c>
      <c r="G52" s="19">
        <f>SUMIFS('Data Repository Table'!$J:$J, 'Data Repository Table'!$A:$A, "Financial Actual", 'Data Repository Table'!$B:$B,'Expenses Analysis'!$B52, 'Data Repository Table'!$G:$G,'Expenses Analysis'!$C52, 'Data Repository Table'!$H:$H, 'Expenses Analysis'!$D52, 'Data Repository Table'!$D:$D,'Expenses Analysis'!G$47)</f>
        <v>2269539.7804914797</v>
      </c>
      <c r="H52" s="19">
        <f>SUMIFS('Data Repository Table'!$J:$J, 'Data Repository Table'!$A:$A, "Financial Actual", 'Data Repository Table'!$B:$B,'Expenses Analysis'!$B52, 'Data Repository Table'!$G:$G,'Expenses Analysis'!$C52, 'Data Repository Table'!$H:$H, 'Expenses Analysis'!$D52, 'Data Repository Table'!$D:$D,'Expenses Analysis'!H$47)</f>
        <v>2374998.790312151</v>
      </c>
      <c r="I52" s="19">
        <f>SUMIFS('Data Repository Table'!$J:$J, 'Data Repository Table'!$A:$A, "Financial Actual", 'Data Repository Table'!$B:$B,'Expenses Analysis'!$B52, 'Data Repository Table'!$G:$G,'Expenses Analysis'!$C52, 'Data Repository Table'!$H:$H, 'Expenses Analysis'!$D52, 'Data Repository Table'!$D:$D,'Expenses Analysis'!I$47)</f>
        <v>2645968.110327912</v>
      </c>
      <c r="J52" s="19">
        <f>SUMIFS('Data Repository Table'!$J:$J, 'Data Repository Table'!$A:$A, "Financial Actual", 'Data Repository Table'!$B:$B,'Expenses Analysis'!$B52, 'Data Repository Table'!$G:$G,'Expenses Analysis'!$C52, 'Data Repository Table'!$H:$H, 'Expenses Analysis'!$D52, 'Data Repository Table'!$D:$D,'Expenses Analysis'!J$47)</f>
        <v>2691801.6955241356</v>
      </c>
      <c r="K52" s="19">
        <f>SUMIFS('Data Repository Table'!$J:$J, 'Data Repository Table'!$A:$A, "Financial Actual", 'Data Repository Table'!$B:$B,'Expenses Analysis'!$B52, 'Data Repository Table'!$G:$G,'Expenses Analysis'!$C52, 'Data Repository Table'!$H:$H, 'Expenses Analysis'!$D52, 'Data Repository Table'!$D:$D,'Expenses Analysis'!K$47)</f>
        <v>2348808.3419548003</v>
      </c>
      <c r="L52" s="19">
        <f>SUMIFS('Data Repository Table'!$J:$J, 'Data Repository Table'!$A:$A, "Financial Actual", 'Data Repository Table'!$B:$B,'Expenses Analysis'!$B52, 'Data Repository Table'!$G:$G,'Expenses Analysis'!$C52, 'Data Repository Table'!$H:$H, 'Expenses Analysis'!$D52, 'Data Repository Table'!$D:$D,'Expenses Analysis'!L$47)</f>
        <v>2879996.1652659997</v>
      </c>
      <c r="M52" s="19">
        <f>SUMIFS('Data Repository Table'!$J:$J, 'Data Repository Table'!$A:$A, "Financial Actual", 'Data Repository Table'!$B:$B,'Expenses Analysis'!$B52, 'Data Repository Table'!$G:$G,'Expenses Analysis'!$C52, 'Data Repository Table'!$H:$H, 'Expenses Analysis'!$D52, 'Data Repository Table'!$D:$D,'Expenses Analysis'!M$47)</f>
        <v>2972957.9397390001</v>
      </c>
      <c r="N52" s="19">
        <f>SUMIFS('Data Repository Table'!$J:$J, 'Data Repository Table'!$A:$A, "Financial Actual", 'Data Repository Table'!$B:$B,'Expenses Analysis'!$B52, 'Data Repository Table'!$G:$G,'Expenses Analysis'!$C52, 'Data Repository Table'!$H:$H, 'Expenses Analysis'!$D52, 'Data Repository Table'!$D:$D,'Expenses Analysis'!N$47)</f>
        <v>3094867.6019314998</v>
      </c>
      <c r="O52" s="19">
        <f>SUMIFS('Data Repository Table'!$J:$J, 'Data Repository Table'!$A:$A, "Financial Actual", 'Data Repository Table'!$B:$B,'Expenses Analysis'!$B52, 'Data Repository Table'!$G:$G,'Expenses Analysis'!$C52, 'Data Repository Table'!$H:$H, 'Expenses Analysis'!$D52, 'Data Repository Table'!$D:$D,'Expenses Analysis'!O$47)</f>
        <v>2768358.2978389999</v>
      </c>
      <c r="P52" s="19">
        <f>SUMIFS('Data Repository Table'!$J:$J, 'Data Repository Table'!$A:$A, "Financial Actual", 'Data Repository Table'!$B:$B,'Expenses Analysis'!$B52, 'Data Repository Table'!$G:$G,'Expenses Analysis'!$C52, 'Data Repository Table'!$H:$H, 'Expenses Analysis'!$D52, 'Data Repository Table'!$D:$D,'Expenses Analysis'!P$47)</f>
        <v>3268026.2100749998</v>
      </c>
      <c r="Q52" s="19">
        <f>SUMIFS('Data Repository Table'!$J:$J, 'Data Repository Table'!$A:$A, "Financial Actual", 'Data Repository Table'!$B:$B,'Expenses Analysis'!$B52, 'Data Repository Table'!$G:$G,'Expenses Analysis'!$C52, 'Data Repository Table'!$H:$H, 'Expenses Analysis'!$D52, 'Data Repository Table'!$D:$D,'Expenses Analysis'!Q$47)</f>
        <v>2363869.6207261998</v>
      </c>
      <c r="R52" s="19">
        <f t="shared" si="6"/>
        <v>31752797.278513506</v>
      </c>
      <c r="S52" s="73"/>
      <c r="T52" s="73"/>
      <c r="U52" s="73"/>
      <c r="V52" s="73"/>
      <c r="W52" s="73"/>
    </row>
    <row r="53" spans="1:23">
      <c r="A53" s="74" t="s">
        <v>81</v>
      </c>
      <c r="B53" s="74" t="s">
        <v>136</v>
      </c>
      <c r="C53" s="74" t="s">
        <v>146</v>
      </c>
      <c r="D53" s="74" t="s">
        <v>131</v>
      </c>
      <c r="E53" s="73"/>
      <c r="F53" s="19">
        <f>SUMIFS('Data Repository Table'!$J:$J, 'Data Repository Table'!$A:$A, "Financial Actual", 'Data Repository Table'!$B:$B,'Expenses Analysis'!$B53, 'Data Repository Table'!$G:$G,'Expenses Analysis'!$C53, 'Data Repository Table'!$H:$H, 'Expenses Analysis'!$D53, 'Data Repository Table'!$D:$D,'Expenses Analysis'!F$47)</f>
        <v>1347738.8706587995</v>
      </c>
      <c r="G53" s="19">
        <f>SUMIFS('Data Repository Table'!$J:$J, 'Data Repository Table'!$A:$A, "Financial Actual", 'Data Repository Table'!$B:$B,'Expenses Analysis'!$B53, 'Data Repository Table'!$G:$G,'Expenses Analysis'!$C53, 'Data Repository Table'!$H:$H, 'Expenses Analysis'!$D53, 'Data Repository Table'!$D:$D,'Expenses Analysis'!G$47)</f>
        <v>1561170.3574350001</v>
      </c>
      <c r="H53" s="19">
        <f>SUMIFS('Data Repository Table'!$J:$J, 'Data Repository Table'!$A:$A, "Financial Actual", 'Data Repository Table'!$B:$B,'Expenses Analysis'!$B53, 'Data Repository Table'!$G:$G,'Expenses Analysis'!$C53, 'Data Repository Table'!$H:$H, 'Expenses Analysis'!$D53, 'Data Repository Table'!$D:$D,'Expenses Analysis'!H$47)</f>
        <v>1574874.1415601994</v>
      </c>
      <c r="I53" s="19">
        <f>SUMIFS('Data Repository Table'!$J:$J, 'Data Repository Table'!$A:$A, "Financial Actual", 'Data Repository Table'!$B:$B,'Expenses Analysis'!$B53, 'Data Repository Table'!$G:$G,'Expenses Analysis'!$C53, 'Data Repository Table'!$H:$H, 'Expenses Analysis'!$D53, 'Data Repository Table'!$D:$D,'Expenses Analysis'!I$47)</f>
        <v>1880373.5227742002</v>
      </c>
      <c r="J53" s="19">
        <f>SUMIFS('Data Repository Table'!$J:$J, 'Data Repository Table'!$A:$A, "Financial Actual", 'Data Repository Table'!$B:$B,'Expenses Analysis'!$B53, 'Data Repository Table'!$G:$G,'Expenses Analysis'!$C53, 'Data Repository Table'!$H:$H, 'Expenses Analysis'!$D53, 'Data Repository Table'!$D:$D,'Expenses Analysis'!J$47)</f>
        <v>1968683.2157081</v>
      </c>
      <c r="K53" s="19">
        <f>SUMIFS('Data Repository Table'!$J:$J, 'Data Repository Table'!$A:$A, "Financial Actual", 'Data Repository Table'!$B:$B,'Expenses Analysis'!$B53, 'Data Repository Table'!$G:$G,'Expenses Analysis'!$C53, 'Data Repository Table'!$H:$H, 'Expenses Analysis'!$D53, 'Data Repository Table'!$D:$D,'Expenses Analysis'!K$47)</f>
        <v>1158623.1401823002</v>
      </c>
      <c r="L53" s="19">
        <f>SUMIFS('Data Repository Table'!$J:$J, 'Data Repository Table'!$A:$A, "Financial Actual", 'Data Repository Table'!$B:$B,'Expenses Analysis'!$B53, 'Data Repository Table'!$G:$G,'Expenses Analysis'!$C53, 'Data Repository Table'!$H:$H, 'Expenses Analysis'!$D53, 'Data Repository Table'!$D:$D,'Expenses Analysis'!L$47)</f>
        <v>1176136.1610068001</v>
      </c>
      <c r="M53" s="19">
        <f>SUMIFS('Data Repository Table'!$J:$J, 'Data Repository Table'!$A:$A, "Financial Actual", 'Data Repository Table'!$B:$B,'Expenses Analysis'!$B53, 'Data Repository Table'!$G:$G,'Expenses Analysis'!$C53, 'Data Repository Table'!$H:$H, 'Expenses Analysis'!$D53, 'Data Repository Table'!$D:$D,'Expenses Analysis'!M$47)</f>
        <v>1239117.5758722001</v>
      </c>
      <c r="N53" s="19">
        <f>SUMIFS('Data Repository Table'!$J:$J, 'Data Repository Table'!$A:$A, "Financial Actual", 'Data Repository Table'!$B:$B,'Expenses Analysis'!$B53, 'Data Repository Table'!$G:$G,'Expenses Analysis'!$C53, 'Data Repository Table'!$H:$H, 'Expenses Analysis'!$D53, 'Data Repository Table'!$D:$D,'Expenses Analysis'!N$47)</f>
        <v>1215602.9551357001</v>
      </c>
      <c r="O53" s="19">
        <f>SUMIFS('Data Repository Table'!$J:$J, 'Data Repository Table'!$A:$A, "Financial Actual", 'Data Repository Table'!$B:$B,'Expenses Analysis'!$B53, 'Data Repository Table'!$G:$G,'Expenses Analysis'!$C53, 'Data Repository Table'!$H:$H, 'Expenses Analysis'!$D53, 'Data Repository Table'!$D:$D,'Expenses Analysis'!O$47)</f>
        <v>1190750.2535102002</v>
      </c>
      <c r="P53" s="19">
        <f>SUMIFS('Data Repository Table'!$J:$J, 'Data Repository Table'!$A:$A, "Financial Actual", 'Data Repository Table'!$B:$B,'Expenses Analysis'!$B53, 'Data Repository Table'!$G:$G,'Expenses Analysis'!$C53, 'Data Repository Table'!$H:$H, 'Expenses Analysis'!$D53, 'Data Repository Table'!$D:$D,'Expenses Analysis'!P$47)</f>
        <v>1381387.0449670001</v>
      </c>
      <c r="Q53" s="19">
        <f>SUMIFS('Data Repository Table'!$J:$J, 'Data Repository Table'!$A:$A, "Financial Actual", 'Data Repository Table'!$B:$B,'Expenses Analysis'!$B53, 'Data Repository Table'!$G:$G,'Expenses Analysis'!$C53, 'Data Repository Table'!$H:$H, 'Expenses Analysis'!$D53, 'Data Repository Table'!$D:$D,'Expenses Analysis'!Q$47)</f>
        <v>1040665.7581107001</v>
      </c>
      <c r="R53" s="19">
        <f t="shared" si="6"/>
        <v>16735122.996921198</v>
      </c>
      <c r="S53" s="73"/>
      <c r="T53" s="73"/>
      <c r="U53" s="73"/>
      <c r="V53" s="73"/>
      <c r="W53" s="73"/>
    </row>
    <row r="54" spans="1:23">
      <c r="A54" s="74" t="s">
        <v>81</v>
      </c>
      <c r="B54" s="74" t="s">
        <v>136</v>
      </c>
      <c r="C54" s="74" t="s">
        <v>146</v>
      </c>
      <c r="D54" s="74" t="s">
        <v>132</v>
      </c>
      <c r="E54" s="73"/>
      <c r="F54" s="19">
        <f>SUMIFS('Data Repository Table'!$J:$J, 'Data Repository Table'!$A:$A, "Financial Actual", 'Data Repository Table'!$B:$B,'Expenses Analysis'!$B54, 'Data Repository Table'!$G:$G,'Expenses Analysis'!$C54, 'Data Repository Table'!$H:$H, 'Expenses Analysis'!$D54, 'Data Repository Table'!$D:$D,'Expenses Analysis'!F$47)</f>
        <v>1800236.6472906992</v>
      </c>
      <c r="G54" s="19">
        <f>SUMIFS('Data Repository Table'!$J:$J, 'Data Repository Table'!$A:$A, "Financial Actual", 'Data Repository Table'!$B:$B,'Expenses Analysis'!$B54, 'Data Repository Table'!$G:$G,'Expenses Analysis'!$C54, 'Data Repository Table'!$H:$H, 'Expenses Analysis'!$D54, 'Data Repository Table'!$D:$D,'Expenses Analysis'!G$47)</f>
        <v>1959718.9384044998</v>
      </c>
      <c r="H54" s="19">
        <f>SUMIFS('Data Repository Table'!$J:$J, 'Data Repository Table'!$A:$A, "Financial Actual", 'Data Repository Table'!$B:$B,'Expenses Analysis'!$B54, 'Data Repository Table'!$G:$G,'Expenses Analysis'!$C54, 'Data Repository Table'!$H:$H, 'Expenses Analysis'!$D54, 'Data Repository Table'!$D:$D,'Expenses Analysis'!H$47)</f>
        <v>2069515.5841112991</v>
      </c>
      <c r="I54" s="19">
        <f>SUMIFS('Data Repository Table'!$J:$J, 'Data Repository Table'!$A:$A, "Financial Actual", 'Data Repository Table'!$B:$B,'Expenses Analysis'!$B54, 'Data Repository Table'!$G:$G,'Expenses Analysis'!$C54, 'Data Repository Table'!$H:$H, 'Expenses Analysis'!$D54, 'Data Repository Table'!$D:$D,'Expenses Analysis'!I$47)</f>
        <v>2330999.3359503001</v>
      </c>
      <c r="J54" s="19">
        <f>SUMIFS('Data Repository Table'!$J:$J, 'Data Repository Table'!$A:$A, "Financial Actual", 'Data Repository Table'!$B:$B,'Expenses Analysis'!$B54, 'Data Repository Table'!$G:$G,'Expenses Analysis'!$C54, 'Data Repository Table'!$H:$H, 'Expenses Analysis'!$D54, 'Data Repository Table'!$D:$D,'Expenses Analysis'!J$47)</f>
        <v>2376535.9434183999</v>
      </c>
      <c r="K54" s="19">
        <f>SUMIFS('Data Repository Table'!$J:$J, 'Data Repository Table'!$A:$A, "Financial Actual", 'Data Repository Table'!$B:$B,'Expenses Analysis'!$B54, 'Data Repository Table'!$G:$G,'Expenses Analysis'!$C54, 'Data Repository Table'!$H:$H, 'Expenses Analysis'!$D54, 'Data Repository Table'!$D:$D,'Expenses Analysis'!K$47)</f>
        <v>1447049.2500542002</v>
      </c>
      <c r="L54" s="19">
        <f>SUMIFS('Data Repository Table'!$J:$J, 'Data Repository Table'!$A:$A, "Financial Actual", 'Data Repository Table'!$B:$B,'Expenses Analysis'!$B54, 'Data Repository Table'!$G:$G,'Expenses Analysis'!$C54, 'Data Repository Table'!$H:$H, 'Expenses Analysis'!$D54, 'Data Repository Table'!$D:$D,'Expenses Analysis'!L$47)</f>
        <v>1483562.2037511999</v>
      </c>
      <c r="M54" s="19">
        <f>SUMIFS('Data Repository Table'!$J:$J, 'Data Repository Table'!$A:$A, "Financial Actual", 'Data Repository Table'!$B:$B,'Expenses Analysis'!$B54, 'Data Repository Table'!$G:$G,'Expenses Analysis'!$C54, 'Data Repository Table'!$H:$H, 'Expenses Analysis'!$D54, 'Data Repository Table'!$D:$D,'Expenses Analysis'!M$47)</f>
        <v>1516247.7055998</v>
      </c>
      <c r="N54" s="19">
        <f>SUMIFS('Data Repository Table'!$J:$J, 'Data Repository Table'!$A:$A, "Financial Actual", 'Data Repository Table'!$B:$B,'Expenses Analysis'!$B54, 'Data Repository Table'!$G:$G,'Expenses Analysis'!$C54, 'Data Repository Table'!$H:$H, 'Expenses Analysis'!$D54, 'Data Repository Table'!$D:$D,'Expenses Analysis'!N$47)</f>
        <v>1567231.2198758</v>
      </c>
      <c r="O54" s="19">
        <f>SUMIFS('Data Repository Table'!$J:$J, 'Data Repository Table'!$A:$A, "Financial Actual", 'Data Repository Table'!$B:$B,'Expenses Analysis'!$B54, 'Data Repository Table'!$G:$G,'Expenses Analysis'!$C54, 'Data Repository Table'!$H:$H, 'Expenses Analysis'!$D54, 'Data Repository Table'!$D:$D,'Expenses Analysis'!O$47)</f>
        <v>1421177.7427773001</v>
      </c>
      <c r="P54" s="19">
        <f>SUMIFS('Data Repository Table'!$J:$J, 'Data Repository Table'!$A:$A, "Financial Actual", 'Data Repository Table'!$B:$B,'Expenses Analysis'!$B54, 'Data Repository Table'!$G:$G,'Expenses Analysis'!$C54, 'Data Repository Table'!$H:$H, 'Expenses Analysis'!$D54, 'Data Repository Table'!$D:$D,'Expenses Analysis'!P$47)</f>
        <v>1665801.7318074999</v>
      </c>
      <c r="Q54" s="19">
        <f>SUMIFS('Data Repository Table'!$J:$J, 'Data Repository Table'!$A:$A, "Financial Actual", 'Data Repository Table'!$B:$B,'Expenses Analysis'!$B54, 'Data Repository Table'!$G:$G,'Expenses Analysis'!$C54, 'Data Repository Table'!$H:$H, 'Expenses Analysis'!$D54, 'Data Repository Table'!$D:$D,'Expenses Analysis'!Q$47)</f>
        <v>1452590.2533372999</v>
      </c>
      <c r="R54" s="19">
        <f t="shared" si="6"/>
        <v>21090666.556378298</v>
      </c>
      <c r="S54" s="73"/>
      <c r="T54" s="73"/>
      <c r="U54" s="73"/>
      <c r="V54" s="73"/>
      <c r="W54" s="73"/>
    </row>
    <row r="55" spans="1:23">
      <c r="A55" s="74" t="s">
        <v>81</v>
      </c>
      <c r="B55" s="74" t="s">
        <v>136</v>
      </c>
      <c r="C55" s="74" t="s">
        <v>146</v>
      </c>
      <c r="D55" s="74" t="s">
        <v>133</v>
      </c>
      <c r="E55" s="73"/>
      <c r="F55" s="19">
        <f>SUMIFS('Data Repository Table'!$J:$J, 'Data Repository Table'!$A:$A, "Financial Actual", 'Data Repository Table'!$B:$B,'Expenses Analysis'!$B55, 'Data Repository Table'!$G:$G,'Expenses Analysis'!$C55, 'Data Repository Table'!$H:$H, 'Expenses Analysis'!$D55, 'Data Repository Table'!$D:$D,'Expenses Analysis'!F$47)</f>
        <v>886197.60176639946</v>
      </c>
      <c r="G55" s="19">
        <f>SUMIFS('Data Repository Table'!$J:$J, 'Data Repository Table'!$A:$A, "Financial Actual", 'Data Repository Table'!$B:$B,'Expenses Analysis'!$B55, 'Data Repository Table'!$G:$G,'Expenses Analysis'!$C55, 'Data Repository Table'!$H:$H, 'Expenses Analysis'!$D55, 'Data Repository Table'!$D:$D,'Expenses Analysis'!G$47)</f>
        <v>1012646.749821</v>
      </c>
      <c r="H55" s="19">
        <f>SUMIFS('Data Repository Table'!$J:$J, 'Data Repository Table'!$A:$A, "Financial Actual", 'Data Repository Table'!$B:$B,'Expenses Analysis'!$B55, 'Data Repository Table'!$G:$G,'Expenses Analysis'!$C55, 'Data Repository Table'!$H:$H, 'Expenses Analysis'!$D55, 'Data Repository Table'!$D:$D,'Expenses Analysis'!H$47)</f>
        <v>1025398.9493285995</v>
      </c>
      <c r="I55" s="19">
        <f>SUMIFS('Data Repository Table'!$J:$J, 'Data Repository Table'!$A:$A, "Financial Actual", 'Data Repository Table'!$B:$B,'Expenses Analysis'!$B55, 'Data Repository Table'!$G:$G,'Expenses Analysis'!$C55, 'Data Repository Table'!$H:$H, 'Expenses Analysis'!$D55, 'Data Repository Table'!$D:$D,'Expenses Analysis'!I$47)</f>
        <v>1186610.9527146001</v>
      </c>
      <c r="J55" s="19">
        <f>SUMIFS('Data Repository Table'!$J:$J, 'Data Repository Table'!$A:$A, "Financial Actual", 'Data Repository Table'!$B:$B,'Expenses Analysis'!$B55, 'Data Repository Table'!$G:$G,'Expenses Analysis'!$C55, 'Data Repository Table'!$H:$H, 'Expenses Analysis'!$D55, 'Data Repository Table'!$D:$D,'Expenses Analysis'!J$47)</f>
        <v>1229462.2582892999</v>
      </c>
      <c r="K55" s="19">
        <f>SUMIFS('Data Repository Table'!$J:$J, 'Data Repository Table'!$A:$A, "Financial Actual", 'Data Repository Table'!$B:$B,'Expenses Analysis'!$B55, 'Data Repository Table'!$G:$G,'Expenses Analysis'!$C55, 'Data Repository Table'!$H:$H, 'Expenses Analysis'!$D55, 'Data Repository Table'!$D:$D,'Expenses Analysis'!K$47)</f>
        <v>749668.56593790022</v>
      </c>
      <c r="L55" s="19">
        <f>SUMIFS('Data Repository Table'!$J:$J, 'Data Repository Table'!$A:$A, "Financial Actual", 'Data Repository Table'!$B:$B,'Expenses Analysis'!$B55, 'Data Repository Table'!$G:$G,'Expenses Analysis'!$C55, 'Data Repository Table'!$H:$H, 'Expenses Analysis'!$D55, 'Data Repository Table'!$D:$D,'Expenses Analysis'!L$47)</f>
        <v>774322.04976840003</v>
      </c>
      <c r="M55" s="19">
        <f>SUMIFS('Data Repository Table'!$J:$J, 'Data Repository Table'!$A:$A, "Financial Actual", 'Data Repository Table'!$B:$B,'Expenses Analysis'!$B55, 'Data Repository Table'!$G:$G,'Expenses Analysis'!$C55, 'Data Repository Table'!$H:$H, 'Expenses Analysis'!$D55, 'Data Repository Table'!$D:$D,'Expenses Analysis'!M$47)</f>
        <v>795356.48947859998</v>
      </c>
      <c r="N55" s="19">
        <f>SUMIFS('Data Repository Table'!$J:$J, 'Data Repository Table'!$A:$A, "Financial Actual", 'Data Repository Table'!$B:$B,'Expenses Analysis'!$B55, 'Data Repository Table'!$G:$G,'Expenses Analysis'!$C55, 'Data Repository Table'!$H:$H, 'Expenses Analysis'!$D55, 'Data Repository Table'!$D:$D,'Expenses Analysis'!N$47)</f>
        <v>795992.24834010005</v>
      </c>
      <c r="O55" s="19">
        <f>SUMIFS('Data Repository Table'!$J:$J, 'Data Repository Table'!$A:$A, "Financial Actual", 'Data Repository Table'!$B:$B,'Expenses Analysis'!$B55, 'Data Repository Table'!$G:$G,'Expenses Analysis'!$C55, 'Data Repository Table'!$H:$H, 'Expenses Analysis'!$D55, 'Data Repository Table'!$D:$D,'Expenses Analysis'!O$47)</f>
        <v>759387.99960660015</v>
      </c>
      <c r="P55" s="19">
        <f>SUMIFS('Data Repository Table'!$J:$J, 'Data Repository Table'!$A:$A, "Financial Actual", 'Data Repository Table'!$B:$B,'Expenses Analysis'!$B55, 'Data Repository Table'!$G:$G,'Expenses Analysis'!$C55, 'Data Repository Table'!$H:$H, 'Expenses Analysis'!$D55, 'Data Repository Table'!$D:$D,'Expenses Analysis'!P$47)</f>
        <v>879614.44655700005</v>
      </c>
      <c r="Q55" s="19">
        <f>SUMIFS('Data Repository Table'!$J:$J, 'Data Repository Table'!$A:$A, "Financial Actual", 'Data Repository Table'!$B:$B,'Expenses Analysis'!$B55, 'Data Repository Table'!$G:$G,'Expenses Analysis'!$C55, 'Data Repository Table'!$H:$H, 'Expenses Analysis'!$D55, 'Data Repository Table'!$D:$D,'Expenses Analysis'!Q$47)</f>
        <v>718766.35225710005</v>
      </c>
      <c r="R55" s="19">
        <f t="shared" si="6"/>
        <v>10813424.6638656</v>
      </c>
      <c r="S55" s="73"/>
      <c r="T55" s="73"/>
      <c r="U55" s="73"/>
      <c r="V55" s="73"/>
      <c r="W55" s="73"/>
    </row>
    <row r="56" spans="1:23" ht="16" thickBot="1">
      <c r="A56" s="74" t="s">
        <v>81</v>
      </c>
      <c r="B56" s="74" t="s">
        <v>136</v>
      </c>
      <c r="C56" s="74" t="s">
        <v>134</v>
      </c>
      <c r="D56" s="74" t="s">
        <v>135</v>
      </c>
      <c r="E56" s="73"/>
      <c r="F56" s="19">
        <f>SUMIFS('Data Repository Table'!$J:$J, 'Data Repository Table'!$A:$A, "Financial Actual", 'Data Repository Table'!$B:$B,'Expenses Analysis'!$B56, 'Data Repository Table'!$G:$G,'Expenses Analysis'!$C56, 'Data Repository Table'!$H:$H, 'Expenses Analysis'!$D56, 'Data Repository Table'!$D:$D,'Expenses Analysis'!F$47)</f>
        <v>7367588.6791624967</v>
      </c>
      <c r="G56" s="19">
        <f>SUMIFS('Data Repository Table'!$J:$J, 'Data Repository Table'!$A:$A, "Financial Actual", 'Data Repository Table'!$B:$B,'Expenses Analysis'!$B56, 'Data Repository Table'!$G:$G,'Expenses Analysis'!$C56, 'Data Repository Table'!$H:$H, 'Expenses Analysis'!$D56, 'Data Repository Table'!$D:$D,'Expenses Analysis'!G$47)</f>
        <v>7849336.0209874995</v>
      </c>
      <c r="H56" s="19">
        <f>SUMIFS('Data Repository Table'!$J:$J, 'Data Repository Table'!$A:$A, "Financial Actual", 'Data Repository Table'!$B:$B,'Expenses Analysis'!$B56, 'Data Repository Table'!$G:$G,'Expenses Analysis'!$C56, 'Data Repository Table'!$H:$H, 'Expenses Analysis'!$D56, 'Data Repository Table'!$D:$D,'Expenses Analysis'!H$47)</f>
        <v>8389760.6297374964</v>
      </c>
      <c r="I56" s="19">
        <f>SUMIFS('Data Repository Table'!$J:$J, 'Data Repository Table'!$A:$A, "Financial Actual", 'Data Repository Table'!$B:$B,'Expenses Analysis'!$B56, 'Data Repository Table'!$G:$G,'Expenses Analysis'!$C56, 'Data Repository Table'!$H:$H, 'Expenses Analysis'!$D56, 'Data Repository Table'!$D:$D,'Expenses Analysis'!I$47)</f>
        <v>9137407.9125625007</v>
      </c>
      <c r="J56" s="19">
        <f>SUMIFS('Data Repository Table'!$J:$J, 'Data Repository Table'!$A:$A, "Financial Actual", 'Data Repository Table'!$B:$B,'Expenses Analysis'!$B56, 'Data Repository Table'!$G:$G,'Expenses Analysis'!$C56, 'Data Repository Table'!$H:$H, 'Expenses Analysis'!$D56, 'Data Repository Table'!$D:$D,'Expenses Analysis'!J$47)</f>
        <v>9187415.9798249993</v>
      </c>
      <c r="K56" s="19">
        <f>SUMIFS('Data Repository Table'!$J:$J, 'Data Repository Table'!$A:$A, "Financial Actual", 'Data Repository Table'!$B:$B,'Expenses Analysis'!$B56, 'Data Repository Table'!$G:$G,'Expenses Analysis'!$C56, 'Data Repository Table'!$H:$H, 'Expenses Analysis'!$D56, 'Data Repository Table'!$D:$D,'Expenses Analysis'!K$47)</f>
        <v>5779740.0739000011</v>
      </c>
      <c r="L56" s="19">
        <f>SUMIFS('Data Repository Table'!$J:$J, 'Data Repository Table'!$A:$A, "Financial Actual", 'Data Repository Table'!$B:$B,'Expenses Analysis'!$B56, 'Data Repository Table'!$G:$G,'Expenses Analysis'!$C56, 'Data Repository Table'!$H:$H, 'Expenses Analysis'!$D56, 'Data Repository Table'!$D:$D,'Expenses Analysis'!L$47)</f>
        <v>6008311.4579999996</v>
      </c>
      <c r="M56" s="19">
        <f>SUMIFS('Data Repository Table'!$J:$J, 'Data Repository Table'!$A:$A, "Financial Actual", 'Data Repository Table'!$B:$B,'Expenses Analysis'!$B56, 'Data Repository Table'!$G:$G,'Expenses Analysis'!$C56, 'Data Repository Table'!$H:$H, 'Expenses Analysis'!$D56, 'Data Repository Table'!$D:$D,'Expenses Analysis'!M$47)</f>
        <v>6995040.989875</v>
      </c>
      <c r="N56" s="19">
        <f>SUMIFS('Data Repository Table'!$J:$J, 'Data Repository Table'!$A:$A, "Financial Actual", 'Data Repository Table'!$B:$B,'Expenses Analysis'!$B56, 'Data Repository Table'!$G:$G,'Expenses Analysis'!$C56, 'Data Repository Table'!$H:$H, 'Expenses Analysis'!$D56, 'Data Repository Table'!$D:$D,'Expenses Analysis'!N$47)</f>
        <v>6352457.05155</v>
      </c>
      <c r="O56" s="19">
        <f>SUMIFS('Data Repository Table'!$J:$J, 'Data Repository Table'!$A:$A, "Financial Actual", 'Data Repository Table'!$B:$B,'Expenses Analysis'!$B56, 'Data Repository Table'!$G:$G,'Expenses Analysis'!$C56, 'Data Repository Table'!$H:$H, 'Expenses Analysis'!$D56, 'Data Repository Table'!$D:$D,'Expenses Analysis'!O$47)</f>
        <v>6560328.9663875001</v>
      </c>
      <c r="P56" s="19">
        <f>SUMIFS('Data Repository Table'!$J:$J, 'Data Repository Table'!$A:$A, "Financial Actual", 'Data Repository Table'!$B:$B,'Expenses Analysis'!$B56, 'Data Repository Table'!$G:$G,'Expenses Analysis'!$C56, 'Data Repository Table'!$H:$H, 'Expenses Analysis'!$D56, 'Data Repository Table'!$D:$D,'Expenses Analysis'!P$47)</f>
        <v>7526766.7026125006</v>
      </c>
      <c r="Q56" s="19">
        <f>SUMIFS('Data Repository Table'!$J:$J, 'Data Repository Table'!$A:$A, "Financial Actual", 'Data Repository Table'!$B:$B,'Expenses Analysis'!$B56, 'Data Repository Table'!$G:$G,'Expenses Analysis'!$C56, 'Data Repository Table'!$H:$H, 'Expenses Analysis'!$D56, 'Data Repository Table'!$D:$D,'Expenses Analysis'!Q$47)</f>
        <v>6174477.1062125005</v>
      </c>
      <c r="R56" s="19">
        <f t="shared" si="6"/>
        <v>87328631.570812494</v>
      </c>
      <c r="S56" s="73"/>
      <c r="T56" s="73"/>
      <c r="U56" s="73"/>
      <c r="V56" s="73"/>
      <c r="W56" s="73"/>
    </row>
    <row r="57" spans="1:23" s="111" customFormat="1" ht="17" thickTop="1" thickBot="1">
      <c r="A57" s="109" t="s">
        <v>21</v>
      </c>
      <c r="B57" s="109" t="s">
        <v>21</v>
      </c>
      <c r="C57" s="109" t="s">
        <v>21</v>
      </c>
      <c r="D57" s="109" t="s">
        <v>21</v>
      </c>
      <c r="E57" s="110"/>
      <c r="F57" s="43">
        <f>SUM(F49:F56)</f>
        <v>22966838.620812498</v>
      </c>
      <c r="G57" s="43">
        <f t="shared" ref="G57:Q57" si="7">SUM(G49:G56)</f>
        <v>24947249.959452901</v>
      </c>
      <c r="H57" s="43">
        <f t="shared" si="7"/>
        <v>26345250.763193868</v>
      </c>
      <c r="I57" s="43">
        <f t="shared" si="7"/>
        <v>29462554.841881588</v>
      </c>
      <c r="J57" s="43">
        <f t="shared" si="7"/>
        <v>29964506.389362231</v>
      </c>
      <c r="K57" s="43">
        <f t="shared" si="7"/>
        <v>22328717.471234206</v>
      </c>
      <c r="L57" s="43">
        <f t="shared" si="7"/>
        <v>26435964.487404898</v>
      </c>
      <c r="M57" s="43">
        <f t="shared" si="7"/>
        <v>28369994.790195849</v>
      </c>
      <c r="N57" s="43">
        <f t="shared" si="7"/>
        <v>28114194.668248728</v>
      </c>
      <c r="O57" s="43">
        <f t="shared" si="7"/>
        <v>27287085.003526852</v>
      </c>
      <c r="P57" s="43">
        <f t="shared" si="7"/>
        <v>31724933.607775252</v>
      </c>
      <c r="Q57" s="43">
        <f t="shared" si="7"/>
        <v>23319121.809010051</v>
      </c>
      <c r="R57" s="43">
        <f t="shared" si="6"/>
        <v>321266412.41209894</v>
      </c>
      <c r="S57" s="110"/>
      <c r="T57" s="110"/>
      <c r="U57" s="110"/>
      <c r="V57" s="110"/>
      <c r="W57" s="110"/>
    </row>
    <row r="58" spans="1:23" ht="25" customHeight="1" thickTop="1">
      <c r="A58" s="164"/>
      <c r="B58" s="165"/>
      <c r="C58" s="165"/>
      <c r="D58" s="165"/>
      <c r="E58" s="165"/>
      <c r="F58" s="165"/>
      <c r="G58" s="165"/>
      <c r="H58" s="165"/>
      <c r="I58" s="165"/>
      <c r="J58" s="165"/>
      <c r="K58" s="165"/>
      <c r="L58" s="165"/>
      <c r="M58" s="165"/>
      <c r="N58" s="165"/>
      <c r="O58" s="165"/>
      <c r="P58" s="165"/>
      <c r="Q58" s="165"/>
      <c r="R58" s="165"/>
      <c r="S58" s="165"/>
      <c r="T58" s="86"/>
      <c r="U58" s="86"/>
      <c r="V58" s="86"/>
      <c r="W58" s="86"/>
    </row>
    <row r="59" spans="1:23" ht="25" customHeight="1">
      <c r="A59" s="138" t="s">
        <v>19</v>
      </c>
      <c r="B59" s="140" t="s">
        <v>190</v>
      </c>
      <c r="C59" s="140" t="s">
        <v>51</v>
      </c>
      <c r="D59" s="140" t="s">
        <v>64</v>
      </c>
      <c r="E59" s="140" t="s">
        <v>63</v>
      </c>
      <c r="F59" s="18"/>
      <c r="G59" s="18"/>
      <c r="H59" s="18"/>
      <c r="I59" s="18"/>
      <c r="J59" s="18"/>
      <c r="K59" s="18"/>
      <c r="L59" s="18"/>
      <c r="M59" s="18"/>
      <c r="N59" s="18"/>
      <c r="O59" s="18"/>
      <c r="P59" s="18"/>
      <c r="Q59" s="18"/>
      <c r="R59" s="18"/>
      <c r="S59" s="18"/>
      <c r="T59" s="86"/>
      <c r="U59" s="86"/>
      <c r="V59" s="86"/>
      <c r="W59" s="86"/>
    </row>
    <row r="60" spans="1:23" ht="18" customHeight="1">
      <c r="A60" s="131" t="str">
        <f>$C$49</f>
        <v>Chemical Costs</v>
      </c>
      <c r="B60" s="139">
        <f>SUMIF($C$49:$C$56,$A60,$R$49:$R$56)</f>
        <v>78413350.257664919</v>
      </c>
      <c r="C60" s="141">
        <f>SUMIFS($R$15:$R$22, $C$15:$C$22,$A60,$A$15:$A$22,$C$59)</f>
        <v>10125517.983652497</v>
      </c>
      <c r="D60" s="141">
        <f>SUMIFS($R$25:$R$32, $C$25:$C$32,$A60,$A$25:$A$32,$D$59)</f>
        <v>46326012.775156811</v>
      </c>
      <c r="E60" s="141">
        <f>SUMIFS($R$35:$R$42, $C$35:$C$42,$A60,$A$35:$A$42,$E$59)</f>
        <v>21961819.498855624</v>
      </c>
      <c r="F60"/>
      <c r="G60"/>
      <c r="H60"/>
      <c r="I60"/>
      <c r="J60"/>
      <c r="K60"/>
      <c r="L60"/>
      <c r="M60"/>
      <c r="N60"/>
      <c r="O60"/>
      <c r="P60"/>
      <c r="Q60"/>
      <c r="R60"/>
      <c r="T60" s="2"/>
      <c r="U60" s="2"/>
      <c r="V60" s="2"/>
      <c r="W60" s="2"/>
    </row>
    <row r="61" spans="1:23" ht="16">
      <c r="A61" s="131" t="str">
        <f>$C$50</f>
        <v>Facility Costs</v>
      </c>
      <c r="B61" s="139">
        <f t="shared" ref="B61:B63" si="8">SUMIF($C$49:$C$56,$A61,$R$49:$R$56)</f>
        <v>75132419.087942898</v>
      </c>
      <c r="C61" s="141">
        <f t="shared" ref="C61:C63" si="9">SUMIFS($R$15:$R$22, $C$15:$C$22,$A61,$A$15:$A$22,$C$59)</f>
        <v>11801303.011249995</v>
      </c>
      <c r="D61" s="141">
        <f t="shared" ref="D61:D63" si="10">SUMIFS($R$25:$R$32, $C$25:$C$32,$A61,$A$25:$A$32,$D$59)</f>
        <v>42465511.710560411</v>
      </c>
      <c r="E61" s="141">
        <f t="shared" ref="E61:E63" si="11">SUMIFS($R$35:$R$42, $C$35:$C$42,$A61,$A$35:$A$42,$E$59)</f>
        <v>20865604.366132498</v>
      </c>
      <c r="F61"/>
      <c r="G61"/>
      <c r="H61"/>
      <c r="I61"/>
      <c r="J61"/>
      <c r="K61"/>
      <c r="L61"/>
      <c r="M61"/>
      <c r="N61"/>
      <c r="O61"/>
      <c r="P61"/>
      <c r="Q61"/>
      <c r="R61"/>
      <c r="T61" s="2"/>
      <c r="U61" s="2"/>
      <c r="V61" s="2"/>
      <c r="W61" s="2"/>
    </row>
    <row r="62" spans="1:23" ht="17" customHeight="1">
      <c r="A62" s="131" t="str">
        <f>$C$52</f>
        <v>Operational Maintenance Costs</v>
      </c>
      <c r="B62" s="139">
        <f t="shared" si="8"/>
        <v>80392011.495678604</v>
      </c>
      <c r="C62" s="141">
        <f t="shared" si="9"/>
        <v>13743574.812112492</v>
      </c>
      <c r="D62" s="141">
        <f t="shared" si="10"/>
        <v>48391205.36464861</v>
      </c>
      <c r="E62" s="141">
        <f t="shared" si="11"/>
        <v>18257231.318917498</v>
      </c>
      <c r="F62"/>
      <c r="G62"/>
      <c r="H62"/>
      <c r="I62"/>
      <c r="J62"/>
      <c r="K62"/>
      <c r="L62"/>
      <c r="M62"/>
      <c r="N62"/>
      <c r="O62"/>
      <c r="P62"/>
      <c r="Q62"/>
      <c r="R62"/>
      <c r="T62" s="2"/>
      <c r="U62" s="2"/>
      <c r="V62" s="2"/>
      <c r="W62" s="2"/>
    </row>
    <row r="63" spans="1:23" ht="16">
      <c r="A63" s="131" t="str">
        <f>$C$56</f>
        <v>Labour Costs</v>
      </c>
      <c r="B63" s="139">
        <f t="shared" si="8"/>
        <v>87328631.570812494</v>
      </c>
      <c r="C63" s="141">
        <f t="shared" si="9"/>
        <v>15553428.285312492</v>
      </c>
      <c r="D63" s="141">
        <f t="shared" si="10"/>
        <v>42136369.189600006</v>
      </c>
      <c r="E63" s="141">
        <f t="shared" si="11"/>
        <v>29638834.095899999</v>
      </c>
      <c r="F63"/>
      <c r="G63"/>
      <c r="H63"/>
      <c r="I63"/>
      <c r="J63"/>
      <c r="K63"/>
      <c r="L63"/>
      <c r="M63"/>
      <c r="N63"/>
      <c r="O63"/>
      <c r="P63"/>
      <c r="Q63"/>
      <c r="R63"/>
      <c r="T63" s="2"/>
      <c r="U63" s="2"/>
      <c r="V63" s="2"/>
      <c r="W63" s="2"/>
    </row>
    <row r="64" spans="1:23">
      <c r="A64" s="112"/>
      <c r="C64" s="152">
        <f>SUM($C$60:$C$63)</f>
        <v>51223824.092327476</v>
      </c>
      <c r="D64" s="152">
        <f>SUM(D$60:D$63)</f>
        <v>179319099.03996581</v>
      </c>
      <c r="E64" s="152">
        <f>SUM(E$60:E$63)</f>
        <v>90723489.279805616</v>
      </c>
      <c r="F64"/>
      <c r="G64"/>
      <c r="H64"/>
      <c r="I64"/>
      <c r="J64"/>
      <c r="K64"/>
      <c r="L64"/>
      <c r="M64"/>
      <c r="N64"/>
      <c r="O64"/>
      <c r="P64"/>
      <c r="Q64"/>
      <c r="R64"/>
      <c r="T64" s="2"/>
      <c r="U64" s="2"/>
      <c r="V64" s="2"/>
      <c r="W64" s="2"/>
    </row>
    <row r="65" spans="1:23">
      <c r="A65" s="73"/>
      <c r="B65" s="73"/>
      <c r="C65" s="73"/>
      <c r="D65" s="73"/>
      <c r="E65" s="73"/>
      <c r="S65" s="73"/>
      <c r="T65" s="73"/>
      <c r="U65" s="73"/>
      <c r="V65" s="73"/>
      <c r="W65" s="73"/>
    </row>
    <row r="66" spans="1:23">
      <c r="A66" s="73"/>
      <c r="B66" s="73"/>
      <c r="C66" s="73"/>
      <c r="D66" s="73"/>
      <c r="E66" s="73"/>
      <c r="S66" s="73"/>
      <c r="T66" s="73"/>
      <c r="U66" s="73"/>
      <c r="V66" s="73"/>
      <c r="W66" s="73"/>
    </row>
    <row r="67" spans="1:23" ht="16">
      <c r="A67" s="138" t="s">
        <v>19</v>
      </c>
      <c r="B67" s="140" t="s">
        <v>51</v>
      </c>
      <c r="C67" s="140" t="s">
        <v>64</v>
      </c>
      <c r="D67" s="140" t="s">
        <v>63</v>
      </c>
      <c r="E67" s="73"/>
      <c r="M67" s="105"/>
      <c r="S67" s="73"/>
      <c r="T67" s="73"/>
      <c r="U67" s="73"/>
      <c r="V67" s="73"/>
      <c r="W67" s="73"/>
    </row>
    <row r="68" spans="1:23" ht="16">
      <c r="A68" s="131" t="str">
        <f>$C$49</f>
        <v>Chemical Costs</v>
      </c>
      <c r="B68" s="141">
        <f>SUMIFS($R$15:$R$22, $C$15:$C$22,$A68,$A$15:$A$22,$C$59)</f>
        <v>10125517.983652497</v>
      </c>
      <c r="C68" s="141">
        <f>SUMIFS($R$25:$R$32, $C$25:$C$32,$A68,$A$25:$A$32,$D$59)</f>
        <v>46326012.775156811</v>
      </c>
      <c r="D68" s="141">
        <f>SUMIFS($R$35:$R$42, $C$35:$C$42,$A68,$A$35:$A$42,$E$59)</f>
        <v>21961819.498855624</v>
      </c>
      <c r="E68" s="73"/>
      <c r="S68" s="73"/>
      <c r="T68" s="73"/>
      <c r="U68" s="73"/>
      <c r="V68" s="73"/>
      <c r="W68" s="73"/>
    </row>
    <row r="69" spans="1:23" ht="16">
      <c r="A69" s="131" t="str">
        <f>$C$50</f>
        <v>Facility Costs</v>
      </c>
      <c r="B69" s="141">
        <f t="shared" ref="B69:B71" si="12">SUMIFS($R$15:$R$22, $C$15:$C$22,$A69,$A$15:$A$22,$C$59)</f>
        <v>11801303.011249995</v>
      </c>
      <c r="C69" s="141">
        <f t="shared" ref="C69:C71" si="13">SUMIFS($R$25:$R$32, $C$25:$C$32,$A69,$A$25:$A$32,$D$59)</f>
        <v>42465511.710560411</v>
      </c>
      <c r="D69" s="141">
        <f t="shared" ref="D69:D71" si="14">SUMIFS($R$35:$R$42, $C$35:$C$42,$A69,$A$35:$A$42,$E$59)</f>
        <v>20865604.366132498</v>
      </c>
      <c r="E69" s="73"/>
      <c r="S69" s="73"/>
      <c r="T69" s="73"/>
      <c r="U69" s="73"/>
      <c r="V69" s="73"/>
      <c r="W69" s="73"/>
    </row>
    <row r="70" spans="1:23" ht="16">
      <c r="A70" s="131" t="str">
        <f>$C$52</f>
        <v>Operational Maintenance Costs</v>
      </c>
      <c r="B70" s="141">
        <f t="shared" si="12"/>
        <v>13743574.812112492</v>
      </c>
      <c r="C70" s="141">
        <f t="shared" si="13"/>
        <v>48391205.36464861</v>
      </c>
      <c r="D70" s="141">
        <f t="shared" si="14"/>
        <v>18257231.318917498</v>
      </c>
      <c r="E70" s="73"/>
      <c r="S70" s="73"/>
      <c r="T70" s="73"/>
      <c r="U70" s="73"/>
      <c r="V70" s="73"/>
      <c r="W70" s="73"/>
    </row>
    <row r="71" spans="1:23" ht="16">
      <c r="A71" s="131" t="str">
        <f>$C$56</f>
        <v>Labour Costs</v>
      </c>
      <c r="B71" s="141">
        <f t="shared" si="12"/>
        <v>15553428.285312492</v>
      </c>
      <c r="C71" s="141">
        <f t="shared" si="13"/>
        <v>42136369.189600006</v>
      </c>
      <c r="D71" s="141">
        <f t="shared" si="14"/>
        <v>29638834.095899999</v>
      </c>
      <c r="E71" s="73"/>
      <c r="S71" s="73"/>
      <c r="T71" s="73"/>
      <c r="U71" s="73"/>
      <c r="V71" s="73"/>
      <c r="W71" s="73"/>
    </row>
    <row r="72" spans="1:23">
      <c r="A72" s="73"/>
      <c r="B72" s="73"/>
      <c r="C72" s="73"/>
      <c r="D72" s="73"/>
      <c r="E72" s="73"/>
      <c r="S72" s="73"/>
      <c r="T72" s="73"/>
      <c r="U72" s="73"/>
      <c r="V72" s="73"/>
      <c r="W72" s="73"/>
    </row>
    <row r="73" spans="1:23">
      <c r="A73" s="73"/>
      <c r="B73" s="73"/>
      <c r="C73" s="73"/>
      <c r="D73" s="73"/>
      <c r="E73" s="73"/>
      <c r="S73" s="73"/>
      <c r="T73" s="73"/>
      <c r="U73" s="73"/>
      <c r="V73" s="73"/>
      <c r="W73" s="73"/>
    </row>
    <row r="74" spans="1:23">
      <c r="A74" s="73"/>
      <c r="B74" s="73"/>
      <c r="C74" s="73"/>
      <c r="D74" s="73"/>
      <c r="E74" s="73"/>
      <c r="S74" s="73"/>
      <c r="T74" s="73"/>
      <c r="U74" s="73"/>
      <c r="V74" s="73"/>
      <c r="W74" s="73"/>
    </row>
    <row r="75" spans="1:23">
      <c r="A75" s="73"/>
      <c r="B75" s="73"/>
      <c r="C75" s="73"/>
      <c r="D75" s="73"/>
      <c r="E75" s="73"/>
      <c r="S75" s="73"/>
      <c r="T75" s="73"/>
      <c r="U75" s="73"/>
      <c r="V75" s="73"/>
      <c r="W75" s="73"/>
    </row>
    <row r="76" spans="1:23">
      <c r="A76" s="73"/>
      <c r="B76" s="73"/>
      <c r="C76" s="73"/>
      <c r="D76" s="73"/>
      <c r="E76" s="73"/>
      <c r="S76" s="73"/>
      <c r="T76" s="73"/>
      <c r="U76" s="73"/>
      <c r="V76" s="73"/>
      <c r="W76" s="73"/>
    </row>
    <row r="77" spans="1:23" ht="193" customHeight="1">
      <c r="A77" s="73"/>
      <c r="B77" s="73"/>
      <c r="C77" s="73"/>
      <c r="D77" s="73"/>
      <c r="E77" s="73"/>
      <c r="S77" s="73"/>
      <c r="T77" s="73"/>
      <c r="U77" s="73"/>
      <c r="V77" s="73"/>
      <c r="W77" s="73"/>
    </row>
    <row r="78" spans="1:23" ht="83.5" customHeight="1">
      <c r="A78" s="161" t="s">
        <v>161</v>
      </c>
      <c r="B78" s="162"/>
      <c r="C78" s="162"/>
      <c r="D78" s="162"/>
      <c r="E78" s="162"/>
      <c r="F78" s="162"/>
      <c r="G78" s="162"/>
      <c r="H78" s="162"/>
      <c r="I78" s="162"/>
      <c r="J78" s="162"/>
      <c r="K78" s="162"/>
      <c r="L78" s="162"/>
      <c r="M78" s="162"/>
      <c r="N78" s="162"/>
      <c r="O78" s="162"/>
      <c r="P78" s="162"/>
      <c r="Q78" s="162"/>
      <c r="R78" s="162"/>
      <c r="S78" s="162"/>
      <c r="T78" s="162"/>
      <c r="U78" s="162"/>
      <c r="V78" s="162"/>
      <c r="W78" s="77"/>
    </row>
    <row r="79" spans="1:23">
      <c r="A79" s="73"/>
      <c r="B79" s="73"/>
      <c r="C79" s="73"/>
      <c r="D79" s="73"/>
      <c r="E79" s="73"/>
      <c r="S79" s="73"/>
      <c r="T79" s="73"/>
      <c r="U79" s="73"/>
      <c r="V79" s="73"/>
      <c r="W79" s="73"/>
    </row>
    <row r="80" spans="1:23">
      <c r="A80" s="73"/>
      <c r="B80" s="73"/>
      <c r="C80" s="73"/>
      <c r="D80" s="73"/>
      <c r="E80" s="73"/>
      <c r="S80" s="73"/>
      <c r="T80" s="73"/>
      <c r="U80" s="73"/>
      <c r="V80" s="73"/>
      <c r="W80" s="73"/>
    </row>
    <row r="81" spans="1:23">
      <c r="A81" s="73"/>
      <c r="B81" s="73"/>
      <c r="C81" s="73"/>
      <c r="D81" s="73"/>
      <c r="E81" s="73"/>
      <c r="S81" s="73"/>
      <c r="T81" s="73"/>
      <c r="U81" s="73"/>
      <c r="V81" s="73"/>
      <c r="W81" s="73"/>
    </row>
    <row r="82" spans="1:23">
      <c r="A82" s="73"/>
      <c r="B82" s="73"/>
      <c r="C82" s="73"/>
      <c r="D82" s="73"/>
      <c r="E82" s="73"/>
      <c r="S82" s="73"/>
      <c r="T82" s="73"/>
      <c r="U82" s="73"/>
      <c r="V82" s="73"/>
      <c r="W82" s="73"/>
    </row>
    <row r="83" spans="1:23">
      <c r="A83" s="73"/>
      <c r="B83" s="73"/>
      <c r="C83" s="73"/>
      <c r="D83" s="73"/>
      <c r="E83" s="73"/>
      <c r="S83" s="73"/>
      <c r="T83" s="73"/>
      <c r="U83" s="73"/>
      <c r="V83" s="73"/>
      <c r="W83" s="73"/>
    </row>
    <row r="84" spans="1:23">
      <c r="A84" s="73"/>
      <c r="B84" s="73"/>
      <c r="C84" s="73"/>
      <c r="D84" s="73"/>
      <c r="E84" s="73"/>
      <c r="S84" s="73"/>
      <c r="T84" s="73"/>
      <c r="U84" s="73"/>
      <c r="V84" s="73"/>
      <c r="W84" s="73"/>
    </row>
    <row r="85" spans="1:23">
      <c r="A85" s="73"/>
      <c r="B85" s="73"/>
      <c r="C85" s="73"/>
      <c r="D85" s="73"/>
      <c r="E85" s="73"/>
      <c r="S85" s="73"/>
      <c r="T85" s="73"/>
      <c r="U85" s="73"/>
      <c r="V85" s="73"/>
      <c r="W85" s="73"/>
    </row>
    <row r="86" spans="1:23">
      <c r="A86" s="73"/>
      <c r="B86" s="73"/>
      <c r="C86" s="73"/>
      <c r="D86" s="73"/>
      <c r="E86" s="73"/>
      <c r="S86" s="73"/>
      <c r="T86" s="73"/>
      <c r="U86" s="73"/>
      <c r="V86" s="73"/>
      <c r="W86" s="73"/>
    </row>
    <row r="87" spans="1:23">
      <c r="A87" s="73"/>
      <c r="B87" s="73"/>
      <c r="C87" s="73"/>
      <c r="D87" s="73"/>
      <c r="E87" s="73"/>
      <c r="S87" s="73"/>
      <c r="T87" s="73"/>
      <c r="U87" s="73"/>
      <c r="V87" s="73"/>
      <c r="W87" s="73"/>
    </row>
    <row r="88" spans="1:23">
      <c r="A88" s="73"/>
      <c r="B88" s="73"/>
      <c r="C88" s="73"/>
      <c r="D88" s="73"/>
      <c r="E88" s="73"/>
      <c r="S88" s="73"/>
      <c r="T88" s="73"/>
      <c r="U88" s="73"/>
      <c r="V88" s="73"/>
      <c r="W88" s="73"/>
    </row>
    <row r="89" spans="1:23">
      <c r="A89" s="73"/>
      <c r="B89" s="73"/>
      <c r="C89" s="73"/>
      <c r="D89" s="73"/>
      <c r="E89" s="73"/>
      <c r="S89" s="73"/>
      <c r="T89" s="73"/>
      <c r="U89" s="73"/>
      <c r="V89" s="73"/>
      <c r="W89" s="73"/>
    </row>
    <row r="90" spans="1:23">
      <c r="A90" s="73"/>
      <c r="B90" s="73"/>
      <c r="C90" s="73"/>
      <c r="D90" s="73"/>
      <c r="E90" s="73"/>
      <c r="S90" s="73"/>
      <c r="T90" s="73"/>
      <c r="U90" s="73"/>
      <c r="V90" s="73"/>
      <c r="W90" s="73"/>
    </row>
    <row r="91" spans="1:23">
      <c r="A91" s="73"/>
      <c r="B91" s="73"/>
      <c r="C91" s="73"/>
      <c r="D91" s="73"/>
      <c r="E91" s="73"/>
      <c r="S91" s="73"/>
      <c r="T91" s="73"/>
      <c r="U91" s="73"/>
      <c r="V91" s="73"/>
      <c r="W91" s="73"/>
    </row>
    <row r="92" spans="1:23">
      <c r="A92" s="73"/>
      <c r="B92" s="73"/>
      <c r="C92" s="73"/>
      <c r="D92" s="73"/>
      <c r="E92" s="73"/>
      <c r="S92" s="73"/>
      <c r="T92" s="73"/>
      <c r="U92" s="73"/>
      <c r="V92" s="73"/>
      <c r="W92" s="73"/>
    </row>
    <row r="93" spans="1:23">
      <c r="A93" s="73"/>
      <c r="B93" s="73"/>
      <c r="C93" s="73"/>
      <c r="D93" s="73"/>
      <c r="E93" s="73"/>
      <c r="S93" s="73"/>
      <c r="T93" s="73"/>
      <c r="U93" s="73"/>
      <c r="V93" s="73"/>
      <c r="W93" s="73"/>
    </row>
    <row r="94" spans="1:23">
      <c r="A94" s="73"/>
      <c r="B94" s="73"/>
      <c r="C94" s="73"/>
      <c r="D94" s="73"/>
      <c r="E94" s="73"/>
      <c r="S94" s="73"/>
      <c r="T94" s="73"/>
      <c r="U94" s="73"/>
      <c r="V94" s="73"/>
      <c r="W94" s="73"/>
    </row>
    <row r="95" spans="1:23" ht="258" customHeight="1">
      <c r="A95" s="73"/>
      <c r="B95" s="73"/>
      <c r="C95" s="73"/>
      <c r="D95" s="73"/>
      <c r="E95" s="73"/>
      <c r="S95" s="73"/>
      <c r="T95" s="73"/>
      <c r="U95" s="73"/>
      <c r="V95" s="73"/>
      <c r="W95" s="73"/>
    </row>
    <row r="96" spans="1:23" ht="26.5" customHeight="1">
      <c r="A96" s="161" t="s">
        <v>149</v>
      </c>
      <c r="B96" s="162"/>
      <c r="C96" s="162"/>
      <c r="D96" s="162"/>
      <c r="E96" s="162"/>
      <c r="F96" s="162"/>
      <c r="G96" s="162"/>
      <c r="H96" s="162"/>
      <c r="I96" s="162"/>
      <c r="J96" s="162"/>
      <c r="K96" s="162"/>
      <c r="L96" s="162"/>
      <c r="M96" s="162"/>
      <c r="N96" s="162"/>
      <c r="O96" s="162"/>
      <c r="P96" s="162"/>
      <c r="Q96" s="162"/>
      <c r="R96" s="162"/>
      <c r="S96" s="162"/>
      <c r="T96" s="162"/>
      <c r="U96" s="162"/>
      <c r="V96" s="162"/>
      <c r="W96" s="77"/>
    </row>
    <row r="97" spans="1:23" ht="21" customHeight="1">
      <c r="A97" s="161" t="s">
        <v>150</v>
      </c>
      <c r="B97" s="162"/>
      <c r="C97" s="162"/>
      <c r="D97" s="162"/>
      <c r="E97" s="162"/>
      <c r="F97" s="162"/>
      <c r="G97" s="162"/>
      <c r="H97" s="162"/>
      <c r="I97" s="162"/>
      <c r="J97" s="162"/>
      <c r="K97" s="162"/>
      <c r="L97" s="162"/>
      <c r="M97" s="162"/>
      <c r="N97" s="162"/>
      <c r="O97" s="162"/>
      <c r="P97" s="162"/>
      <c r="Q97" s="162"/>
      <c r="R97" s="162"/>
      <c r="S97" s="162"/>
      <c r="T97" s="162"/>
      <c r="U97" s="162"/>
      <c r="V97" s="162"/>
      <c r="W97" s="77"/>
    </row>
    <row r="98" spans="1:23" ht="22" customHeight="1">
      <c r="A98" s="161" t="s">
        <v>154</v>
      </c>
      <c r="B98" s="162"/>
      <c r="C98" s="162"/>
      <c r="D98" s="162"/>
      <c r="E98" s="162"/>
      <c r="F98" s="162"/>
      <c r="G98" s="162"/>
      <c r="H98" s="162"/>
      <c r="I98" s="162"/>
      <c r="J98" s="162"/>
      <c r="K98" s="162"/>
      <c r="L98" s="162"/>
      <c r="M98" s="162"/>
      <c r="N98" s="162"/>
      <c r="O98" s="162"/>
      <c r="P98" s="162"/>
      <c r="Q98" s="162"/>
      <c r="R98" s="162"/>
      <c r="S98" s="162"/>
      <c r="T98" s="162"/>
      <c r="U98" s="162"/>
      <c r="V98" s="162"/>
      <c r="W98" s="77"/>
    </row>
    <row r="99" spans="1:23" ht="19" customHeight="1">
      <c r="A99" s="161" t="s">
        <v>151</v>
      </c>
      <c r="B99" s="162"/>
      <c r="C99" s="162"/>
      <c r="D99" s="162"/>
      <c r="E99" s="162"/>
      <c r="F99" s="162"/>
      <c r="G99" s="162"/>
      <c r="H99" s="162"/>
      <c r="I99" s="162"/>
      <c r="J99" s="162"/>
      <c r="K99" s="162"/>
      <c r="L99" s="162"/>
      <c r="M99" s="162"/>
      <c r="N99" s="162"/>
      <c r="O99" s="162"/>
      <c r="P99" s="162"/>
      <c r="Q99" s="162"/>
      <c r="R99" s="162"/>
      <c r="S99" s="162"/>
      <c r="T99" s="162"/>
      <c r="U99" s="162"/>
      <c r="V99" s="162"/>
      <c r="W99" s="77"/>
    </row>
    <row r="100" spans="1:23" ht="18.5" customHeight="1">
      <c r="A100" s="161" t="s">
        <v>152</v>
      </c>
      <c r="B100" s="162"/>
      <c r="C100" s="162"/>
      <c r="D100" s="162"/>
      <c r="E100" s="162"/>
      <c r="F100" s="162"/>
      <c r="G100" s="162"/>
      <c r="H100" s="162"/>
      <c r="I100" s="162"/>
      <c r="J100" s="162"/>
      <c r="K100" s="162"/>
      <c r="L100" s="162"/>
      <c r="M100" s="162"/>
      <c r="N100" s="162"/>
      <c r="O100" s="162"/>
      <c r="P100" s="162"/>
      <c r="Q100" s="162"/>
      <c r="R100" s="162"/>
      <c r="S100" s="162"/>
      <c r="T100" s="162"/>
      <c r="U100" s="162"/>
      <c r="V100" s="162"/>
      <c r="W100" s="77"/>
    </row>
    <row r="101" spans="1:23" ht="18.5" customHeight="1">
      <c r="A101" s="161" t="s">
        <v>153</v>
      </c>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77"/>
    </row>
    <row r="102" spans="1:23" s="113" customFormat="1" ht="54" customHeight="1">
      <c r="A102" s="161" t="s">
        <v>162</v>
      </c>
      <c r="B102" s="162"/>
      <c r="C102" s="162"/>
      <c r="D102" s="162"/>
      <c r="E102" s="162"/>
      <c r="F102" s="162"/>
      <c r="G102" s="162"/>
      <c r="H102" s="162"/>
      <c r="I102" s="162"/>
      <c r="J102" s="162"/>
      <c r="K102" s="162"/>
      <c r="L102" s="162"/>
      <c r="M102" s="162"/>
      <c r="N102" s="162"/>
      <c r="O102" s="162"/>
      <c r="P102" s="77"/>
      <c r="Q102" s="77"/>
      <c r="R102" s="77"/>
    </row>
    <row r="103" spans="1:23">
      <c r="A103" s="2"/>
      <c r="B103" s="2"/>
      <c r="C103" s="2"/>
      <c r="D103" s="2"/>
      <c r="E103" s="2"/>
    </row>
    <row r="104" spans="1:23" s="108" customFormat="1">
      <c r="A104" s="79" t="s">
        <v>137</v>
      </c>
      <c r="B104" s="79" t="s">
        <v>46</v>
      </c>
      <c r="C104" s="79" t="s">
        <v>99</v>
      </c>
      <c r="D104" s="79" t="s">
        <v>19</v>
      </c>
      <c r="E104" s="79" t="s">
        <v>20</v>
      </c>
      <c r="F104" s="91">
        <v>41456</v>
      </c>
      <c r="G104" s="91">
        <v>41487</v>
      </c>
      <c r="H104" s="91">
        <v>41518</v>
      </c>
      <c r="I104" s="91">
        <v>41548</v>
      </c>
      <c r="J104" s="91">
        <v>41579</v>
      </c>
      <c r="K104" s="91">
        <v>41609</v>
      </c>
      <c r="L104" s="91">
        <v>41640</v>
      </c>
      <c r="M104" s="91">
        <v>41671</v>
      </c>
      <c r="N104" s="91">
        <v>41699</v>
      </c>
      <c r="O104" s="91">
        <v>41730</v>
      </c>
      <c r="P104" s="91">
        <v>41760</v>
      </c>
      <c r="Q104" s="91">
        <v>41791</v>
      </c>
      <c r="R104" s="145" t="s">
        <v>191</v>
      </c>
    </row>
    <row r="105" spans="1:23" s="108" customFormat="1">
      <c r="A105" s="79"/>
      <c r="B105" s="79"/>
      <c r="C105" s="79"/>
      <c r="D105" s="78"/>
      <c r="E105" s="92"/>
      <c r="F105" s="92"/>
      <c r="G105" s="92"/>
      <c r="H105" s="92"/>
      <c r="I105" s="92"/>
      <c r="J105" s="92"/>
      <c r="K105" s="92"/>
      <c r="L105" s="92"/>
      <c r="M105" s="92"/>
      <c r="N105" s="92"/>
      <c r="O105" s="92"/>
      <c r="P105" s="92"/>
      <c r="Q105" s="92"/>
      <c r="R105" s="92"/>
    </row>
    <row r="106" spans="1:23">
      <c r="A106" s="74" t="s">
        <v>138</v>
      </c>
      <c r="B106" s="74" t="s">
        <v>51</v>
      </c>
      <c r="C106" s="74" t="s">
        <v>136</v>
      </c>
      <c r="D106" s="74" t="s">
        <v>123</v>
      </c>
      <c r="E106" s="74" t="s">
        <v>126</v>
      </c>
      <c r="F106" s="143" cm="1">
        <f t="array" ref="F106">_xlfn.XLOOKUP($E106&amp;$D106&amp;$C106&amp;$B106&amp;$A106&amp;F$104,'Data Repository Table'!$H:$H&amp;'Data Repository Table'!$G:$G&amp;'Data Repository Table'!$B:$B&amp;'Data Repository Table'!$C:$C&amp;'Data Repository Table'!$A:$A&amp;'Data Repository Table'!$D:$D,'Data Repository Table'!$J:$J)</f>
        <v>593751.84077137313</v>
      </c>
      <c r="G106" s="143" cm="1">
        <f t="array" ref="G106">_xlfn.XLOOKUP($E106&amp;$D106&amp;$C106&amp;$B106&amp;$A106&amp;G$104,'Data Repository Table'!$H:$H&amp;'Data Repository Table'!$G:$G&amp;'Data Repository Table'!$B:$B&amp;'Data Repository Table'!$C:$C&amp;'Data Repository Table'!$A:$A&amp;'Data Repository Table'!$D:$D,'Data Repository Table'!$J:$J)</f>
        <v>820393.03401412489</v>
      </c>
      <c r="H106" s="143" cm="1">
        <f t="array" ref="H106">_xlfn.XLOOKUP($E106&amp;$D106&amp;$C106&amp;$B106&amp;$A106&amp;H$104,'Data Repository Table'!$H:$H&amp;'Data Repository Table'!$G:$G&amp;'Data Repository Table'!$B:$B&amp;'Data Repository Table'!$C:$C&amp;'Data Repository Table'!$A:$A&amp;'Data Repository Table'!$D:$D,'Data Repository Table'!$J:$J)</f>
        <v>642291.58212862327</v>
      </c>
      <c r="I106" s="143" cm="1">
        <f t="array" ref="I106">_xlfn.XLOOKUP($E106&amp;$D106&amp;$C106&amp;$B106&amp;$A106&amp;I$104,'Data Repository Table'!$H:$H&amp;'Data Repository Table'!$G:$G&amp;'Data Repository Table'!$B:$B&amp;'Data Repository Table'!$C:$C&amp;'Data Repository Table'!$A:$A&amp;'Data Repository Table'!$D:$D,'Data Repository Table'!$J:$J)</f>
        <v>609639.97288837493</v>
      </c>
      <c r="J106" s="143" cm="1">
        <f t="array" ref="J106">_xlfn.XLOOKUP($E106&amp;$D106&amp;$C106&amp;$B106&amp;$A106&amp;J$104,'Data Repository Table'!$H:$H&amp;'Data Repository Table'!$G:$G&amp;'Data Repository Table'!$B:$B&amp;'Data Repository Table'!$C:$C&amp;'Data Repository Table'!$A:$A&amp;'Data Repository Table'!$D:$D,'Data Repository Table'!$J:$J)</f>
        <v>626073.16897124995</v>
      </c>
      <c r="K106" s="143" cm="1">
        <f t="array" ref="K106">_xlfn.XLOOKUP($E106&amp;$D106&amp;$C106&amp;$B106&amp;$A106&amp;K$104,'Data Repository Table'!$H:$H&amp;'Data Repository Table'!$G:$G&amp;'Data Repository Table'!$B:$B&amp;'Data Repository Table'!$C:$C&amp;'Data Repository Table'!$A:$A&amp;'Data Repository Table'!$D:$D,'Data Repository Table'!$J:$J)</f>
        <v>602153.37789750006</v>
      </c>
      <c r="L106" s="143" cm="1">
        <f t="array" ref="L106">_xlfn.XLOOKUP($E106&amp;$D106&amp;$C106&amp;$B106&amp;$A106&amp;L$104,'Data Repository Table'!$H:$H&amp;'Data Repository Table'!$G:$G&amp;'Data Repository Table'!$B:$B&amp;'Data Repository Table'!$C:$C&amp;'Data Repository Table'!$A:$A&amp;'Data Repository Table'!$D:$D,'Data Repository Table'!$J:$J)</f>
        <v>1146143.9846999997</v>
      </c>
      <c r="M106" s="143" cm="1">
        <f t="array" ref="M106">_xlfn.XLOOKUP($E106&amp;$D106&amp;$C106&amp;$B106&amp;$A106&amp;M$104,'Data Repository Table'!$H:$H&amp;'Data Repository Table'!$G:$G&amp;'Data Repository Table'!$B:$B&amp;'Data Repository Table'!$C:$C&amp;'Data Repository Table'!$A:$A&amp;'Data Repository Table'!$D:$D,'Data Repository Table'!$J:$J)</f>
        <v>964931.83751249989</v>
      </c>
      <c r="N106" s="143" cm="1">
        <f t="array" ref="N106">_xlfn.XLOOKUP($E106&amp;$D106&amp;$C106&amp;$B106&amp;$A106&amp;N$104,'Data Repository Table'!$H:$H&amp;'Data Repository Table'!$G:$G&amp;'Data Repository Table'!$B:$B&amp;'Data Repository Table'!$C:$C&amp;'Data Repository Table'!$A:$A&amp;'Data Repository Table'!$D:$D,'Data Repository Table'!$J:$J)</f>
        <v>962733.95790000004</v>
      </c>
      <c r="O106" s="143" cm="1">
        <f t="array" ref="O106">_xlfn.XLOOKUP($E106&amp;$D106&amp;$C106&amp;$B106&amp;$A106&amp;O$104,'Data Repository Table'!$H:$H&amp;'Data Repository Table'!$G:$G&amp;'Data Repository Table'!$B:$B&amp;'Data Repository Table'!$C:$C&amp;'Data Repository Table'!$A:$A&amp;'Data Repository Table'!$D:$D,'Data Repository Table'!$J:$J)</f>
        <v>964825.21760624985</v>
      </c>
      <c r="P106" s="143" cm="1">
        <f t="array" ref="P106">_xlfn.XLOOKUP($E106&amp;$D106&amp;$C106&amp;$B106&amp;$A106&amp;P$104,'Data Repository Table'!$H:$H&amp;'Data Repository Table'!$G:$G&amp;'Data Repository Table'!$B:$B&amp;'Data Repository Table'!$C:$C&amp;'Data Repository Table'!$A:$A&amp;'Data Repository Table'!$D:$D,'Data Repository Table'!$J:$J)</f>
        <v>1024534.78359375</v>
      </c>
      <c r="Q106" s="143" cm="1">
        <f t="array" ref="Q106">_xlfn.XLOOKUP($E106&amp;$D106&amp;$C106&amp;$B106&amp;$A106&amp;Q$104,'Data Repository Table'!$H:$H&amp;'Data Repository Table'!$G:$G&amp;'Data Repository Table'!$B:$B&amp;'Data Repository Table'!$C:$C&amp;'Data Repository Table'!$A:$A&amp;'Data Repository Table'!$D:$D,'Data Repository Table'!$J:$J)</f>
        <v>1168045.22566875</v>
      </c>
      <c r="R106" s="143">
        <f>SUM(F106:Q106)</f>
        <v>10125517.983652497</v>
      </c>
    </row>
    <row r="107" spans="1:23">
      <c r="A107" s="74" t="s">
        <v>138</v>
      </c>
      <c r="B107" s="74" t="s">
        <v>64</v>
      </c>
      <c r="C107" s="74" t="s">
        <v>136</v>
      </c>
      <c r="D107" s="74" t="s">
        <v>123</v>
      </c>
      <c r="E107" s="74" t="s">
        <v>126</v>
      </c>
      <c r="F107" s="143" cm="1">
        <f t="array" ref="F107">_xlfn.XLOOKUP($E107&amp;$D107&amp;$C107&amp;$B107&amp;$A107&amp;F$104,'Data Repository Table'!$H:$H&amp;'Data Repository Table'!$G:$G&amp;'Data Repository Table'!$B:$B&amp;'Data Repository Table'!$C:$C&amp;'Data Repository Table'!$A:$A&amp;'Data Repository Table'!$D:$D,'Data Repository Table'!$J:$J)</f>
        <v>2533034.5131168002</v>
      </c>
      <c r="G107" s="143" cm="1">
        <f t="array" ref="G107">_xlfn.XLOOKUP($E107&amp;$D107&amp;$C107&amp;$B107&amp;$A107&amp;G$104,'Data Repository Table'!$H:$H&amp;'Data Repository Table'!$G:$G&amp;'Data Repository Table'!$B:$B&amp;'Data Repository Table'!$C:$C&amp;'Data Repository Table'!$A:$A&amp;'Data Repository Table'!$D:$D,'Data Repository Table'!$J:$J)</f>
        <v>3051574.1625600001</v>
      </c>
      <c r="H107" s="143" cm="1">
        <f t="array" ref="H107">_xlfn.XLOOKUP($E107&amp;$D107&amp;$C107&amp;$B107&amp;$A107&amp;H$104,'Data Repository Table'!$H:$H&amp;'Data Repository Table'!$G:$G&amp;'Data Repository Table'!$B:$B&amp;'Data Repository Table'!$C:$C&amp;'Data Repository Table'!$A:$A&amp;'Data Repository Table'!$D:$D,'Data Repository Table'!$J:$J)</f>
        <v>3084202.7580672004</v>
      </c>
      <c r="I107" s="143" cm="1">
        <f t="array" ref="I107">_xlfn.XLOOKUP($E107&amp;$D107&amp;$C107&amp;$B107&amp;$A107&amp;I$104,'Data Repository Table'!$H:$H&amp;'Data Repository Table'!$G:$G&amp;'Data Repository Table'!$B:$B&amp;'Data Repository Table'!$C:$C&amp;'Data Repository Table'!$A:$A&amp;'Data Repository Table'!$D:$D,'Data Repository Table'!$J:$J)</f>
        <v>4135202.765971201</v>
      </c>
      <c r="J107" s="143" cm="1">
        <f t="array" ref="J107">_xlfn.XLOOKUP($E107&amp;$D107&amp;$C107&amp;$B107&amp;$A107&amp;J$104,'Data Repository Table'!$H:$H&amp;'Data Repository Table'!$G:$G&amp;'Data Repository Table'!$B:$B&amp;'Data Repository Table'!$C:$C&amp;'Data Repository Table'!$A:$A&amp;'Data Repository Table'!$D:$D,'Data Repository Table'!$J:$J)</f>
        <v>4473275.8948415993</v>
      </c>
      <c r="K107" s="143" cm="1">
        <f t="array" ref="K107">_xlfn.XLOOKUP($E107&amp;$D107&amp;$C107&amp;$B107&amp;$A107&amp;K$104,'Data Repository Table'!$H:$H&amp;'Data Repository Table'!$G:$G&amp;'Data Repository Table'!$B:$B&amp;'Data Repository Table'!$C:$C&amp;'Data Repository Table'!$A:$A&amp;'Data Repository Table'!$D:$D,'Data Repository Table'!$J:$J)</f>
        <v>3464957.9260800011</v>
      </c>
      <c r="L107" s="143" cm="1">
        <f t="array" ref="L107">_xlfn.XLOOKUP($E107&amp;$D107&amp;$C107&amp;$B107&amp;$A107&amp;L$104,'Data Repository Table'!$H:$H&amp;'Data Repository Table'!$G:$G&amp;'Data Repository Table'!$B:$B&amp;'Data Repository Table'!$C:$C&amp;'Data Repository Table'!$A:$A&amp;'Data Repository Table'!$D:$D,'Data Repository Table'!$J:$J)</f>
        <v>4049642.8266000003</v>
      </c>
      <c r="M107" s="143" cm="1">
        <f t="array" ref="M107">_xlfn.XLOOKUP($E107&amp;$D107&amp;$C107&amp;$B107&amp;$A107&amp;M$104,'Data Repository Table'!$H:$H&amp;'Data Repository Table'!$G:$G&amp;'Data Repository Table'!$B:$B&amp;'Data Repository Table'!$C:$C&amp;'Data Repository Table'!$A:$A&amp;'Data Repository Table'!$D:$D,'Data Repository Table'!$J:$J)</f>
        <v>4767948.2214000002</v>
      </c>
      <c r="N107" s="143" cm="1">
        <f t="array" ref="N107">_xlfn.XLOOKUP($E107&amp;$D107&amp;$C107&amp;$B107&amp;$A107&amp;N$104,'Data Repository Table'!$H:$H&amp;'Data Repository Table'!$G:$G&amp;'Data Repository Table'!$B:$B&amp;'Data Repository Table'!$C:$C&amp;'Data Repository Table'!$A:$A&amp;'Data Repository Table'!$D:$D,'Data Repository Table'!$J:$J)</f>
        <v>4346722.8083999995</v>
      </c>
      <c r="O107" s="143" cm="1">
        <f t="array" ref="O107">_xlfn.XLOOKUP($E107&amp;$D107&amp;$C107&amp;$B107&amp;$A107&amp;O$104,'Data Repository Table'!$H:$H&amp;'Data Repository Table'!$G:$G&amp;'Data Repository Table'!$B:$B&amp;'Data Repository Table'!$C:$C&amp;'Data Repository Table'!$A:$A&amp;'Data Repository Table'!$D:$D,'Data Repository Table'!$J:$J)</f>
        <v>4671541.1274000006</v>
      </c>
      <c r="P107" s="143" cm="1">
        <f t="array" ref="P107">_xlfn.XLOOKUP($E107&amp;$D107&amp;$C107&amp;$B107&amp;$A107&amp;P$104,'Data Repository Table'!$H:$H&amp;'Data Repository Table'!$G:$G&amp;'Data Repository Table'!$B:$B&amp;'Data Repository Table'!$C:$C&amp;'Data Repository Table'!$A:$A&amp;'Data Repository Table'!$D:$D,'Data Repository Table'!$J:$J)</f>
        <v>5478104.6040000012</v>
      </c>
      <c r="Q107" s="143" cm="1">
        <f t="array" ref="Q107">_xlfn.XLOOKUP($E107&amp;$D107&amp;$C107&amp;$B107&amp;$A107&amp;Q$104,'Data Repository Table'!$H:$H&amp;'Data Repository Table'!$G:$G&amp;'Data Repository Table'!$B:$B&amp;'Data Repository Table'!$C:$C&amp;'Data Repository Table'!$A:$A&amp;'Data Repository Table'!$D:$D,'Data Repository Table'!$J:$J)</f>
        <v>2269805.1667200001</v>
      </c>
      <c r="R107" s="143">
        <f t="shared" ref="R107:R114" si="15">SUM(F107:Q107)</f>
        <v>46326012.775156811</v>
      </c>
    </row>
    <row r="108" spans="1:23">
      <c r="A108" s="74" t="s">
        <v>138</v>
      </c>
      <c r="B108" s="74" t="s">
        <v>63</v>
      </c>
      <c r="C108" s="74" t="s">
        <v>136</v>
      </c>
      <c r="D108" s="74" t="s">
        <v>123</v>
      </c>
      <c r="E108" s="74" t="s">
        <v>126</v>
      </c>
      <c r="F108" s="143" cm="1">
        <f t="array" ref="F108">_xlfn.XLOOKUP($E108&amp;$D108&amp;$C108&amp;$B108&amp;$A108&amp;F$104,'Data Repository Table'!$H:$H&amp;'Data Repository Table'!$G:$G&amp;'Data Repository Table'!$B:$B&amp;'Data Repository Table'!$C:$C&amp;'Data Repository Table'!$A:$A&amp;'Data Repository Table'!$D:$D,'Data Repository Table'!$J:$J)</f>
        <v>1625596.3356633</v>
      </c>
      <c r="G108" s="143" cm="1">
        <f t="array" ref="G108">_xlfn.XLOOKUP($E108&amp;$D108&amp;$C108&amp;$B108&amp;$A108&amp;G$104,'Data Repository Table'!$H:$H&amp;'Data Repository Table'!$G:$G&amp;'Data Repository Table'!$B:$B&amp;'Data Repository Table'!$C:$C&amp;'Data Repository Table'!$A:$A&amp;'Data Repository Table'!$D:$D,'Data Repository Table'!$J:$J)</f>
        <v>1295067.8472731998</v>
      </c>
      <c r="H108" s="143" cm="1">
        <f t="array" ref="H108">_xlfn.XLOOKUP($E108&amp;$D108&amp;$C108&amp;$B108&amp;$A108&amp;H$104,'Data Repository Table'!$H:$H&amp;'Data Repository Table'!$G:$G&amp;'Data Repository Table'!$B:$B&amp;'Data Repository Table'!$C:$C&amp;'Data Repository Table'!$A:$A&amp;'Data Repository Table'!$D:$D,'Data Repository Table'!$J:$J)</f>
        <v>1750624.8818057997</v>
      </c>
      <c r="I108" s="143" cm="1">
        <f t="array" ref="I108">_xlfn.XLOOKUP($E108&amp;$D108&amp;$C108&amp;$B108&amp;$A108&amp;I$104,'Data Repository Table'!$H:$H&amp;'Data Repository Table'!$G:$G&amp;'Data Repository Table'!$B:$B&amp;'Data Repository Table'!$C:$C&amp;'Data Repository Table'!$A:$A&amp;'Data Repository Table'!$D:$D,'Data Repository Table'!$J:$J)</f>
        <v>1472529.3869285996</v>
      </c>
      <c r="J108" s="143" cm="1">
        <f t="array" ref="J108">_xlfn.XLOOKUP($E108&amp;$D108&amp;$C108&amp;$B108&amp;$A108&amp;J$104,'Data Repository Table'!$H:$H&amp;'Data Repository Table'!$G:$G&amp;'Data Repository Table'!$B:$B&amp;'Data Repository Table'!$C:$C&amp;'Data Repository Table'!$A:$A&amp;'Data Repository Table'!$D:$D,'Data Repository Table'!$J:$J)</f>
        <v>1252200.4923928501</v>
      </c>
      <c r="K108" s="143" cm="1">
        <f t="array" ref="K108">_xlfn.XLOOKUP($E108&amp;$D108&amp;$C108&amp;$B108&amp;$A108&amp;K$104,'Data Repository Table'!$H:$H&amp;'Data Repository Table'!$G:$G&amp;'Data Repository Table'!$B:$B&amp;'Data Repository Table'!$C:$C&amp;'Data Repository Table'!$A:$A&amp;'Data Repository Table'!$D:$D,'Data Repository Table'!$J:$J)</f>
        <v>1406782.6738875001</v>
      </c>
      <c r="L108" s="143" cm="1">
        <f t="array" ref="L108">_xlfn.XLOOKUP($E108&amp;$D108&amp;$C108&amp;$B108&amp;$A108&amp;L$104,'Data Repository Table'!$H:$H&amp;'Data Repository Table'!$G:$G&amp;'Data Repository Table'!$B:$B&amp;'Data Repository Table'!$C:$C&amp;'Data Repository Table'!$A:$A&amp;'Data Repository Table'!$D:$D,'Data Repository Table'!$J:$J)</f>
        <v>1877449.5046125001</v>
      </c>
      <c r="M108" s="143" cm="1">
        <f t="array" ref="M108">_xlfn.XLOOKUP($E108&amp;$D108&amp;$C108&amp;$B108&amp;$A108&amp;M$104,'Data Repository Table'!$H:$H&amp;'Data Repository Table'!$G:$G&amp;'Data Repository Table'!$B:$B&amp;'Data Repository Table'!$C:$C&amp;'Data Repository Table'!$A:$A&amp;'Data Repository Table'!$D:$D,'Data Repository Table'!$J:$J)</f>
        <v>1912219.1750437501</v>
      </c>
      <c r="N108" s="143" cm="1">
        <f t="array" ref="N108">_xlfn.XLOOKUP($E108&amp;$D108&amp;$C108&amp;$B108&amp;$A108&amp;N$104,'Data Repository Table'!$H:$H&amp;'Data Repository Table'!$G:$G&amp;'Data Repository Table'!$B:$B&amp;'Data Repository Table'!$C:$C&amp;'Data Repository Table'!$A:$A&amp;'Data Repository Table'!$D:$D,'Data Repository Table'!$J:$J)</f>
        <v>2266625.1980531253</v>
      </c>
      <c r="O108" s="143" cm="1">
        <f t="array" ref="O108">_xlfn.XLOOKUP($E108&amp;$D108&amp;$C108&amp;$B108&amp;$A108&amp;O$104,'Data Repository Table'!$H:$H&amp;'Data Repository Table'!$G:$G&amp;'Data Repository Table'!$B:$B&amp;'Data Repository Table'!$C:$C&amp;'Data Repository Table'!$A:$A&amp;'Data Repository Table'!$D:$D,'Data Repository Table'!$J:$J)</f>
        <v>2234200.5744250002</v>
      </c>
      <c r="P108" s="143" cm="1">
        <f t="array" ref="P108">_xlfn.XLOOKUP($E108&amp;$D108&amp;$C108&amp;$B108&amp;$A108&amp;P$104,'Data Repository Table'!$H:$H&amp;'Data Repository Table'!$G:$G&amp;'Data Repository Table'!$B:$B&amp;'Data Repository Table'!$C:$C&amp;'Data Repository Table'!$A:$A&amp;'Data Repository Table'!$D:$D,'Data Repository Table'!$J:$J)</f>
        <v>2593715.6428375002</v>
      </c>
      <c r="Q108" s="143" cm="1">
        <f t="array" ref="Q108">_xlfn.XLOOKUP($E108&amp;$D108&amp;$C108&amp;$B108&amp;$A108&amp;Q$104,'Data Repository Table'!$H:$H&amp;'Data Repository Table'!$G:$G&amp;'Data Repository Table'!$B:$B&amp;'Data Repository Table'!$C:$C&amp;'Data Repository Table'!$A:$A&amp;'Data Repository Table'!$D:$D,'Data Repository Table'!$J:$J)</f>
        <v>2274807.7859325004</v>
      </c>
      <c r="R108" s="143">
        <f t="shared" si="15"/>
        <v>21961819.498855624</v>
      </c>
    </row>
    <row r="109" spans="1:23">
      <c r="A109" s="74" t="s">
        <v>140</v>
      </c>
      <c r="B109" s="74" t="s">
        <v>51</v>
      </c>
      <c r="C109" s="74" t="s">
        <v>141</v>
      </c>
      <c r="D109" s="74" t="s">
        <v>141</v>
      </c>
      <c r="E109" s="74" t="s">
        <v>141</v>
      </c>
      <c r="F109" s="142" cm="1">
        <f t="array" ref="F109">_xlfn.XLOOKUP($E109&amp;$D109&amp;$C109&amp;$B109&amp;$A109&amp;F$104,'Data Repository Table'!$H:$H&amp;'Data Repository Table'!$G:$G&amp;'Data Repository Table'!$B:$B&amp;'Data Repository Table'!$C:$C&amp;'Data Repository Table'!$A:$A&amp;'Data Repository Table'!$D:$D,'Data Repository Table'!$J:$J)</f>
        <v>181.933291</v>
      </c>
      <c r="G109" s="142" cm="1">
        <f t="array" ref="G109">_xlfn.XLOOKUP($E109&amp;$D109&amp;$C109&amp;$B109&amp;$A109&amp;G$104,'Data Repository Table'!$H:$H&amp;'Data Repository Table'!$G:$G&amp;'Data Repository Table'!$B:$B&amp;'Data Repository Table'!$C:$C&amp;'Data Repository Table'!$A:$A&amp;'Data Repository Table'!$D:$D,'Data Repository Table'!$J:$J)</f>
        <v>187.44394299999999</v>
      </c>
      <c r="H109" s="142" cm="1">
        <f t="array" ref="H109">_xlfn.XLOOKUP($E109&amp;$D109&amp;$C109&amp;$B109&amp;$A109&amp;H$104,'Data Repository Table'!$H:$H&amp;'Data Repository Table'!$G:$G&amp;'Data Repository Table'!$B:$B&amp;'Data Repository Table'!$C:$C&amp;'Data Repository Table'!$A:$A&amp;'Data Repository Table'!$D:$D,'Data Repository Table'!$J:$J)</f>
        <v>184.77365699999999</v>
      </c>
      <c r="I109" s="142" cm="1">
        <f t="array" ref="I109">_xlfn.XLOOKUP($E109&amp;$D109&amp;$C109&amp;$B109&amp;$A109&amp;I$104,'Data Repository Table'!$H:$H&amp;'Data Repository Table'!$G:$G&amp;'Data Repository Table'!$B:$B&amp;'Data Repository Table'!$C:$C&amp;'Data Repository Table'!$A:$A&amp;'Data Repository Table'!$D:$D,'Data Repository Table'!$J:$J)</f>
        <v>191.54109299999999</v>
      </c>
      <c r="J109" s="142" cm="1">
        <f t="array" ref="J109">_xlfn.XLOOKUP($E109&amp;$D109&amp;$C109&amp;$B109&amp;$A109&amp;J$104,'Data Repository Table'!$H:$H&amp;'Data Repository Table'!$G:$G&amp;'Data Repository Table'!$B:$B&amp;'Data Repository Table'!$C:$C&amp;'Data Repository Table'!$A:$A&amp;'Data Repository Table'!$D:$D,'Data Repository Table'!$J:$J)</f>
        <v>98.096062000000003</v>
      </c>
      <c r="K109" s="142" cm="1">
        <f t="array" ref="K109">_xlfn.XLOOKUP($E109&amp;$D109&amp;$C109&amp;$B109&amp;$A109&amp;K$104,'Data Repository Table'!$H:$H&amp;'Data Repository Table'!$G:$G&amp;'Data Repository Table'!$B:$B&amp;'Data Repository Table'!$C:$C&amp;'Data Repository Table'!$A:$A&amp;'Data Repository Table'!$D:$D,'Data Repository Table'!$J:$J)</f>
        <v>185.30685299999999</v>
      </c>
      <c r="L109" s="142" cm="1">
        <f t="array" ref="L109">_xlfn.XLOOKUP($E109&amp;$D109&amp;$C109&amp;$B109&amp;$A109&amp;L$104,'Data Repository Table'!$H:$H&amp;'Data Repository Table'!$G:$G&amp;'Data Repository Table'!$B:$B&amp;'Data Repository Table'!$C:$C&amp;'Data Repository Table'!$A:$A&amp;'Data Repository Table'!$D:$D,'Data Repository Table'!$J:$J)</f>
        <v>186.90143900000001</v>
      </c>
      <c r="M109" s="142" cm="1">
        <f t="array" ref="M109">_xlfn.XLOOKUP($E109&amp;$D109&amp;$C109&amp;$B109&amp;$A109&amp;M$104,'Data Repository Table'!$H:$H&amp;'Data Repository Table'!$G:$G&amp;'Data Repository Table'!$B:$B&amp;'Data Repository Table'!$C:$C&amp;'Data Repository Table'!$A:$A&amp;'Data Repository Table'!$D:$D,'Data Repository Table'!$J:$J)</f>
        <v>158.58676500000001</v>
      </c>
      <c r="N109" s="142" cm="1">
        <f t="array" ref="N109">_xlfn.XLOOKUP($E109&amp;$D109&amp;$C109&amp;$B109&amp;$A109&amp;N$104,'Data Repository Table'!$H:$H&amp;'Data Repository Table'!$G:$G&amp;'Data Repository Table'!$B:$B&amp;'Data Repository Table'!$C:$C&amp;'Data Repository Table'!$A:$A&amp;'Data Repository Table'!$D:$D,'Data Repository Table'!$J:$J)</f>
        <v>191.40367599999999</v>
      </c>
      <c r="O109" s="142" cm="1">
        <f t="array" ref="O109">_xlfn.XLOOKUP($E109&amp;$D109&amp;$C109&amp;$B109&amp;$A109&amp;O$104,'Data Repository Table'!$H:$H&amp;'Data Repository Table'!$G:$G&amp;'Data Repository Table'!$B:$B&amp;'Data Repository Table'!$C:$C&amp;'Data Repository Table'!$A:$A&amp;'Data Repository Table'!$D:$D,'Data Repository Table'!$J:$J)</f>
        <v>171.057864</v>
      </c>
      <c r="P109" s="142" cm="1">
        <f t="array" ref="P109">_xlfn.XLOOKUP($E109&amp;$D109&amp;$C109&amp;$B109&amp;$A109&amp;P$104,'Data Repository Table'!$H:$H&amp;'Data Repository Table'!$G:$G&amp;'Data Repository Table'!$B:$B&amp;'Data Repository Table'!$C:$C&amp;'Data Repository Table'!$A:$A&amp;'Data Repository Table'!$D:$D,'Data Repository Table'!$J:$J)</f>
        <v>169.28699900000001</v>
      </c>
      <c r="Q109" s="142" cm="1">
        <f t="array" ref="Q109">_xlfn.XLOOKUP($E109&amp;$D109&amp;$C109&amp;$B109&amp;$A109&amp;Q$104,'Data Repository Table'!$H:$H&amp;'Data Repository Table'!$G:$G&amp;'Data Repository Table'!$B:$B&amp;'Data Repository Table'!$C:$C&amp;'Data Repository Table'!$A:$A&amp;'Data Repository Table'!$D:$D,'Data Repository Table'!$J:$J)</f>
        <v>142.50871699999999</v>
      </c>
      <c r="R109" s="142">
        <f t="shared" si="15"/>
        <v>2048.8403589999998</v>
      </c>
    </row>
    <row r="110" spans="1:23">
      <c r="A110" s="74" t="s">
        <v>140</v>
      </c>
      <c r="B110" s="74" t="s">
        <v>64</v>
      </c>
      <c r="C110" s="74" t="s">
        <v>141</v>
      </c>
      <c r="D110" s="74" t="s">
        <v>141</v>
      </c>
      <c r="E110" s="74" t="s">
        <v>141</v>
      </c>
      <c r="F110" s="142" cm="1">
        <f t="array" ref="F110">_xlfn.XLOOKUP($E110&amp;$D110&amp;$C110&amp;$B110&amp;$A110&amp;F$104,'Data Repository Table'!$H:$H&amp;'Data Repository Table'!$G:$G&amp;'Data Repository Table'!$B:$B&amp;'Data Repository Table'!$C:$C&amp;'Data Repository Table'!$A:$A&amp;'Data Repository Table'!$D:$D,'Data Repository Table'!$J:$J)</f>
        <v>214.968999</v>
      </c>
      <c r="G110" s="142" cm="1">
        <f t="array" ref="G110">_xlfn.XLOOKUP($E110&amp;$D110&amp;$C110&amp;$B110&amp;$A110&amp;G$104,'Data Repository Table'!$H:$H&amp;'Data Repository Table'!$G:$G&amp;'Data Repository Table'!$B:$B&amp;'Data Repository Table'!$C:$C&amp;'Data Repository Table'!$A:$A&amp;'Data Repository Table'!$D:$D,'Data Repository Table'!$J:$J)</f>
        <v>228.199051</v>
      </c>
      <c r="H110" s="142" cm="1">
        <f t="array" ref="H110">_xlfn.XLOOKUP($E110&amp;$D110&amp;$C110&amp;$B110&amp;$A110&amp;H$104,'Data Repository Table'!$H:$H&amp;'Data Repository Table'!$G:$G&amp;'Data Repository Table'!$B:$B&amp;'Data Repository Table'!$C:$C&amp;'Data Repository Table'!$A:$A&amp;'Data Repository Table'!$D:$D,'Data Repository Table'!$J:$J)</f>
        <v>216.53646700000002</v>
      </c>
      <c r="I110" s="142" cm="1">
        <f t="array" ref="I110">_xlfn.XLOOKUP($E110&amp;$D110&amp;$C110&amp;$B110&amp;$A110&amp;I$104,'Data Repository Table'!$H:$H&amp;'Data Repository Table'!$G:$G&amp;'Data Repository Table'!$B:$B&amp;'Data Repository Table'!$C:$C&amp;'Data Repository Table'!$A:$A&amp;'Data Repository Table'!$D:$D,'Data Repository Table'!$J:$J)</f>
        <v>236.760276</v>
      </c>
      <c r="J110" s="142" cm="1">
        <f t="array" ref="J110">_xlfn.XLOOKUP($E110&amp;$D110&amp;$C110&amp;$B110&amp;$A110&amp;J$104,'Data Repository Table'!$H:$H&amp;'Data Repository Table'!$G:$G&amp;'Data Repository Table'!$B:$B&amp;'Data Repository Table'!$C:$C&amp;'Data Repository Table'!$A:$A&amp;'Data Repository Table'!$D:$D,'Data Repository Table'!$J:$J)</f>
        <v>232.052864</v>
      </c>
      <c r="K110" s="142" cm="1">
        <f t="array" ref="K110">_xlfn.XLOOKUP($E110&amp;$D110&amp;$C110&amp;$B110&amp;$A110&amp;K$104,'Data Repository Table'!$H:$H&amp;'Data Repository Table'!$G:$G&amp;'Data Repository Table'!$B:$B&amp;'Data Repository Table'!$C:$C&amp;'Data Repository Table'!$A:$A&amp;'Data Repository Table'!$D:$D,'Data Repository Table'!$J:$J)</f>
        <v>240.21016</v>
      </c>
      <c r="L110" s="142" cm="1">
        <f t="array" ref="L110">_xlfn.XLOOKUP($E110&amp;$D110&amp;$C110&amp;$B110&amp;$A110&amp;L$104,'Data Repository Table'!$H:$H&amp;'Data Repository Table'!$G:$G&amp;'Data Repository Table'!$B:$B&amp;'Data Repository Table'!$C:$C&amp;'Data Repository Table'!$A:$A&amp;'Data Repository Table'!$D:$D,'Data Repository Table'!$J:$J)</f>
        <v>288.160549</v>
      </c>
      <c r="M110" s="142" cm="1">
        <f t="array" ref="M110">_xlfn.XLOOKUP($E110&amp;$D110&amp;$C110&amp;$B110&amp;$A110&amp;M$104,'Data Repository Table'!$H:$H&amp;'Data Repository Table'!$G:$G&amp;'Data Repository Table'!$B:$B&amp;'Data Repository Table'!$C:$C&amp;'Data Repository Table'!$A:$A&amp;'Data Repository Table'!$D:$D,'Data Repository Table'!$J:$J)</f>
        <v>306.884524</v>
      </c>
      <c r="N110" s="142" cm="1">
        <f t="array" ref="N110">_xlfn.XLOOKUP($E110&amp;$D110&amp;$C110&amp;$B110&amp;$A110&amp;N$104,'Data Repository Table'!$H:$H&amp;'Data Repository Table'!$G:$G&amp;'Data Repository Table'!$B:$B&amp;'Data Repository Table'!$C:$C&amp;'Data Repository Table'!$A:$A&amp;'Data Repository Table'!$D:$D,'Data Repository Table'!$J:$J)</f>
        <v>367.65100600000005</v>
      </c>
      <c r="O110" s="142" cm="1">
        <f t="array" ref="O110">_xlfn.XLOOKUP($E110&amp;$D110&amp;$C110&amp;$B110&amp;$A110&amp;O$104,'Data Repository Table'!$H:$H&amp;'Data Repository Table'!$G:$G&amp;'Data Repository Table'!$B:$B&amp;'Data Repository Table'!$C:$C&amp;'Data Repository Table'!$A:$A&amp;'Data Repository Table'!$D:$D,'Data Repository Table'!$J:$J)</f>
        <v>351.99016599999999</v>
      </c>
      <c r="P110" s="142" cm="1">
        <f t="array" ref="P110">_xlfn.XLOOKUP($E110&amp;$D110&amp;$C110&amp;$B110&amp;$A110&amp;P$104,'Data Repository Table'!$H:$H&amp;'Data Repository Table'!$G:$G&amp;'Data Repository Table'!$B:$B&amp;'Data Repository Table'!$C:$C&amp;'Data Repository Table'!$A:$A&amp;'Data Repository Table'!$D:$D,'Data Repository Table'!$J:$J)</f>
        <v>362.822</v>
      </c>
      <c r="Q110" s="142" cm="1">
        <f t="array" ref="Q110">_xlfn.XLOOKUP($E110&amp;$D110&amp;$C110&amp;$B110&amp;$A110&amp;Q$104,'Data Repository Table'!$H:$H&amp;'Data Repository Table'!$G:$G&amp;'Data Repository Table'!$B:$B&amp;'Data Repository Table'!$C:$C&amp;'Data Repository Table'!$A:$A&amp;'Data Repository Table'!$D:$D,'Data Repository Table'!$J:$J)</f>
        <v>260.31229999999999</v>
      </c>
      <c r="R110" s="142">
        <f t="shared" si="15"/>
        <v>3306.5483620000005</v>
      </c>
    </row>
    <row r="111" spans="1:23">
      <c r="A111" s="74" t="s">
        <v>140</v>
      </c>
      <c r="B111" s="74" t="s">
        <v>63</v>
      </c>
      <c r="C111" s="74" t="s">
        <v>141</v>
      </c>
      <c r="D111" s="74" t="s">
        <v>141</v>
      </c>
      <c r="E111" s="74" t="s">
        <v>141</v>
      </c>
      <c r="F111" s="142" cm="1">
        <f t="array" ref="F111">_xlfn.XLOOKUP($E111&amp;$D111&amp;$C111&amp;$B111&amp;$A111&amp;F$104,'Data Repository Table'!$H:$H&amp;'Data Repository Table'!$G:$G&amp;'Data Repository Table'!$B:$B&amp;'Data Repository Table'!$C:$C&amp;'Data Repository Table'!$A:$A&amp;'Data Repository Table'!$D:$D,'Data Repository Table'!$J:$J)</f>
        <v>250.24199099999998</v>
      </c>
      <c r="G111" s="142" cm="1">
        <f t="array" ref="G111">_xlfn.XLOOKUP($E111&amp;$D111&amp;$C111&amp;$B111&amp;$A111&amp;G$104,'Data Repository Table'!$H:$H&amp;'Data Repository Table'!$G:$G&amp;'Data Repository Table'!$B:$B&amp;'Data Repository Table'!$C:$C&amp;'Data Repository Table'!$A:$A&amp;'Data Repository Table'!$D:$D,'Data Repository Table'!$J:$J)</f>
        <v>206.740703</v>
      </c>
      <c r="H111" s="142" cm="1">
        <f t="array" ref="H111">_xlfn.XLOOKUP($E111&amp;$D111&amp;$C111&amp;$B111&amp;$A111&amp;H$104,'Data Repository Table'!$H:$H&amp;'Data Repository Table'!$G:$G&amp;'Data Repository Table'!$B:$B&amp;'Data Repository Table'!$C:$C&amp;'Data Repository Table'!$A:$A&amp;'Data Repository Table'!$D:$D,'Data Repository Table'!$J:$J)</f>
        <v>201.23546099999996</v>
      </c>
      <c r="I111" s="142" cm="1">
        <f t="array" ref="I111">_xlfn.XLOOKUP($E111&amp;$D111&amp;$C111&amp;$B111&amp;$A111&amp;I$104,'Data Repository Table'!$H:$H&amp;'Data Repository Table'!$G:$G&amp;'Data Repository Table'!$B:$B&amp;'Data Repository Table'!$C:$C&amp;'Data Repository Table'!$A:$A&amp;'Data Repository Table'!$D:$D,'Data Repository Table'!$J:$J)</f>
        <v>174.36956599999999</v>
      </c>
      <c r="J111" s="142" cm="1">
        <f t="array" ref="J111">_xlfn.XLOOKUP($E111&amp;$D111&amp;$C111&amp;$B111&amp;$A111&amp;J$104,'Data Repository Table'!$H:$H&amp;'Data Repository Table'!$G:$G&amp;'Data Repository Table'!$B:$B&amp;'Data Repository Table'!$C:$C&amp;'Data Repository Table'!$A:$A&amp;'Data Repository Table'!$D:$D,'Data Repository Table'!$J:$J)</f>
        <v>204.09105</v>
      </c>
      <c r="K111" s="142" cm="1">
        <f t="array" ref="K111">_xlfn.XLOOKUP($E111&amp;$D111&amp;$C111&amp;$B111&amp;$A111&amp;K$104,'Data Repository Table'!$H:$H&amp;'Data Repository Table'!$G:$G&amp;'Data Repository Table'!$B:$B&amp;'Data Repository Table'!$C:$C&amp;'Data Repository Table'!$A:$A&amp;'Data Repository Table'!$D:$D,'Data Repository Table'!$J:$J)</f>
        <v>146.35666599999999</v>
      </c>
      <c r="L111" s="142" cm="1">
        <f t="array" ref="L111">_xlfn.XLOOKUP($E111&amp;$D111&amp;$C111&amp;$B111&amp;$A111&amp;L$104,'Data Repository Table'!$H:$H&amp;'Data Repository Table'!$G:$G&amp;'Data Repository Table'!$B:$B&amp;'Data Repository Table'!$C:$C&amp;'Data Repository Table'!$A:$A&amp;'Data Repository Table'!$D:$D,'Data Repository Table'!$J:$J)</f>
        <v>204.20249700000002</v>
      </c>
      <c r="M111" s="142" cm="1">
        <f t="array" ref="M111">_xlfn.XLOOKUP($E111&amp;$D111&amp;$C111&amp;$B111&amp;$A111&amp;M$104,'Data Repository Table'!$H:$H&amp;'Data Repository Table'!$G:$G&amp;'Data Repository Table'!$B:$B&amp;'Data Repository Table'!$C:$C&amp;'Data Repository Table'!$A:$A&amp;'Data Repository Table'!$D:$D,'Data Repository Table'!$J:$J)</f>
        <v>217.43019900000002</v>
      </c>
      <c r="N111" s="142" cm="1">
        <f t="array" ref="N111">_xlfn.XLOOKUP($E111&amp;$D111&amp;$C111&amp;$B111&amp;$A111&amp;N$104,'Data Repository Table'!$H:$H&amp;'Data Repository Table'!$G:$G&amp;'Data Repository Table'!$B:$B&amp;'Data Repository Table'!$C:$C&amp;'Data Repository Table'!$A:$A&amp;'Data Repository Table'!$D:$D,'Data Repository Table'!$J:$J)</f>
        <v>230.98220000000001</v>
      </c>
      <c r="O111" s="142" cm="1">
        <f t="array" ref="O111">_xlfn.XLOOKUP($E111&amp;$D111&amp;$C111&amp;$B111&amp;$A111&amp;O$104,'Data Repository Table'!$H:$H&amp;'Data Repository Table'!$G:$G&amp;'Data Repository Table'!$B:$B&amp;'Data Repository Table'!$C:$C&amp;'Data Repository Table'!$A:$A&amp;'Data Repository Table'!$D:$D,'Data Repository Table'!$J:$J)</f>
        <v>236.441136</v>
      </c>
      <c r="P111" s="142" cm="1">
        <f t="array" ref="P111">_xlfn.XLOOKUP($E111&amp;$D111&amp;$C111&amp;$B111&amp;$A111&amp;P$104,'Data Repository Table'!$H:$H&amp;'Data Repository Table'!$G:$G&amp;'Data Repository Table'!$B:$B&amp;'Data Repository Table'!$C:$C&amp;'Data Repository Table'!$A:$A&amp;'Data Repository Table'!$D:$D,'Data Repository Table'!$J:$J)</f>
        <v>241.40736899999999</v>
      </c>
      <c r="Q111" s="142" cm="1">
        <f t="array" ref="Q111">_xlfn.XLOOKUP($E111&amp;$D111&amp;$C111&amp;$B111&amp;$A111&amp;Q$104,'Data Repository Table'!$H:$H&amp;'Data Repository Table'!$G:$G&amp;'Data Repository Table'!$B:$B&amp;'Data Repository Table'!$C:$C&amp;'Data Repository Table'!$A:$A&amp;'Data Repository Table'!$D:$D,'Data Repository Table'!$J:$J)</f>
        <v>220.380334</v>
      </c>
      <c r="R111" s="142">
        <f t="shared" si="15"/>
        <v>2533.8791719999995</v>
      </c>
    </row>
    <row r="112" spans="1:23">
      <c r="A112" s="74" t="s">
        <v>138</v>
      </c>
      <c r="B112" s="74" t="s">
        <v>51</v>
      </c>
      <c r="C112" s="74" t="s">
        <v>136</v>
      </c>
      <c r="D112" s="74" t="s">
        <v>134</v>
      </c>
      <c r="E112" s="74" t="s">
        <v>135</v>
      </c>
      <c r="F112" s="143" cm="1">
        <f t="array" ref="F112">_xlfn.XLOOKUP($E112&amp;$D112&amp;$C112&amp;$B112&amp;$A112&amp;F$104,'Data Repository Table'!$H:$H&amp;'Data Repository Table'!$G:$G&amp;'Data Repository Table'!$B:$B&amp;'Data Repository Table'!$C:$C&amp;'Data Repository Table'!$A:$A&amp;'Data Repository Table'!$D:$D,'Data Repository Table'!$J:$J)</f>
        <v>1153364.1040624965</v>
      </c>
      <c r="G112" s="143" cm="1">
        <f t="array" ref="G112">_xlfn.XLOOKUP($E112&amp;$D112&amp;$C112&amp;$B112&amp;$A112&amp;G$104,'Data Repository Table'!$H:$H&amp;'Data Repository Table'!$G:$G&amp;'Data Repository Table'!$B:$B&amp;'Data Repository Table'!$C:$C&amp;'Data Repository Table'!$A:$A&amp;'Data Repository Table'!$D:$D,'Data Repository Table'!$J:$J)</f>
        <v>1593615.0621875001</v>
      </c>
      <c r="H112" s="143" cm="1">
        <f t="array" ref="H112">_xlfn.XLOOKUP($E112&amp;$D112&amp;$C112&amp;$B112&amp;$A112&amp;H$104,'Data Repository Table'!$H:$H&amp;'Data Repository Table'!$G:$G&amp;'Data Repository Table'!$B:$B&amp;'Data Repository Table'!$C:$C&amp;'Data Repository Table'!$A:$A&amp;'Data Repository Table'!$D:$D,'Data Repository Table'!$J:$J)</f>
        <v>1247652.6459374966</v>
      </c>
      <c r="I112" s="143" cm="1">
        <f t="array" ref="I112">_xlfn.XLOOKUP($E112&amp;$D112&amp;$C112&amp;$B112&amp;$A112&amp;I$104,'Data Repository Table'!$H:$H&amp;'Data Repository Table'!$G:$G&amp;'Data Repository Table'!$B:$B&amp;'Data Repository Table'!$C:$C&amp;'Data Repository Table'!$A:$A&amp;'Data Repository Table'!$D:$D,'Data Repository Table'!$J:$J)</f>
        <v>1184226.8315625</v>
      </c>
      <c r="J112" s="143" cm="1">
        <f t="array" ref="J112">_xlfn.XLOOKUP($E112&amp;$D112&amp;$C112&amp;$B112&amp;$A112&amp;J$104,'Data Repository Table'!$H:$H&amp;'Data Repository Table'!$G:$G&amp;'Data Repository Table'!$B:$B&amp;'Data Repository Table'!$C:$C&amp;'Data Repository Table'!$A:$A&amp;'Data Repository Table'!$D:$D,'Data Repository Table'!$J:$J)</f>
        <v>1216148.346875</v>
      </c>
      <c r="K112" s="143" cm="1">
        <f t="array" ref="K112">_xlfn.XLOOKUP($E112&amp;$D112&amp;$C112&amp;$B112&amp;$A112&amp;K$104,'Data Repository Table'!$H:$H&amp;'Data Repository Table'!$G:$G&amp;'Data Repository Table'!$B:$B&amp;'Data Repository Table'!$C:$C&amp;'Data Repository Table'!$A:$A&amp;'Data Repository Table'!$D:$D,'Data Repository Table'!$J:$J)</f>
        <v>1169684.1062500002</v>
      </c>
      <c r="L112" s="143" cm="1">
        <f t="array" ref="L112">_xlfn.XLOOKUP($E112&amp;$D112&amp;$C112&amp;$B112&amp;$A112&amp;L$104,'Data Repository Table'!$H:$H&amp;'Data Repository Table'!$G:$G&amp;'Data Repository Table'!$B:$B&amp;'Data Repository Table'!$C:$C&amp;'Data Repository Table'!$A:$A&amp;'Data Repository Table'!$D:$D,'Data Repository Table'!$J:$J)</f>
        <v>1469415.3649999998</v>
      </c>
      <c r="M112" s="143" cm="1">
        <f t="array" ref="M112">_xlfn.XLOOKUP($E112&amp;$D112&amp;$C112&amp;$B112&amp;$A112&amp;M$104,'Data Repository Table'!$H:$H&amp;'Data Repository Table'!$G:$G&amp;'Data Repository Table'!$B:$B&amp;'Data Repository Table'!$C:$C&amp;'Data Repository Table'!$A:$A&amp;'Data Repository Table'!$D:$D,'Data Repository Table'!$J:$J)</f>
        <v>1237092.099375</v>
      </c>
      <c r="N112" s="143" cm="1">
        <f t="array" ref="N112">_xlfn.XLOOKUP($E112&amp;$D112&amp;$C112&amp;$B112&amp;$A112&amp;N$104,'Data Repository Table'!$H:$H&amp;'Data Repository Table'!$G:$G&amp;'Data Repository Table'!$B:$B&amp;'Data Repository Table'!$C:$C&amp;'Data Repository Table'!$A:$A&amp;'Data Repository Table'!$D:$D,'Data Repository Table'!$J:$J)</f>
        <v>1234274.3050000002</v>
      </c>
      <c r="O112" s="143" cm="1">
        <f t="array" ref="O112">_xlfn.XLOOKUP($E112&amp;$D112&amp;$C112&amp;$B112&amp;$A112&amp;O$104,'Data Repository Table'!$H:$H&amp;'Data Repository Table'!$G:$G&amp;'Data Repository Table'!$B:$B&amp;'Data Repository Table'!$C:$C&amp;'Data Repository Table'!$A:$A&amp;'Data Repository Table'!$D:$D,'Data Repository Table'!$J:$J)</f>
        <v>1236955.4071875</v>
      </c>
      <c r="P112" s="143" cm="1">
        <f t="array" ref="P112">_xlfn.XLOOKUP($E112&amp;$D112&amp;$C112&amp;$B112&amp;$A112&amp;P$104,'Data Repository Table'!$H:$H&amp;'Data Repository Table'!$G:$G&amp;'Data Repository Table'!$B:$B&amp;'Data Repository Table'!$C:$C&amp;'Data Repository Table'!$A:$A&amp;'Data Repository Table'!$D:$D,'Data Repository Table'!$J:$J)</f>
        <v>1313506.1328125</v>
      </c>
      <c r="Q112" s="143" cm="1">
        <f t="array" ref="Q112">_xlfn.XLOOKUP($E112&amp;$D112&amp;$C112&amp;$B112&amp;$A112&amp;Q$104,'Data Repository Table'!$H:$H&amp;'Data Repository Table'!$G:$G&amp;'Data Repository Table'!$B:$B&amp;'Data Repository Table'!$C:$C&amp;'Data Repository Table'!$A:$A&amp;'Data Repository Table'!$D:$D,'Data Repository Table'!$J:$J)</f>
        <v>1497493.8790625001</v>
      </c>
      <c r="R112" s="143">
        <f t="shared" si="15"/>
        <v>15553428.285312492</v>
      </c>
    </row>
    <row r="113" spans="1:18">
      <c r="A113" s="74" t="s">
        <v>138</v>
      </c>
      <c r="B113" s="74" t="s">
        <v>64</v>
      </c>
      <c r="C113" s="74" t="s">
        <v>136</v>
      </c>
      <c r="D113" s="74" t="s">
        <v>134</v>
      </c>
      <c r="E113" s="74" t="s">
        <v>135</v>
      </c>
      <c r="F113" s="143" cm="1">
        <f t="array" ref="F113">_xlfn.XLOOKUP($E113&amp;$D113&amp;$C113&amp;$B113&amp;$A113&amp;F$104,'Data Repository Table'!$H:$H&amp;'Data Repository Table'!$G:$G&amp;'Data Repository Table'!$B:$B&amp;'Data Repository Table'!$C:$C&amp;'Data Repository Table'!$A:$A&amp;'Data Repository Table'!$D:$D,'Data Repository Table'!$J:$J)</f>
        <v>3198275.9004000002</v>
      </c>
      <c r="G113" s="143" cm="1">
        <f t="array" ref="G113">_xlfn.XLOOKUP($E113&amp;$D113&amp;$C113&amp;$B113&amp;$A113&amp;G$104,'Data Repository Table'!$H:$H&amp;'Data Repository Table'!$G:$G&amp;'Data Repository Table'!$B:$B&amp;'Data Repository Table'!$C:$C&amp;'Data Repository Table'!$A:$A&amp;'Data Repository Table'!$D:$D,'Data Repository Table'!$J:$J)</f>
        <v>3852997.68</v>
      </c>
      <c r="H113" s="143" cm="1">
        <f t="array" ref="H113">_xlfn.XLOOKUP($E113&amp;$D113&amp;$C113&amp;$B113&amp;$A113&amp;H$104,'Data Repository Table'!$H:$H&amp;'Data Repository Table'!$G:$G&amp;'Data Repository Table'!$B:$B&amp;'Data Repository Table'!$C:$C&amp;'Data Repository Table'!$A:$A&amp;'Data Repository Table'!$D:$D,'Data Repository Table'!$J:$J)</f>
        <v>3894195.4016000004</v>
      </c>
      <c r="I113" s="143" cm="1">
        <f t="array" ref="I113">_xlfn.XLOOKUP($E113&amp;$D113&amp;$C113&amp;$B113&amp;$A113&amp;I$104,'Data Repository Table'!$H:$H&amp;'Data Repository Table'!$G:$G&amp;'Data Repository Table'!$B:$B&amp;'Data Repository Table'!$C:$C&amp;'Data Repository Table'!$A:$A&amp;'Data Repository Table'!$D:$D,'Data Repository Table'!$J:$J)</f>
        <v>5221215.6136000007</v>
      </c>
      <c r="J113" s="143" cm="1">
        <f t="array" ref="J113">_xlfn.XLOOKUP($E113&amp;$D113&amp;$C113&amp;$B113&amp;$A113&amp;J$104,'Data Repository Table'!$H:$H&amp;'Data Repository Table'!$G:$G&amp;'Data Repository Table'!$B:$B&amp;'Data Repository Table'!$C:$C&amp;'Data Repository Table'!$A:$A&amp;'Data Repository Table'!$D:$D,'Data Repository Table'!$J:$J)</f>
        <v>5648075.6247999994</v>
      </c>
      <c r="K113" s="143" cm="1">
        <f t="array" ref="K113">_xlfn.XLOOKUP($E113&amp;$D113&amp;$C113&amp;$B113&amp;$A113&amp;K$104,'Data Repository Table'!$H:$H&amp;'Data Repository Table'!$G:$G&amp;'Data Repository Table'!$B:$B&amp;'Data Repository Table'!$C:$C&amp;'Data Repository Table'!$A:$A&amp;'Data Repository Table'!$D:$D,'Data Repository Table'!$J:$J)</f>
        <v>2887464.9384000008</v>
      </c>
      <c r="L113" s="143" cm="1">
        <f t="array" ref="L113">_xlfn.XLOOKUP($E113&amp;$D113&amp;$C113&amp;$B113&amp;$A113&amp;L$104,'Data Repository Table'!$H:$H&amp;'Data Repository Table'!$G:$G&amp;'Data Repository Table'!$B:$B&amp;'Data Repository Table'!$C:$C&amp;'Data Repository Table'!$A:$A&amp;'Data Repository Table'!$D:$D,'Data Repository Table'!$J:$J)</f>
        <v>2699761.8844000003</v>
      </c>
      <c r="M113" s="143" cm="1">
        <f t="array" ref="M113">_xlfn.XLOOKUP($E113&amp;$D113&amp;$C113&amp;$B113&amp;$A113&amp;M$104,'Data Repository Table'!$H:$H&amp;'Data Repository Table'!$G:$G&amp;'Data Repository Table'!$B:$B&amp;'Data Repository Table'!$C:$C&amp;'Data Repository Table'!$A:$A&amp;'Data Repository Table'!$D:$D,'Data Repository Table'!$J:$J)</f>
        <v>3178632.1476000003</v>
      </c>
      <c r="N113" s="143" cm="1">
        <f t="array" ref="N113">_xlfn.XLOOKUP($E113&amp;$D113&amp;$C113&amp;$B113&amp;$A113&amp;N$104,'Data Repository Table'!$H:$H&amp;'Data Repository Table'!$G:$G&amp;'Data Repository Table'!$B:$B&amp;'Data Repository Table'!$C:$C&amp;'Data Repository Table'!$A:$A&amp;'Data Repository Table'!$D:$D,'Data Repository Table'!$J:$J)</f>
        <v>2897815.2056</v>
      </c>
      <c r="O113" s="143" cm="1">
        <f t="array" ref="O113">_xlfn.XLOOKUP($E113&amp;$D113&amp;$C113&amp;$B113&amp;$A113&amp;O$104,'Data Repository Table'!$H:$H&amp;'Data Repository Table'!$G:$G&amp;'Data Repository Table'!$B:$B&amp;'Data Repository Table'!$C:$C&amp;'Data Repository Table'!$A:$A&amp;'Data Repository Table'!$D:$D,'Data Repository Table'!$J:$J)</f>
        <v>3114360.7516000005</v>
      </c>
      <c r="P113" s="143" cm="1">
        <f t="array" ref="P113">_xlfn.XLOOKUP($E113&amp;$D113&amp;$C113&amp;$B113&amp;$A113&amp;P$104,'Data Repository Table'!$H:$H&amp;'Data Repository Table'!$G:$G&amp;'Data Repository Table'!$B:$B&amp;'Data Repository Table'!$C:$C&amp;'Data Repository Table'!$A:$A&amp;'Data Repository Table'!$D:$D,'Data Repository Table'!$J:$J)</f>
        <v>3652069.7360000005</v>
      </c>
      <c r="Q113" s="143" cm="1">
        <f t="array" ref="Q113">_xlfn.XLOOKUP($E113&amp;$D113&amp;$C113&amp;$B113&amp;$A113&amp;Q$104,'Data Repository Table'!$H:$H&amp;'Data Repository Table'!$G:$G&amp;'Data Repository Table'!$B:$B&amp;'Data Repository Table'!$C:$C&amp;'Data Repository Table'!$A:$A&amp;'Data Repository Table'!$D:$D,'Data Repository Table'!$J:$J)</f>
        <v>1891504.3056000001</v>
      </c>
      <c r="R113" s="143">
        <f t="shared" si="15"/>
        <v>42136369.189600006</v>
      </c>
    </row>
    <row r="114" spans="1:18">
      <c r="A114" s="74" t="s">
        <v>138</v>
      </c>
      <c r="B114" s="74" t="s">
        <v>63</v>
      </c>
      <c r="C114" s="74" t="s">
        <v>136</v>
      </c>
      <c r="D114" s="74" t="s">
        <v>134</v>
      </c>
      <c r="E114" s="74" t="s">
        <v>135</v>
      </c>
      <c r="F114" s="143" cm="1">
        <f t="array" ref="F114">_xlfn.XLOOKUP($E114&amp;$D114&amp;$C114&amp;$B114&amp;$A114&amp;F$104,'Data Repository Table'!$H:$H&amp;'Data Repository Table'!$G:$G&amp;'Data Repository Table'!$B:$B&amp;'Data Repository Table'!$C:$C&amp;'Data Repository Table'!$A:$A&amp;'Data Repository Table'!$D:$D,'Data Repository Table'!$J:$J)</f>
        <v>3015948.6746999999</v>
      </c>
      <c r="G114" s="143" cm="1">
        <f t="array" ref="G114">_xlfn.XLOOKUP($E114&amp;$D114&amp;$C114&amp;$B114&amp;$A114&amp;G$104,'Data Repository Table'!$H:$H&amp;'Data Repository Table'!$G:$G&amp;'Data Repository Table'!$B:$B&amp;'Data Repository Table'!$C:$C&amp;'Data Repository Table'!$A:$A&amp;'Data Repository Table'!$D:$D,'Data Repository Table'!$J:$J)</f>
        <v>2402723.2787999995</v>
      </c>
      <c r="H114" s="143" cm="1">
        <f t="array" ref="H114">_xlfn.XLOOKUP($E114&amp;$D114&amp;$C114&amp;$B114&amp;$A114&amp;H$104,'Data Repository Table'!$H:$H&amp;'Data Repository Table'!$G:$G&amp;'Data Repository Table'!$B:$B&amp;'Data Repository Table'!$C:$C&amp;'Data Repository Table'!$A:$A&amp;'Data Repository Table'!$D:$D,'Data Repository Table'!$J:$J)</f>
        <v>3247912.5821999996</v>
      </c>
      <c r="I114" s="143" cm="1">
        <f t="array" ref="I114">_xlfn.XLOOKUP($E114&amp;$D114&amp;$C114&amp;$B114&amp;$A114&amp;I$104,'Data Repository Table'!$H:$H&amp;'Data Repository Table'!$G:$G&amp;'Data Repository Table'!$B:$B&amp;'Data Repository Table'!$C:$C&amp;'Data Repository Table'!$A:$A&amp;'Data Repository Table'!$D:$D,'Data Repository Table'!$J:$J)</f>
        <v>2731965.4673999995</v>
      </c>
      <c r="J114" s="143" cm="1">
        <f t="array" ref="J114">_xlfn.XLOOKUP($E114&amp;$D114&amp;$C114&amp;$B114&amp;$A114&amp;J$104,'Data Repository Table'!$H:$H&amp;'Data Repository Table'!$G:$G&amp;'Data Repository Table'!$B:$B&amp;'Data Repository Table'!$C:$C&amp;'Data Repository Table'!$A:$A&amp;'Data Repository Table'!$D:$D,'Data Repository Table'!$J:$J)</f>
        <v>2323192.0081500001</v>
      </c>
      <c r="K114" s="143" cm="1">
        <f t="array" ref="K114">_xlfn.XLOOKUP($E114&amp;$D114&amp;$C114&amp;$B114&amp;$A114&amp;K$104,'Data Repository Table'!$H:$H&amp;'Data Repository Table'!$G:$G&amp;'Data Repository Table'!$B:$B&amp;'Data Repository Table'!$C:$C&amp;'Data Repository Table'!$A:$A&amp;'Data Repository Table'!$D:$D,'Data Repository Table'!$J:$J)</f>
        <v>1722591.0292499999</v>
      </c>
      <c r="L114" s="143" cm="1">
        <f t="array" ref="L114">_xlfn.XLOOKUP($E114&amp;$D114&amp;$C114&amp;$B114&amp;$A114&amp;L$104,'Data Repository Table'!$H:$H&amp;'Data Repository Table'!$G:$G&amp;'Data Repository Table'!$B:$B&amp;'Data Repository Table'!$C:$C&amp;'Data Repository Table'!$A:$A&amp;'Data Repository Table'!$D:$D,'Data Repository Table'!$J:$J)</f>
        <v>1839134.2085999998</v>
      </c>
      <c r="M114" s="143" cm="1">
        <f t="array" ref="M114">_xlfn.XLOOKUP($E114&amp;$D114&amp;$C114&amp;$B114&amp;$A114&amp;M$104,'Data Repository Table'!$H:$H&amp;'Data Repository Table'!$G:$G&amp;'Data Repository Table'!$B:$B&amp;'Data Repository Table'!$C:$C&amp;'Data Repository Table'!$A:$A&amp;'Data Repository Table'!$D:$D,'Data Repository Table'!$J:$J)</f>
        <v>2579316.7429</v>
      </c>
      <c r="N114" s="143" cm="1">
        <f t="array" ref="N114">_xlfn.XLOOKUP($E114&amp;$D114&amp;$C114&amp;$B114&amp;$A114&amp;N$104,'Data Repository Table'!$H:$H&amp;'Data Repository Table'!$G:$G&amp;'Data Repository Table'!$B:$B&amp;'Data Repository Table'!$C:$C&amp;'Data Repository Table'!$A:$A&amp;'Data Repository Table'!$D:$D,'Data Repository Table'!$J:$J)</f>
        <v>2220367.5409499998</v>
      </c>
      <c r="O114" s="143" cm="1">
        <f t="array" ref="O114">_xlfn.XLOOKUP($E114&amp;$D114&amp;$C114&amp;$B114&amp;$A114&amp;O$104,'Data Repository Table'!$H:$H&amp;'Data Repository Table'!$G:$G&amp;'Data Repository Table'!$B:$B&amp;'Data Repository Table'!$C:$C&amp;'Data Repository Table'!$A:$A&amp;'Data Repository Table'!$D:$D,'Data Repository Table'!$J:$J)</f>
        <v>2209012.8075999999</v>
      </c>
      <c r="P114" s="143" cm="1">
        <f t="array" ref="P114">_xlfn.XLOOKUP($E114&amp;$D114&amp;$C114&amp;$B114&amp;$A114&amp;P$104,'Data Repository Table'!$H:$H&amp;'Data Repository Table'!$G:$G&amp;'Data Repository Table'!$B:$B&amp;'Data Repository Table'!$C:$C&amp;'Data Repository Table'!$A:$A&amp;'Data Repository Table'!$D:$D,'Data Repository Table'!$J:$J)</f>
        <v>2561190.8338000001</v>
      </c>
      <c r="Q114" s="143" cm="1">
        <f t="array" ref="Q114">_xlfn.XLOOKUP($E114&amp;$D114&amp;$C114&amp;$B114&amp;$A114&amp;Q$104,'Data Repository Table'!$H:$H&amp;'Data Repository Table'!$G:$G&amp;'Data Repository Table'!$B:$B&amp;'Data Repository Table'!$C:$C&amp;'Data Repository Table'!$A:$A&amp;'Data Repository Table'!$D:$D,'Data Repository Table'!$J:$J)</f>
        <v>2785478.9215500001</v>
      </c>
      <c r="R114" s="143">
        <f t="shared" si="15"/>
        <v>29638834.095899999</v>
      </c>
    </row>
    <row r="117" spans="1:18">
      <c r="A117" s="144"/>
      <c r="C117" s="91">
        <v>41456</v>
      </c>
      <c r="D117" s="91">
        <v>41487</v>
      </c>
      <c r="E117" s="91">
        <v>41518</v>
      </c>
      <c r="F117" s="91">
        <v>41548</v>
      </c>
      <c r="G117" s="91">
        <v>41579</v>
      </c>
      <c r="H117" s="91">
        <v>41609</v>
      </c>
      <c r="I117" s="91">
        <v>41640</v>
      </c>
      <c r="J117" s="91">
        <v>41671</v>
      </c>
      <c r="K117" s="91">
        <v>41699</v>
      </c>
      <c r="L117" s="91">
        <v>41730</v>
      </c>
      <c r="M117" s="91">
        <v>41760</v>
      </c>
      <c r="N117" s="91">
        <v>41791</v>
      </c>
    </row>
    <row r="118" spans="1:18">
      <c r="A118" s="74" t="s">
        <v>192</v>
      </c>
      <c r="B118" t="s">
        <v>123</v>
      </c>
      <c r="C118" s="147">
        <f>SUMIF($D$106:$D$114,$B118,F$106:F$114)</f>
        <v>4752382.6895514736</v>
      </c>
      <c r="D118" s="147">
        <f t="shared" ref="D118:N118" si="16">SUMIF($D$106:$D$114,$B118,G$106:G$114)</f>
        <v>5167035.0438473243</v>
      </c>
      <c r="E118" s="147">
        <f t="shared" si="16"/>
        <v>5477119.2220016234</v>
      </c>
      <c r="F118" s="147">
        <f t="shared" si="16"/>
        <v>6217372.1257881755</v>
      </c>
      <c r="G118" s="147">
        <f t="shared" si="16"/>
        <v>6351549.5562056992</v>
      </c>
      <c r="H118" s="147">
        <f t="shared" si="16"/>
        <v>5473893.9778650012</v>
      </c>
      <c r="I118" s="147">
        <f t="shared" si="16"/>
        <v>7073236.3159125</v>
      </c>
      <c r="J118" s="147">
        <f t="shared" si="16"/>
        <v>7645099.2339562494</v>
      </c>
      <c r="K118" s="147">
        <f t="shared" si="16"/>
        <v>7576081.9643531246</v>
      </c>
      <c r="L118" s="147">
        <f t="shared" si="16"/>
        <v>7870566.9194312505</v>
      </c>
      <c r="M118" s="147">
        <f t="shared" si="16"/>
        <v>9096355.030431252</v>
      </c>
      <c r="N118" s="147">
        <f t="shared" si="16"/>
        <v>5712658.1783212498</v>
      </c>
    </row>
    <row r="119" spans="1:18">
      <c r="A119" s="74" t="s">
        <v>193</v>
      </c>
      <c r="B119" s="123" t="s">
        <v>141</v>
      </c>
      <c r="C119" s="146">
        <f t="shared" ref="C119" si="17">SUMIF($D$106:$D$114,$B119,F$106:F$114)</f>
        <v>647.14428099999998</v>
      </c>
      <c r="D119" s="146">
        <f t="shared" ref="D119" si="18">SUMIF($D$106:$D$114,$B119,G$106:G$114)</f>
        <v>622.38369699999998</v>
      </c>
      <c r="E119" s="146">
        <f t="shared" ref="E119" si="19">SUMIF($D$106:$D$114,$B119,H$106:H$114)</f>
        <v>602.54558499999996</v>
      </c>
      <c r="F119" s="146">
        <f t="shared" ref="F119" si="20">SUMIF($D$106:$D$114,$B119,I$106:I$114)</f>
        <v>602.67093499999999</v>
      </c>
      <c r="G119" s="146">
        <f t="shared" ref="G119" si="21">SUMIF($D$106:$D$114,$B119,J$106:J$114)</f>
        <v>534.23997600000007</v>
      </c>
      <c r="H119" s="146">
        <f t="shared" ref="H119" si="22">SUMIF($D$106:$D$114,$B119,K$106:K$114)</f>
        <v>571.87367900000004</v>
      </c>
      <c r="I119" s="146">
        <f t="shared" ref="I119" si="23">SUMIF($D$106:$D$114,$B119,L$106:L$114)</f>
        <v>679.26448500000004</v>
      </c>
      <c r="J119" s="146">
        <f t="shared" ref="J119" si="24">SUMIF($D$106:$D$114,$B119,M$106:M$114)</f>
        <v>682.90148799999997</v>
      </c>
      <c r="K119" s="146">
        <f t="shared" ref="K119" si="25">SUMIF($D$106:$D$114,$B119,N$106:N$114)</f>
        <v>790.03688200000011</v>
      </c>
      <c r="L119" s="146">
        <f t="shared" ref="L119" si="26">SUMIF($D$106:$D$114,$B119,O$106:O$114)</f>
        <v>759.48916599999995</v>
      </c>
      <c r="M119" s="146">
        <f t="shared" ref="M119" si="27">SUMIF($D$106:$D$114,$B119,P$106:P$114)</f>
        <v>773.51636800000006</v>
      </c>
      <c r="N119" s="146">
        <f t="shared" ref="N119" si="28">SUMIF($D$106:$D$114,$B119,Q$106:Q$114)</f>
        <v>623.20135099999993</v>
      </c>
    </row>
    <row r="120" spans="1:18">
      <c r="A120" s="74"/>
      <c r="B120" s="123"/>
      <c r="C120" s="147"/>
      <c r="D120" s="147"/>
      <c r="E120" s="147"/>
      <c r="F120" s="147"/>
      <c r="G120" s="147"/>
      <c r="H120" s="147"/>
      <c r="I120" s="147"/>
      <c r="J120" s="147"/>
      <c r="K120" s="147"/>
      <c r="L120" s="147"/>
      <c r="M120" s="147"/>
      <c r="N120" s="147"/>
    </row>
    <row r="135" spans="1:22" ht="83.5" customHeight="1">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row>
    <row r="147" spans="23:58">
      <c r="W147" s="150"/>
      <c r="X147" s="150"/>
      <c r="Y147" s="150"/>
      <c r="Z147" s="150"/>
      <c r="AA147" s="150"/>
      <c r="AB147" s="150"/>
      <c r="AC147" s="150"/>
      <c r="AD147" s="150"/>
      <c r="AE147" s="150"/>
      <c r="AF147" s="150"/>
      <c r="AG147" s="150"/>
      <c r="AH147" s="150"/>
      <c r="AI147" s="150"/>
      <c r="AJ147" s="150"/>
      <c r="AK147" s="150"/>
      <c r="AL147" s="150"/>
      <c r="AM147" s="150"/>
      <c r="AN147" s="150"/>
      <c r="AO147" s="150"/>
      <c r="AP147" s="150"/>
      <c r="AQ147" s="150"/>
      <c r="AR147" s="150"/>
      <c r="AS147" s="150"/>
      <c r="AT147" s="150"/>
      <c r="AU147" s="150"/>
      <c r="AV147" s="150"/>
      <c r="AW147" s="150"/>
      <c r="AX147" s="150"/>
      <c r="AY147" s="150"/>
      <c r="AZ147" s="150"/>
      <c r="BA147" s="150"/>
      <c r="BB147" s="150"/>
      <c r="BC147" s="150"/>
      <c r="BD147" s="150"/>
      <c r="BE147" s="150"/>
      <c r="BF147" s="150"/>
    </row>
    <row r="148" spans="23:58">
      <c r="W148" s="151" t="s">
        <v>195</v>
      </c>
      <c r="X148" s="150"/>
      <c r="Y148" s="150"/>
      <c r="Z148" s="150"/>
      <c r="AA148" s="150"/>
      <c r="AB148" s="150"/>
      <c r="AC148" s="150"/>
      <c r="AD148" s="150"/>
      <c r="AE148" s="150"/>
      <c r="AF148" s="150"/>
      <c r="AG148" s="150"/>
      <c r="AH148" s="150"/>
      <c r="AI148" s="150"/>
      <c r="AJ148" s="150"/>
      <c r="AK148" s="150"/>
      <c r="AL148" s="150"/>
      <c r="AM148" s="150"/>
      <c r="AN148" s="150"/>
      <c r="AO148" s="150"/>
      <c r="AP148" s="150"/>
      <c r="AQ148" s="150"/>
      <c r="AR148" s="150"/>
      <c r="AS148" s="150"/>
      <c r="AT148" s="150"/>
      <c r="AU148" s="150"/>
      <c r="AV148" s="150"/>
      <c r="AW148" s="150"/>
      <c r="AX148" s="150"/>
      <c r="AY148" s="150"/>
      <c r="AZ148" s="150"/>
      <c r="BA148" s="150"/>
      <c r="BB148" s="150"/>
      <c r="BC148" s="150"/>
      <c r="BD148" s="150"/>
      <c r="BE148" s="150"/>
      <c r="BF148" s="150"/>
    </row>
  </sheetData>
  <mergeCells count="16">
    <mergeCell ref="A58:S58"/>
    <mergeCell ref="A4:T4"/>
    <mergeCell ref="A10:V10"/>
    <mergeCell ref="A11:W11"/>
    <mergeCell ref="A44:V44"/>
    <mergeCell ref="A45:W45"/>
    <mergeCell ref="A46:M46"/>
    <mergeCell ref="A78:V78"/>
    <mergeCell ref="A101:V101"/>
    <mergeCell ref="A102:O102"/>
    <mergeCell ref="A135:V135"/>
    <mergeCell ref="A97:V97"/>
    <mergeCell ref="A96:V96"/>
    <mergeCell ref="A98:V98"/>
    <mergeCell ref="A99:V99"/>
    <mergeCell ref="A100:V100"/>
  </mergeCells>
  <conditionalFormatting sqref="F15:Q22">
    <cfRule type="colorScale" priority="6">
      <colorScale>
        <cfvo type="min"/>
        <cfvo type="percentile" val="50"/>
        <cfvo type="max"/>
        <color rgb="FFD05D60"/>
        <color rgb="FFFCFCFF"/>
        <color theme="4"/>
      </colorScale>
    </cfRule>
  </conditionalFormatting>
  <conditionalFormatting sqref="G49:Q56">
    <cfRule type="colorScale" priority="7">
      <colorScale>
        <cfvo type="min"/>
        <cfvo type="percentile" val="50"/>
        <cfvo type="max"/>
        <color rgb="FFF8696B"/>
        <color rgb="FFFCFCFF"/>
        <color rgb="FF5A8AC6"/>
      </colorScale>
    </cfRule>
  </conditionalFormatting>
  <conditionalFormatting sqref="F25:Q32">
    <cfRule type="colorScale" priority="3">
      <colorScale>
        <cfvo type="min"/>
        <cfvo type="percentile" val="50"/>
        <cfvo type="max"/>
        <color rgb="FFD05D60"/>
        <color rgb="FFFCFCFF"/>
        <color theme="4"/>
      </colorScale>
    </cfRule>
  </conditionalFormatting>
  <conditionalFormatting sqref="F35:Q42">
    <cfRule type="colorScale" priority="2">
      <colorScale>
        <cfvo type="min"/>
        <cfvo type="percentile" val="50"/>
        <cfvo type="max"/>
        <color rgb="FFD05D60"/>
        <color rgb="FFFCFCFF"/>
        <color theme="4"/>
      </colorScale>
    </cfRule>
  </conditionalFormatting>
  <conditionalFormatting sqref="F49:Q56">
    <cfRule type="colorScale" priority="1">
      <colorScale>
        <cfvo type="min"/>
        <cfvo type="percentile" val="50"/>
        <cfvo type="max"/>
        <color rgb="FFD05D60"/>
        <color rgb="FFFCFCFF"/>
        <color theme="4"/>
      </colorScale>
    </cfRule>
  </conditionalFormatting>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V60"/>
  <sheetViews>
    <sheetView showGridLines="0" topLeftCell="A57" zoomScale="84" zoomScaleNormal="80" workbookViewId="0">
      <selection activeCell="H99" sqref="H99"/>
    </sheetView>
  </sheetViews>
  <sheetFormatPr baseColWidth="10" defaultColWidth="8.6640625" defaultRowHeight="14"/>
  <cols>
    <col min="1" max="1" width="8.6640625" style="73"/>
    <col min="2" max="2" width="10.6640625" style="73" bestFit="1" customWidth="1"/>
    <col min="3" max="3" width="10.33203125" style="73" bestFit="1" customWidth="1"/>
    <col min="4" max="4" width="17.5" style="73" bestFit="1" customWidth="1"/>
    <col min="5" max="5" width="13.5" style="73" bestFit="1" customWidth="1"/>
    <col min="6" max="16" width="10.83203125" style="73" bestFit="1" customWidth="1"/>
    <col min="17" max="17" width="13.1640625" style="73" bestFit="1" customWidth="1"/>
    <col min="18" max="18" width="8.6640625" style="73"/>
    <col min="19" max="19" width="15.1640625" style="73" bestFit="1" customWidth="1"/>
    <col min="20" max="16384" width="8.6640625" style="73"/>
  </cols>
  <sheetData>
    <row r="1" spans="1:22" ht="18">
      <c r="A1" s="75" t="s">
        <v>124</v>
      </c>
      <c r="B1" s="76"/>
    </row>
    <row r="2" spans="1:22">
      <c r="A2" s="2" t="s">
        <v>125</v>
      </c>
      <c r="B2" s="2"/>
    </row>
    <row r="3" spans="1:22">
      <c r="A3" s="2" t="s">
        <v>155</v>
      </c>
      <c r="B3" s="2"/>
    </row>
    <row r="4" spans="1:22" ht="55" customHeight="1">
      <c r="A4" s="166" t="s">
        <v>148</v>
      </c>
      <c r="B4" s="169"/>
      <c r="C4" s="169"/>
      <c r="D4" s="169"/>
      <c r="E4" s="169"/>
      <c r="F4" s="169"/>
      <c r="G4" s="169"/>
      <c r="H4" s="169"/>
      <c r="I4" s="169"/>
      <c r="J4" s="169"/>
      <c r="K4" s="169"/>
      <c r="L4" s="169"/>
      <c r="M4" s="169"/>
      <c r="N4" s="169"/>
      <c r="O4" s="169"/>
      <c r="P4" s="169"/>
      <c r="Q4" s="169"/>
      <c r="R4" s="169"/>
    </row>
    <row r="5" spans="1:22">
      <c r="A5" s="1"/>
      <c r="B5" s="2"/>
    </row>
    <row r="6" spans="1:22">
      <c r="A6" s="1" t="s">
        <v>96</v>
      </c>
      <c r="B6" s="2"/>
    </row>
    <row r="7" spans="1:22">
      <c r="A7" s="2"/>
      <c r="B7" s="2"/>
    </row>
    <row r="8" spans="1:22">
      <c r="A8" s="73" t="s">
        <v>156</v>
      </c>
    </row>
    <row r="9" spans="1:22">
      <c r="A9" s="73" t="s">
        <v>157</v>
      </c>
    </row>
    <row r="10" spans="1:22">
      <c r="A10" s="73" t="s">
        <v>158</v>
      </c>
    </row>
    <row r="12" spans="1:22" customFormat="1" ht="69.5" customHeight="1">
      <c r="A12" s="167" t="s">
        <v>163</v>
      </c>
      <c r="B12" s="168"/>
      <c r="C12" s="168"/>
      <c r="D12" s="168"/>
      <c r="E12" s="168"/>
      <c r="F12" s="168"/>
      <c r="G12" s="168"/>
      <c r="H12" s="168"/>
      <c r="I12" s="168"/>
      <c r="J12" s="168"/>
      <c r="K12" s="168"/>
      <c r="L12" s="168"/>
      <c r="M12" s="168"/>
      <c r="N12" s="168"/>
      <c r="O12" s="168"/>
      <c r="P12" s="168"/>
      <c r="Q12" s="168"/>
      <c r="R12" s="168"/>
      <c r="S12" s="168"/>
      <c r="T12" s="168"/>
      <c r="U12" s="168"/>
      <c r="V12" s="95"/>
    </row>
    <row r="13" spans="1:22" s="78" customFormat="1">
      <c r="A13" s="79" t="s">
        <v>46</v>
      </c>
      <c r="B13" s="79" t="s">
        <v>99</v>
      </c>
      <c r="C13" s="79"/>
      <c r="D13" s="79"/>
      <c r="E13" s="91">
        <v>41456</v>
      </c>
      <c r="F13" s="91">
        <v>41487</v>
      </c>
      <c r="G13" s="91">
        <v>41518</v>
      </c>
      <c r="H13" s="91">
        <v>41548</v>
      </c>
      <c r="I13" s="91">
        <v>41579</v>
      </c>
      <c r="J13" s="91">
        <v>41609</v>
      </c>
      <c r="K13" s="91">
        <v>41640</v>
      </c>
      <c r="L13" s="91">
        <v>41671</v>
      </c>
      <c r="M13" s="91">
        <v>41699</v>
      </c>
      <c r="N13" s="91">
        <v>41730</v>
      </c>
      <c r="O13" s="91">
        <v>41760</v>
      </c>
      <c r="P13" s="91">
        <v>41791</v>
      </c>
      <c r="Q13" s="148" t="s">
        <v>21</v>
      </c>
    </row>
    <row r="14" spans="1:22" s="78" customFormat="1">
      <c r="A14" s="79"/>
      <c r="B14" s="79"/>
      <c r="C14" s="79"/>
      <c r="D14" s="79"/>
      <c r="E14" s="93"/>
      <c r="F14" s="93"/>
      <c r="G14" s="93"/>
      <c r="H14" s="93"/>
      <c r="I14" s="93"/>
      <c r="J14" s="93"/>
      <c r="K14" s="93"/>
      <c r="L14" s="93"/>
      <c r="M14" s="93"/>
      <c r="N14" s="93"/>
      <c r="O14" s="93"/>
      <c r="P14" s="93"/>
      <c r="Q14" s="94"/>
    </row>
    <row r="15" spans="1:22" s="74" customFormat="1" ht="12">
      <c r="A15" s="74" t="s">
        <v>51</v>
      </c>
      <c r="B15" s="74" t="s">
        <v>22</v>
      </c>
      <c r="E15" s="114">
        <f>SUM('Revenue Analysis'!E$12:E$16)</f>
        <v>5914581.1976700742</v>
      </c>
      <c r="F15" s="114">
        <f>SUM('Revenue Analysis'!F$12:F$16)</f>
        <v>5696664.2399759311</v>
      </c>
      <c r="G15" s="114">
        <f>SUM('Revenue Analysis'!G$12:G$16)</f>
        <v>5260681.8298072498</v>
      </c>
      <c r="H15" s="114">
        <f>SUM('Revenue Analysis'!H$12:H$16)</f>
        <v>5221955.4924466992</v>
      </c>
      <c r="I15" s="114">
        <f>SUM('Revenue Analysis'!I$12:I$16)</f>
        <v>5514147.1707946751</v>
      </c>
      <c r="J15" s="114">
        <f>SUM('Revenue Analysis'!J$12:J$16)</f>
        <v>5380892.2001862573</v>
      </c>
      <c r="K15" s="114">
        <f>SUM('Revenue Analysis'!K$12:K$16)</f>
        <v>7822599.7200296307</v>
      </c>
      <c r="L15" s="114">
        <f>SUM('Revenue Analysis'!L$12:L$16)</f>
        <v>6924324.6322913244</v>
      </c>
      <c r="M15" s="114">
        <f>SUM('Revenue Analysis'!M$12:M$16)</f>
        <v>7297789.3913026378</v>
      </c>
      <c r="N15" s="114">
        <f>SUM('Revenue Analysis'!N$12:N$16)</f>
        <v>5332240.4186026063</v>
      </c>
      <c r="O15" s="114">
        <f>SUM('Revenue Analysis'!O$12:O$16)</f>
        <v>5394917.135688588</v>
      </c>
      <c r="P15" s="114">
        <f>SUM('Revenue Analysis'!P$12:P$16)</f>
        <v>5184163.8693572879</v>
      </c>
      <c r="Q15" s="114">
        <f>SUM($E15:$P15)</f>
        <v>70944957.298152953</v>
      </c>
    </row>
    <row r="16" spans="1:22" s="74" customFormat="1" ht="12">
      <c r="A16" s="74" t="s">
        <v>64</v>
      </c>
      <c r="B16" s="74" t="s">
        <v>22</v>
      </c>
      <c r="E16" s="114">
        <f>SUM('Revenue Analysis'!E$18:E$22)</f>
        <v>17328050.972999997</v>
      </c>
      <c r="F16" s="114">
        <f>SUM('Revenue Analysis'!F$18:F$22)</f>
        <v>14604314.435999997</v>
      </c>
      <c r="G16" s="114">
        <f>SUM('Revenue Analysis'!G$18:G$22)</f>
        <v>16135900.118999999</v>
      </c>
      <c r="H16" s="114">
        <f>SUM('Revenue Analysis'!H$18:H$22)</f>
        <v>15151633.271999998</v>
      </c>
      <c r="I16" s="114">
        <f>SUM('Revenue Analysis'!I$18:I$22)</f>
        <v>13832900.801999997</v>
      </c>
      <c r="J16" s="114">
        <f>SUM('Revenue Analysis'!J$18:J$22)</f>
        <v>15562959.623999998</v>
      </c>
      <c r="K16" s="114">
        <f>SUM('Revenue Analysis'!K$18:K$22)</f>
        <v>22354057.620000001</v>
      </c>
      <c r="L16" s="114">
        <f>SUM('Revenue Analysis'!L$18:L$22)</f>
        <v>18580950.729999997</v>
      </c>
      <c r="M16" s="114">
        <f>SUM('Revenue Analysis'!M$18:M$22)</f>
        <v>19644680.780999999</v>
      </c>
      <c r="N16" s="114">
        <f>SUM('Revenue Analysis'!N$18:N$22)</f>
        <v>18268435.046</v>
      </c>
      <c r="O16" s="114">
        <f>SUM('Revenue Analysis'!O$18:O$22)</f>
        <v>14627298.491999999</v>
      </c>
      <c r="P16" s="114">
        <f>SUM('Revenue Analysis'!P$18:P$22)</f>
        <v>16164167.273999998</v>
      </c>
      <c r="Q16" s="114">
        <f t="shared" ref="Q16:Q21" si="0">SUM($E16:$P16)</f>
        <v>202255349.16899997</v>
      </c>
    </row>
    <row r="17" spans="1:17" s="74" customFormat="1" ht="12">
      <c r="A17" s="74" t="s">
        <v>63</v>
      </c>
      <c r="B17" s="74" t="s">
        <v>22</v>
      </c>
      <c r="E17" s="114">
        <f>SUM('Revenue Analysis'!E$24:E$28)</f>
        <v>12716846.793</v>
      </c>
      <c r="F17" s="114">
        <f>SUM('Revenue Analysis'!F$24:F$28)</f>
        <v>13050243.880999997</v>
      </c>
      <c r="G17" s="114">
        <f>SUM('Revenue Analysis'!G$24:G$28)</f>
        <v>13235472.919</v>
      </c>
      <c r="H17" s="114">
        <f>SUM('Revenue Analysis'!H$24:H$28)</f>
        <v>11815762.267000001</v>
      </c>
      <c r="I17" s="114">
        <f>SUM('Revenue Analysis'!I$24:I$28)</f>
        <v>11881724.445</v>
      </c>
      <c r="J17" s="114">
        <f>SUM('Revenue Analysis'!J$24:J$28)</f>
        <v>11127131.811999999</v>
      </c>
      <c r="K17" s="114">
        <f>SUM('Revenue Analysis'!K$24:K$28)</f>
        <v>15491089.403999997</v>
      </c>
      <c r="L17" s="114">
        <f>SUM('Revenue Analysis'!L$24:L$28)</f>
        <v>15776843.228999998</v>
      </c>
      <c r="M17" s="114">
        <f>SUM('Revenue Analysis'!M$24:M$28)</f>
        <v>14151791.636999998</v>
      </c>
      <c r="N17" s="114">
        <f>SUM('Revenue Analysis'!N$24:N$28)</f>
        <v>15011361.791999999</v>
      </c>
      <c r="O17" s="114">
        <f>SUM('Revenue Analysis'!O$24:O$28)</f>
        <v>14286635.347000001</v>
      </c>
      <c r="P17" s="114">
        <f>SUM('Revenue Analysis'!P$24:P$28)</f>
        <v>15120321.851</v>
      </c>
      <c r="Q17" s="114">
        <f t="shared" si="0"/>
        <v>163665225.377</v>
      </c>
    </row>
    <row r="18" spans="1:17" s="81" customFormat="1" ht="12">
      <c r="E18" s="116"/>
      <c r="F18" s="116"/>
      <c r="G18" s="116"/>
      <c r="H18" s="116"/>
      <c r="I18" s="116"/>
      <c r="J18" s="116"/>
      <c r="K18" s="116"/>
      <c r="L18" s="116"/>
      <c r="M18" s="116"/>
      <c r="N18" s="116"/>
      <c r="O18" s="116"/>
      <c r="P18" s="116"/>
      <c r="Q18" s="116"/>
    </row>
    <row r="19" spans="1:17">
      <c r="A19" s="74" t="s">
        <v>51</v>
      </c>
      <c r="B19" s="74" t="s">
        <v>136</v>
      </c>
      <c r="E19" s="114">
        <f>SUM('Expenses Analysis'!F$15:F$22)</f>
        <v>3458288.8701338647</v>
      </c>
      <c r="F19" s="114">
        <f>SUM('Expenses Analysis'!G$15:G$22)</f>
        <v>4778353.3521016249</v>
      </c>
      <c r="G19" s="114">
        <f>SUM('Expenses Analysis'!H$15:H$22)</f>
        <v>3741007.0627661142</v>
      </c>
      <c r="H19" s="114">
        <f>SUM('Expenses Analysis'!I$15:I$22)</f>
        <v>3550828.7945508747</v>
      </c>
      <c r="I19" s="114">
        <f>SUM('Expenses Analysis'!J$15:J$22)</f>
        <v>3646543.42684625</v>
      </c>
      <c r="J19" s="114">
        <f>SUM('Expenses Analysis'!K$15:K$22)</f>
        <v>3507223.3581475001</v>
      </c>
      <c r="K19" s="114">
        <f>SUM('Expenses Analysis'!L$15:L$22)</f>
        <v>5249820.3494999986</v>
      </c>
      <c r="L19" s="114">
        <f>SUM('Expenses Analysis'!M$15:M$22)</f>
        <v>4419792.6823125007</v>
      </c>
      <c r="M19" s="114">
        <f>SUM('Expenses Analysis'!N$15:N$22)</f>
        <v>4409725.4715</v>
      </c>
      <c r="N19" s="114">
        <f>SUM('Expenses Analysis'!O$15:O$22)</f>
        <v>4419304.3184062503</v>
      </c>
      <c r="O19" s="114">
        <f>SUM('Expenses Analysis'!P$15:P$22)</f>
        <v>4692799.18359375</v>
      </c>
      <c r="P19" s="114">
        <f>SUM('Expenses Analysis'!Q$15:Q$22)</f>
        <v>5350137.2224687496</v>
      </c>
      <c r="Q19" s="114">
        <f t="shared" si="0"/>
        <v>51223824.092327476</v>
      </c>
    </row>
    <row r="20" spans="1:17">
      <c r="A20" s="74" t="s">
        <v>64</v>
      </c>
      <c r="B20" s="74" t="s">
        <v>136</v>
      </c>
      <c r="E20" s="114">
        <f>SUM('Expenses Analysis'!F$25:F$32)</f>
        <v>11339551.170386208</v>
      </c>
      <c r="F20" s="114">
        <f>SUM('Expenses Analysis'!G$25:G$32)</f>
        <v>13660880.3343936</v>
      </c>
      <c r="G20" s="114">
        <f>SUM('Expenses Analysis'!H$25:H$32)</f>
        <v>13806947.680280834</v>
      </c>
      <c r="H20" s="114">
        <f>SUM('Expenses Analysis'!I$25:I$32)</f>
        <v>18511924.382331077</v>
      </c>
      <c r="I20" s="114">
        <f>SUM('Expenses Analysis'!J$25:J$32)</f>
        <v>20025365.089240894</v>
      </c>
      <c r="J20" s="114">
        <f>SUM('Expenses Analysis'!K$25:K$32)</f>
        <v>12958942.643539203</v>
      </c>
      <c r="K20" s="114">
        <f>SUM('Expenses Analysis'!L$25:L$32)</f>
        <v>13987466.323076401</v>
      </c>
      <c r="L20" s="114">
        <f>SUM('Expenses Analysis'!M$25:M$32)</f>
        <v>16468493.156715602</v>
      </c>
      <c r="M20" s="114">
        <f>SUM('Expenses Analysis'!N$25:N$32)</f>
        <v>15013580.580213603</v>
      </c>
      <c r="N20" s="114">
        <f>SUM('Expenses Analysis'!O$25:O$32)</f>
        <v>16135503.054039603</v>
      </c>
      <c r="O20" s="114">
        <f>SUM('Expenses Analysis'!P$25:P$32)</f>
        <v>18921373.302216005</v>
      </c>
      <c r="P20" s="114">
        <f>SUM('Expenses Analysis'!Q$25:Q$32)</f>
        <v>8489071.3235327993</v>
      </c>
      <c r="Q20" s="114">
        <f t="shared" si="0"/>
        <v>179319099.03996581</v>
      </c>
    </row>
    <row r="21" spans="1:17">
      <c r="A21" s="74" t="s">
        <v>63</v>
      </c>
      <c r="B21" s="74" t="s">
        <v>136</v>
      </c>
      <c r="E21" s="114">
        <f>SUM('Expenses Analysis'!F$35:F$42)</f>
        <v>8168998.5802924205</v>
      </c>
      <c r="F21" s="114">
        <f>SUM('Expenses Analysis'!G$35:G$42)</f>
        <v>6508016.2729576789</v>
      </c>
      <c r="G21" s="114">
        <f>SUM('Expenses Analysis'!H$35:H$42)</f>
        <v>8797296.0201469176</v>
      </c>
      <c r="H21" s="114">
        <f>SUM('Expenses Analysis'!I$35:I$42)</f>
        <v>7399801.6649996387</v>
      </c>
      <c r="I21" s="114">
        <f>SUM('Expenses Analysis'!J$35:J$42)</f>
        <v>6292597.87327509</v>
      </c>
      <c r="J21" s="114">
        <f>SUM('Expenses Analysis'!K$35:K$42)</f>
        <v>5862551.4695474999</v>
      </c>
      <c r="K21" s="114">
        <f>SUM('Expenses Analysis'!L$35:L$42)</f>
        <v>7198677.8148285002</v>
      </c>
      <c r="L21" s="114">
        <f>SUM('Expenses Analysis'!M$35:M$42)</f>
        <v>7481708.9511677492</v>
      </c>
      <c r="M21" s="114">
        <f>SUM('Expenses Analysis'!N$35:N$42)</f>
        <v>8690888.6165351253</v>
      </c>
      <c r="N21" s="114">
        <f>SUM('Expenses Analysis'!O$35:O$42)</f>
        <v>6732277.631081</v>
      </c>
      <c r="O21" s="114">
        <f>SUM('Expenses Analysis'!P$35:P$42)</f>
        <v>8110761.1219654996</v>
      </c>
      <c r="P21" s="114">
        <f>SUM('Expenses Analysis'!Q$35:Q$42)</f>
        <v>9479913.2630085014</v>
      </c>
      <c r="Q21" s="114">
        <f t="shared" si="0"/>
        <v>90723489.27980563</v>
      </c>
    </row>
    <row r="22" spans="1:17" s="78" customFormat="1">
      <c r="E22" s="117"/>
      <c r="F22" s="117"/>
      <c r="G22" s="117"/>
      <c r="H22" s="117"/>
      <c r="I22" s="117"/>
      <c r="J22" s="117"/>
      <c r="K22" s="117"/>
      <c r="L22" s="117"/>
      <c r="M22" s="117"/>
      <c r="N22" s="117"/>
      <c r="O22" s="117"/>
      <c r="P22" s="117"/>
      <c r="Q22" s="117"/>
    </row>
    <row r="23" spans="1:17">
      <c r="A23" s="74" t="s">
        <v>51</v>
      </c>
      <c r="B23" s="74" t="s">
        <v>15</v>
      </c>
      <c r="E23" s="114">
        <f>E15-E19</f>
        <v>2456292.3275362095</v>
      </c>
      <c r="F23" s="114">
        <f t="shared" ref="F23:P23" si="1">F15-F19</f>
        <v>918310.88787430618</v>
      </c>
      <c r="G23" s="114">
        <f t="shared" si="1"/>
        <v>1519674.7670411356</v>
      </c>
      <c r="H23" s="114">
        <f t="shared" si="1"/>
        <v>1671126.6978958244</v>
      </c>
      <c r="I23" s="114">
        <f t="shared" si="1"/>
        <v>1867603.7439484252</v>
      </c>
      <c r="J23" s="114">
        <f t="shared" si="1"/>
        <v>1873668.8420387572</v>
      </c>
      <c r="K23" s="114">
        <f t="shared" si="1"/>
        <v>2572779.3705296321</v>
      </c>
      <c r="L23" s="114">
        <f t="shared" si="1"/>
        <v>2504531.9499788238</v>
      </c>
      <c r="M23" s="114">
        <f t="shared" si="1"/>
        <v>2888063.9198026378</v>
      </c>
      <c r="N23" s="114">
        <f t="shared" si="1"/>
        <v>912936.10019635595</v>
      </c>
      <c r="O23" s="114">
        <f t="shared" si="1"/>
        <v>702117.95209483802</v>
      </c>
      <c r="P23" s="114">
        <f t="shared" si="1"/>
        <v>-165973.35311146174</v>
      </c>
      <c r="Q23" s="114">
        <f>Q15-Q19</f>
        <v>19721133.205825478</v>
      </c>
    </row>
    <row r="24" spans="1:17">
      <c r="A24" s="74" t="s">
        <v>64</v>
      </c>
      <c r="B24" s="74" t="s">
        <v>15</v>
      </c>
      <c r="E24" s="114">
        <f t="shared" ref="E24:Q24" si="2">E16-E20</f>
        <v>5988499.8026137892</v>
      </c>
      <c r="F24" s="114">
        <f t="shared" si="2"/>
        <v>943434.10160639696</v>
      </c>
      <c r="G24" s="114">
        <f t="shared" si="2"/>
        <v>2328952.4387191646</v>
      </c>
      <c r="H24" s="114">
        <f t="shared" si="2"/>
        <v>-3360291.110331079</v>
      </c>
      <c r="I24" s="114">
        <f t="shared" si="2"/>
        <v>-6192464.2872408964</v>
      </c>
      <c r="J24" s="114">
        <f t="shared" si="2"/>
        <v>2604016.9804607946</v>
      </c>
      <c r="K24" s="114">
        <f t="shared" si="2"/>
        <v>8366591.2969236001</v>
      </c>
      <c r="L24" s="114">
        <f t="shared" si="2"/>
        <v>2112457.573284395</v>
      </c>
      <c r="M24" s="114">
        <f t="shared" si="2"/>
        <v>4631100.2007863969</v>
      </c>
      <c r="N24" s="114">
        <f t="shared" si="2"/>
        <v>2132931.991960397</v>
      </c>
      <c r="O24" s="114">
        <f t="shared" si="2"/>
        <v>-4294074.8102160059</v>
      </c>
      <c r="P24" s="114">
        <f t="shared" si="2"/>
        <v>7675095.9504671991</v>
      </c>
      <c r="Q24" s="114">
        <f t="shared" si="2"/>
        <v>22936250.129034162</v>
      </c>
    </row>
    <row r="25" spans="1:17">
      <c r="A25" s="74" t="s">
        <v>63</v>
      </c>
      <c r="B25" s="74" t="s">
        <v>15</v>
      </c>
      <c r="E25" s="114">
        <f t="shared" ref="E25:Q25" si="3">E17-E21</f>
        <v>4547848.2127075791</v>
      </c>
      <c r="F25" s="114">
        <f t="shared" si="3"/>
        <v>6542227.6080423184</v>
      </c>
      <c r="G25" s="114">
        <f t="shared" si="3"/>
        <v>4438176.8988530822</v>
      </c>
      <c r="H25" s="114">
        <f t="shared" si="3"/>
        <v>4415960.6020003622</v>
      </c>
      <c r="I25" s="114">
        <f t="shared" si="3"/>
        <v>5589126.5717249103</v>
      </c>
      <c r="J25" s="114">
        <f t="shared" si="3"/>
        <v>5264580.3424524991</v>
      </c>
      <c r="K25" s="114">
        <f t="shared" si="3"/>
        <v>8292411.5891714972</v>
      </c>
      <c r="L25" s="114">
        <f t="shared" si="3"/>
        <v>8295134.2778322492</v>
      </c>
      <c r="M25" s="114">
        <f t="shared" si="3"/>
        <v>5460903.0204648729</v>
      </c>
      <c r="N25" s="114">
        <f t="shared" si="3"/>
        <v>8279084.1609189995</v>
      </c>
      <c r="O25" s="114">
        <f t="shared" si="3"/>
        <v>6175874.2250345014</v>
      </c>
      <c r="P25" s="114">
        <f t="shared" si="3"/>
        <v>5640408.5879914984</v>
      </c>
      <c r="Q25" s="114">
        <f t="shared" si="3"/>
        <v>72941736.097194374</v>
      </c>
    </row>
    <row r="26" spans="1:17">
      <c r="E26" s="115"/>
      <c r="F26" s="115"/>
      <c r="G26" s="115"/>
      <c r="H26" s="115"/>
      <c r="I26" s="115"/>
      <c r="J26" s="115"/>
      <c r="K26" s="115"/>
      <c r="L26" s="115"/>
      <c r="M26" s="115"/>
      <c r="N26" s="115"/>
      <c r="O26" s="115"/>
      <c r="P26" s="115"/>
      <c r="Q26" s="115"/>
    </row>
    <row r="51" spans="1:22" ht="20" customHeight="1">
      <c r="A51" s="112"/>
      <c r="B51" s="25"/>
      <c r="C51" s="25"/>
      <c r="D51" s="25"/>
      <c r="E51" s="25"/>
      <c r="F51" s="25"/>
      <c r="G51" s="25"/>
      <c r="H51" s="25"/>
      <c r="I51" s="25"/>
      <c r="J51" s="25"/>
      <c r="K51" s="25"/>
      <c r="L51" s="25"/>
      <c r="M51" s="25"/>
      <c r="N51" s="25"/>
      <c r="O51" s="25"/>
      <c r="P51" s="25"/>
    </row>
    <row r="52" spans="1:22" customFormat="1" ht="140.5" customHeight="1">
      <c r="A52" s="167" t="s">
        <v>176</v>
      </c>
      <c r="B52" s="168"/>
      <c r="C52" s="168"/>
      <c r="D52" s="168"/>
      <c r="E52" s="168"/>
      <c r="F52" s="168"/>
      <c r="G52" s="168"/>
      <c r="H52" s="168"/>
      <c r="I52" s="168"/>
      <c r="J52" s="168"/>
      <c r="K52" s="168"/>
      <c r="L52" s="168"/>
      <c r="M52" s="168"/>
      <c r="N52" s="168"/>
      <c r="O52" s="168"/>
      <c r="P52" s="168"/>
      <c r="Q52" s="168"/>
      <c r="R52" s="168"/>
      <c r="S52" s="168"/>
      <c r="T52" s="168"/>
      <c r="U52" s="168"/>
      <c r="V52" s="95"/>
    </row>
    <row r="54" spans="1:22" s="78" customFormat="1">
      <c r="A54" s="79" t="s">
        <v>46</v>
      </c>
      <c r="B54" s="79" t="s">
        <v>99</v>
      </c>
      <c r="C54" s="79" t="s">
        <v>19</v>
      </c>
      <c r="D54" s="79" t="s">
        <v>20</v>
      </c>
      <c r="E54" s="91">
        <v>41456</v>
      </c>
      <c r="F54" s="91">
        <v>41487</v>
      </c>
      <c r="G54" s="91">
        <v>41518</v>
      </c>
      <c r="H54" s="91">
        <v>41548</v>
      </c>
      <c r="I54" s="91">
        <v>41579</v>
      </c>
      <c r="J54" s="91">
        <v>41609</v>
      </c>
      <c r="K54" s="91">
        <v>41640</v>
      </c>
      <c r="L54" s="91">
        <v>41671</v>
      </c>
      <c r="M54" s="91">
        <v>41699</v>
      </c>
      <c r="N54" s="91">
        <v>41730</v>
      </c>
      <c r="O54" s="91">
        <v>41760</v>
      </c>
      <c r="P54" s="91">
        <v>41791</v>
      </c>
      <c r="Q54" s="94" t="s">
        <v>21</v>
      </c>
    </row>
    <row r="55" spans="1:22" s="78" customFormat="1">
      <c r="A55" s="79"/>
      <c r="B55" s="79"/>
      <c r="C55" s="79"/>
      <c r="D55" s="79"/>
      <c r="E55" s="93"/>
      <c r="F55" s="93"/>
      <c r="G55" s="93"/>
      <c r="H55" s="93"/>
      <c r="I55" s="93"/>
      <c r="J55" s="93"/>
      <c r="K55" s="93"/>
      <c r="L55" s="93"/>
      <c r="M55" s="93"/>
      <c r="N55" s="93"/>
      <c r="O55" s="93"/>
      <c r="P55" s="93"/>
      <c r="Q55" s="94"/>
    </row>
    <row r="56" spans="1:22">
      <c r="A56" s="74" t="s">
        <v>51</v>
      </c>
      <c r="B56" s="74" t="s">
        <v>15</v>
      </c>
      <c r="E56" s="118">
        <f>E23/E15</f>
        <v>0.41529437933894875</v>
      </c>
      <c r="F56" s="118">
        <f>F23/F15</f>
        <v>0.16120151183040166</v>
      </c>
      <c r="G56" s="118">
        <f t="shared" ref="G56:P56" si="4">G23/G15</f>
        <v>0.28887410723655493</v>
      </c>
      <c r="H56" s="118">
        <f t="shared" si="4"/>
        <v>0.32001932998338012</v>
      </c>
      <c r="I56" s="118">
        <f t="shared" si="4"/>
        <v>0.33869312626258291</v>
      </c>
      <c r="J56" s="118">
        <f t="shared" si="4"/>
        <v>0.34820783846476255</v>
      </c>
      <c r="K56" s="118">
        <f t="shared" si="4"/>
        <v>0.32889058147025918</v>
      </c>
      <c r="L56" s="118">
        <f t="shared" si="4"/>
        <v>0.36170053874987812</v>
      </c>
      <c r="M56" s="118">
        <f t="shared" si="4"/>
        <v>0.3957450352355435</v>
      </c>
      <c r="N56" s="118">
        <f t="shared" si="4"/>
        <v>0.17121060352256295</v>
      </c>
      <c r="O56" s="118">
        <f t="shared" si="4"/>
        <v>0.13014434409940612</v>
      </c>
      <c r="P56" s="118">
        <f t="shared" si="4"/>
        <v>-3.2015452692863752E-2</v>
      </c>
      <c r="Q56" s="118">
        <f>Q23/Q15</f>
        <v>0.27797794172946688</v>
      </c>
      <c r="S56" s="154">
        <f>Q56*Q15</f>
        <v>19721133.205825478</v>
      </c>
    </row>
    <row r="57" spans="1:22">
      <c r="A57" s="74" t="s">
        <v>64</v>
      </c>
      <c r="B57" s="74" t="s">
        <v>15</v>
      </c>
      <c r="E57" s="118">
        <f>E24/E16</f>
        <v>0.3455956940538133</v>
      </c>
      <c r="F57" s="118">
        <f t="shared" ref="F57:P57" si="5">F24/F16</f>
        <v>6.4599684274176436E-2</v>
      </c>
      <c r="G57" s="118">
        <f t="shared" si="5"/>
        <v>0.14433359289184161</v>
      </c>
      <c r="H57" s="118">
        <f t="shared" si="5"/>
        <v>-0.22177748431522884</v>
      </c>
      <c r="I57" s="118">
        <f t="shared" si="5"/>
        <v>-0.44766201795834271</v>
      </c>
      <c r="J57" s="118">
        <f t="shared" si="5"/>
        <v>0.16732145063494736</v>
      </c>
      <c r="K57" s="118">
        <f t="shared" si="5"/>
        <v>0.37427618015254988</v>
      </c>
      <c r="L57" s="118">
        <f t="shared" si="5"/>
        <v>0.11368942332287189</v>
      </c>
      <c r="M57" s="118">
        <f t="shared" si="5"/>
        <v>0.23574321478746135</v>
      </c>
      <c r="N57" s="118">
        <f t="shared" si="5"/>
        <v>0.11675504697526991</v>
      </c>
      <c r="O57" s="118">
        <f t="shared" si="5"/>
        <v>-0.29356581548975247</v>
      </c>
      <c r="P57" s="118">
        <f t="shared" si="5"/>
        <v>0.47482161130642109</v>
      </c>
      <c r="Q57" s="118">
        <f>Q24/Q16</f>
        <v>0.11340244014940318</v>
      </c>
      <c r="S57" s="154">
        <f>Q57*Q16</f>
        <v>22936250.129034162</v>
      </c>
    </row>
    <row r="58" spans="1:22">
      <c r="A58" s="74" t="s">
        <v>63</v>
      </c>
      <c r="B58" s="74" t="s">
        <v>15</v>
      </c>
      <c r="E58" s="118">
        <f t="shared" ref="E58:Q58" si="6">E25/E17</f>
        <v>0.35762388953297342</v>
      </c>
      <c r="F58" s="118">
        <f t="shared" si="6"/>
        <v>0.5013107546263732</v>
      </c>
      <c r="G58" s="118">
        <f t="shared" si="6"/>
        <v>0.33532439120342417</v>
      </c>
      <c r="H58" s="118">
        <f t="shared" si="6"/>
        <v>0.37373471996246976</v>
      </c>
      <c r="I58" s="118">
        <f t="shared" si="6"/>
        <v>0.47039691903281722</v>
      </c>
      <c r="J58" s="118">
        <f t="shared" si="6"/>
        <v>0.47313004208100951</v>
      </c>
      <c r="K58" s="118">
        <f t="shared" si="6"/>
        <v>0.5353020289864372</v>
      </c>
      <c r="L58" s="118">
        <f t="shared" si="6"/>
        <v>0.52577909011510338</v>
      </c>
      <c r="M58" s="118">
        <f t="shared" si="6"/>
        <v>0.38588068285200638</v>
      </c>
      <c r="N58" s="118">
        <f t="shared" si="6"/>
        <v>0.55152119278952894</v>
      </c>
      <c r="O58" s="118">
        <f t="shared" si="6"/>
        <v>0.43228332459198315</v>
      </c>
      <c r="P58" s="118">
        <f t="shared" si="6"/>
        <v>0.37303495544431575</v>
      </c>
      <c r="Q58" s="118">
        <f t="shared" si="6"/>
        <v>0.44567644671722018</v>
      </c>
      <c r="S58" s="154">
        <f>Q58*Q17</f>
        <v>72941736.097194374</v>
      </c>
    </row>
    <row r="60" spans="1:22">
      <c r="A60" s="149" t="s">
        <v>194</v>
      </c>
      <c r="B60" s="149"/>
      <c r="C60" s="149"/>
      <c r="D60" s="149"/>
      <c r="E60" s="149"/>
      <c r="F60" s="149"/>
      <c r="G60" s="149"/>
      <c r="H60" s="149"/>
      <c r="I60" s="149"/>
      <c r="J60" s="149"/>
      <c r="K60" s="149"/>
      <c r="L60" s="149"/>
      <c r="M60" s="149"/>
    </row>
  </sheetData>
  <mergeCells count="3">
    <mergeCell ref="A4:R4"/>
    <mergeCell ref="A12:U12"/>
    <mergeCell ref="A52:U52"/>
  </mergeCells>
  <conditionalFormatting sqref="E23:P25">
    <cfRule type="colorScale" priority="7">
      <colorScale>
        <cfvo type="min"/>
        <cfvo type="percentile" val="50"/>
        <cfvo type="max"/>
        <color rgb="FFF8696B"/>
        <color rgb="FFFCFCFF"/>
        <color rgb="FF5A8AC6"/>
      </colorScale>
    </cfRule>
  </conditionalFormatting>
  <conditionalFormatting sqref="Q23:Q25">
    <cfRule type="colorScale" priority="6">
      <colorScale>
        <cfvo type="min"/>
        <cfvo type="percentile" val="50"/>
        <cfvo type="max"/>
        <color rgb="FFF8696B"/>
        <color rgb="FFFCFCFF"/>
        <color rgb="FF5A8AC6"/>
      </colorScale>
    </cfRule>
  </conditionalFormatting>
  <conditionalFormatting sqref="E15:P17">
    <cfRule type="colorScale" priority="5">
      <colorScale>
        <cfvo type="min"/>
        <cfvo type="percentile" val="50"/>
        <cfvo type="max"/>
        <color rgb="FFF8696B"/>
        <color rgb="FFFCFCFF"/>
        <color rgb="FF5A8AC6"/>
      </colorScale>
    </cfRule>
  </conditionalFormatting>
  <conditionalFormatting sqref="E19:P21">
    <cfRule type="colorScale" priority="4">
      <colorScale>
        <cfvo type="min"/>
        <cfvo type="percentile" val="50"/>
        <cfvo type="max"/>
        <color rgb="FF5A8AC6"/>
        <color rgb="FFFCFCFF"/>
        <color rgb="FFF8696B"/>
      </colorScale>
    </cfRule>
  </conditionalFormatting>
  <conditionalFormatting sqref="Q15:Q17">
    <cfRule type="colorScale" priority="3">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V1010"/>
  <sheetViews>
    <sheetView showGridLines="0" zoomScale="60" zoomScaleNormal="60" workbookViewId="0">
      <selection activeCell="C39" sqref="C39:C41"/>
    </sheetView>
  </sheetViews>
  <sheetFormatPr baseColWidth="10" defaultColWidth="14.5" defaultRowHeight="15" customHeight="1"/>
  <cols>
    <col min="1" max="14" width="26.83203125" style="2" customWidth="1"/>
    <col min="15" max="22" width="8.6640625" style="2" customWidth="1"/>
    <col min="23" max="16384" width="14.5" style="2"/>
  </cols>
  <sheetData>
    <row r="1" spans="1:22" s="21" customFormat="1" ht="42.75" customHeight="1">
      <c r="A1" s="170" t="s">
        <v>48</v>
      </c>
      <c r="B1" s="171"/>
      <c r="C1" s="171"/>
      <c r="D1" s="171"/>
      <c r="E1" s="171"/>
      <c r="F1" s="41"/>
      <c r="G1" s="41"/>
      <c r="H1" s="41"/>
      <c r="I1" s="41"/>
      <c r="J1" s="41"/>
      <c r="K1" s="41"/>
      <c r="L1" s="41"/>
      <c r="M1" s="41"/>
      <c r="N1" s="41"/>
      <c r="O1" s="41"/>
      <c r="P1" s="41"/>
      <c r="Q1" s="41"/>
      <c r="R1" s="41"/>
      <c r="S1" s="41"/>
      <c r="T1" s="41"/>
      <c r="U1" s="41"/>
      <c r="V1" s="41"/>
    </row>
    <row r="2" spans="1:22" ht="119.5" customHeight="1">
      <c r="A2" s="172" t="s">
        <v>49</v>
      </c>
      <c r="B2" s="173"/>
      <c r="C2" s="173"/>
      <c r="D2" s="173"/>
      <c r="E2" s="173"/>
      <c r="F2" s="173"/>
      <c r="G2" s="173"/>
      <c r="H2" s="173"/>
      <c r="I2" s="173"/>
      <c r="J2" s="173"/>
      <c r="K2" s="173"/>
    </row>
    <row r="3" spans="1:22" ht="12.75" customHeight="1">
      <c r="A3" s="44"/>
    </row>
    <row r="4" spans="1:22" s="21" customFormat="1" ht="72" customHeight="1">
      <c r="A4" s="174" t="s">
        <v>50</v>
      </c>
      <c r="B4" s="158"/>
      <c r="C4" s="158"/>
      <c r="D4" s="158"/>
      <c r="E4" s="158"/>
      <c r="F4" s="158"/>
      <c r="G4" s="158"/>
      <c r="H4" s="158"/>
      <c r="I4" s="158"/>
      <c r="J4" s="158"/>
    </row>
    <row r="5" spans="1:22" s="21" customFormat="1" ht="20.5" customHeight="1">
      <c r="A5" s="48"/>
      <c r="B5" s="26"/>
      <c r="C5" s="26"/>
      <c r="D5" s="26"/>
      <c r="E5" s="26"/>
      <c r="F5" s="26"/>
      <c r="G5" s="26"/>
      <c r="H5" s="26"/>
      <c r="I5" s="26"/>
      <c r="J5" s="26"/>
    </row>
    <row r="6" spans="1:22" s="158" customFormat="1" ht="13" customHeight="1">
      <c r="A6" s="174" t="s">
        <v>53</v>
      </c>
    </row>
    <row r="7" spans="1:22" s="21" customFormat="1" ht="30" customHeight="1">
      <c r="A7" s="36" t="s">
        <v>25</v>
      </c>
    </row>
    <row r="8" spans="1:22" s="21" customFormat="1" ht="12.75" customHeight="1">
      <c r="A8" s="45" t="s">
        <v>24</v>
      </c>
      <c r="B8" s="46"/>
      <c r="C8" s="29" t="s">
        <v>1</v>
      </c>
      <c r="D8" s="29" t="s">
        <v>2</v>
      </c>
      <c r="E8" s="29" t="s">
        <v>3</v>
      </c>
      <c r="F8" s="29" t="s">
        <v>4</v>
      </c>
      <c r="G8" s="29" t="s">
        <v>5</v>
      </c>
      <c r="H8" s="29" t="s">
        <v>6</v>
      </c>
      <c r="I8" s="29" t="s">
        <v>7</v>
      </c>
      <c r="J8" s="29" t="s">
        <v>8</v>
      </c>
      <c r="K8" s="29" t="s">
        <v>9</v>
      </c>
      <c r="L8" s="29" t="s">
        <v>10</v>
      </c>
      <c r="M8" s="29" t="s">
        <v>11</v>
      </c>
      <c r="N8" s="29" t="s">
        <v>12</v>
      </c>
    </row>
    <row r="9" spans="1:22" ht="12.75" customHeight="1">
      <c r="A9" s="23" t="s">
        <v>13</v>
      </c>
      <c r="B9" s="6" t="s">
        <v>22</v>
      </c>
      <c r="C9" s="67" t="e">
        <f>SUMIFS(#REF!,#REF!,'Variance Analysis'!$B9,#REF!,'Variance Analysis'!$A9)</f>
        <v>#REF!</v>
      </c>
      <c r="D9" s="67" t="e">
        <f>SUMIFS(#REF!,#REF!,'Variance Analysis'!$B9,#REF!,'Variance Analysis'!$A9)</f>
        <v>#REF!</v>
      </c>
      <c r="E9" s="67" t="e">
        <f>SUMIFS(#REF!,#REF!,'Variance Analysis'!$B9,#REF!,'Variance Analysis'!$A9)</f>
        <v>#REF!</v>
      </c>
      <c r="F9" s="67" t="e">
        <f>SUMIFS(#REF!,#REF!,'Variance Analysis'!$B9,#REF!,'Variance Analysis'!$A9)</f>
        <v>#REF!</v>
      </c>
      <c r="G9" s="67" t="e">
        <f>SUMIFS(#REF!,#REF!,'Variance Analysis'!$B9,#REF!,'Variance Analysis'!$A9)</f>
        <v>#REF!</v>
      </c>
      <c r="H9" s="67" t="e">
        <f>SUMIFS(#REF!,#REF!,'Variance Analysis'!$B9,#REF!,'Variance Analysis'!$A9)</f>
        <v>#REF!</v>
      </c>
      <c r="I9" s="67" t="e">
        <f>SUMIFS(#REF!,#REF!,'Variance Analysis'!$B9,#REF!,'Variance Analysis'!$A9)</f>
        <v>#REF!</v>
      </c>
      <c r="J9" s="67" t="e">
        <f>SUMIFS(#REF!,#REF!,'Variance Analysis'!$B9,#REF!,'Variance Analysis'!$A9)</f>
        <v>#REF!</v>
      </c>
      <c r="K9" s="67" t="e">
        <f>SUMIFS(#REF!,#REF!,'Variance Analysis'!$B9,#REF!,'Variance Analysis'!$A9)</f>
        <v>#REF!</v>
      </c>
      <c r="L9" s="67" t="e">
        <f>SUMIFS(#REF!,#REF!,'Variance Analysis'!$B9,#REF!,'Variance Analysis'!$A9)</f>
        <v>#REF!</v>
      </c>
      <c r="M9" s="67" t="e">
        <f>SUMIFS(#REF!,#REF!,'Variance Analysis'!$B9,#REF!,'Variance Analysis'!$A9)</f>
        <v>#REF!</v>
      </c>
      <c r="N9" s="67" t="e">
        <f>SUMIFS(#REF!,#REF!,'Variance Analysis'!$B9,#REF!,'Variance Analysis'!$A9)</f>
        <v>#REF!</v>
      </c>
      <c r="O9" s="24"/>
      <c r="P9" s="24"/>
      <c r="Q9" s="24"/>
      <c r="R9" s="24"/>
      <c r="S9" s="24"/>
      <c r="T9" s="24"/>
      <c r="U9" s="24"/>
      <c r="V9" s="24"/>
    </row>
    <row r="10" spans="1:22" ht="12.75" customHeight="1">
      <c r="A10" s="23" t="s">
        <v>13</v>
      </c>
      <c r="B10" s="23" t="s">
        <v>47</v>
      </c>
      <c r="C10" s="67" t="e">
        <f>SUMIFS(#REF!,#REF!,'Variance Analysis'!$B10,#REF!,'Variance Analysis'!$A10)</f>
        <v>#REF!</v>
      </c>
      <c r="D10" s="67" t="e">
        <f>SUMIFS(#REF!,#REF!,'Variance Analysis'!$B10,#REF!,'Variance Analysis'!$A10)</f>
        <v>#REF!</v>
      </c>
      <c r="E10" s="67" t="e">
        <f>SUMIFS(#REF!,#REF!,'Variance Analysis'!$B10,#REF!,'Variance Analysis'!$A10)</f>
        <v>#REF!</v>
      </c>
      <c r="F10" s="67" t="e">
        <f>SUMIFS(#REF!,#REF!,'Variance Analysis'!$B10,#REF!,'Variance Analysis'!$A10)</f>
        <v>#REF!</v>
      </c>
      <c r="G10" s="67" t="e">
        <f>SUMIFS(#REF!,#REF!,'Variance Analysis'!$B10,#REF!,'Variance Analysis'!$A10)</f>
        <v>#REF!</v>
      </c>
      <c r="H10" s="67" t="e">
        <f>SUMIFS(#REF!,#REF!,'Variance Analysis'!$B10,#REF!,'Variance Analysis'!$A10)</f>
        <v>#REF!</v>
      </c>
      <c r="I10" s="67" t="e">
        <f>SUMIFS(#REF!,#REF!,'Variance Analysis'!$B10,#REF!,'Variance Analysis'!$A10)</f>
        <v>#REF!</v>
      </c>
      <c r="J10" s="67" t="e">
        <f>SUMIFS(#REF!,#REF!,'Variance Analysis'!$B10,#REF!,'Variance Analysis'!$A10)</f>
        <v>#REF!</v>
      </c>
      <c r="K10" s="67" t="e">
        <f>SUMIFS(#REF!,#REF!,'Variance Analysis'!$B10,#REF!,'Variance Analysis'!$A10)</f>
        <v>#REF!</v>
      </c>
      <c r="L10" s="67" t="e">
        <f>SUMIFS(#REF!,#REF!,'Variance Analysis'!$B10,#REF!,'Variance Analysis'!$A10)</f>
        <v>#REF!</v>
      </c>
      <c r="M10" s="67" t="e">
        <f>SUMIFS(#REF!,#REF!,'Variance Analysis'!$B10,#REF!,'Variance Analysis'!$A10)</f>
        <v>#REF!</v>
      </c>
      <c r="N10" s="67" t="e">
        <f>SUMIFS(#REF!,#REF!,'Variance Analysis'!$B10,#REF!,'Variance Analysis'!$A10)</f>
        <v>#REF!</v>
      </c>
      <c r="O10" s="24"/>
      <c r="P10" s="24"/>
      <c r="Q10" s="24"/>
      <c r="R10" s="24"/>
      <c r="S10" s="24"/>
      <c r="T10" s="24"/>
      <c r="U10" s="24"/>
      <c r="V10" s="24"/>
    </row>
    <row r="11" spans="1:22" ht="12.75" customHeight="1">
      <c r="A11" s="23" t="s">
        <v>13</v>
      </c>
      <c r="B11" s="23" t="s">
        <v>16</v>
      </c>
      <c r="C11" s="67" t="e">
        <f>SUMIFS(#REF!,#REF!,'Variance Analysis'!$B11,#REF!,'Variance Analysis'!$A11)</f>
        <v>#REF!</v>
      </c>
      <c r="D11" s="67" t="e">
        <f>SUMIFS(#REF!,#REF!,'Variance Analysis'!$B11,#REF!,'Variance Analysis'!$A11)</f>
        <v>#REF!</v>
      </c>
      <c r="E11" s="67" t="e">
        <f>SUMIFS(#REF!,#REF!,'Variance Analysis'!$B11,#REF!,'Variance Analysis'!$A11)</f>
        <v>#REF!</v>
      </c>
      <c r="F11" s="67" t="e">
        <f>SUMIFS(#REF!,#REF!,'Variance Analysis'!$B11,#REF!,'Variance Analysis'!$A11)</f>
        <v>#REF!</v>
      </c>
      <c r="G11" s="67" t="e">
        <f>SUMIFS(#REF!,#REF!,'Variance Analysis'!$B11,#REF!,'Variance Analysis'!$A11)</f>
        <v>#REF!</v>
      </c>
      <c r="H11" s="67" t="e">
        <f>SUMIFS(#REF!,#REF!,'Variance Analysis'!$B11,#REF!,'Variance Analysis'!$A11)</f>
        <v>#REF!</v>
      </c>
      <c r="I11" s="67" t="e">
        <f>SUMIFS(#REF!,#REF!,'Variance Analysis'!$B11,#REF!,'Variance Analysis'!$A11)</f>
        <v>#REF!</v>
      </c>
      <c r="J11" s="67" t="e">
        <f>SUMIFS(#REF!,#REF!,'Variance Analysis'!$B11,#REF!,'Variance Analysis'!$A11)</f>
        <v>#REF!</v>
      </c>
      <c r="K11" s="67" t="e">
        <f>SUMIFS(#REF!,#REF!,'Variance Analysis'!$B11,#REF!,'Variance Analysis'!$A11)</f>
        <v>#REF!</v>
      </c>
      <c r="L11" s="67" t="e">
        <f>SUMIFS(#REF!,#REF!,'Variance Analysis'!$B11,#REF!,'Variance Analysis'!$A11)</f>
        <v>#REF!</v>
      </c>
      <c r="M11" s="67" t="e">
        <f>SUMIFS(#REF!,#REF!,'Variance Analysis'!$B11,#REF!,'Variance Analysis'!$A11)</f>
        <v>#REF!</v>
      </c>
      <c r="N11" s="67" t="e">
        <f>SUMIFS(#REF!,#REF!,'Variance Analysis'!$B11,#REF!,'Variance Analysis'!$A11)</f>
        <v>#REF!</v>
      </c>
      <c r="O11" s="24"/>
      <c r="P11" s="24"/>
      <c r="Q11" s="24"/>
      <c r="R11" s="24"/>
      <c r="S11" s="24"/>
      <c r="T11" s="24"/>
      <c r="U11" s="24"/>
      <c r="V11" s="24"/>
    </row>
    <row r="12" spans="1:22" ht="12.75" customHeight="1">
      <c r="A12" s="23" t="s">
        <v>13</v>
      </c>
      <c r="B12" s="23" t="s">
        <v>52</v>
      </c>
      <c r="C12" s="67" t="e">
        <f>SUMIFS(#REF!,#REF!,$A$12)</f>
        <v>#REF!</v>
      </c>
      <c r="D12" s="67" t="e">
        <f>SUMIFS(#REF!,#REF!,$A$12)</f>
        <v>#REF!</v>
      </c>
      <c r="E12" s="67" t="e">
        <f>SUMIFS(#REF!,#REF!,$A$12)</f>
        <v>#REF!</v>
      </c>
      <c r="F12" s="67" t="e">
        <f>SUMIFS(#REF!,#REF!,$A$12)</f>
        <v>#REF!</v>
      </c>
      <c r="G12" s="67" t="e">
        <f>SUMIFS(#REF!,#REF!,$A$12)</f>
        <v>#REF!</v>
      </c>
      <c r="H12" s="67" t="e">
        <f>SUMIFS(#REF!,#REF!,$A$12)</f>
        <v>#REF!</v>
      </c>
      <c r="I12" s="67" t="e">
        <f>SUMIFS(#REF!,#REF!,$A$12)</f>
        <v>#REF!</v>
      </c>
      <c r="J12" s="67" t="e">
        <f>SUMIFS(#REF!,#REF!,$A$12)</f>
        <v>#REF!</v>
      </c>
      <c r="K12" s="67" t="e">
        <f>SUMIFS(#REF!,#REF!,$A$12)</f>
        <v>#REF!</v>
      </c>
      <c r="L12" s="67" t="e">
        <f>SUMIFS(#REF!,#REF!,$A$12)</f>
        <v>#REF!</v>
      </c>
      <c r="M12" s="67" t="e">
        <f>SUMIFS(#REF!,#REF!,$A$12)</f>
        <v>#REF!</v>
      </c>
      <c r="N12" s="67" t="e">
        <f>SUMIFS(#REF!,#REF!,$A$12)</f>
        <v>#REF!</v>
      </c>
      <c r="O12" s="24"/>
      <c r="P12" s="24"/>
      <c r="Q12" s="24"/>
      <c r="R12" s="24"/>
      <c r="S12" s="24"/>
      <c r="T12" s="24"/>
      <c r="U12" s="24"/>
      <c r="V12" s="24"/>
    </row>
    <row r="13" spans="1:22" ht="12.75" customHeight="1">
      <c r="A13" s="23" t="s">
        <v>17</v>
      </c>
      <c r="B13" s="23" t="s">
        <v>22</v>
      </c>
      <c r="C13" s="67" t="e">
        <f>SUMIFS(#REF!,#REF!,'Variance Analysis'!$B13,#REF!,'Variance Analysis'!$A13)</f>
        <v>#REF!</v>
      </c>
      <c r="D13" s="67" t="e">
        <f>SUMIFS(#REF!,#REF!,'Variance Analysis'!$B13,#REF!,'Variance Analysis'!$A13)</f>
        <v>#REF!</v>
      </c>
      <c r="E13" s="67" t="e">
        <f>SUMIFS(#REF!,#REF!,'Variance Analysis'!$B13,#REF!,'Variance Analysis'!$A13)</f>
        <v>#REF!</v>
      </c>
      <c r="F13" s="67" t="e">
        <f>SUMIFS(#REF!,#REF!,'Variance Analysis'!$B13,#REF!,'Variance Analysis'!$A13)</f>
        <v>#REF!</v>
      </c>
      <c r="G13" s="67" t="e">
        <f>SUMIFS(#REF!,#REF!,'Variance Analysis'!$B13,#REF!,'Variance Analysis'!$A13)</f>
        <v>#REF!</v>
      </c>
      <c r="H13" s="67" t="e">
        <f>SUMIFS(#REF!,#REF!,'Variance Analysis'!$B13,#REF!,'Variance Analysis'!$A13)</f>
        <v>#REF!</v>
      </c>
      <c r="I13" s="67" t="e">
        <f>SUMIFS(#REF!,#REF!,'Variance Analysis'!$B13,#REF!,'Variance Analysis'!$A13)</f>
        <v>#REF!</v>
      </c>
      <c r="J13" s="67" t="e">
        <f>SUMIFS(#REF!,#REF!,'Variance Analysis'!$B13,#REF!,'Variance Analysis'!$A13)</f>
        <v>#REF!</v>
      </c>
      <c r="K13" s="67" t="e">
        <f>SUMIFS(#REF!,#REF!,'Variance Analysis'!$B13,#REF!,'Variance Analysis'!$A13)</f>
        <v>#REF!</v>
      </c>
      <c r="L13" s="67" t="e">
        <f>SUMIFS(#REF!,#REF!,'Variance Analysis'!$B13,#REF!,'Variance Analysis'!$A13)</f>
        <v>#REF!</v>
      </c>
      <c r="M13" s="67" t="e">
        <f>SUMIFS(#REF!,#REF!,'Variance Analysis'!$B13,#REF!,'Variance Analysis'!$A13)</f>
        <v>#REF!</v>
      </c>
      <c r="N13" s="67" t="e">
        <f>SUMIFS(#REF!,#REF!,'Variance Analysis'!$B13,#REF!,'Variance Analysis'!$A13)</f>
        <v>#REF!</v>
      </c>
      <c r="O13" s="24"/>
      <c r="P13" s="24"/>
      <c r="Q13" s="24"/>
      <c r="R13" s="24"/>
      <c r="S13" s="24"/>
      <c r="T13" s="24"/>
      <c r="U13" s="24"/>
      <c r="V13" s="24"/>
    </row>
    <row r="14" spans="1:22" ht="12.75" customHeight="1">
      <c r="A14" s="23" t="s">
        <v>17</v>
      </c>
      <c r="B14" s="23" t="s">
        <v>47</v>
      </c>
      <c r="C14" s="67" t="e">
        <f>SUMIFS(#REF!,#REF!,'Variance Analysis'!$B14,#REF!,'Variance Analysis'!$A14)</f>
        <v>#REF!</v>
      </c>
      <c r="D14" s="67" t="e">
        <f>SUMIFS(#REF!,#REF!,'Variance Analysis'!$B14,#REF!,'Variance Analysis'!$A14)</f>
        <v>#REF!</v>
      </c>
      <c r="E14" s="67" t="e">
        <f>SUMIFS(#REF!,#REF!,'Variance Analysis'!$B14,#REF!,'Variance Analysis'!$A14)</f>
        <v>#REF!</v>
      </c>
      <c r="F14" s="67" t="e">
        <f>SUMIFS(#REF!,#REF!,'Variance Analysis'!$B14,#REF!,'Variance Analysis'!$A14)</f>
        <v>#REF!</v>
      </c>
      <c r="G14" s="67" t="e">
        <f>SUMIFS(#REF!,#REF!,'Variance Analysis'!$B14,#REF!,'Variance Analysis'!$A14)</f>
        <v>#REF!</v>
      </c>
      <c r="H14" s="67" t="e">
        <f>SUMIFS(#REF!,#REF!,'Variance Analysis'!$B14,#REF!,'Variance Analysis'!$A14)</f>
        <v>#REF!</v>
      </c>
      <c r="I14" s="67" t="e">
        <f>SUMIFS(#REF!,#REF!,'Variance Analysis'!$B14,#REF!,'Variance Analysis'!$A14)</f>
        <v>#REF!</v>
      </c>
      <c r="J14" s="67" t="e">
        <f>SUMIFS(#REF!,#REF!,'Variance Analysis'!$B14,#REF!,'Variance Analysis'!$A14)</f>
        <v>#REF!</v>
      </c>
      <c r="K14" s="67" t="e">
        <f>SUMIFS(#REF!,#REF!,'Variance Analysis'!$B14,#REF!,'Variance Analysis'!$A14)</f>
        <v>#REF!</v>
      </c>
      <c r="L14" s="67" t="e">
        <f>SUMIFS(#REF!,#REF!,'Variance Analysis'!$B14,#REF!,'Variance Analysis'!$A14)</f>
        <v>#REF!</v>
      </c>
      <c r="M14" s="67" t="e">
        <f>SUMIFS(#REF!,#REF!,'Variance Analysis'!$B14,#REF!,'Variance Analysis'!$A14)</f>
        <v>#REF!</v>
      </c>
      <c r="N14" s="67" t="e">
        <f>SUMIFS(#REF!,#REF!,'Variance Analysis'!$B14,#REF!,'Variance Analysis'!$A14)</f>
        <v>#REF!</v>
      </c>
      <c r="O14" s="24"/>
      <c r="P14" s="24"/>
      <c r="Q14" s="24"/>
      <c r="R14" s="24"/>
      <c r="S14" s="24"/>
      <c r="T14" s="24"/>
      <c r="U14" s="24"/>
      <c r="V14" s="24"/>
    </row>
    <row r="15" spans="1:22" ht="12.75" customHeight="1">
      <c r="A15" s="23" t="s">
        <v>17</v>
      </c>
      <c r="B15" s="23" t="s">
        <v>16</v>
      </c>
      <c r="C15" s="67" t="e">
        <f>SUMIFS(#REF!,#REF!,'Variance Analysis'!$B15,#REF!,'Variance Analysis'!$A15)</f>
        <v>#REF!</v>
      </c>
      <c r="D15" s="67" t="e">
        <f>SUMIFS(#REF!,#REF!,'Variance Analysis'!$B15,#REF!,'Variance Analysis'!$A15)</f>
        <v>#REF!</v>
      </c>
      <c r="E15" s="67" t="e">
        <f>SUMIFS(#REF!,#REF!,'Variance Analysis'!$B15,#REF!,'Variance Analysis'!$A15)</f>
        <v>#REF!</v>
      </c>
      <c r="F15" s="67" t="e">
        <f>SUMIFS(#REF!,#REF!,'Variance Analysis'!$B15,#REF!,'Variance Analysis'!$A15)</f>
        <v>#REF!</v>
      </c>
      <c r="G15" s="67" t="e">
        <f>SUMIFS(#REF!,#REF!,'Variance Analysis'!$B15,#REF!,'Variance Analysis'!$A15)</f>
        <v>#REF!</v>
      </c>
      <c r="H15" s="67" t="e">
        <f>SUMIFS(#REF!,#REF!,'Variance Analysis'!$B15,#REF!,'Variance Analysis'!$A15)</f>
        <v>#REF!</v>
      </c>
      <c r="I15" s="67" t="e">
        <f>SUMIFS(#REF!,#REF!,'Variance Analysis'!$B15,#REF!,'Variance Analysis'!$A15)</f>
        <v>#REF!</v>
      </c>
      <c r="J15" s="67" t="e">
        <f>SUMIFS(#REF!,#REF!,'Variance Analysis'!$B15,#REF!,'Variance Analysis'!$A15)</f>
        <v>#REF!</v>
      </c>
      <c r="K15" s="67" t="e">
        <f>SUMIFS(#REF!,#REF!,'Variance Analysis'!$B15,#REF!,'Variance Analysis'!$A15)</f>
        <v>#REF!</v>
      </c>
      <c r="L15" s="67" t="e">
        <f>SUMIFS(#REF!,#REF!,'Variance Analysis'!$B15,#REF!,'Variance Analysis'!$A15)</f>
        <v>#REF!</v>
      </c>
      <c r="M15" s="67" t="e">
        <f>SUMIFS(#REF!,#REF!,'Variance Analysis'!$B15,#REF!,'Variance Analysis'!$A15)</f>
        <v>#REF!</v>
      </c>
      <c r="N15" s="67" t="e">
        <f>SUMIFS(#REF!,#REF!,'Variance Analysis'!$B15,#REF!,'Variance Analysis'!$A15)</f>
        <v>#REF!</v>
      </c>
      <c r="O15" s="24"/>
      <c r="P15" s="24"/>
      <c r="Q15" s="24"/>
      <c r="R15" s="24"/>
      <c r="S15" s="24"/>
      <c r="T15" s="24"/>
      <c r="U15" s="24"/>
      <c r="V15" s="24"/>
    </row>
    <row r="16" spans="1:22" ht="12.75" customHeight="1">
      <c r="A16" s="23" t="s">
        <v>17</v>
      </c>
      <c r="B16" s="23" t="s">
        <v>52</v>
      </c>
      <c r="C16" s="67" t="e">
        <f>SUMIFS(#REF!,#REF!,$A$16)</f>
        <v>#REF!</v>
      </c>
      <c r="D16" s="67" t="e">
        <f>SUMIFS(#REF!,#REF!,$A$16)</f>
        <v>#REF!</v>
      </c>
      <c r="E16" s="67" t="e">
        <f>SUMIFS(#REF!,#REF!,$A$16)</f>
        <v>#REF!</v>
      </c>
      <c r="F16" s="67" t="e">
        <f>SUMIFS(#REF!,#REF!,$A$16)</f>
        <v>#REF!</v>
      </c>
      <c r="G16" s="67" t="e">
        <f>SUMIFS(#REF!,#REF!,$A$16)</f>
        <v>#REF!</v>
      </c>
      <c r="H16" s="67" t="e">
        <f>SUMIFS(#REF!,#REF!,$A$16)</f>
        <v>#REF!</v>
      </c>
      <c r="I16" s="67" t="e">
        <f>SUMIFS(#REF!,#REF!,$A$16)</f>
        <v>#REF!</v>
      </c>
      <c r="J16" s="67" t="e">
        <f>SUMIFS(#REF!,#REF!,$A$16)</f>
        <v>#REF!</v>
      </c>
      <c r="K16" s="67" t="e">
        <f>SUMIFS(#REF!,#REF!,$A$16)</f>
        <v>#REF!</v>
      </c>
      <c r="L16" s="67" t="e">
        <f>SUMIFS(#REF!,#REF!,$A$16)</f>
        <v>#REF!</v>
      </c>
      <c r="M16" s="67" t="e">
        <f>SUMIFS(#REF!,#REF!,$A$16)</f>
        <v>#REF!</v>
      </c>
      <c r="N16" s="67" t="e">
        <f>SUMIFS(#REF!,#REF!,$A$16)</f>
        <v>#REF!</v>
      </c>
      <c r="O16" s="24"/>
      <c r="P16" s="24"/>
      <c r="Q16" s="24"/>
      <c r="R16" s="24"/>
      <c r="S16" s="24"/>
      <c r="T16" s="24"/>
      <c r="U16" s="24"/>
      <c r="V16" s="24"/>
    </row>
    <row r="17" spans="1:22" ht="12.75" customHeight="1">
      <c r="A17" s="23" t="s">
        <v>18</v>
      </c>
      <c r="B17" s="23" t="s">
        <v>22</v>
      </c>
      <c r="C17" s="67" t="e">
        <f>SUMIFS(#REF!,#REF!,'Variance Analysis'!$B17,#REF!,'Variance Analysis'!$A17)</f>
        <v>#REF!</v>
      </c>
      <c r="D17" s="67" t="e">
        <f>SUMIFS(#REF!,#REF!,'Variance Analysis'!$B17,#REF!,'Variance Analysis'!$A17)</f>
        <v>#REF!</v>
      </c>
      <c r="E17" s="67" t="e">
        <f>SUMIFS(#REF!,#REF!,'Variance Analysis'!$B17,#REF!,'Variance Analysis'!$A17)</f>
        <v>#REF!</v>
      </c>
      <c r="F17" s="67" t="e">
        <f>SUMIFS(#REF!,#REF!,'Variance Analysis'!$B17,#REF!,'Variance Analysis'!$A17)</f>
        <v>#REF!</v>
      </c>
      <c r="G17" s="67" t="e">
        <f>SUMIFS(#REF!,#REF!,'Variance Analysis'!$B17,#REF!,'Variance Analysis'!$A17)</f>
        <v>#REF!</v>
      </c>
      <c r="H17" s="67" t="e">
        <f>SUMIFS(#REF!,#REF!,'Variance Analysis'!$B17,#REF!,'Variance Analysis'!$A17)</f>
        <v>#REF!</v>
      </c>
      <c r="I17" s="67" t="e">
        <f>SUMIFS(#REF!,#REF!,'Variance Analysis'!$B17,#REF!,'Variance Analysis'!$A17)</f>
        <v>#REF!</v>
      </c>
      <c r="J17" s="67" t="e">
        <f>SUMIFS(#REF!,#REF!,'Variance Analysis'!$B17,#REF!,'Variance Analysis'!$A17)</f>
        <v>#REF!</v>
      </c>
      <c r="K17" s="67" t="e">
        <f>SUMIFS(#REF!,#REF!,'Variance Analysis'!$B17,#REF!,'Variance Analysis'!$A17)</f>
        <v>#REF!</v>
      </c>
      <c r="L17" s="67" t="e">
        <f>SUMIFS(#REF!,#REF!,'Variance Analysis'!$B17,#REF!,'Variance Analysis'!$A17)</f>
        <v>#REF!</v>
      </c>
      <c r="M17" s="67" t="e">
        <f>SUMIFS(#REF!,#REF!,'Variance Analysis'!$B17,#REF!,'Variance Analysis'!$A17)</f>
        <v>#REF!</v>
      </c>
      <c r="N17" s="67" t="e">
        <f>SUMIFS(#REF!,#REF!,'Variance Analysis'!$B17,#REF!,'Variance Analysis'!$A17)</f>
        <v>#REF!</v>
      </c>
      <c r="O17" s="24"/>
      <c r="P17" s="24"/>
      <c r="Q17" s="24"/>
      <c r="R17" s="24"/>
      <c r="S17" s="24"/>
      <c r="T17" s="24"/>
      <c r="U17" s="24"/>
      <c r="V17" s="24"/>
    </row>
    <row r="18" spans="1:22" ht="12.75" customHeight="1">
      <c r="A18" s="23" t="s">
        <v>18</v>
      </c>
      <c r="B18" s="23" t="s">
        <v>47</v>
      </c>
      <c r="C18" s="67" t="e">
        <f>SUMIFS(#REF!,#REF!,'Variance Analysis'!$B18,#REF!,'Variance Analysis'!$A18)</f>
        <v>#REF!</v>
      </c>
      <c r="D18" s="67" t="e">
        <f>SUMIFS(#REF!,#REF!,'Variance Analysis'!$B18,#REF!,'Variance Analysis'!$A18)</f>
        <v>#REF!</v>
      </c>
      <c r="E18" s="67" t="e">
        <f>SUMIFS(#REF!,#REF!,'Variance Analysis'!$B18,#REF!,'Variance Analysis'!$A18)</f>
        <v>#REF!</v>
      </c>
      <c r="F18" s="67" t="e">
        <f>SUMIFS(#REF!,#REF!,'Variance Analysis'!$B18,#REF!,'Variance Analysis'!$A18)</f>
        <v>#REF!</v>
      </c>
      <c r="G18" s="67" t="e">
        <f>SUMIFS(#REF!,#REF!,'Variance Analysis'!$B18,#REF!,'Variance Analysis'!$A18)</f>
        <v>#REF!</v>
      </c>
      <c r="H18" s="67" t="e">
        <f>SUMIFS(#REF!,#REF!,'Variance Analysis'!$B18,#REF!,'Variance Analysis'!$A18)</f>
        <v>#REF!</v>
      </c>
      <c r="I18" s="67" t="e">
        <f>SUMIFS(#REF!,#REF!,'Variance Analysis'!$B18,#REF!,'Variance Analysis'!$A18)</f>
        <v>#REF!</v>
      </c>
      <c r="J18" s="67" t="e">
        <f>SUMIFS(#REF!,#REF!,'Variance Analysis'!$B18,#REF!,'Variance Analysis'!$A18)</f>
        <v>#REF!</v>
      </c>
      <c r="K18" s="67" t="e">
        <f>SUMIFS(#REF!,#REF!,'Variance Analysis'!$B18,#REF!,'Variance Analysis'!$A18)</f>
        <v>#REF!</v>
      </c>
      <c r="L18" s="67" t="e">
        <f>SUMIFS(#REF!,#REF!,'Variance Analysis'!$B18,#REF!,'Variance Analysis'!$A18)</f>
        <v>#REF!</v>
      </c>
      <c r="M18" s="67" t="e">
        <f>SUMIFS(#REF!,#REF!,'Variance Analysis'!$B18,#REF!,'Variance Analysis'!$A18)</f>
        <v>#REF!</v>
      </c>
      <c r="N18" s="67" t="e">
        <f>SUMIFS(#REF!,#REF!,'Variance Analysis'!$B18,#REF!,'Variance Analysis'!$A18)</f>
        <v>#REF!</v>
      </c>
      <c r="O18" s="24"/>
      <c r="P18" s="24"/>
      <c r="Q18" s="24"/>
      <c r="R18" s="24"/>
      <c r="S18" s="24"/>
      <c r="T18" s="24"/>
      <c r="U18" s="24"/>
      <c r="V18" s="24"/>
    </row>
    <row r="19" spans="1:22" ht="12.75" customHeight="1">
      <c r="A19" s="23" t="s">
        <v>18</v>
      </c>
      <c r="B19" s="23" t="s">
        <v>16</v>
      </c>
      <c r="C19" s="67" t="e">
        <f>SUMIFS(#REF!,#REF!,'Variance Analysis'!$B19,#REF!,'Variance Analysis'!$A19)</f>
        <v>#REF!</v>
      </c>
      <c r="D19" s="67" t="e">
        <f>SUMIFS(#REF!,#REF!,'Variance Analysis'!$B19,#REF!,'Variance Analysis'!$A19)</f>
        <v>#REF!</v>
      </c>
      <c r="E19" s="67" t="e">
        <f>SUMIFS(#REF!,#REF!,'Variance Analysis'!$B19,#REF!,'Variance Analysis'!$A19)</f>
        <v>#REF!</v>
      </c>
      <c r="F19" s="67" t="e">
        <f>SUMIFS(#REF!,#REF!,'Variance Analysis'!$B19,#REF!,'Variance Analysis'!$A19)</f>
        <v>#REF!</v>
      </c>
      <c r="G19" s="67" t="e">
        <f>SUMIFS(#REF!,#REF!,'Variance Analysis'!$B19,#REF!,'Variance Analysis'!$A19)</f>
        <v>#REF!</v>
      </c>
      <c r="H19" s="67" t="e">
        <f>SUMIFS(#REF!,#REF!,'Variance Analysis'!$B19,#REF!,'Variance Analysis'!$A19)</f>
        <v>#REF!</v>
      </c>
      <c r="I19" s="67" t="e">
        <f>SUMIFS(#REF!,#REF!,'Variance Analysis'!$B19,#REF!,'Variance Analysis'!$A19)</f>
        <v>#REF!</v>
      </c>
      <c r="J19" s="67" t="e">
        <f>SUMIFS(#REF!,#REF!,'Variance Analysis'!$B19,#REF!,'Variance Analysis'!$A19)</f>
        <v>#REF!</v>
      </c>
      <c r="K19" s="67" t="e">
        <f>SUMIFS(#REF!,#REF!,'Variance Analysis'!$B19,#REF!,'Variance Analysis'!$A19)</f>
        <v>#REF!</v>
      </c>
      <c r="L19" s="67" t="e">
        <f>SUMIFS(#REF!,#REF!,'Variance Analysis'!$B19,#REF!,'Variance Analysis'!$A19)</f>
        <v>#REF!</v>
      </c>
      <c r="M19" s="67" t="e">
        <f>SUMIFS(#REF!,#REF!,'Variance Analysis'!$B19,#REF!,'Variance Analysis'!$A19)</f>
        <v>#REF!</v>
      </c>
      <c r="N19" s="67" t="e">
        <f>SUMIFS(#REF!,#REF!,'Variance Analysis'!$B19,#REF!,'Variance Analysis'!$A19)</f>
        <v>#REF!</v>
      </c>
      <c r="O19" s="24"/>
      <c r="P19" s="24"/>
      <c r="Q19" s="24"/>
      <c r="R19" s="24"/>
      <c r="S19" s="24"/>
      <c r="T19" s="24"/>
      <c r="U19" s="24"/>
      <c r="V19" s="24"/>
    </row>
    <row r="20" spans="1:22" ht="12.75" customHeight="1">
      <c r="A20" s="23" t="s">
        <v>18</v>
      </c>
      <c r="B20" s="23" t="s">
        <v>52</v>
      </c>
      <c r="C20" s="67" t="e">
        <f>SUMIFS(#REF!,#REF!,$A$20)</f>
        <v>#REF!</v>
      </c>
      <c r="D20" s="67" t="e">
        <f>SUMIFS(#REF!,#REF!,$A$20)</f>
        <v>#REF!</v>
      </c>
      <c r="E20" s="67" t="e">
        <f>SUMIFS(#REF!,#REF!,$A$20)</f>
        <v>#REF!</v>
      </c>
      <c r="F20" s="67" t="e">
        <f>SUMIFS(#REF!,#REF!,$A$20)</f>
        <v>#REF!</v>
      </c>
      <c r="G20" s="67" t="e">
        <f>SUMIFS(#REF!,#REF!,$A$20)</f>
        <v>#REF!</v>
      </c>
      <c r="H20" s="67" t="e">
        <f>SUMIFS(#REF!,#REF!,$A$20)</f>
        <v>#REF!</v>
      </c>
      <c r="I20" s="67" t="e">
        <f>SUMIFS(#REF!,#REF!,$A$20)</f>
        <v>#REF!</v>
      </c>
      <c r="J20" s="67" t="e">
        <f>SUMIFS(#REF!,#REF!,$A$20)</f>
        <v>#REF!</v>
      </c>
      <c r="K20" s="67" t="e">
        <f>SUMIFS(#REF!,#REF!,$A$20)</f>
        <v>#REF!</v>
      </c>
      <c r="L20" s="67" t="e">
        <f>SUMIFS(#REF!,#REF!,$A$20)</f>
        <v>#REF!</v>
      </c>
      <c r="M20" s="67" t="e">
        <f>SUMIFS(#REF!,#REF!,$A$20)</f>
        <v>#REF!</v>
      </c>
      <c r="N20" s="67" t="e">
        <f>SUMIFS(#REF!,#REF!,$A$20)</f>
        <v>#REF!</v>
      </c>
      <c r="O20" s="24"/>
      <c r="P20" s="24"/>
      <c r="Q20" s="24"/>
      <c r="R20" s="24"/>
      <c r="S20" s="24"/>
      <c r="T20" s="24"/>
      <c r="U20" s="24"/>
      <c r="V20" s="24"/>
    </row>
    <row r="21" spans="1:22" ht="12.75" customHeight="1">
      <c r="A21" s="23" t="s">
        <v>24</v>
      </c>
      <c r="B21" s="23" t="s">
        <v>22</v>
      </c>
      <c r="C21" s="66" t="e">
        <f>SUMIFS(C$9:C$20,$B$9:$B$20,$B21)</f>
        <v>#REF!</v>
      </c>
      <c r="D21" s="66" t="e">
        <f>SUMIFS(D$9:D$20,$B$9:$B$20,$B21)</f>
        <v>#REF!</v>
      </c>
      <c r="E21" s="66" t="e">
        <f t="shared" ref="E21:N21" si="0">SUMIFS(E$9:E$20,$B$9:$B$20,$B21)</f>
        <v>#REF!</v>
      </c>
      <c r="F21" s="66" t="e">
        <f t="shared" si="0"/>
        <v>#REF!</v>
      </c>
      <c r="G21" s="66" t="e">
        <f t="shared" si="0"/>
        <v>#REF!</v>
      </c>
      <c r="H21" s="66" t="e">
        <f t="shared" si="0"/>
        <v>#REF!</v>
      </c>
      <c r="I21" s="66" t="e">
        <f t="shared" si="0"/>
        <v>#REF!</v>
      </c>
      <c r="J21" s="66" t="e">
        <f t="shared" si="0"/>
        <v>#REF!</v>
      </c>
      <c r="K21" s="66" t="e">
        <f t="shared" si="0"/>
        <v>#REF!</v>
      </c>
      <c r="L21" s="66" t="e">
        <f t="shared" si="0"/>
        <v>#REF!</v>
      </c>
      <c r="M21" s="66" t="e">
        <f t="shared" si="0"/>
        <v>#REF!</v>
      </c>
      <c r="N21" s="66" t="e">
        <f t="shared" si="0"/>
        <v>#REF!</v>
      </c>
      <c r="O21" s="24"/>
      <c r="P21" s="24"/>
      <c r="Q21" s="24"/>
      <c r="R21" s="24"/>
      <c r="S21" s="24"/>
      <c r="T21" s="24"/>
      <c r="U21" s="24"/>
      <c r="V21" s="24"/>
    </row>
    <row r="22" spans="1:22" ht="12.75" customHeight="1">
      <c r="A22" s="23" t="s">
        <v>24</v>
      </c>
      <c r="B22" s="23" t="s">
        <v>47</v>
      </c>
      <c r="C22" s="66" t="e">
        <f t="shared" ref="C22:N24" si="1">SUMIFS(C$9:C$20,$B$9:$B$20,$B22)</f>
        <v>#REF!</v>
      </c>
      <c r="D22" s="66" t="e">
        <f t="shared" si="1"/>
        <v>#REF!</v>
      </c>
      <c r="E22" s="66" t="e">
        <f t="shared" si="1"/>
        <v>#REF!</v>
      </c>
      <c r="F22" s="66" t="e">
        <f t="shared" si="1"/>
        <v>#REF!</v>
      </c>
      <c r="G22" s="66" t="e">
        <f t="shared" si="1"/>
        <v>#REF!</v>
      </c>
      <c r="H22" s="66" t="e">
        <f t="shared" si="1"/>
        <v>#REF!</v>
      </c>
      <c r="I22" s="66" t="e">
        <f t="shared" si="1"/>
        <v>#REF!</v>
      </c>
      <c r="J22" s="66" t="e">
        <f t="shared" si="1"/>
        <v>#REF!</v>
      </c>
      <c r="K22" s="66" t="e">
        <f t="shared" si="1"/>
        <v>#REF!</v>
      </c>
      <c r="L22" s="66" t="e">
        <f t="shared" si="1"/>
        <v>#REF!</v>
      </c>
      <c r="M22" s="66" t="e">
        <f t="shared" si="1"/>
        <v>#REF!</v>
      </c>
      <c r="N22" s="66" t="e">
        <f t="shared" si="1"/>
        <v>#REF!</v>
      </c>
      <c r="O22" s="24"/>
      <c r="P22" s="24"/>
      <c r="Q22" s="24"/>
      <c r="R22" s="24"/>
      <c r="S22" s="24"/>
      <c r="T22" s="24"/>
      <c r="U22" s="24"/>
      <c r="V22" s="24"/>
    </row>
    <row r="23" spans="1:22" ht="12.75" customHeight="1">
      <c r="A23" s="23" t="s">
        <v>24</v>
      </c>
      <c r="B23" s="23" t="s">
        <v>16</v>
      </c>
      <c r="C23" s="66" t="e">
        <f t="shared" si="1"/>
        <v>#REF!</v>
      </c>
      <c r="D23" s="66" t="e">
        <f t="shared" si="1"/>
        <v>#REF!</v>
      </c>
      <c r="E23" s="66" t="e">
        <f t="shared" si="1"/>
        <v>#REF!</v>
      </c>
      <c r="F23" s="66" t="e">
        <f t="shared" si="1"/>
        <v>#REF!</v>
      </c>
      <c r="G23" s="66" t="e">
        <f t="shared" si="1"/>
        <v>#REF!</v>
      </c>
      <c r="H23" s="66" t="e">
        <f t="shared" si="1"/>
        <v>#REF!</v>
      </c>
      <c r="I23" s="66" t="e">
        <f t="shared" si="1"/>
        <v>#REF!</v>
      </c>
      <c r="J23" s="66" t="e">
        <f t="shared" si="1"/>
        <v>#REF!</v>
      </c>
      <c r="K23" s="66" t="e">
        <f t="shared" si="1"/>
        <v>#REF!</v>
      </c>
      <c r="L23" s="66" t="e">
        <f t="shared" si="1"/>
        <v>#REF!</v>
      </c>
      <c r="M23" s="66" t="e">
        <f t="shared" si="1"/>
        <v>#REF!</v>
      </c>
      <c r="N23" s="66" t="e">
        <f t="shared" si="1"/>
        <v>#REF!</v>
      </c>
      <c r="O23" s="24"/>
      <c r="P23" s="24"/>
      <c r="Q23" s="24"/>
      <c r="R23" s="24"/>
      <c r="S23" s="24"/>
      <c r="T23" s="24"/>
      <c r="U23" s="24"/>
      <c r="V23" s="24"/>
    </row>
    <row r="24" spans="1:22" ht="12.75" customHeight="1">
      <c r="A24" s="23" t="s">
        <v>24</v>
      </c>
      <c r="B24" s="2" t="s">
        <v>52</v>
      </c>
      <c r="C24" s="66" t="e">
        <f t="shared" si="1"/>
        <v>#REF!</v>
      </c>
      <c r="D24" s="66" t="e">
        <f t="shared" si="1"/>
        <v>#REF!</v>
      </c>
      <c r="E24" s="66" t="e">
        <f t="shared" si="1"/>
        <v>#REF!</v>
      </c>
      <c r="F24" s="66" t="e">
        <f t="shared" si="1"/>
        <v>#REF!</v>
      </c>
      <c r="G24" s="66" t="e">
        <f t="shared" si="1"/>
        <v>#REF!</v>
      </c>
      <c r="H24" s="66" t="e">
        <f t="shared" si="1"/>
        <v>#REF!</v>
      </c>
      <c r="I24" s="66" t="e">
        <f t="shared" si="1"/>
        <v>#REF!</v>
      </c>
      <c r="J24" s="66" t="e">
        <f t="shared" si="1"/>
        <v>#REF!</v>
      </c>
      <c r="K24" s="66" t="e">
        <f t="shared" si="1"/>
        <v>#REF!</v>
      </c>
      <c r="L24" s="66" t="e">
        <f t="shared" si="1"/>
        <v>#REF!</v>
      </c>
      <c r="M24" s="66" t="e">
        <f t="shared" si="1"/>
        <v>#REF!</v>
      </c>
      <c r="N24" s="66" t="e">
        <f t="shared" si="1"/>
        <v>#REF!</v>
      </c>
    </row>
    <row r="25" spans="1:22" s="21" customFormat="1" ht="27.75" customHeight="1">
      <c r="A25" s="36" t="s">
        <v>26</v>
      </c>
    </row>
    <row r="26" spans="1:22" s="21" customFormat="1" ht="58" customHeight="1">
      <c r="A26" s="174" t="s">
        <v>54</v>
      </c>
      <c r="B26" s="158"/>
      <c r="C26" s="158"/>
      <c r="D26" s="158"/>
      <c r="E26" s="158"/>
      <c r="F26" s="158"/>
      <c r="G26" s="158"/>
      <c r="H26" s="158"/>
      <c r="I26" s="158"/>
      <c r="J26" s="158"/>
      <c r="K26" s="158"/>
    </row>
    <row r="27" spans="1:22" s="20" customFormat="1" ht="15" customHeight="1"/>
    <row r="28" spans="1:22" s="158" customFormat="1" ht="13" customHeight="1">
      <c r="A28" s="174" t="s">
        <v>55</v>
      </c>
    </row>
    <row r="29" spans="1:22" ht="27.75" customHeight="1">
      <c r="A29" s="49" t="s">
        <v>24</v>
      </c>
      <c r="B29" s="46"/>
      <c r="C29" s="29" t="s">
        <v>1</v>
      </c>
      <c r="D29" s="29" t="s">
        <v>2</v>
      </c>
      <c r="E29" s="29" t="s">
        <v>3</v>
      </c>
      <c r="F29" s="29" t="s">
        <v>4</v>
      </c>
      <c r="G29" s="29" t="s">
        <v>5</v>
      </c>
      <c r="H29" s="29" t="s">
        <v>6</v>
      </c>
      <c r="I29" s="29" t="s">
        <v>7</v>
      </c>
      <c r="J29" s="29" t="s">
        <v>8</v>
      </c>
      <c r="K29" s="29" t="s">
        <v>9</v>
      </c>
      <c r="L29" s="29" t="s">
        <v>10</v>
      </c>
      <c r="M29" s="29" t="s">
        <v>11</v>
      </c>
      <c r="N29" s="29" t="s">
        <v>12</v>
      </c>
    </row>
    <row r="30" spans="1:22" ht="12.75" customHeight="1">
      <c r="A30" s="23" t="s">
        <v>13</v>
      </c>
      <c r="B30" s="6" t="s">
        <v>22</v>
      </c>
      <c r="C30" s="67" t="e">
        <f>SUMIFS(#REF!,#REF!,'Variance Analysis'!$B30,#REF!,'Variance Analysis'!$A30)</f>
        <v>#REF!</v>
      </c>
      <c r="D30" s="67" t="e">
        <f>SUMIFS(#REF!,#REF!,'Variance Analysis'!$B30,#REF!,'Variance Analysis'!$A30)</f>
        <v>#REF!</v>
      </c>
      <c r="E30" s="67" t="e">
        <f>SUMIFS(#REF!,#REF!,'Variance Analysis'!$B30,#REF!,'Variance Analysis'!$A30)</f>
        <v>#REF!</v>
      </c>
      <c r="F30" s="67" t="e">
        <f>SUMIFS(#REF!,#REF!,'Variance Analysis'!$B30,#REF!,'Variance Analysis'!$A30)</f>
        <v>#REF!</v>
      </c>
      <c r="G30" s="67" t="e">
        <f>SUMIFS(#REF!,#REF!,'Variance Analysis'!$B30,#REF!,'Variance Analysis'!$A30)</f>
        <v>#REF!</v>
      </c>
      <c r="H30" s="67" t="e">
        <f>SUMIFS(#REF!,#REF!,'Variance Analysis'!$B30,#REF!,'Variance Analysis'!$A30)</f>
        <v>#REF!</v>
      </c>
      <c r="I30" s="67" t="e">
        <f>SUMIFS(#REF!,#REF!,'Variance Analysis'!$B30,#REF!,'Variance Analysis'!$A30)</f>
        <v>#REF!</v>
      </c>
      <c r="J30" s="67" t="e">
        <f>SUMIFS(#REF!,#REF!,'Variance Analysis'!$B30,#REF!,'Variance Analysis'!$A30)</f>
        <v>#REF!</v>
      </c>
      <c r="K30" s="67" t="e">
        <f>SUMIFS(#REF!,#REF!,'Variance Analysis'!$B30,#REF!,'Variance Analysis'!$A30)</f>
        <v>#REF!</v>
      </c>
      <c r="L30" s="67" t="e">
        <f>SUMIFS(#REF!,#REF!,'Variance Analysis'!$B30,#REF!,'Variance Analysis'!$A30)</f>
        <v>#REF!</v>
      </c>
      <c r="M30" s="67" t="e">
        <f>SUMIFS(#REF!,#REF!,'Variance Analysis'!$B30,#REF!,'Variance Analysis'!$A30)</f>
        <v>#REF!</v>
      </c>
      <c r="N30" s="67" t="e">
        <f>SUMIFS(#REF!,#REF!,'Variance Analysis'!$B30,#REF!,'Variance Analysis'!$A30)</f>
        <v>#REF!</v>
      </c>
    </row>
    <row r="31" spans="1:22" ht="12.75" customHeight="1">
      <c r="A31" s="23" t="s">
        <v>13</v>
      </c>
      <c r="B31" s="23" t="s">
        <v>23</v>
      </c>
      <c r="C31" s="67" t="e">
        <f>SUMIFS(#REF!,#REF!,'Variance Analysis'!$B31,#REF!,'Variance Analysis'!$A31)</f>
        <v>#REF!</v>
      </c>
      <c r="D31" s="67" t="e">
        <f>SUMIFS(#REF!,#REF!,'Variance Analysis'!$B31,#REF!,'Variance Analysis'!$A31)</f>
        <v>#REF!</v>
      </c>
      <c r="E31" s="67" t="e">
        <f>SUMIFS(#REF!,#REF!,'Variance Analysis'!$B31,#REF!,'Variance Analysis'!$A31)</f>
        <v>#REF!</v>
      </c>
      <c r="F31" s="67" t="e">
        <f>SUMIFS(#REF!,#REF!,'Variance Analysis'!$B31,#REF!,'Variance Analysis'!$A31)</f>
        <v>#REF!</v>
      </c>
      <c r="G31" s="67" t="e">
        <f>SUMIFS(#REF!,#REF!,'Variance Analysis'!$B31,#REF!,'Variance Analysis'!$A31)</f>
        <v>#REF!</v>
      </c>
      <c r="H31" s="67" t="e">
        <f>SUMIFS(#REF!,#REF!,'Variance Analysis'!$B31,#REF!,'Variance Analysis'!$A31)</f>
        <v>#REF!</v>
      </c>
      <c r="I31" s="67" t="e">
        <f>SUMIFS(#REF!,#REF!,'Variance Analysis'!$B31,#REF!,'Variance Analysis'!$A31)</f>
        <v>#REF!</v>
      </c>
      <c r="J31" s="67" t="e">
        <f>SUMIFS(#REF!,#REF!,'Variance Analysis'!$B31,#REF!,'Variance Analysis'!$A31)</f>
        <v>#REF!</v>
      </c>
      <c r="K31" s="67" t="e">
        <f>SUMIFS(#REF!,#REF!,'Variance Analysis'!$B31,#REF!,'Variance Analysis'!$A31)</f>
        <v>#REF!</v>
      </c>
      <c r="L31" s="67" t="e">
        <f>SUMIFS(#REF!,#REF!,'Variance Analysis'!$B31,#REF!,'Variance Analysis'!$A31)</f>
        <v>#REF!</v>
      </c>
      <c r="M31" s="67" t="e">
        <f>SUMIFS(#REF!,#REF!,'Variance Analysis'!$B31,#REF!,'Variance Analysis'!$A31)</f>
        <v>#REF!</v>
      </c>
      <c r="N31" s="67" t="e">
        <f>SUMIFS(#REF!,#REF!,'Variance Analysis'!$B31,#REF!,'Variance Analysis'!$A31)</f>
        <v>#REF!</v>
      </c>
    </row>
    <row r="32" spans="1:22" ht="12.75" customHeight="1">
      <c r="A32" s="23" t="s">
        <v>13</v>
      </c>
      <c r="B32" s="23" t="s">
        <v>14</v>
      </c>
      <c r="C32" s="67" t="e">
        <f>SUMIFS(#REF!,#REF!,'Variance Analysis'!$B32,#REF!,'Variance Analysis'!$A32)</f>
        <v>#REF!</v>
      </c>
      <c r="D32" s="67" t="e">
        <f>SUMIFS(#REF!,#REF!,'Variance Analysis'!$B32,#REF!,'Variance Analysis'!$A32)</f>
        <v>#REF!</v>
      </c>
      <c r="E32" s="67" t="e">
        <f>SUMIFS(#REF!,#REF!,'Variance Analysis'!$B32,#REF!,'Variance Analysis'!$A32)</f>
        <v>#REF!</v>
      </c>
      <c r="F32" s="67" t="e">
        <f>SUMIFS(#REF!,#REF!,'Variance Analysis'!$B32,#REF!,'Variance Analysis'!$A32)</f>
        <v>#REF!</v>
      </c>
      <c r="G32" s="67" t="e">
        <f>SUMIFS(#REF!,#REF!,'Variance Analysis'!$B32,#REF!,'Variance Analysis'!$A32)</f>
        <v>#REF!</v>
      </c>
      <c r="H32" s="67" t="e">
        <f>SUMIFS(#REF!,#REF!,'Variance Analysis'!$B32,#REF!,'Variance Analysis'!$A32)</f>
        <v>#REF!</v>
      </c>
      <c r="I32" s="67" t="e">
        <f>SUMIFS(#REF!,#REF!,'Variance Analysis'!$B32,#REF!,'Variance Analysis'!$A32)</f>
        <v>#REF!</v>
      </c>
      <c r="J32" s="67" t="e">
        <f>SUMIFS(#REF!,#REF!,'Variance Analysis'!$B32,#REF!,'Variance Analysis'!$A32)</f>
        <v>#REF!</v>
      </c>
      <c r="K32" s="67" t="e">
        <f>SUMIFS(#REF!,#REF!,'Variance Analysis'!$B32,#REF!,'Variance Analysis'!$A32)</f>
        <v>#REF!</v>
      </c>
      <c r="L32" s="67" t="e">
        <f>SUMIFS(#REF!,#REF!,'Variance Analysis'!$B32,#REF!,'Variance Analysis'!$A32)</f>
        <v>#REF!</v>
      </c>
      <c r="M32" s="67" t="e">
        <f>SUMIFS(#REF!,#REF!,'Variance Analysis'!$B32,#REF!,'Variance Analysis'!$A32)</f>
        <v>#REF!</v>
      </c>
      <c r="N32" s="67" t="e">
        <f>SUMIFS(#REF!,#REF!,'Variance Analysis'!$B32,#REF!,'Variance Analysis'!$A32)</f>
        <v>#REF!</v>
      </c>
    </row>
    <row r="33" spans="1:14" ht="12.75" customHeight="1">
      <c r="A33" s="23" t="s">
        <v>13</v>
      </c>
      <c r="B33" s="23" t="s">
        <v>52</v>
      </c>
      <c r="C33" s="66" t="e">
        <f>SUMIFS(#REF!,#REF!,#REF!)</f>
        <v>#REF!</v>
      </c>
      <c r="D33" s="66" t="e">
        <f>SUMIFS(#REF!,#REF!,#REF!)</f>
        <v>#REF!</v>
      </c>
      <c r="E33" s="66" t="e">
        <f>SUMIFS(#REF!,#REF!,#REF!)</f>
        <v>#REF!</v>
      </c>
      <c r="F33" s="66" t="e">
        <f>SUMIFS(#REF!,#REF!,#REF!)</f>
        <v>#REF!</v>
      </c>
      <c r="G33" s="66" t="e">
        <f>SUMIFS(#REF!,#REF!,#REF!)</f>
        <v>#REF!</v>
      </c>
      <c r="H33" s="66" t="e">
        <f>SUMIFS(#REF!,#REF!,#REF!)</f>
        <v>#REF!</v>
      </c>
      <c r="I33" s="66" t="e">
        <f>SUMIFS(#REF!,#REF!,#REF!)</f>
        <v>#REF!</v>
      </c>
      <c r="J33" s="66" t="e">
        <f>SUMIFS(#REF!,#REF!,#REF!)</f>
        <v>#REF!</v>
      </c>
      <c r="K33" s="66" t="e">
        <f>SUMIFS(#REF!,#REF!,#REF!)</f>
        <v>#REF!</v>
      </c>
      <c r="L33" s="66" t="e">
        <f>SUMIFS(#REF!,#REF!,#REF!)</f>
        <v>#REF!</v>
      </c>
      <c r="M33" s="66" t="e">
        <f>SUMIFS(#REF!,#REF!,#REF!)</f>
        <v>#REF!</v>
      </c>
      <c r="N33" s="66" t="e">
        <f>SUMIFS(#REF!,#REF!,#REF!)</f>
        <v>#REF!</v>
      </c>
    </row>
    <row r="34" spans="1:14" ht="12.75" customHeight="1">
      <c r="A34" s="23" t="s">
        <v>17</v>
      </c>
      <c r="B34" s="23" t="s">
        <v>22</v>
      </c>
      <c r="C34" s="66" t="e">
        <f>SUMIFS(#REF!,#REF!,'Variance Analysis'!$B34,#REF!,'Variance Analysis'!$A34)</f>
        <v>#REF!</v>
      </c>
      <c r="D34" s="66" t="e">
        <f>SUMIFS(#REF!,#REF!,'Variance Analysis'!$B34,#REF!,'Variance Analysis'!$A34)</f>
        <v>#REF!</v>
      </c>
      <c r="E34" s="66" t="e">
        <f>SUMIFS(#REF!,#REF!,'Variance Analysis'!$B34,#REF!,'Variance Analysis'!$A34)</f>
        <v>#REF!</v>
      </c>
      <c r="F34" s="66" t="e">
        <f>SUMIFS(#REF!,#REF!,'Variance Analysis'!$B34,#REF!,'Variance Analysis'!$A34)</f>
        <v>#REF!</v>
      </c>
      <c r="G34" s="66" t="e">
        <f>SUMIFS(#REF!,#REF!,'Variance Analysis'!$B34,#REF!,'Variance Analysis'!$A34)</f>
        <v>#REF!</v>
      </c>
      <c r="H34" s="66" t="e">
        <f>SUMIFS(#REF!,#REF!,'Variance Analysis'!$B34,#REF!,'Variance Analysis'!$A34)</f>
        <v>#REF!</v>
      </c>
      <c r="I34" s="66" t="e">
        <f>SUMIFS(#REF!,#REF!,'Variance Analysis'!$B34,#REF!,'Variance Analysis'!$A34)</f>
        <v>#REF!</v>
      </c>
      <c r="J34" s="66" t="e">
        <f>SUMIFS(#REF!,#REF!,'Variance Analysis'!$B34,#REF!,'Variance Analysis'!$A34)</f>
        <v>#REF!</v>
      </c>
      <c r="K34" s="66" t="e">
        <f>SUMIFS(#REF!,#REF!,'Variance Analysis'!$B34,#REF!,'Variance Analysis'!$A34)</f>
        <v>#REF!</v>
      </c>
      <c r="L34" s="66" t="e">
        <f>SUMIFS(#REF!,#REF!,'Variance Analysis'!$B34,#REF!,'Variance Analysis'!$A34)</f>
        <v>#REF!</v>
      </c>
      <c r="M34" s="66" t="e">
        <f>SUMIFS(#REF!,#REF!,'Variance Analysis'!$B34,#REF!,'Variance Analysis'!$A34)</f>
        <v>#REF!</v>
      </c>
      <c r="N34" s="66" t="e">
        <f>SUMIFS(#REF!,#REF!,'Variance Analysis'!$B34,#REF!,'Variance Analysis'!$A34)</f>
        <v>#REF!</v>
      </c>
    </row>
    <row r="35" spans="1:14" ht="12.75" customHeight="1">
      <c r="A35" s="23" t="s">
        <v>17</v>
      </c>
      <c r="B35" s="23" t="s">
        <v>23</v>
      </c>
      <c r="C35" s="66" t="e">
        <f>SUMIFS(#REF!,#REF!,'Variance Analysis'!$B35,#REF!,'Variance Analysis'!$A35)</f>
        <v>#REF!</v>
      </c>
      <c r="D35" s="66" t="e">
        <f>SUMIFS(#REF!,#REF!,'Variance Analysis'!$B35,#REF!,'Variance Analysis'!$A35)</f>
        <v>#REF!</v>
      </c>
      <c r="E35" s="66" t="e">
        <f>SUMIFS(#REF!,#REF!,'Variance Analysis'!$B35,#REF!,'Variance Analysis'!$A35)</f>
        <v>#REF!</v>
      </c>
      <c r="F35" s="66" t="e">
        <f>SUMIFS(#REF!,#REF!,'Variance Analysis'!$B35,#REF!,'Variance Analysis'!$A35)</f>
        <v>#REF!</v>
      </c>
      <c r="G35" s="66" t="e">
        <f>SUMIFS(#REF!,#REF!,'Variance Analysis'!$B35,#REF!,'Variance Analysis'!$A35)</f>
        <v>#REF!</v>
      </c>
      <c r="H35" s="66" t="e">
        <f>SUMIFS(#REF!,#REF!,'Variance Analysis'!$B35,#REF!,'Variance Analysis'!$A35)</f>
        <v>#REF!</v>
      </c>
      <c r="I35" s="66" t="e">
        <f>SUMIFS(#REF!,#REF!,'Variance Analysis'!$B35,#REF!,'Variance Analysis'!$A35)</f>
        <v>#REF!</v>
      </c>
      <c r="J35" s="66" t="e">
        <f>SUMIFS(#REF!,#REF!,'Variance Analysis'!$B35,#REF!,'Variance Analysis'!$A35)</f>
        <v>#REF!</v>
      </c>
      <c r="K35" s="66" t="e">
        <f>SUMIFS(#REF!,#REF!,'Variance Analysis'!$B35,#REF!,'Variance Analysis'!$A35)</f>
        <v>#REF!</v>
      </c>
      <c r="L35" s="66" t="e">
        <f>SUMIFS(#REF!,#REF!,'Variance Analysis'!$B35,#REF!,'Variance Analysis'!$A35)</f>
        <v>#REF!</v>
      </c>
      <c r="M35" s="66" t="e">
        <f>SUMIFS(#REF!,#REF!,'Variance Analysis'!$B35,#REF!,'Variance Analysis'!$A35)</f>
        <v>#REF!</v>
      </c>
      <c r="N35" s="66" t="e">
        <f>SUMIFS(#REF!,#REF!,'Variance Analysis'!$B35,#REF!,'Variance Analysis'!$A35)</f>
        <v>#REF!</v>
      </c>
    </row>
    <row r="36" spans="1:14" ht="12.75" customHeight="1">
      <c r="A36" s="23" t="s">
        <v>17</v>
      </c>
      <c r="B36" s="23" t="s">
        <v>14</v>
      </c>
      <c r="C36" s="66" t="e">
        <f>SUMIFS(#REF!,#REF!,'Variance Analysis'!$B36,#REF!,'Variance Analysis'!$A36)</f>
        <v>#REF!</v>
      </c>
      <c r="D36" s="66" t="e">
        <f>SUMIFS(#REF!,#REF!,'Variance Analysis'!$B36,#REF!,'Variance Analysis'!$A36)</f>
        <v>#REF!</v>
      </c>
      <c r="E36" s="66" t="e">
        <f>SUMIFS(#REF!,#REF!,'Variance Analysis'!$B36,#REF!,'Variance Analysis'!$A36)</f>
        <v>#REF!</v>
      </c>
      <c r="F36" s="66" t="e">
        <f>SUMIFS(#REF!,#REF!,'Variance Analysis'!$B36,#REF!,'Variance Analysis'!$A36)</f>
        <v>#REF!</v>
      </c>
      <c r="G36" s="66" t="e">
        <f>SUMIFS(#REF!,#REF!,'Variance Analysis'!$B36,#REF!,'Variance Analysis'!$A36)</f>
        <v>#REF!</v>
      </c>
      <c r="H36" s="66" t="e">
        <f>SUMIFS(#REF!,#REF!,'Variance Analysis'!$B36,#REF!,'Variance Analysis'!$A36)</f>
        <v>#REF!</v>
      </c>
      <c r="I36" s="66" t="e">
        <f>SUMIFS(#REF!,#REF!,'Variance Analysis'!$B36,#REF!,'Variance Analysis'!$A36)</f>
        <v>#REF!</v>
      </c>
      <c r="J36" s="66" t="e">
        <f>SUMIFS(#REF!,#REF!,'Variance Analysis'!$B36,#REF!,'Variance Analysis'!$A36)</f>
        <v>#REF!</v>
      </c>
      <c r="K36" s="66" t="e">
        <f>SUMIFS(#REF!,#REF!,'Variance Analysis'!$B36,#REF!,'Variance Analysis'!$A36)</f>
        <v>#REF!</v>
      </c>
      <c r="L36" s="66" t="e">
        <f>SUMIFS(#REF!,#REF!,'Variance Analysis'!$B36,#REF!,'Variance Analysis'!$A36)</f>
        <v>#REF!</v>
      </c>
      <c r="M36" s="66" t="e">
        <f>SUMIFS(#REF!,#REF!,'Variance Analysis'!$B36,#REF!,'Variance Analysis'!$A36)</f>
        <v>#REF!</v>
      </c>
      <c r="N36" s="66" t="e">
        <f>SUMIFS(#REF!,#REF!,'Variance Analysis'!$B36,#REF!,'Variance Analysis'!$A36)</f>
        <v>#REF!</v>
      </c>
    </row>
    <row r="37" spans="1:14" ht="12.75" customHeight="1">
      <c r="A37" s="23" t="s">
        <v>17</v>
      </c>
      <c r="B37" s="23" t="s">
        <v>52</v>
      </c>
      <c r="C37" s="66" t="e">
        <f>SUMIFS(#REF!,#REF!,$A$37)</f>
        <v>#REF!</v>
      </c>
      <c r="D37" s="66" t="e">
        <f>SUMIFS(#REF!,#REF!,$A$37)</f>
        <v>#REF!</v>
      </c>
      <c r="E37" s="66" t="e">
        <f>SUMIFS(#REF!,#REF!,$A$37)</f>
        <v>#REF!</v>
      </c>
      <c r="F37" s="66" t="e">
        <f>SUMIFS(#REF!,#REF!,$A$37)</f>
        <v>#REF!</v>
      </c>
      <c r="G37" s="66" t="e">
        <f>SUMIFS(#REF!,#REF!,$A$37)</f>
        <v>#REF!</v>
      </c>
      <c r="H37" s="66" t="e">
        <f>SUMIFS(#REF!,#REF!,$A$37)</f>
        <v>#REF!</v>
      </c>
      <c r="I37" s="66" t="e">
        <f>SUMIFS(#REF!,#REF!,$A$37)</f>
        <v>#REF!</v>
      </c>
      <c r="J37" s="66" t="e">
        <f>SUMIFS(#REF!,#REF!,$A$37)</f>
        <v>#REF!</v>
      </c>
      <c r="K37" s="66" t="e">
        <f>SUMIFS(#REF!,#REF!,$A$37)</f>
        <v>#REF!</v>
      </c>
      <c r="L37" s="66" t="e">
        <f>SUMIFS(#REF!,#REF!,$A$37)</f>
        <v>#REF!</v>
      </c>
      <c r="M37" s="66" t="e">
        <f>SUMIFS(#REF!,#REF!,$A$37)</f>
        <v>#REF!</v>
      </c>
      <c r="N37" s="66" t="e">
        <f>SUMIFS(#REF!,#REF!,$A$37)</f>
        <v>#REF!</v>
      </c>
    </row>
    <row r="38" spans="1:14" ht="12.75" customHeight="1">
      <c r="A38" s="23" t="s">
        <v>45</v>
      </c>
      <c r="B38" s="23" t="s">
        <v>22</v>
      </c>
      <c r="C38" s="66" t="e">
        <f>SUMIFS(#REF!,#REF!,'Variance Analysis'!$B38,#REF!,'Variance Analysis'!$A38)</f>
        <v>#REF!</v>
      </c>
      <c r="D38" s="66" t="e">
        <f>SUMIFS(#REF!,#REF!,'Variance Analysis'!$B38,#REF!,'Variance Analysis'!$A38)</f>
        <v>#REF!</v>
      </c>
      <c r="E38" s="66" t="e">
        <f>SUMIFS(#REF!,#REF!,'Variance Analysis'!$B38,#REF!,'Variance Analysis'!$A38)</f>
        <v>#REF!</v>
      </c>
      <c r="F38" s="66" t="e">
        <f>SUMIFS(#REF!,#REF!,'Variance Analysis'!$B38,#REF!,'Variance Analysis'!$A38)</f>
        <v>#REF!</v>
      </c>
      <c r="G38" s="66" t="e">
        <f>SUMIFS(#REF!,#REF!,'Variance Analysis'!$B38,#REF!,'Variance Analysis'!$A38)</f>
        <v>#REF!</v>
      </c>
      <c r="H38" s="66" t="e">
        <f>SUMIFS(#REF!,#REF!,'Variance Analysis'!$B38,#REF!,'Variance Analysis'!$A38)</f>
        <v>#REF!</v>
      </c>
      <c r="I38" s="66" t="e">
        <f>SUMIFS(#REF!,#REF!,'Variance Analysis'!$B38,#REF!,'Variance Analysis'!$A38)</f>
        <v>#REF!</v>
      </c>
      <c r="J38" s="66" t="e">
        <f>SUMIFS(#REF!,#REF!,'Variance Analysis'!$B38,#REF!,'Variance Analysis'!$A38)</f>
        <v>#REF!</v>
      </c>
      <c r="K38" s="66" t="e">
        <f>SUMIFS(#REF!,#REF!,'Variance Analysis'!$B38,#REF!,'Variance Analysis'!$A38)</f>
        <v>#REF!</v>
      </c>
      <c r="L38" s="66" t="e">
        <f>SUMIFS(#REF!,#REF!,'Variance Analysis'!$B38,#REF!,'Variance Analysis'!$A38)</f>
        <v>#REF!</v>
      </c>
      <c r="M38" s="66" t="e">
        <f>SUMIFS(#REF!,#REF!,'Variance Analysis'!$B38,#REF!,'Variance Analysis'!$A38)</f>
        <v>#REF!</v>
      </c>
      <c r="N38" s="66" t="e">
        <f>SUMIFS(#REF!,#REF!,'Variance Analysis'!$B38,#REF!,'Variance Analysis'!$A38)</f>
        <v>#REF!</v>
      </c>
    </row>
    <row r="39" spans="1:14" ht="12.75" customHeight="1">
      <c r="A39" s="23" t="s">
        <v>45</v>
      </c>
      <c r="B39" s="23" t="s">
        <v>23</v>
      </c>
      <c r="C39" s="66" t="e">
        <f>SUMIFS(#REF!,#REF!,'Variance Analysis'!$B39,#REF!,'Variance Analysis'!$A39)</f>
        <v>#REF!</v>
      </c>
      <c r="D39" s="66" t="e">
        <f>SUMIFS(#REF!,#REF!,'Variance Analysis'!$B39,#REF!,'Variance Analysis'!$A39)</f>
        <v>#REF!</v>
      </c>
      <c r="E39" s="66" t="e">
        <f>SUMIFS(#REF!,#REF!,'Variance Analysis'!$B39,#REF!,'Variance Analysis'!$A39)</f>
        <v>#REF!</v>
      </c>
      <c r="F39" s="66" t="e">
        <f>SUMIFS(#REF!,#REF!,'Variance Analysis'!$B39,#REF!,'Variance Analysis'!$A39)</f>
        <v>#REF!</v>
      </c>
      <c r="G39" s="66" t="e">
        <f>SUMIFS(#REF!,#REF!,'Variance Analysis'!$B39,#REF!,'Variance Analysis'!$A39)</f>
        <v>#REF!</v>
      </c>
      <c r="H39" s="66" t="e">
        <f>SUMIFS(#REF!,#REF!,'Variance Analysis'!$B39,#REF!,'Variance Analysis'!$A39)</f>
        <v>#REF!</v>
      </c>
      <c r="I39" s="66" t="e">
        <f>SUMIFS(#REF!,#REF!,'Variance Analysis'!$B39,#REF!,'Variance Analysis'!$A39)</f>
        <v>#REF!</v>
      </c>
      <c r="J39" s="66" t="e">
        <f>SUMIFS(#REF!,#REF!,'Variance Analysis'!$B39,#REF!,'Variance Analysis'!$A39)</f>
        <v>#REF!</v>
      </c>
      <c r="K39" s="66" t="e">
        <f>SUMIFS(#REF!,#REF!,'Variance Analysis'!$B39,#REF!,'Variance Analysis'!$A39)</f>
        <v>#REF!</v>
      </c>
      <c r="L39" s="66" t="e">
        <f>SUMIFS(#REF!,#REF!,'Variance Analysis'!$B39,#REF!,'Variance Analysis'!$A39)</f>
        <v>#REF!</v>
      </c>
      <c r="M39" s="66" t="e">
        <f>SUMIFS(#REF!,#REF!,'Variance Analysis'!$B39,#REF!,'Variance Analysis'!$A39)</f>
        <v>#REF!</v>
      </c>
      <c r="N39" s="66" t="e">
        <f>SUMIFS(#REF!,#REF!,'Variance Analysis'!$B39,#REF!,'Variance Analysis'!$A39)</f>
        <v>#REF!</v>
      </c>
    </row>
    <row r="40" spans="1:14" ht="12.75" customHeight="1">
      <c r="A40" s="23" t="s">
        <v>45</v>
      </c>
      <c r="B40" s="23" t="s">
        <v>14</v>
      </c>
      <c r="C40" s="66" t="e">
        <f>SUMIFS(#REF!,#REF!,'Variance Analysis'!$B40,#REF!,'Variance Analysis'!$A40)</f>
        <v>#REF!</v>
      </c>
      <c r="D40" s="66" t="e">
        <f>SUMIFS(#REF!,#REF!,'Variance Analysis'!$B40,#REF!,'Variance Analysis'!$A40)</f>
        <v>#REF!</v>
      </c>
      <c r="E40" s="66" t="e">
        <f>SUMIFS(#REF!,#REF!,'Variance Analysis'!$B40,#REF!,'Variance Analysis'!$A40)</f>
        <v>#REF!</v>
      </c>
      <c r="F40" s="66" t="e">
        <f>SUMIFS(#REF!,#REF!,'Variance Analysis'!$B40,#REF!,'Variance Analysis'!$A40)</f>
        <v>#REF!</v>
      </c>
      <c r="G40" s="66" t="e">
        <f>SUMIFS(#REF!,#REF!,'Variance Analysis'!$B40,#REF!,'Variance Analysis'!$A40)</f>
        <v>#REF!</v>
      </c>
      <c r="H40" s="66" t="e">
        <f>SUMIFS(#REF!,#REF!,'Variance Analysis'!$B40,#REF!,'Variance Analysis'!$A40)</f>
        <v>#REF!</v>
      </c>
      <c r="I40" s="66" t="e">
        <f>SUMIFS(#REF!,#REF!,'Variance Analysis'!$B40,#REF!,'Variance Analysis'!$A40)</f>
        <v>#REF!</v>
      </c>
      <c r="J40" s="66" t="e">
        <f>SUMIFS(#REF!,#REF!,'Variance Analysis'!$B40,#REF!,'Variance Analysis'!$A40)</f>
        <v>#REF!</v>
      </c>
      <c r="K40" s="66" t="e">
        <f>SUMIFS(#REF!,#REF!,'Variance Analysis'!$B40,#REF!,'Variance Analysis'!$A40)</f>
        <v>#REF!</v>
      </c>
      <c r="L40" s="66" t="e">
        <f>SUMIFS(#REF!,#REF!,'Variance Analysis'!$B40,#REF!,'Variance Analysis'!$A40)</f>
        <v>#REF!</v>
      </c>
      <c r="M40" s="66" t="e">
        <f>SUMIFS(#REF!,#REF!,'Variance Analysis'!$B40,#REF!,'Variance Analysis'!$A40)</f>
        <v>#REF!</v>
      </c>
      <c r="N40" s="66" t="e">
        <f>SUMIFS(#REF!,#REF!,'Variance Analysis'!$B40,#REF!,'Variance Analysis'!$A40)</f>
        <v>#REF!</v>
      </c>
    </row>
    <row r="41" spans="1:14" ht="12.75" customHeight="1">
      <c r="A41" s="23" t="s">
        <v>45</v>
      </c>
      <c r="B41" s="23" t="s">
        <v>52</v>
      </c>
      <c r="C41" s="67" t="e">
        <f>SUMIFS(#REF!,#REF!,$A$41)</f>
        <v>#REF!</v>
      </c>
      <c r="D41" s="67" t="e">
        <f>SUMIFS(#REF!,#REF!,$A$41)</f>
        <v>#REF!</v>
      </c>
      <c r="E41" s="67" t="e">
        <f>SUMIFS(#REF!,#REF!,$A$41)</f>
        <v>#REF!</v>
      </c>
      <c r="F41" s="67" t="e">
        <f>SUMIFS(#REF!,#REF!,$A$41)</f>
        <v>#REF!</v>
      </c>
      <c r="G41" s="67" t="e">
        <f>SUMIFS(#REF!,#REF!,$A$41)</f>
        <v>#REF!</v>
      </c>
      <c r="H41" s="67" t="e">
        <f>SUMIFS(#REF!,#REF!,$A$41)</f>
        <v>#REF!</v>
      </c>
      <c r="I41" s="67" t="e">
        <f>SUMIFS(#REF!,#REF!,$A$41)</f>
        <v>#REF!</v>
      </c>
      <c r="J41" s="67" t="e">
        <f>SUMIFS(#REF!,#REF!,$A$41)</f>
        <v>#REF!</v>
      </c>
      <c r="K41" s="67" t="e">
        <f>SUMIFS(#REF!,#REF!,$A$41)</f>
        <v>#REF!</v>
      </c>
      <c r="L41" s="67" t="e">
        <f>SUMIFS(#REF!,#REF!,$A$41)</f>
        <v>#REF!</v>
      </c>
      <c r="M41" s="67" t="e">
        <f>SUMIFS(#REF!,#REF!,$A$41)</f>
        <v>#REF!</v>
      </c>
      <c r="N41" s="67" t="e">
        <f>SUMIFS(#REF!,#REF!,$A$41)</f>
        <v>#REF!</v>
      </c>
    </row>
    <row r="42" spans="1:14" ht="12.75" customHeight="1">
      <c r="A42" s="23" t="s">
        <v>24</v>
      </c>
      <c r="B42" s="23" t="s">
        <v>22</v>
      </c>
      <c r="C42" s="66" t="e">
        <f>SUMIFS(C$30:C$41,$B$30:$B$41,$B$42)</f>
        <v>#REF!</v>
      </c>
      <c r="D42" s="66" t="e">
        <f t="shared" ref="D42:N42" si="2">SUMIFS(D$30:D$41,$B$30:$B$41,$B$42)</f>
        <v>#REF!</v>
      </c>
      <c r="E42" s="66" t="e">
        <f t="shared" si="2"/>
        <v>#REF!</v>
      </c>
      <c r="F42" s="66" t="e">
        <f t="shared" si="2"/>
        <v>#REF!</v>
      </c>
      <c r="G42" s="66" t="e">
        <f t="shared" si="2"/>
        <v>#REF!</v>
      </c>
      <c r="H42" s="66" t="e">
        <f t="shared" si="2"/>
        <v>#REF!</v>
      </c>
      <c r="I42" s="66" t="e">
        <f t="shared" si="2"/>
        <v>#REF!</v>
      </c>
      <c r="J42" s="66" t="e">
        <f t="shared" si="2"/>
        <v>#REF!</v>
      </c>
      <c r="K42" s="66" t="e">
        <f t="shared" si="2"/>
        <v>#REF!</v>
      </c>
      <c r="L42" s="66" t="e">
        <f t="shared" si="2"/>
        <v>#REF!</v>
      </c>
      <c r="M42" s="66" t="e">
        <f t="shared" si="2"/>
        <v>#REF!</v>
      </c>
      <c r="N42" s="66" t="e">
        <f t="shared" si="2"/>
        <v>#REF!</v>
      </c>
    </row>
    <row r="43" spans="1:14" ht="12.75" customHeight="1">
      <c r="A43" s="23" t="s">
        <v>24</v>
      </c>
      <c r="B43" s="23" t="s">
        <v>23</v>
      </c>
      <c r="C43" s="66" t="e">
        <f>SUMIFS(C$30:C$41,$B$30:$B$41,$B$43)</f>
        <v>#REF!</v>
      </c>
      <c r="D43" s="66" t="e">
        <f t="shared" ref="D43:N43" si="3">SUMIFS(D$30:D$41,$B$30:$B$41,$B$43)</f>
        <v>#REF!</v>
      </c>
      <c r="E43" s="66" t="e">
        <f t="shared" si="3"/>
        <v>#REF!</v>
      </c>
      <c r="F43" s="66" t="e">
        <f t="shared" si="3"/>
        <v>#REF!</v>
      </c>
      <c r="G43" s="66" t="e">
        <f t="shared" si="3"/>
        <v>#REF!</v>
      </c>
      <c r="H43" s="66" t="e">
        <f t="shared" si="3"/>
        <v>#REF!</v>
      </c>
      <c r="I43" s="66" t="e">
        <f t="shared" si="3"/>
        <v>#REF!</v>
      </c>
      <c r="J43" s="66" t="e">
        <f t="shared" si="3"/>
        <v>#REF!</v>
      </c>
      <c r="K43" s="66" t="e">
        <f t="shared" si="3"/>
        <v>#REF!</v>
      </c>
      <c r="L43" s="66" t="e">
        <f t="shared" si="3"/>
        <v>#REF!</v>
      </c>
      <c r="M43" s="66" t="e">
        <f t="shared" si="3"/>
        <v>#REF!</v>
      </c>
      <c r="N43" s="66" t="e">
        <f t="shared" si="3"/>
        <v>#REF!</v>
      </c>
    </row>
    <row r="44" spans="1:14" ht="12.75" customHeight="1">
      <c r="A44" s="23" t="s">
        <v>24</v>
      </c>
      <c r="B44" s="23" t="s">
        <v>14</v>
      </c>
      <c r="C44" s="66" t="e">
        <f>SUMIFS(C$30:C$41,$B$30:$B$41,$B$44)</f>
        <v>#REF!</v>
      </c>
      <c r="D44" s="66" t="e">
        <f t="shared" ref="D44:N44" si="4">SUMIFS(D$30:D$41,$B$30:$B$41,$B$44)</f>
        <v>#REF!</v>
      </c>
      <c r="E44" s="66" t="e">
        <f t="shared" si="4"/>
        <v>#REF!</v>
      </c>
      <c r="F44" s="66" t="e">
        <f t="shared" si="4"/>
        <v>#REF!</v>
      </c>
      <c r="G44" s="66" t="e">
        <f t="shared" si="4"/>
        <v>#REF!</v>
      </c>
      <c r="H44" s="66" t="e">
        <f t="shared" si="4"/>
        <v>#REF!</v>
      </c>
      <c r="I44" s="66" t="e">
        <f t="shared" si="4"/>
        <v>#REF!</v>
      </c>
      <c r="J44" s="66" t="e">
        <f t="shared" si="4"/>
        <v>#REF!</v>
      </c>
      <c r="K44" s="66" t="e">
        <f t="shared" si="4"/>
        <v>#REF!</v>
      </c>
      <c r="L44" s="66" t="e">
        <f t="shared" si="4"/>
        <v>#REF!</v>
      </c>
      <c r="M44" s="66" t="e">
        <f t="shared" si="4"/>
        <v>#REF!</v>
      </c>
      <c r="N44" s="66" t="e">
        <f t="shared" si="4"/>
        <v>#REF!</v>
      </c>
    </row>
    <row r="45" spans="1:14" ht="12.75" customHeight="1">
      <c r="A45" s="23" t="s">
        <v>24</v>
      </c>
      <c r="B45" s="2" t="s">
        <v>52</v>
      </c>
      <c r="C45" s="66" t="e">
        <f>SUMIFS(C$30:C$41,$B$30:$B$41,$B$45)</f>
        <v>#REF!</v>
      </c>
      <c r="D45" s="66" t="e">
        <f t="shared" ref="D45:N45" si="5">SUMIFS(D$30:D$41,$B$30:$B$41,$B$45)</f>
        <v>#REF!</v>
      </c>
      <c r="E45" s="66" t="e">
        <f t="shared" si="5"/>
        <v>#REF!</v>
      </c>
      <c r="F45" s="66" t="e">
        <f t="shared" si="5"/>
        <v>#REF!</v>
      </c>
      <c r="G45" s="66" t="e">
        <f t="shared" si="5"/>
        <v>#REF!</v>
      </c>
      <c r="H45" s="66" t="e">
        <f t="shared" si="5"/>
        <v>#REF!</v>
      </c>
      <c r="I45" s="66" t="e">
        <f t="shared" si="5"/>
        <v>#REF!</v>
      </c>
      <c r="J45" s="66" t="e">
        <f t="shared" si="5"/>
        <v>#REF!</v>
      </c>
      <c r="K45" s="66" t="e">
        <f t="shared" si="5"/>
        <v>#REF!</v>
      </c>
      <c r="L45" s="66" t="e">
        <f t="shared" si="5"/>
        <v>#REF!</v>
      </c>
      <c r="M45" s="66" t="e">
        <f t="shared" si="5"/>
        <v>#REF!</v>
      </c>
      <c r="N45" s="66" t="e">
        <f t="shared" si="5"/>
        <v>#REF!</v>
      </c>
    </row>
    <row r="46" spans="1:14" s="37" customFormat="1" ht="40" customHeight="1">
      <c r="A46" s="175" t="s">
        <v>56</v>
      </c>
      <c r="B46" s="176"/>
      <c r="C46" s="176"/>
      <c r="D46" s="176"/>
      <c r="E46" s="176"/>
      <c r="F46" s="176"/>
      <c r="G46" s="176"/>
      <c r="H46" s="176"/>
      <c r="I46" s="176"/>
      <c r="J46" s="176"/>
    </row>
    <row r="47" spans="1:14" s="37" customFormat="1" ht="30" customHeight="1">
      <c r="A47" s="177" t="s">
        <v>57</v>
      </c>
      <c r="B47" s="178"/>
      <c r="C47" s="178"/>
      <c r="D47" s="178"/>
      <c r="E47" s="178"/>
      <c r="F47" s="178"/>
      <c r="G47" s="178"/>
      <c r="H47" s="178"/>
      <c r="I47" s="178"/>
      <c r="J47" s="178"/>
    </row>
    <row r="48" spans="1:14" s="37" customFormat="1" ht="46" customHeight="1">
      <c r="A48" s="177" t="s">
        <v>58</v>
      </c>
      <c r="B48" s="178"/>
      <c r="C48" s="178"/>
      <c r="D48" s="178"/>
      <c r="E48" s="178"/>
      <c r="F48" s="178"/>
      <c r="G48" s="178"/>
      <c r="H48" s="178"/>
      <c r="I48" s="178"/>
      <c r="J48" s="178"/>
    </row>
    <row r="49" spans="1:14" s="37" customFormat="1" ht="46" customHeight="1">
      <c r="A49" s="64" t="s">
        <v>83</v>
      </c>
      <c r="B49" s="71" t="s">
        <v>84</v>
      </c>
      <c r="C49" s="70"/>
      <c r="D49" s="70"/>
      <c r="E49" s="70"/>
      <c r="F49" s="70"/>
      <c r="G49" s="70"/>
      <c r="H49" s="70"/>
      <c r="I49" s="70"/>
      <c r="J49" s="70"/>
    </row>
    <row r="50" spans="1:14" ht="28.5" customHeight="1">
      <c r="A50" s="49" t="s">
        <v>24</v>
      </c>
      <c r="B50" s="46"/>
      <c r="C50" s="29" t="s">
        <v>1</v>
      </c>
      <c r="D50" s="29" t="s">
        <v>2</v>
      </c>
      <c r="E50" s="29" t="s">
        <v>3</v>
      </c>
      <c r="F50" s="29" t="s">
        <v>4</v>
      </c>
      <c r="G50" s="29" t="s">
        <v>5</v>
      </c>
      <c r="H50" s="29" t="s">
        <v>6</v>
      </c>
      <c r="I50" s="29" t="s">
        <v>7</v>
      </c>
      <c r="J50" s="29" t="s">
        <v>8</v>
      </c>
      <c r="K50" s="29" t="s">
        <v>9</v>
      </c>
      <c r="L50" s="29" t="s">
        <v>10</v>
      </c>
      <c r="M50" s="29" t="s">
        <v>11</v>
      </c>
      <c r="N50" s="29" t="s">
        <v>12</v>
      </c>
    </row>
    <row r="51" spans="1:14" ht="12.75" customHeight="1">
      <c r="A51" s="5" t="s">
        <v>13</v>
      </c>
      <c r="B51" s="6" t="s">
        <v>22</v>
      </c>
      <c r="C51" s="65" t="e">
        <f t="shared" ref="C51:C66" si="6">C30-C9</f>
        <v>#REF!</v>
      </c>
      <c r="D51" s="65" t="e">
        <f t="shared" ref="D51:N51" si="7">D30-D9</f>
        <v>#REF!</v>
      </c>
      <c r="E51" s="65" t="e">
        <f t="shared" si="7"/>
        <v>#REF!</v>
      </c>
      <c r="F51" s="65" t="e">
        <f t="shared" si="7"/>
        <v>#REF!</v>
      </c>
      <c r="G51" s="65" t="e">
        <f t="shared" si="7"/>
        <v>#REF!</v>
      </c>
      <c r="H51" s="65" t="e">
        <f t="shared" si="7"/>
        <v>#REF!</v>
      </c>
      <c r="I51" s="65" t="e">
        <f t="shared" si="7"/>
        <v>#REF!</v>
      </c>
      <c r="J51" s="65" t="e">
        <f t="shared" si="7"/>
        <v>#REF!</v>
      </c>
      <c r="K51" s="65" t="e">
        <f t="shared" si="7"/>
        <v>#REF!</v>
      </c>
      <c r="L51" s="65" t="e">
        <f t="shared" si="7"/>
        <v>#REF!</v>
      </c>
      <c r="M51" s="65" t="e">
        <f t="shared" si="7"/>
        <v>#REF!</v>
      </c>
      <c r="N51" s="65" t="e">
        <f t="shared" si="7"/>
        <v>#REF!</v>
      </c>
    </row>
    <row r="52" spans="1:14" ht="12.75" customHeight="1">
      <c r="A52" s="23"/>
      <c r="B52" s="23" t="s">
        <v>47</v>
      </c>
      <c r="C52" s="65" t="e">
        <f t="shared" si="6"/>
        <v>#REF!</v>
      </c>
      <c r="D52" s="65" t="e">
        <f t="shared" ref="D52:N52" si="8">D31-D10</f>
        <v>#REF!</v>
      </c>
      <c r="E52" s="65" t="e">
        <f t="shared" si="8"/>
        <v>#REF!</v>
      </c>
      <c r="F52" s="65" t="e">
        <f t="shared" si="8"/>
        <v>#REF!</v>
      </c>
      <c r="G52" s="65" t="e">
        <f t="shared" si="8"/>
        <v>#REF!</v>
      </c>
      <c r="H52" s="65" t="e">
        <f t="shared" si="8"/>
        <v>#REF!</v>
      </c>
      <c r="I52" s="65" t="e">
        <f t="shared" si="8"/>
        <v>#REF!</v>
      </c>
      <c r="J52" s="65" t="e">
        <f t="shared" si="8"/>
        <v>#REF!</v>
      </c>
      <c r="K52" s="65" t="e">
        <f t="shared" si="8"/>
        <v>#REF!</v>
      </c>
      <c r="L52" s="65" t="e">
        <f t="shared" si="8"/>
        <v>#REF!</v>
      </c>
      <c r="M52" s="65" t="e">
        <f t="shared" si="8"/>
        <v>#REF!</v>
      </c>
      <c r="N52" s="65" t="e">
        <f t="shared" si="8"/>
        <v>#REF!</v>
      </c>
    </row>
    <row r="53" spans="1:14" ht="12.75" customHeight="1">
      <c r="A53" s="23"/>
      <c r="B53" s="23" t="s">
        <v>16</v>
      </c>
      <c r="C53" s="65" t="e">
        <f t="shared" si="6"/>
        <v>#REF!</v>
      </c>
      <c r="D53" s="65" t="e">
        <f t="shared" ref="D53:N53" si="9">D32-D11</f>
        <v>#REF!</v>
      </c>
      <c r="E53" s="65" t="e">
        <f t="shared" si="9"/>
        <v>#REF!</v>
      </c>
      <c r="F53" s="65" t="e">
        <f t="shared" si="9"/>
        <v>#REF!</v>
      </c>
      <c r="G53" s="65" t="e">
        <f t="shared" si="9"/>
        <v>#REF!</v>
      </c>
      <c r="H53" s="65" t="e">
        <f t="shared" si="9"/>
        <v>#REF!</v>
      </c>
      <c r="I53" s="65" t="e">
        <f t="shared" si="9"/>
        <v>#REF!</v>
      </c>
      <c r="J53" s="65" t="e">
        <f t="shared" si="9"/>
        <v>#REF!</v>
      </c>
      <c r="K53" s="65" t="e">
        <f t="shared" si="9"/>
        <v>#REF!</v>
      </c>
      <c r="L53" s="65" t="e">
        <f t="shared" si="9"/>
        <v>#REF!</v>
      </c>
      <c r="M53" s="65" t="e">
        <f t="shared" si="9"/>
        <v>#REF!</v>
      </c>
      <c r="N53" s="65" t="e">
        <f t="shared" si="9"/>
        <v>#REF!</v>
      </c>
    </row>
    <row r="54" spans="1:14" ht="12.75" customHeight="1">
      <c r="A54" s="23"/>
      <c r="B54" s="23" t="s">
        <v>52</v>
      </c>
      <c r="C54" s="65" t="e">
        <f t="shared" si="6"/>
        <v>#REF!</v>
      </c>
      <c r="D54" s="65" t="e">
        <f t="shared" ref="D54:N54" si="10">D33-D12</f>
        <v>#REF!</v>
      </c>
      <c r="E54" s="65" t="e">
        <f t="shared" si="10"/>
        <v>#REF!</v>
      </c>
      <c r="F54" s="65" t="e">
        <f t="shared" si="10"/>
        <v>#REF!</v>
      </c>
      <c r="G54" s="65" t="e">
        <f t="shared" si="10"/>
        <v>#REF!</v>
      </c>
      <c r="H54" s="65" t="e">
        <f t="shared" si="10"/>
        <v>#REF!</v>
      </c>
      <c r="I54" s="65" t="e">
        <f t="shared" si="10"/>
        <v>#REF!</v>
      </c>
      <c r="J54" s="65" t="e">
        <f t="shared" si="10"/>
        <v>#REF!</v>
      </c>
      <c r="K54" s="65" t="e">
        <f t="shared" si="10"/>
        <v>#REF!</v>
      </c>
      <c r="L54" s="65" t="e">
        <f t="shared" si="10"/>
        <v>#REF!</v>
      </c>
      <c r="M54" s="65" t="e">
        <f t="shared" si="10"/>
        <v>#REF!</v>
      </c>
      <c r="N54" s="65" t="e">
        <f t="shared" si="10"/>
        <v>#REF!</v>
      </c>
    </row>
    <row r="55" spans="1:14" ht="12.75" customHeight="1">
      <c r="A55" s="23" t="s">
        <v>17</v>
      </c>
      <c r="B55" s="23" t="s">
        <v>22</v>
      </c>
      <c r="C55" s="65" t="e">
        <f t="shared" si="6"/>
        <v>#REF!</v>
      </c>
      <c r="D55" s="65" t="e">
        <f t="shared" ref="D55:N55" si="11">D34-D13</f>
        <v>#REF!</v>
      </c>
      <c r="E55" s="65" t="e">
        <f t="shared" si="11"/>
        <v>#REF!</v>
      </c>
      <c r="F55" s="65" t="e">
        <f t="shared" si="11"/>
        <v>#REF!</v>
      </c>
      <c r="G55" s="65" t="e">
        <f t="shared" si="11"/>
        <v>#REF!</v>
      </c>
      <c r="H55" s="65" t="e">
        <f t="shared" si="11"/>
        <v>#REF!</v>
      </c>
      <c r="I55" s="65" t="e">
        <f t="shared" si="11"/>
        <v>#REF!</v>
      </c>
      <c r="J55" s="65" t="e">
        <f t="shared" si="11"/>
        <v>#REF!</v>
      </c>
      <c r="K55" s="65" t="e">
        <f t="shared" si="11"/>
        <v>#REF!</v>
      </c>
      <c r="L55" s="65" t="e">
        <f t="shared" si="11"/>
        <v>#REF!</v>
      </c>
      <c r="M55" s="65" t="e">
        <f t="shared" si="11"/>
        <v>#REF!</v>
      </c>
      <c r="N55" s="65" t="e">
        <f t="shared" si="11"/>
        <v>#REF!</v>
      </c>
    </row>
    <row r="56" spans="1:14" ht="12.75" customHeight="1">
      <c r="A56" s="23"/>
      <c r="B56" s="23" t="s">
        <v>47</v>
      </c>
      <c r="C56" s="65" t="e">
        <f t="shared" si="6"/>
        <v>#REF!</v>
      </c>
      <c r="D56" s="65" t="e">
        <f t="shared" ref="D56:N56" si="12">D35-D14</f>
        <v>#REF!</v>
      </c>
      <c r="E56" s="65" t="e">
        <f t="shared" si="12"/>
        <v>#REF!</v>
      </c>
      <c r="F56" s="65" t="e">
        <f t="shared" si="12"/>
        <v>#REF!</v>
      </c>
      <c r="G56" s="65" t="e">
        <f t="shared" si="12"/>
        <v>#REF!</v>
      </c>
      <c r="H56" s="65" t="e">
        <f t="shared" si="12"/>
        <v>#REF!</v>
      </c>
      <c r="I56" s="65" t="e">
        <f t="shared" si="12"/>
        <v>#REF!</v>
      </c>
      <c r="J56" s="65" t="e">
        <f t="shared" si="12"/>
        <v>#REF!</v>
      </c>
      <c r="K56" s="65" t="e">
        <f t="shared" si="12"/>
        <v>#REF!</v>
      </c>
      <c r="L56" s="65" t="e">
        <f t="shared" si="12"/>
        <v>#REF!</v>
      </c>
      <c r="M56" s="65" t="e">
        <f t="shared" si="12"/>
        <v>#REF!</v>
      </c>
      <c r="N56" s="65" t="e">
        <f t="shared" si="12"/>
        <v>#REF!</v>
      </c>
    </row>
    <row r="57" spans="1:14" ht="12.75" customHeight="1">
      <c r="A57" s="23"/>
      <c r="B57" s="23" t="s">
        <v>16</v>
      </c>
      <c r="C57" s="65" t="e">
        <f t="shared" si="6"/>
        <v>#REF!</v>
      </c>
      <c r="D57" s="65" t="e">
        <f t="shared" ref="D57:N57" si="13">D36-D15</f>
        <v>#REF!</v>
      </c>
      <c r="E57" s="65" t="e">
        <f t="shared" si="13"/>
        <v>#REF!</v>
      </c>
      <c r="F57" s="65" t="e">
        <f t="shared" si="13"/>
        <v>#REF!</v>
      </c>
      <c r="G57" s="65" t="e">
        <f t="shared" si="13"/>
        <v>#REF!</v>
      </c>
      <c r="H57" s="65" t="e">
        <f t="shared" si="13"/>
        <v>#REF!</v>
      </c>
      <c r="I57" s="65" t="e">
        <f t="shared" si="13"/>
        <v>#REF!</v>
      </c>
      <c r="J57" s="65" t="e">
        <f t="shared" si="13"/>
        <v>#REF!</v>
      </c>
      <c r="K57" s="65" t="e">
        <f t="shared" si="13"/>
        <v>#REF!</v>
      </c>
      <c r="L57" s="65" t="e">
        <f t="shared" si="13"/>
        <v>#REF!</v>
      </c>
      <c r="M57" s="65" t="e">
        <f t="shared" si="13"/>
        <v>#REF!</v>
      </c>
      <c r="N57" s="65" t="e">
        <f t="shared" si="13"/>
        <v>#REF!</v>
      </c>
    </row>
    <row r="58" spans="1:14" ht="12.75" customHeight="1">
      <c r="A58" s="23"/>
      <c r="B58" s="23" t="s">
        <v>52</v>
      </c>
      <c r="C58" s="65" t="e">
        <f t="shared" si="6"/>
        <v>#REF!</v>
      </c>
      <c r="D58" s="65" t="e">
        <f t="shared" ref="D58:N58" si="14">D37-D16</f>
        <v>#REF!</v>
      </c>
      <c r="E58" s="65" t="e">
        <f t="shared" si="14"/>
        <v>#REF!</v>
      </c>
      <c r="F58" s="65" t="e">
        <f t="shared" si="14"/>
        <v>#REF!</v>
      </c>
      <c r="G58" s="65" t="e">
        <f t="shared" si="14"/>
        <v>#REF!</v>
      </c>
      <c r="H58" s="65" t="e">
        <f t="shared" si="14"/>
        <v>#REF!</v>
      </c>
      <c r="I58" s="65" t="e">
        <f t="shared" si="14"/>
        <v>#REF!</v>
      </c>
      <c r="J58" s="65" t="e">
        <f t="shared" si="14"/>
        <v>#REF!</v>
      </c>
      <c r="K58" s="65" t="e">
        <f t="shared" si="14"/>
        <v>#REF!</v>
      </c>
      <c r="L58" s="65" t="e">
        <f t="shared" si="14"/>
        <v>#REF!</v>
      </c>
      <c r="M58" s="65" t="e">
        <f t="shared" si="14"/>
        <v>#REF!</v>
      </c>
      <c r="N58" s="65" t="e">
        <f t="shared" si="14"/>
        <v>#REF!</v>
      </c>
    </row>
    <row r="59" spans="1:14" ht="12.75" customHeight="1">
      <c r="A59" s="23" t="s">
        <v>18</v>
      </c>
      <c r="B59" s="23" t="s">
        <v>22</v>
      </c>
      <c r="C59" s="65" t="e">
        <f t="shared" si="6"/>
        <v>#REF!</v>
      </c>
      <c r="D59" s="65" t="e">
        <f t="shared" ref="D59:N59" si="15">D38-D17</f>
        <v>#REF!</v>
      </c>
      <c r="E59" s="65" t="e">
        <f t="shared" si="15"/>
        <v>#REF!</v>
      </c>
      <c r="F59" s="65" t="e">
        <f t="shared" si="15"/>
        <v>#REF!</v>
      </c>
      <c r="G59" s="65" t="e">
        <f t="shared" si="15"/>
        <v>#REF!</v>
      </c>
      <c r="H59" s="65" t="e">
        <f t="shared" si="15"/>
        <v>#REF!</v>
      </c>
      <c r="I59" s="65" t="e">
        <f t="shared" si="15"/>
        <v>#REF!</v>
      </c>
      <c r="J59" s="65" t="e">
        <f t="shared" si="15"/>
        <v>#REF!</v>
      </c>
      <c r="K59" s="65" t="e">
        <f t="shared" si="15"/>
        <v>#REF!</v>
      </c>
      <c r="L59" s="65" t="e">
        <f t="shared" si="15"/>
        <v>#REF!</v>
      </c>
      <c r="M59" s="65" t="e">
        <f t="shared" si="15"/>
        <v>#REF!</v>
      </c>
      <c r="N59" s="65" t="e">
        <f t="shared" si="15"/>
        <v>#REF!</v>
      </c>
    </row>
    <row r="60" spans="1:14" ht="12.75" customHeight="1">
      <c r="A60" s="23"/>
      <c r="B60" s="23" t="s">
        <v>47</v>
      </c>
      <c r="C60" s="65" t="e">
        <f t="shared" si="6"/>
        <v>#REF!</v>
      </c>
      <c r="D60" s="65" t="e">
        <f t="shared" ref="D60:N60" si="16">D39-D18</f>
        <v>#REF!</v>
      </c>
      <c r="E60" s="65" t="e">
        <f t="shared" si="16"/>
        <v>#REF!</v>
      </c>
      <c r="F60" s="65" t="e">
        <f t="shared" si="16"/>
        <v>#REF!</v>
      </c>
      <c r="G60" s="65" t="e">
        <f t="shared" si="16"/>
        <v>#REF!</v>
      </c>
      <c r="H60" s="65" t="e">
        <f t="shared" si="16"/>
        <v>#REF!</v>
      </c>
      <c r="I60" s="65" t="e">
        <f t="shared" si="16"/>
        <v>#REF!</v>
      </c>
      <c r="J60" s="65" t="e">
        <f t="shared" si="16"/>
        <v>#REF!</v>
      </c>
      <c r="K60" s="65" t="e">
        <f t="shared" si="16"/>
        <v>#REF!</v>
      </c>
      <c r="L60" s="65" t="e">
        <f t="shared" si="16"/>
        <v>#REF!</v>
      </c>
      <c r="M60" s="65" t="e">
        <f t="shared" si="16"/>
        <v>#REF!</v>
      </c>
      <c r="N60" s="65" t="e">
        <f t="shared" si="16"/>
        <v>#REF!</v>
      </c>
    </row>
    <row r="61" spans="1:14" ht="12.75" customHeight="1">
      <c r="A61" s="23"/>
      <c r="B61" s="23" t="s">
        <v>16</v>
      </c>
      <c r="C61" s="65" t="e">
        <f t="shared" si="6"/>
        <v>#REF!</v>
      </c>
      <c r="D61" s="65" t="e">
        <f t="shared" ref="D61:N61" si="17">D40-D19</f>
        <v>#REF!</v>
      </c>
      <c r="E61" s="65" t="e">
        <f t="shared" si="17"/>
        <v>#REF!</v>
      </c>
      <c r="F61" s="65" t="e">
        <f t="shared" si="17"/>
        <v>#REF!</v>
      </c>
      <c r="G61" s="65" t="e">
        <f t="shared" si="17"/>
        <v>#REF!</v>
      </c>
      <c r="H61" s="65" t="e">
        <f t="shared" si="17"/>
        <v>#REF!</v>
      </c>
      <c r="I61" s="65" t="e">
        <f t="shared" si="17"/>
        <v>#REF!</v>
      </c>
      <c r="J61" s="65" t="e">
        <f t="shared" si="17"/>
        <v>#REF!</v>
      </c>
      <c r="K61" s="65" t="e">
        <f t="shared" si="17"/>
        <v>#REF!</v>
      </c>
      <c r="L61" s="65" t="e">
        <f t="shared" si="17"/>
        <v>#REF!</v>
      </c>
      <c r="M61" s="65" t="e">
        <f t="shared" si="17"/>
        <v>#REF!</v>
      </c>
      <c r="N61" s="65" t="e">
        <f t="shared" si="17"/>
        <v>#REF!</v>
      </c>
    </row>
    <row r="62" spans="1:14" ht="12.75" customHeight="1">
      <c r="A62" s="23"/>
      <c r="B62" s="23" t="s">
        <v>52</v>
      </c>
      <c r="C62" s="65" t="e">
        <f t="shared" si="6"/>
        <v>#REF!</v>
      </c>
      <c r="D62" s="65" t="e">
        <f t="shared" ref="D62:N62" si="18">D41-D20</f>
        <v>#REF!</v>
      </c>
      <c r="E62" s="65" t="e">
        <f t="shared" si="18"/>
        <v>#REF!</v>
      </c>
      <c r="F62" s="65" t="e">
        <f t="shared" si="18"/>
        <v>#REF!</v>
      </c>
      <c r="G62" s="65" t="e">
        <f t="shared" si="18"/>
        <v>#REF!</v>
      </c>
      <c r="H62" s="65" t="e">
        <f t="shared" si="18"/>
        <v>#REF!</v>
      </c>
      <c r="I62" s="65" t="e">
        <f t="shared" si="18"/>
        <v>#REF!</v>
      </c>
      <c r="J62" s="65" t="e">
        <f t="shared" si="18"/>
        <v>#REF!</v>
      </c>
      <c r="K62" s="65" t="e">
        <f t="shared" si="18"/>
        <v>#REF!</v>
      </c>
      <c r="L62" s="65" t="e">
        <f t="shared" si="18"/>
        <v>#REF!</v>
      </c>
      <c r="M62" s="65" t="e">
        <f t="shared" si="18"/>
        <v>#REF!</v>
      </c>
      <c r="N62" s="65" t="e">
        <f t="shared" si="18"/>
        <v>#REF!</v>
      </c>
    </row>
    <row r="63" spans="1:14" ht="12.75" customHeight="1">
      <c r="A63" s="23" t="s">
        <v>24</v>
      </c>
      <c r="B63" s="23" t="s">
        <v>22</v>
      </c>
      <c r="C63" s="65" t="e">
        <f t="shared" si="6"/>
        <v>#REF!</v>
      </c>
      <c r="D63" s="65" t="e">
        <f t="shared" ref="D63:N63" si="19">D42-D21</f>
        <v>#REF!</v>
      </c>
      <c r="E63" s="65" t="e">
        <f t="shared" si="19"/>
        <v>#REF!</v>
      </c>
      <c r="F63" s="65" t="e">
        <f t="shared" si="19"/>
        <v>#REF!</v>
      </c>
      <c r="G63" s="65" t="e">
        <f t="shared" si="19"/>
        <v>#REF!</v>
      </c>
      <c r="H63" s="65" t="e">
        <f t="shared" si="19"/>
        <v>#REF!</v>
      </c>
      <c r="I63" s="65" t="e">
        <f t="shared" si="19"/>
        <v>#REF!</v>
      </c>
      <c r="J63" s="65" t="e">
        <f t="shared" si="19"/>
        <v>#REF!</v>
      </c>
      <c r="K63" s="65" t="e">
        <f t="shared" si="19"/>
        <v>#REF!</v>
      </c>
      <c r="L63" s="65" t="e">
        <f t="shared" si="19"/>
        <v>#REF!</v>
      </c>
      <c r="M63" s="65" t="e">
        <f t="shared" si="19"/>
        <v>#REF!</v>
      </c>
      <c r="N63" s="65" t="e">
        <f t="shared" si="19"/>
        <v>#REF!</v>
      </c>
    </row>
    <row r="64" spans="1:14" ht="12.75" customHeight="1">
      <c r="A64" s="23"/>
      <c r="B64" s="23" t="s">
        <v>47</v>
      </c>
      <c r="C64" s="65" t="e">
        <f t="shared" si="6"/>
        <v>#REF!</v>
      </c>
      <c r="D64" s="65" t="e">
        <f t="shared" ref="D64:N64" si="20">D43-D22</f>
        <v>#REF!</v>
      </c>
      <c r="E64" s="65" t="e">
        <f t="shared" si="20"/>
        <v>#REF!</v>
      </c>
      <c r="F64" s="65" t="e">
        <f t="shared" si="20"/>
        <v>#REF!</v>
      </c>
      <c r="G64" s="65" t="e">
        <f t="shared" si="20"/>
        <v>#REF!</v>
      </c>
      <c r="H64" s="65" t="e">
        <f t="shared" si="20"/>
        <v>#REF!</v>
      </c>
      <c r="I64" s="65" t="e">
        <f t="shared" si="20"/>
        <v>#REF!</v>
      </c>
      <c r="J64" s="65" t="e">
        <f t="shared" si="20"/>
        <v>#REF!</v>
      </c>
      <c r="K64" s="65" t="e">
        <f t="shared" si="20"/>
        <v>#REF!</v>
      </c>
      <c r="L64" s="65" t="e">
        <f t="shared" si="20"/>
        <v>#REF!</v>
      </c>
      <c r="M64" s="65" t="e">
        <f t="shared" si="20"/>
        <v>#REF!</v>
      </c>
      <c r="N64" s="65" t="e">
        <f t="shared" si="20"/>
        <v>#REF!</v>
      </c>
    </row>
    <row r="65" spans="1:14" ht="12.75" customHeight="1">
      <c r="A65" s="23"/>
      <c r="B65" s="23" t="s">
        <v>16</v>
      </c>
      <c r="C65" s="65" t="e">
        <f t="shared" si="6"/>
        <v>#REF!</v>
      </c>
      <c r="D65" s="65" t="e">
        <f t="shared" ref="D65:N65" si="21">D44-D23</f>
        <v>#REF!</v>
      </c>
      <c r="E65" s="65" t="e">
        <f t="shared" si="21"/>
        <v>#REF!</v>
      </c>
      <c r="F65" s="65" t="e">
        <f t="shared" si="21"/>
        <v>#REF!</v>
      </c>
      <c r="G65" s="65" t="e">
        <f t="shared" si="21"/>
        <v>#REF!</v>
      </c>
      <c r="H65" s="65" t="e">
        <f t="shared" si="21"/>
        <v>#REF!</v>
      </c>
      <c r="I65" s="65" t="e">
        <f t="shared" si="21"/>
        <v>#REF!</v>
      </c>
      <c r="J65" s="65" t="e">
        <f t="shared" si="21"/>
        <v>#REF!</v>
      </c>
      <c r="K65" s="65" t="e">
        <f t="shared" si="21"/>
        <v>#REF!</v>
      </c>
      <c r="L65" s="65" t="e">
        <f t="shared" si="21"/>
        <v>#REF!</v>
      </c>
      <c r="M65" s="65" t="e">
        <f t="shared" si="21"/>
        <v>#REF!</v>
      </c>
      <c r="N65" s="65" t="e">
        <f t="shared" si="21"/>
        <v>#REF!</v>
      </c>
    </row>
    <row r="66" spans="1:14" ht="12.75" customHeight="1">
      <c r="B66" s="2" t="s">
        <v>52</v>
      </c>
      <c r="C66" s="65" t="e">
        <f t="shared" si="6"/>
        <v>#REF!</v>
      </c>
      <c r="D66" s="65" t="e">
        <f t="shared" ref="D66:N66" si="22">D45-D24</f>
        <v>#REF!</v>
      </c>
      <c r="E66" s="65" t="e">
        <f t="shared" si="22"/>
        <v>#REF!</v>
      </c>
      <c r="F66" s="65" t="e">
        <f t="shared" si="22"/>
        <v>#REF!</v>
      </c>
      <c r="G66" s="65" t="e">
        <f t="shared" si="22"/>
        <v>#REF!</v>
      </c>
      <c r="H66" s="65" t="e">
        <f t="shared" si="22"/>
        <v>#REF!</v>
      </c>
      <c r="I66" s="65" t="e">
        <f t="shared" si="22"/>
        <v>#REF!</v>
      </c>
      <c r="J66" s="65" t="e">
        <f t="shared" si="22"/>
        <v>#REF!</v>
      </c>
      <c r="K66" s="65" t="e">
        <f t="shared" si="22"/>
        <v>#REF!</v>
      </c>
      <c r="L66" s="65" t="e">
        <f t="shared" si="22"/>
        <v>#REF!</v>
      </c>
      <c r="M66" s="65" t="e">
        <f t="shared" si="22"/>
        <v>#REF!</v>
      </c>
      <c r="N66" s="65" t="e">
        <f t="shared" si="22"/>
        <v>#REF!</v>
      </c>
    </row>
    <row r="67" spans="1:14" ht="189.75" customHeight="1">
      <c r="A67" s="175" t="s">
        <v>59</v>
      </c>
      <c r="B67" s="176"/>
      <c r="C67" s="176"/>
      <c r="D67" s="176"/>
      <c r="E67" s="176"/>
      <c r="F67" s="176"/>
      <c r="G67" s="176"/>
      <c r="H67" s="176"/>
      <c r="I67" s="176"/>
      <c r="J67" s="176"/>
      <c r="K67" s="69"/>
      <c r="L67" s="69"/>
      <c r="M67" s="69"/>
      <c r="N67" s="69"/>
    </row>
    <row r="68" spans="1:14" ht="24.75" customHeight="1">
      <c r="A68" s="177" t="s">
        <v>60</v>
      </c>
      <c r="B68" s="178"/>
      <c r="C68" s="178"/>
      <c r="D68" s="178"/>
      <c r="E68" s="178"/>
      <c r="F68" s="178"/>
      <c r="G68" s="178"/>
      <c r="H68" s="178"/>
      <c r="I68" s="178"/>
      <c r="J68" s="178"/>
      <c r="K68" s="69"/>
      <c r="L68" s="69"/>
      <c r="M68" s="69"/>
      <c r="N68" s="69"/>
    </row>
    <row r="69" spans="1:14" ht="24.75" customHeight="1">
      <c r="A69" s="177" t="s">
        <v>61</v>
      </c>
      <c r="B69" s="178"/>
      <c r="C69" s="178"/>
      <c r="D69" s="178"/>
      <c r="E69" s="178"/>
      <c r="F69" s="178"/>
      <c r="G69" s="178"/>
      <c r="H69" s="178"/>
      <c r="I69" s="178"/>
      <c r="J69" s="178"/>
      <c r="K69" s="69"/>
      <c r="L69" s="69"/>
      <c r="M69" s="69"/>
      <c r="N69" s="69"/>
    </row>
    <row r="70" spans="1:14" ht="28" customHeight="1">
      <c r="A70" s="177"/>
      <c r="B70" s="178"/>
      <c r="C70" s="178"/>
      <c r="D70" s="178"/>
      <c r="E70" s="178"/>
      <c r="F70" s="178"/>
      <c r="G70" s="178"/>
      <c r="H70" s="178"/>
      <c r="I70" s="178"/>
      <c r="J70" s="178"/>
      <c r="K70" s="69"/>
      <c r="L70" s="69"/>
      <c r="M70" s="69"/>
      <c r="N70" s="69"/>
    </row>
    <row r="71" spans="1:14" ht="28.5" customHeight="1">
      <c r="A71" s="49" t="s">
        <v>24</v>
      </c>
      <c r="B71" s="46"/>
      <c r="C71" s="29" t="s">
        <v>1</v>
      </c>
      <c r="D71" s="29" t="s">
        <v>2</v>
      </c>
      <c r="E71" s="29" t="s">
        <v>3</v>
      </c>
      <c r="F71" s="29" t="s">
        <v>4</v>
      </c>
      <c r="G71" s="29" t="s">
        <v>5</v>
      </c>
      <c r="H71" s="29" t="s">
        <v>6</v>
      </c>
      <c r="I71" s="29" t="s">
        <v>7</v>
      </c>
      <c r="J71" s="29" t="s">
        <v>8</v>
      </c>
      <c r="K71" s="29" t="s">
        <v>9</v>
      </c>
      <c r="L71" s="29" t="s">
        <v>10</v>
      </c>
      <c r="M71" s="29" t="s">
        <v>11</v>
      </c>
      <c r="N71" s="29" t="s">
        <v>12</v>
      </c>
    </row>
    <row r="72" spans="1:14" ht="12.75" customHeight="1">
      <c r="A72" s="4" t="s">
        <v>13</v>
      </c>
      <c r="B72" s="31" t="s">
        <v>22</v>
      </c>
      <c r="C72" s="68" t="e">
        <f>(C51/C9)*100</f>
        <v>#REF!</v>
      </c>
      <c r="D72" s="68" t="e">
        <f t="shared" ref="D72:N72" si="23">(D51/D9)*100</f>
        <v>#REF!</v>
      </c>
      <c r="E72" s="68" t="e">
        <f t="shared" si="23"/>
        <v>#REF!</v>
      </c>
      <c r="F72" s="68" t="e">
        <f t="shared" si="23"/>
        <v>#REF!</v>
      </c>
      <c r="G72" s="68" t="e">
        <f t="shared" si="23"/>
        <v>#REF!</v>
      </c>
      <c r="H72" s="68" t="e">
        <f t="shared" si="23"/>
        <v>#REF!</v>
      </c>
      <c r="I72" s="68" t="e">
        <f t="shared" si="23"/>
        <v>#REF!</v>
      </c>
      <c r="J72" s="68" t="e">
        <f t="shared" si="23"/>
        <v>#REF!</v>
      </c>
      <c r="K72" s="68" t="e">
        <f t="shared" si="23"/>
        <v>#REF!</v>
      </c>
      <c r="L72" s="68" t="e">
        <f t="shared" si="23"/>
        <v>#REF!</v>
      </c>
      <c r="M72" s="68" t="e">
        <f t="shared" si="23"/>
        <v>#REF!</v>
      </c>
      <c r="N72" s="68" t="e">
        <f t="shared" si="23"/>
        <v>#REF!</v>
      </c>
    </row>
    <row r="73" spans="1:14" ht="12.75" customHeight="1">
      <c r="A73" s="4"/>
      <c r="B73" s="31" t="s">
        <v>47</v>
      </c>
      <c r="C73" s="68" t="e">
        <f t="shared" ref="C73:N87" si="24">(C52/C10)*100</f>
        <v>#REF!</v>
      </c>
      <c r="D73" s="68" t="e">
        <f t="shared" si="24"/>
        <v>#REF!</v>
      </c>
      <c r="E73" s="68" t="e">
        <f t="shared" si="24"/>
        <v>#REF!</v>
      </c>
      <c r="F73" s="68" t="e">
        <f t="shared" si="24"/>
        <v>#REF!</v>
      </c>
      <c r="G73" s="68" t="e">
        <f t="shared" si="24"/>
        <v>#REF!</v>
      </c>
      <c r="H73" s="68" t="e">
        <f t="shared" si="24"/>
        <v>#REF!</v>
      </c>
      <c r="I73" s="68" t="e">
        <f t="shared" si="24"/>
        <v>#REF!</v>
      </c>
      <c r="J73" s="68" t="e">
        <f t="shared" si="24"/>
        <v>#REF!</v>
      </c>
      <c r="K73" s="68" t="e">
        <f t="shared" si="24"/>
        <v>#REF!</v>
      </c>
      <c r="L73" s="68" t="e">
        <f t="shared" si="24"/>
        <v>#REF!</v>
      </c>
      <c r="M73" s="68" t="e">
        <f t="shared" si="24"/>
        <v>#REF!</v>
      </c>
      <c r="N73" s="68" t="e">
        <f t="shared" si="24"/>
        <v>#REF!</v>
      </c>
    </row>
    <row r="74" spans="1:14" ht="12.75" customHeight="1">
      <c r="A74" s="4"/>
      <c r="B74" s="31" t="s">
        <v>16</v>
      </c>
      <c r="C74" s="68" t="e">
        <f t="shared" si="24"/>
        <v>#REF!</v>
      </c>
      <c r="D74" s="68" t="e">
        <f t="shared" si="24"/>
        <v>#REF!</v>
      </c>
      <c r="E74" s="68" t="e">
        <f t="shared" si="24"/>
        <v>#REF!</v>
      </c>
      <c r="F74" s="68" t="e">
        <f t="shared" si="24"/>
        <v>#REF!</v>
      </c>
      <c r="G74" s="68" t="e">
        <f t="shared" si="24"/>
        <v>#REF!</v>
      </c>
      <c r="H74" s="68" t="e">
        <f t="shared" si="24"/>
        <v>#REF!</v>
      </c>
      <c r="I74" s="68" t="e">
        <f t="shared" si="24"/>
        <v>#REF!</v>
      </c>
      <c r="J74" s="68" t="e">
        <f t="shared" si="24"/>
        <v>#REF!</v>
      </c>
      <c r="K74" s="68" t="e">
        <f t="shared" si="24"/>
        <v>#REF!</v>
      </c>
      <c r="L74" s="68" t="e">
        <f t="shared" si="24"/>
        <v>#REF!</v>
      </c>
      <c r="M74" s="68" t="e">
        <f t="shared" si="24"/>
        <v>#REF!</v>
      </c>
      <c r="N74" s="68" t="e">
        <f t="shared" si="24"/>
        <v>#REF!</v>
      </c>
    </row>
    <row r="75" spans="1:14" ht="12.75" customHeight="1">
      <c r="A75" s="4"/>
      <c r="B75" s="31" t="s">
        <v>52</v>
      </c>
      <c r="C75" s="68" t="e">
        <f t="shared" si="24"/>
        <v>#REF!</v>
      </c>
      <c r="D75" s="68" t="e">
        <f t="shared" si="24"/>
        <v>#REF!</v>
      </c>
      <c r="E75" s="68" t="e">
        <f t="shared" si="24"/>
        <v>#REF!</v>
      </c>
      <c r="F75" s="68" t="e">
        <f t="shared" si="24"/>
        <v>#REF!</v>
      </c>
      <c r="G75" s="68" t="e">
        <f t="shared" si="24"/>
        <v>#REF!</v>
      </c>
      <c r="H75" s="68" t="e">
        <f t="shared" si="24"/>
        <v>#REF!</v>
      </c>
      <c r="I75" s="68" t="e">
        <f t="shared" si="24"/>
        <v>#REF!</v>
      </c>
      <c r="J75" s="68" t="e">
        <f t="shared" si="24"/>
        <v>#REF!</v>
      </c>
      <c r="K75" s="68" t="e">
        <f t="shared" si="24"/>
        <v>#REF!</v>
      </c>
      <c r="L75" s="68" t="e">
        <f t="shared" si="24"/>
        <v>#REF!</v>
      </c>
      <c r="M75" s="68" t="e">
        <f t="shared" si="24"/>
        <v>#REF!</v>
      </c>
      <c r="N75" s="68" t="e">
        <f t="shared" si="24"/>
        <v>#REF!</v>
      </c>
    </row>
    <row r="76" spans="1:14" ht="12.75" customHeight="1">
      <c r="A76" s="4" t="s">
        <v>17</v>
      </c>
      <c r="B76" s="31" t="s">
        <v>22</v>
      </c>
      <c r="C76" s="68" t="e">
        <f t="shared" si="24"/>
        <v>#REF!</v>
      </c>
      <c r="D76" s="68" t="e">
        <f t="shared" si="24"/>
        <v>#REF!</v>
      </c>
      <c r="E76" s="68" t="e">
        <f t="shared" si="24"/>
        <v>#REF!</v>
      </c>
      <c r="F76" s="68" t="e">
        <f t="shared" si="24"/>
        <v>#REF!</v>
      </c>
      <c r="G76" s="68" t="e">
        <f t="shared" si="24"/>
        <v>#REF!</v>
      </c>
      <c r="H76" s="68" t="e">
        <f t="shared" si="24"/>
        <v>#REF!</v>
      </c>
      <c r="I76" s="68" t="e">
        <f t="shared" si="24"/>
        <v>#REF!</v>
      </c>
      <c r="J76" s="68" t="e">
        <f t="shared" si="24"/>
        <v>#REF!</v>
      </c>
      <c r="K76" s="68" t="e">
        <f t="shared" si="24"/>
        <v>#REF!</v>
      </c>
      <c r="L76" s="68" t="e">
        <f t="shared" si="24"/>
        <v>#REF!</v>
      </c>
      <c r="M76" s="68" t="e">
        <f t="shared" si="24"/>
        <v>#REF!</v>
      </c>
      <c r="N76" s="68" t="e">
        <f t="shared" si="24"/>
        <v>#REF!</v>
      </c>
    </row>
    <row r="77" spans="1:14" ht="12.75" customHeight="1">
      <c r="A77" s="4"/>
      <c r="B77" s="31" t="s">
        <v>47</v>
      </c>
      <c r="C77" s="68" t="e">
        <f t="shared" si="24"/>
        <v>#REF!</v>
      </c>
      <c r="D77" s="68" t="e">
        <f t="shared" si="24"/>
        <v>#REF!</v>
      </c>
      <c r="E77" s="68" t="e">
        <f t="shared" si="24"/>
        <v>#REF!</v>
      </c>
      <c r="F77" s="68" t="e">
        <f t="shared" si="24"/>
        <v>#REF!</v>
      </c>
      <c r="G77" s="68" t="e">
        <f t="shared" si="24"/>
        <v>#REF!</v>
      </c>
      <c r="H77" s="68" t="e">
        <f t="shared" si="24"/>
        <v>#REF!</v>
      </c>
      <c r="I77" s="68" t="e">
        <f t="shared" si="24"/>
        <v>#REF!</v>
      </c>
      <c r="J77" s="68" t="e">
        <f t="shared" si="24"/>
        <v>#REF!</v>
      </c>
      <c r="K77" s="68" t="e">
        <f t="shared" si="24"/>
        <v>#REF!</v>
      </c>
      <c r="L77" s="68" t="e">
        <f t="shared" si="24"/>
        <v>#REF!</v>
      </c>
      <c r="M77" s="68" t="e">
        <f t="shared" si="24"/>
        <v>#REF!</v>
      </c>
      <c r="N77" s="68" t="e">
        <f t="shared" si="24"/>
        <v>#REF!</v>
      </c>
    </row>
    <row r="78" spans="1:14" ht="12.75" customHeight="1">
      <c r="A78" s="4"/>
      <c r="B78" s="31" t="s">
        <v>16</v>
      </c>
      <c r="C78" s="68" t="e">
        <f t="shared" si="24"/>
        <v>#REF!</v>
      </c>
      <c r="D78" s="68" t="e">
        <f t="shared" si="24"/>
        <v>#REF!</v>
      </c>
      <c r="E78" s="68" t="e">
        <f t="shared" si="24"/>
        <v>#REF!</v>
      </c>
      <c r="F78" s="68" t="e">
        <f t="shared" si="24"/>
        <v>#REF!</v>
      </c>
      <c r="G78" s="68" t="e">
        <f t="shared" si="24"/>
        <v>#REF!</v>
      </c>
      <c r="H78" s="68" t="e">
        <f t="shared" si="24"/>
        <v>#REF!</v>
      </c>
      <c r="I78" s="68" t="e">
        <f t="shared" si="24"/>
        <v>#REF!</v>
      </c>
      <c r="J78" s="68" t="e">
        <f t="shared" si="24"/>
        <v>#REF!</v>
      </c>
      <c r="K78" s="68" t="e">
        <f t="shared" si="24"/>
        <v>#REF!</v>
      </c>
      <c r="L78" s="68" t="e">
        <f t="shared" si="24"/>
        <v>#REF!</v>
      </c>
      <c r="M78" s="68" t="e">
        <f t="shared" si="24"/>
        <v>#REF!</v>
      </c>
      <c r="N78" s="68" t="e">
        <f t="shared" si="24"/>
        <v>#REF!</v>
      </c>
    </row>
    <row r="79" spans="1:14" ht="12.75" customHeight="1">
      <c r="A79" s="4"/>
      <c r="B79" s="31" t="s">
        <v>52</v>
      </c>
      <c r="C79" s="68" t="e">
        <f t="shared" si="24"/>
        <v>#REF!</v>
      </c>
      <c r="D79" s="68" t="e">
        <f t="shared" si="24"/>
        <v>#REF!</v>
      </c>
      <c r="E79" s="68" t="e">
        <f t="shared" si="24"/>
        <v>#REF!</v>
      </c>
      <c r="F79" s="68" t="e">
        <f t="shared" si="24"/>
        <v>#REF!</v>
      </c>
      <c r="G79" s="68" t="e">
        <f t="shared" si="24"/>
        <v>#REF!</v>
      </c>
      <c r="H79" s="68" t="e">
        <f t="shared" si="24"/>
        <v>#REF!</v>
      </c>
      <c r="I79" s="68" t="e">
        <f t="shared" si="24"/>
        <v>#REF!</v>
      </c>
      <c r="J79" s="68" t="e">
        <f t="shared" si="24"/>
        <v>#REF!</v>
      </c>
      <c r="K79" s="68" t="e">
        <f t="shared" si="24"/>
        <v>#REF!</v>
      </c>
      <c r="L79" s="68" t="e">
        <f t="shared" si="24"/>
        <v>#REF!</v>
      </c>
      <c r="M79" s="68" t="e">
        <f t="shared" si="24"/>
        <v>#REF!</v>
      </c>
      <c r="N79" s="68" t="e">
        <f t="shared" si="24"/>
        <v>#REF!</v>
      </c>
    </row>
    <row r="80" spans="1:14" ht="12.75" customHeight="1">
      <c r="A80" s="4" t="s">
        <v>18</v>
      </c>
      <c r="B80" s="31" t="s">
        <v>22</v>
      </c>
      <c r="C80" s="68" t="e">
        <f t="shared" si="24"/>
        <v>#REF!</v>
      </c>
      <c r="D80" s="68" t="e">
        <f t="shared" si="24"/>
        <v>#REF!</v>
      </c>
      <c r="E80" s="68" t="e">
        <f t="shared" si="24"/>
        <v>#REF!</v>
      </c>
      <c r="F80" s="68" t="e">
        <f t="shared" si="24"/>
        <v>#REF!</v>
      </c>
      <c r="G80" s="68" t="e">
        <f t="shared" si="24"/>
        <v>#REF!</v>
      </c>
      <c r="H80" s="68" t="e">
        <f t="shared" si="24"/>
        <v>#REF!</v>
      </c>
      <c r="I80" s="68" t="e">
        <f t="shared" si="24"/>
        <v>#REF!</v>
      </c>
      <c r="J80" s="68" t="e">
        <f t="shared" si="24"/>
        <v>#REF!</v>
      </c>
      <c r="K80" s="68" t="e">
        <f t="shared" si="24"/>
        <v>#REF!</v>
      </c>
      <c r="L80" s="68" t="e">
        <f t="shared" si="24"/>
        <v>#REF!</v>
      </c>
      <c r="M80" s="68" t="e">
        <f t="shared" si="24"/>
        <v>#REF!</v>
      </c>
      <c r="N80" s="68" t="e">
        <f t="shared" si="24"/>
        <v>#REF!</v>
      </c>
    </row>
    <row r="81" spans="1:14" ht="12.75" customHeight="1">
      <c r="A81" s="4"/>
      <c r="B81" s="31" t="s">
        <v>47</v>
      </c>
      <c r="C81" s="68" t="e">
        <f t="shared" si="24"/>
        <v>#REF!</v>
      </c>
      <c r="D81" s="68" t="e">
        <f t="shared" si="24"/>
        <v>#REF!</v>
      </c>
      <c r="E81" s="68" t="e">
        <f t="shared" si="24"/>
        <v>#REF!</v>
      </c>
      <c r="F81" s="68" t="e">
        <f t="shared" si="24"/>
        <v>#REF!</v>
      </c>
      <c r="G81" s="68" t="e">
        <f t="shared" si="24"/>
        <v>#REF!</v>
      </c>
      <c r="H81" s="68" t="e">
        <f t="shared" si="24"/>
        <v>#REF!</v>
      </c>
      <c r="I81" s="68" t="e">
        <f t="shared" si="24"/>
        <v>#REF!</v>
      </c>
      <c r="J81" s="68" t="e">
        <f t="shared" si="24"/>
        <v>#REF!</v>
      </c>
      <c r="K81" s="68" t="e">
        <f t="shared" si="24"/>
        <v>#REF!</v>
      </c>
      <c r="L81" s="68" t="e">
        <f t="shared" si="24"/>
        <v>#REF!</v>
      </c>
      <c r="M81" s="68" t="e">
        <f t="shared" si="24"/>
        <v>#REF!</v>
      </c>
      <c r="N81" s="68" t="e">
        <f t="shared" si="24"/>
        <v>#REF!</v>
      </c>
    </row>
    <row r="82" spans="1:14" ht="12.75" customHeight="1">
      <c r="A82" s="4"/>
      <c r="B82" s="31" t="s">
        <v>16</v>
      </c>
      <c r="C82" s="68" t="e">
        <f t="shared" si="24"/>
        <v>#REF!</v>
      </c>
      <c r="D82" s="68" t="e">
        <f t="shared" si="24"/>
        <v>#REF!</v>
      </c>
      <c r="E82" s="68" t="e">
        <f t="shared" si="24"/>
        <v>#REF!</v>
      </c>
      <c r="F82" s="68" t="e">
        <f t="shared" si="24"/>
        <v>#REF!</v>
      </c>
      <c r="G82" s="68" t="e">
        <f t="shared" si="24"/>
        <v>#REF!</v>
      </c>
      <c r="H82" s="68" t="e">
        <f t="shared" si="24"/>
        <v>#REF!</v>
      </c>
      <c r="I82" s="68" t="e">
        <f t="shared" si="24"/>
        <v>#REF!</v>
      </c>
      <c r="J82" s="68" t="e">
        <f t="shared" si="24"/>
        <v>#REF!</v>
      </c>
      <c r="K82" s="68" t="e">
        <f t="shared" si="24"/>
        <v>#REF!</v>
      </c>
      <c r="L82" s="68" t="e">
        <f t="shared" si="24"/>
        <v>#REF!</v>
      </c>
      <c r="M82" s="68" t="e">
        <f t="shared" si="24"/>
        <v>#REF!</v>
      </c>
      <c r="N82" s="68" t="e">
        <f t="shared" si="24"/>
        <v>#REF!</v>
      </c>
    </row>
    <row r="83" spans="1:14" ht="12.75" customHeight="1">
      <c r="A83" s="4"/>
      <c r="B83" s="31" t="s">
        <v>52</v>
      </c>
      <c r="C83" s="68" t="e">
        <f t="shared" si="24"/>
        <v>#REF!</v>
      </c>
      <c r="D83" s="68" t="e">
        <f t="shared" si="24"/>
        <v>#REF!</v>
      </c>
      <c r="E83" s="68" t="e">
        <f t="shared" si="24"/>
        <v>#REF!</v>
      </c>
      <c r="F83" s="68" t="e">
        <f t="shared" si="24"/>
        <v>#REF!</v>
      </c>
      <c r="G83" s="68" t="e">
        <f t="shared" si="24"/>
        <v>#REF!</v>
      </c>
      <c r="H83" s="68" t="e">
        <f t="shared" si="24"/>
        <v>#REF!</v>
      </c>
      <c r="I83" s="68" t="e">
        <f t="shared" si="24"/>
        <v>#REF!</v>
      </c>
      <c r="J83" s="68" t="e">
        <f t="shared" si="24"/>
        <v>#REF!</v>
      </c>
      <c r="K83" s="68" t="e">
        <f t="shared" si="24"/>
        <v>#REF!</v>
      </c>
      <c r="L83" s="68" t="e">
        <f t="shared" si="24"/>
        <v>#REF!</v>
      </c>
      <c r="M83" s="68" t="e">
        <f t="shared" si="24"/>
        <v>#REF!</v>
      </c>
      <c r="N83" s="68" t="e">
        <f t="shared" si="24"/>
        <v>#REF!</v>
      </c>
    </row>
    <row r="84" spans="1:14" ht="12.75" customHeight="1">
      <c r="A84" s="4" t="s">
        <v>24</v>
      </c>
      <c r="B84" s="31" t="s">
        <v>22</v>
      </c>
      <c r="C84" s="68" t="e">
        <f t="shared" si="24"/>
        <v>#REF!</v>
      </c>
      <c r="D84" s="68" t="e">
        <f t="shared" si="24"/>
        <v>#REF!</v>
      </c>
      <c r="E84" s="68" t="e">
        <f t="shared" si="24"/>
        <v>#REF!</v>
      </c>
      <c r="F84" s="68" t="e">
        <f t="shared" si="24"/>
        <v>#REF!</v>
      </c>
      <c r="G84" s="68" t="e">
        <f t="shared" si="24"/>
        <v>#REF!</v>
      </c>
      <c r="H84" s="68" t="e">
        <f t="shared" si="24"/>
        <v>#REF!</v>
      </c>
      <c r="I84" s="68" t="e">
        <f t="shared" si="24"/>
        <v>#REF!</v>
      </c>
      <c r="J84" s="68" t="e">
        <f t="shared" si="24"/>
        <v>#REF!</v>
      </c>
      <c r="K84" s="68" t="e">
        <f t="shared" si="24"/>
        <v>#REF!</v>
      </c>
      <c r="L84" s="68" t="e">
        <f t="shared" si="24"/>
        <v>#REF!</v>
      </c>
      <c r="M84" s="68" t="e">
        <f t="shared" si="24"/>
        <v>#REF!</v>
      </c>
      <c r="N84" s="68" t="e">
        <f t="shared" si="24"/>
        <v>#REF!</v>
      </c>
    </row>
    <row r="85" spans="1:14" ht="12.75" customHeight="1">
      <c r="A85" s="4"/>
      <c r="B85" s="31" t="s">
        <v>47</v>
      </c>
      <c r="C85" s="68" t="e">
        <f t="shared" si="24"/>
        <v>#REF!</v>
      </c>
      <c r="D85" s="68" t="e">
        <f t="shared" si="24"/>
        <v>#REF!</v>
      </c>
      <c r="E85" s="68" t="e">
        <f t="shared" si="24"/>
        <v>#REF!</v>
      </c>
      <c r="F85" s="68" t="e">
        <f t="shared" si="24"/>
        <v>#REF!</v>
      </c>
      <c r="G85" s="68" t="e">
        <f t="shared" si="24"/>
        <v>#REF!</v>
      </c>
      <c r="H85" s="68" t="e">
        <f t="shared" si="24"/>
        <v>#REF!</v>
      </c>
      <c r="I85" s="68" t="e">
        <f t="shared" si="24"/>
        <v>#REF!</v>
      </c>
      <c r="J85" s="68" t="e">
        <f t="shared" si="24"/>
        <v>#REF!</v>
      </c>
      <c r="K85" s="68" t="e">
        <f t="shared" si="24"/>
        <v>#REF!</v>
      </c>
      <c r="L85" s="68" t="e">
        <f t="shared" si="24"/>
        <v>#REF!</v>
      </c>
      <c r="M85" s="68" t="e">
        <f t="shared" si="24"/>
        <v>#REF!</v>
      </c>
      <c r="N85" s="68" t="e">
        <f t="shared" si="24"/>
        <v>#REF!</v>
      </c>
    </row>
    <row r="86" spans="1:14" ht="12.75" customHeight="1">
      <c r="A86" s="4"/>
      <c r="B86" s="7" t="s">
        <v>16</v>
      </c>
      <c r="C86" s="68" t="e">
        <f t="shared" si="24"/>
        <v>#REF!</v>
      </c>
      <c r="D86" s="68" t="e">
        <f t="shared" si="24"/>
        <v>#REF!</v>
      </c>
      <c r="E86" s="68" t="e">
        <f t="shared" si="24"/>
        <v>#REF!</v>
      </c>
      <c r="F86" s="68" t="e">
        <f t="shared" si="24"/>
        <v>#REF!</v>
      </c>
      <c r="G86" s="68" t="e">
        <f t="shared" si="24"/>
        <v>#REF!</v>
      </c>
      <c r="H86" s="68" t="e">
        <f t="shared" si="24"/>
        <v>#REF!</v>
      </c>
      <c r="I86" s="68" t="e">
        <f t="shared" si="24"/>
        <v>#REF!</v>
      </c>
      <c r="J86" s="68" t="e">
        <f t="shared" si="24"/>
        <v>#REF!</v>
      </c>
      <c r="K86" s="68" t="e">
        <f t="shared" si="24"/>
        <v>#REF!</v>
      </c>
      <c r="L86" s="68" t="e">
        <f t="shared" si="24"/>
        <v>#REF!</v>
      </c>
      <c r="M86" s="68" t="e">
        <f t="shared" si="24"/>
        <v>#REF!</v>
      </c>
      <c r="N86" s="68" t="e">
        <f t="shared" si="24"/>
        <v>#REF!</v>
      </c>
    </row>
    <row r="87" spans="1:14" ht="12.75" customHeight="1">
      <c r="A87" s="4"/>
      <c r="B87" s="7" t="s">
        <v>52</v>
      </c>
      <c r="C87" s="68" t="e">
        <f t="shared" si="24"/>
        <v>#REF!</v>
      </c>
      <c r="D87" s="68" t="e">
        <f t="shared" si="24"/>
        <v>#REF!</v>
      </c>
      <c r="E87" s="68" t="e">
        <f t="shared" si="24"/>
        <v>#REF!</v>
      </c>
      <c r="F87" s="68" t="e">
        <f t="shared" si="24"/>
        <v>#REF!</v>
      </c>
      <c r="G87" s="68" t="e">
        <f t="shared" si="24"/>
        <v>#REF!</v>
      </c>
      <c r="H87" s="68" t="e">
        <f t="shared" si="24"/>
        <v>#REF!</v>
      </c>
      <c r="I87" s="68" t="e">
        <f t="shared" si="24"/>
        <v>#REF!</v>
      </c>
      <c r="J87" s="68" t="e">
        <f t="shared" si="24"/>
        <v>#REF!</v>
      </c>
      <c r="K87" s="68" t="e">
        <f t="shared" si="24"/>
        <v>#REF!</v>
      </c>
      <c r="L87" s="68" t="e">
        <f t="shared" si="24"/>
        <v>#REF!</v>
      </c>
      <c r="M87" s="68" t="e">
        <f t="shared" si="24"/>
        <v>#REF!</v>
      </c>
      <c r="N87" s="68"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27</v>
      </c>
      <c r="B120" s="3" t="s">
        <v>1</v>
      </c>
      <c r="C120" s="3" t="s">
        <v>2</v>
      </c>
      <c r="D120" s="3" t="s">
        <v>3</v>
      </c>
      <c r="E120" s="3" t="s">
        <v>4</v>
      </c>
      <c r="F120" s="3" t="s">
        <v>5</v>
      </c>
      <c r="G120" s="3" t="s">
        <v>6</v>
      </c>
      <c r="H120" s="3" t="s">
        <v>7</v>
      </c>
      <c r="I120" s="3" t="s">
        <v>8</v>
      </c>
      <c r="J120" s="3" t="s">
        <v>9</v>
      </c>
      <c r="K120" s="3" t="s">
        <v>10</v>
      </c>
      <c r="L120" s="3" t="s">
        <v>11</v>
      </c>
      <c r="M120" s="3" t="s">
        <v>12</v>
      </c>
    </row>
    <row r="121" spans="1:13" ht="12.75" customHeight="1">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2" t="s">
        <v>42</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22"/>
  <sheetViews>
    <sheetView showGridLines="0" zoomScale="70" zoomScaleNormal="70" workbookViewId="0">
      <selection activeCell="N54" sqref="N54"/>
    </sheetView>
  </sheetViews>
  <sheetFormatPr baseColWidth="10" defaultColWidth="14.5" defaultRowHeight="15" customHeight="1"/>
  <cols>
    <col min="1" max="1" width="68.83203125" style="18" customWidth="1"/>
    <col min="2" max="2" width="15.5" style="18" customWidth="1"/>
    <col min="3" max="14" width="14" style="18" bestFit="1" customWidth="1"/>
    <col min="15" max="26" width="8.6640625" style="18" customWidth="1"/>
    <col min="27" max="16384" width="14.5" style="18"/>
  </cols>
  <sheetData>
    <row r="1" spans="1:26" s="32" customFormat="1" ht="28" customHeight="1">
      <c r="A1" s="174" t="s">
        <v>70</v>
      </c>
      <c r="B1" s="174"/>
      <c r="C1" s="174"/>
      <c r="D1" s="174"/>
      <c r="E1" s="174"/>
      <c r="F1" s="174"/>
      <c r="G1" s="174"/>
      <c r="H1" s="174"/>
      <c r="I1" s="174"/>
      <c r="J1" s="174"/>
      <c r="K1" s="174"/>
    </row>
    <row r="2" spans="1:26" s="32" customFormat="1" ht="37" customHeight="1">
      <c r="A2" s="174"/>
      <c r="B2" s="174"/>
      <c r="C2" s="174"/>
      <c r="D2" s="174"/>
      <c r="E2" s="174"/>
      <c r="F2" s="174"/>
      <c r="G2" s="174"/>
      <c r="H2" s="174"/>
      <c r="I2" s="174"/>
      <c r="J2" s="174"/>
      <c r="K2" s="174"/>
    </row>
    <row r="3" spans="1:26" s="33" customFormat="1" ht="13.5" customHeight="1">
      <c r="A3" s="28" t="s">
        <v>28</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c r="A4" s="21" t="s">
        <v>29</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c r="A5" s="179" t="s">
        <v>85</v>
      </c>
      <c r="B5" s="180"/>
      <c r="C5" s="180"/>
      <c r="D5" s="180"/>
      <c r="E5" s="180"/>
      <c r="F5" s="180"/>
      <c r="G5" s="180"/>
      <c r="H5" s="180"/>
      <c r="I5" s="180"/>
      <c r="J5" s="180"/>
      <c r="K5" s="180"/>
      <c r="L5" s="180"/>
      <c r="M5" s="20"/>
      <c r="N5" s="20"/>
      <c r="O5" s="20"/>
      <c r="P5" s="20"/>
      <c r="Q5" s="20"/>
      <c r="R5" s="20"/>
      <c r="S5" s="20"/>
      <c r="T5" s="20"/>
      <c r="U5" s="20"/>
      <c r="V5" s="20"/>
      <c r="W5" s="20"/>
      <c r="X5" s="20"/>
      <c r="Y5" s="20"/>
      <c r="Z5" s="20"/>
    </row>
    <row r="6" spans="1:26" s="33" customFormat="1" ht="13.5" customHeight="1">
      <c r="A6" s="28" t="s">
        <v>71</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c r="A7" s="1" t="s">
        <v>30</v>
      </c>
      <c r="B7" s="1" t="s">
        <v>31</v>
      </c>
      <c r="C7" s="56" t="s">
        <v>1</v>
      </c>
      <c r="D7" s="56" t="s">
        <v>2</v>
      </c>
      <c r="E7" s="56" t="s">
        <v>3</v>
      </c>
      <c r="F7" s="56" t="s">
        <v>4</v>
      </c>
      <c r="G7" s="56" t="s">
        <v>5</v>
      </c>
      <c r="H7" s="56" t="s">
        <v>6</v>
      </c>
      <c r="I7" s="56" t="s">
        <v>7</v>
      </c>
      <c r="J7" s="56" t="s">
        <v>8</v>
      </c>
      <c r="K7" s="56" t="s">
        <v>9</v>
      </c>
      <c r="L7" s="56" t="s">
        <v>10</v>
      </c>
      <c r="M7" s="56" t="s">
        <v>11</v>
      </c>
      <c r="N7" s="56" t="s">
        <v>12</v>
      </c>
      <c r="O7" s="2"/>
      <c r="P7" s="2"/>
      <c r="Q7" s="2"/>
      <c r="R7" s="2"/>
      <c r="S7" s="2"/>
      <c r="T7" s="2"/>
      <c r="U7" s="2"/>
      <c r="V7" s="2"/>
      <c r="W7" s="2"/>
      <c r="X7" s="2"/>
      <c r="Y7" s="2"/>
      <c r="Z7" s="2"/>
    </row>
    <row r="8" spans="1:26" ht="13.5" customHeight="1">
      <c r="A8" s="54" t="s">
        <v>32</v>
      </c>
      <c r="B8" s="54" t="s">
        <v>33</v>
      </c>
      <c r="C8" s="55" t="e">
        <f>SUMIFS('Variance Analysis'!C$30:C$45,'Variance Analysis'!$B$30:$B$45,'Variance Analysis'!$B33,'Variance Analysis'!$A$30:$A$45,'Variance Analysis'!$A$30)</f>
        <v>#REF!</v>
      </c>
      <c r="D8" s="55" t="e">
        <f>SUMIFS('Variance Analysis'!D$30:D$45,'Variance Analysis'!$B$30:$B$45,'Variance Analysis'!$B33,'Variance Analysis'!$A$30:$A$45,'Variance Analysis'!$A$30)</f>
        <v>#REF!</v>
      </c>
      <c r="E8" s="55" t="e">
        <f>SUMIFS('Variance Analysis'!E$30:E$45,'Variance Analysis'!$B$30:$B$45,'Variance Analysis'!$B33,'Variance Analysis'!$A$30:$A$45,'Variance Analysis'!$A$30)</f>
        <v>#REF!</v>
      </c>
      <c r="F8" s="55" t="e">
        <f>SUMIFS('Variance Analysis'!F$30:F$45,'Variance Analysis'!$B$30:$B$45,'Variance Analysis'!$B33,'Variance Analysis'!$A$30:$A$45,'Variance Analysis'!$A$30)</f>
        <v>#REF!</v>
      </c>
      <c r="G8" s="55" t="e">
        <f>SUMIFS('Variance Analysis'!G$30:G$45,'Variance Analysis'!$B$30:$B$45,'Variance Analysis'!$B33,'Variance Analysis'!$A$30:$A$45,'Variance Analysis'!$A$30)</f>
        <v>#REF!</v>
      </c>
      <c r="H8" s="55" t="e">
        <f>SUMIFS('Variance Analysis'!H$30:H$45,'Variance Analysis'!$B$30:$B$45,'Variance Analysis'!$B33,'Variance Analysis'!$A$30:$A$45,'Variance Analysis'!$A$30)</f>
        <v>#REF!</v>
      </c>
      <c r="I8" s="55" t="e">
        <f>SUMIFS('Variance Analysis'!I$30:I$45,'Variance Analysis'!$B$30:$B$45,'Variance Analysis'!$B33,'Variance Analysis'!$A$30:$A$45,'Variance Analysis'!$A$30)</f>
        <v>#REF!</v>
      </c>
      <c r="J8" s="55" t="e">
        <f>SUMIFS('Variance Analysis'!J$30:J$45,'Variance Analysis'!$B$30:$B$45,'Variance Analysis'!$B33,'Variance Analysis'!$A$30:$A$45,'Variance Analysis'!$A$30)</f>
        <v>#REF!</v>
      </c>
      <c r="K8" s="55" t="e">
        <f>SUMIFS('Variance Analysis'!K$30:K$45,'Variance Analysis'!$B$30:$B$45,'Variance Analysis'!$B33,'Variance Analysis'!$A$30:$A$45,'Variance Analysis'!$A$30)</f>
        <v>#REF!</v>
      </c>
      <c r="L8" s="55" t="e">
        <f>SUMIFS('Variance Analysis'!L$30:L$45,'Variance Analysis'!$B$30:$B$45,'Variance Analysis'!$B33,'Variance Analysis'!$A$30:$A$45,'Variance Analysis'!$A$30)</f>
        <v>#REF!</v>
      </c>
      <c r="M8" s="55" t="e">
        <f>SUMIFS('Variance Analysis'!M$30:M$45,'Variance Analysis'!$B$30:$B$45,'Variance Analysis'!$B33,'Variance Analysis'!$A$30:$A$45,'Variance Analysis'!$A$30)</f>
        <v>#REF!</v>
      </c>
      <c r="N8" s="55"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4" t="s">
        <v>34</v>
      </c>
      <c r="B9" s="54" t="s">
        <v>33</v>
      </c>
      <c r="C9" s="55" t="e">
        <f>SUMIFS('Variance Analysis'!C$30:C$45,'Variance Analysis'!$B$30:$B$45,'Variance Analysis'!$B$31,'Variance Analysis'!$A$30:$A$45,'Variance Analysis'!$A$30)</f>
        <v>#REF!</v>
      </c>
      <c r="D9" s="55" t="e">
        <f>SUMIFS('Variance Analysis'!D$30:D$45,'Variance Analysis'!$B$30:$B$45,'Variance Analysis'!$B$31,'Variance Analysis'!$A$30:$A$45,'Variance Analysis'!$A$30)</f>
        <v>#REF!</v>
      </c>
      <c r="E9" s="55" t="e">
        <f>SUMIFS('Variance Analysis'!E$30:E$45,'Variance Analysis'!$B$30:$B$45,'Variance Analysis'!$B$31,'Variance Analysis'!$A$30:$A$45,'Variance Analysis'!$A$30)</f>
        <v>#REF!</v>
      </c>
      <c r="F9" s="55" t="e">
        <f>SUMIFS('Variance Analysis'!F$30:F$45,'Variance Analysis'!$B$30:$B$45,'Variance Analysis'!$B$31,'Variance Analysis'!$A$30:$A$45,'Variance Analysis'!$A$30)</f>
        <v>#REF!</v>
      </c>
      <c r="G9" s="55" t="e">
        <f>SUMIFS('Variance Analysis'!G$30:G$45,'Variance Analysis'!$B$30:$B$45,'Variance Analysis'!$B$31,'Variance Analysis'!$A$30:$A$45,'Variance Analysis'!$A$30)</f>
        <v>#REF!</v>
      </c>
      <c r="H9" s="55" t="e">
        <f>SUMIFS('Variance Analysis'!H$30:H$45,'Variance Analysis'!$B$30:$B$45,'Variance Analysis'!$B$31,'Variance Analysis'!$A$30:$A$45,'Variance Analysis'!$A$30)</f>
        <v>#REF!</v>
      </c>
      <c r="I9" s="55" t="e">
        <f>SUMIFS('Variance Analysis'!I$30:I$45,'Variance Analysis'!$B$30:$B$45,'Variance Analysis'!$B$31,'Variance Analysis'!$A$30:$A$45,'Variance Analysis'!$A$30)</f>
        <v>#REF!</v>
      </c>
      <c r="J9" s="55" t="e">
        <f>SUMIFS('Variance Analysis'!J$30:J$45,'Variance Analysis'!$B$30:$B$45,'Variance Analysis'!$B$31,'Variance Analysis'!$A$30:$A$45,'Variance Analysis'!$A$30)</f>
        <v>#REF!</v>
      </c>
      <c r="K9" s="55" t="e">
        <f>SUMIFS('Variance Analysis'!K$30:K$45,'Variance Analysis'!$B$30:$B$45,'Variance Analysis'!$B$31,'Variance Analysis'!$A$30:$A$45,'Variance Analysis'!$A$30)</f>
        <v>#REF!</v>
      </c>
      <c r="L9" s="55" t="e">
        <f>SUMIFS('Variance Analysis'!L$30:L$45,'Variance Analysis'!$B$30:$B$45,'Variance Analysis'!$B$31,'Variance Analysis'!$A$30:$A$45,'Variance Analysis'!$A$30)</f>
        <v>#REF!</v>
      </c>
      <c r="M9" s="55" t="e">
        <f>SUMIFS('Variance Analysis'!M$30:M$45,'Variance Analysis'!$B$30:$B$45,'Variance Analysis'!$B$31,'Variance Analysis'!$A$30:$A$45,'Variance Analysis'!$A$30)</f>
        <v>#REF!</v>
      </c>
      <c r="N9" s="55"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4" t="s">
        <v>35</v>
      </c>
      <c r="B10" s="54" t="s">
        <v>33</v>
      </c>
      <c r="C10" s="55" t="e">
        <f>SUMIFS('Variance Analysis'!C$30:C$45,'Variance Analysis'!$B$30:$B$45,'Variance Analysis'!$B32,'Variance Analysis'!$A$30:$A$45,'Variance Analysis'!$A$30)</f>
        <v>#REF!</v>
      </c>
      <c r="D10" s="55" t="e">
        <f>SUMIFS('Variance Analysis'!D$30:D$45,'Variance Analysis'!$B$30:$B$45,'Variance Analysis'!$B32,'Variance Analysis'!$A$30:$A$45,'Variance Analysis'!$A$30)</f>
        <v>#REF!</v>
      </c>
      <c r="E10" s="55" t="e">
        <f>SUMIFS('Variance Analysis'!E$30:E$45,'Variance Analysis'!$B$30:$B$45,'Variance Analysis'!$B32,'Variance Analysis'!$A$30:$A$45,'Variance Analysis'!$A$30)</f>
        <v>#REF!</v>
      </c>
      <c r="F10" s="55" t="e">
        <f>SUMIFS('Variance Analysis'!F$30:F$45,'Variance Analysis'!$B$30:$B$45,'Variance Analysis'!$B32,'Variance Analysis'!$A$30:$A$45,'Variance Analysis'!$A$30)</f>
        <v>#REF!</v>
      </c>
      <c r="G10" s="55" t="e">
        <f>SUMIFS('Variance Analysis'!G$30:G$45,'Variance Analysis'!$B$30:$B$45,'Variance Analysis'!$B32,'Variance Analysis'!$A$30:$A$45,'Variance Analysis'!$A$30)</f>
        <v>#REF!</v>
      </c>
      <c r="H10" s="55" t="e">
        <f>SUMIFS('Variance Analysis'!H$30:H$45,'Variance Analysis'!$B$30:$B$45,'Variance Analysis'!$B32,'Variance Analysis'!$A$30:$A$45,'Variance Analysis'!$A$30)</f>
        <v>#REF!</v>
      </c>
      <c r="I10" s="55" t="e">
        <f>SUMIFS('Variance Analysis'!I$30:I$45,'Variance Analysis'!$B$30:$B$45,'Variance Analysis'!$B32,'Variance Analysis'!$A$30:$A$45,'Variance Analysis'!$A$30)</f>
        <v>#REF!</v>
      </c>
      <c r="J10" s="55" t="e">
        <f>SUMIFS('Variance Analysis'!J$30:J$45,'Variance Analysis'!$B$30:$B$45,'Variance Analysis'!$B32,'Variance Analysis'!$A$30:$A$45,'Variance Analysis'!$A$30)</f>
        <v>#REF!</v>
      </c>
      <c r="K10" s="55" t="e">
        <f>SUMIFS('Variance Analysis'!K$30:K$45,'Variance Analysis'!$B$30:$B$45,'Variance Analysis'!$B32,'Variance Analysis'!$A$30:$A$45,'Variance Analysis'!$A$30)</f>
        <v>#REF!</v>
      </c>
      <c r="L10" s="55" t="e">
        <f>SUMIFS('Variance Analysis'!L$30:L$45,'Variance Analysis'!$B$30:$B$45,'Variance Analysis'!$B32,'Variance Analysis'!$A$30:$A$45,'Variance Analysis'!$A$30)</f>
        <v>#REF!</v>
      </c>
      <c r="M10" s="55" t="e">
        <f>SUMIFS('Variance Analysis'!M$30:M$45,'Variance Analysis'!$B$30:$B$45,'Variance Analysis'!$B32,'Variance Analysis'!$A$30:$A$45,'Variance Analysis'!$A$30)</f>
        <v>#REF!</v>
      </c>
      <c r="N10" s="55"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4" t="s">
        <v>13</v>
      </c>
      <c r="B11" s="54" t="s">
        <v>82</v>
      </c>
      <c r="C11" s="63" t="e">
        <f>#REF!</f>
        <v>#REF!</v>
      </c>
      <c r="D11" s="63" t="e">
        <f>#REF!</f>
        <v>#REF!</v>
      </c>
      <c r="E11" s="63" t="e">
        <f>#REF!</f>
        <v>#REF!</v>
      </c>
      <c r="F11" s="63" t="e">
        <f>#REF!</f>
        <v>#REF!</v>
      </c>
      <c r="G11" s="63" t="e">
        <f>#REF!</f>
        <v>#REF!</v>
      </c>
      <c r="H11" s="63" t="e">
        <f>#REF!</f>
        <v>#REF!</v>
      </c>
      <c r="I11" s="63" t="e">
        <f>#REF!</f>
        <v>#REF!</v>
      </c>
      <c r="J11" s="63" t="e">
        <f>#REF!</f>
        <v>#REF!</v>
      </c>
      <c r="K11" s="63" t="e">
        <f>#REF!</f>
        <v>#REF!</v>
      </c>
      <c r="L11" s="63" t="e">
        <f>#REF!</f>
        <v>#REF!</v>
      </c>
      <c r="M11" s="63" t="e">
        <f>#REF!</f>
        <v>#REF!</v>
      </c>
      <c r="N11" s="63" t="e">
        <f>#REF!</f>
        <v>#REF!</v>
      </c>
      <c r="O11" s="2"/>
      <c r="P11" s="2"/>
      <c r="Q11" s="2"/>
      <c r="R11" s="2"/>
      <c r="S11" s="2"/>
      <c r="T11" s="2"/>
      <c r="U11" s="2"/>
      <c r="V11" s="2"/>
      <c r="W11" s="2"/>
      <c r="X11" s="2"/>
      <c r="Y11" s="2"/>
      <c r="Z11" s="2"/>
    </row>
    <row r="12" spans="1:26" ht="13.5" customHeight="1" thickTop="1" thickBot="1">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c r="A14" s="28" t="s">
        <v>72</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c r="A15" s="28" t="s">
        <v>30</v>
      </c>
      <c r="B15" s="28" t="s">
        <v>31</v>
      </c>
      <c r="C15" s="57" t="s">
        <v>1</v>
      </c>
      <c r="D15" s="57" t="s">
        <v>2</v>
      </c>
      <c r="E15" s="57" t="s">
        <v>3</v>
      </c>
      <c r="F15" s="57" t="s">
        <v>4</v>
      </c>
      <c r="G15" s="57" t="s">
        <v>5</v>
      </c>
      <c r="H15" s="57" t="s">
        <v>6</v>
      </c>
      <c r="I15" s="57" t="s">
        <v>7</v>
      </c>
      <c r="J15" s="57" t="s">
        <v>8</v>
      </c>
      <c r="K15" s="57" t="s">
        <v>9</v>
      </c>
      <c r="L15" s="57" t="s">
        <v>10</v>
      </c>
      <c r="M15" s="57" t="s">
        <v>11</v>
      </c>
      <c r="N15" s="57" t="s">
        <v>12</v>
      </c>
      <c r="O15" s="21"/>
      <c r="P15" s="21"/>
      <c r="Q15" s="21"/>
      <c r="R15" s="21"/>
      <c r="S15" s="21"/>
      <c r="T15" s="21"/>
      <c r="U15" s="21"/>
      <c r="V15" s="21"/>
      <c r="W15" s="21"/>
      <c r="X15" s="21"/>
      <c r="Y15" s="21"/>
      <c r="Z15" s="21"/>
    </row>
    <row r="16" spans="1:26" ht="13.5" customHeight="1">
      <c r="A16" s="54" t="s">
        <v>32</v>
      </c>
      <c r="B16" s="54" t="s">
        <v>33</v>
      </c>
      <c r="C16" s="55" t="e">
        <f>SUMIFS('Variance Analysis'!C$30:C$45,'Variance Analysis'!$B$30:$B$45,'Variance Analysis'!$B37,'Variance Analysis'!$A$30:$A$45,'Variance Analysis'!$A$34)</f>
        <v>#REF!</v>
      </c>
      <c r="D16" s="55" t="e">
        <f>SUMIFS('Variance Analysis'!D$30:D$45,'Variance Analysis'!$B$30:$B$45,'Variance Analysis'!$B37,'Variance Analysis'!$A$30:$A$45,'Variance Analysis'!$A$34)</f>
        <v>#REF!</v>
      </c>
      <c r="E16" s="55" t="e">
        <f>SUMIFS('Variance Analysis'!E$30:E$45,'Variance Analysis'!$B$30:$B$45,'Variance Analysis'!$B37,'Variance Analysis'!$A$30:$A$45,'Variance Analysis'!$A$34)</f>
        <v>#REF!</v>
      </c>
      <c r="F16" s="55" t="e">
        <f>SUMIFS('Variance Analysis'!F$30:F$45,'Variance Analysis'!$B$30:$B$45,'Variance Analysis'!$B37,'Variance Analysis'!$A$30:$A$45,'Variance Analysis'!$A$34)</f>
        <v>#REF!</v>
      </c>
      <c r="G16" s="55" t="e">
        <f>SUMIFS('Variance Analysis'!G$30:G$45,'Variance Analysis'!$B$30:$B$45,'Variance Analysis'!$B37,'Variance Analysis'!$A$30:$A$45,'Variance Analysis'!$A$34)</f>
        <v>#REF!</v>
      </c>
      <c r="H16" s="55" t="e">
        <f>SUMIFS('Variance Analysis'!H$30:H$45,'Variance Analysis'!$B$30:$B$45,'Variance Analysis'!$B37,'Variance Analysis'!$A$30:$A$45,'Variance Analysis'!$A$34)</f>
        <v>#REF!</v>
      </c>
      <c r="I16" s="55" t="e">
        <f>SUMIFS('Variance Analysis'!I$30:I$45,'Variance Analysis'!$B$30:$B$45,'Variance Analysis'!$B37,'Variance Analysis'!$A$30:$A$45,'Variance Analysis'!$A$34)</f>
        <v>#REF!</v>
      </c>
      <c r="J16" s="55" t="e">
        <f>SUMIFS('Variance Analysis'!J$30:J$45,'Variance Analysis'!$B$30:$B$45,'Variance Analysis'!$B37,'Variance Analysis'!$A$30:$A$45,'Variance Analysis'!$A$34)</f>
        <v>#REF!</v>
      </c>
      <c r="K16" s="55" t="e">
        <f>SUMIFS('Variance Analysis'!K$30:K$45,'Variance Analysis'!$B$30:$B$45,'Variance Analysis'!$B37,'Variance Analysis'!$A$30:$A$45,'Variance Analysis'!$A$34)</f>
        <v>#REF!</v>
      </c>
      <c r="L16" s="55" t="e">
        <f>SUMIFS('Variance Analysis'!L$30:L$45,'Variance Analysis'!$B$30:$B$45,'Variance Analysis'!$B37,'Variance Analysis'!$A$30:$A$45,'Variance Analysis'!$A$34)</f>
        <v>#REF!</v>
      </c>
      <c r="M16" s="55" t="e">
        <f>SUMIFS('Variance Analysis'!M$30:M$45,'Variance Analysis'!$B$30:$B$45,'Variance Analysis'!$B37,'Variance Analysis'!$A$30:$A$45,'Variance Analysis'!$A$34)</f>
        <v>#REF!</v>
      </c>
      <c r="N16" s="55"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4" t="s">
        <v>34</v>
      </c>
      <c r="B17" s="54" t="s">
        <v>33</v>
      </c>
      <c r="C17" s="55" t="e">
        <f>SUMIFS('Variance Analysis'!C$30:C$45,'Variance Analysis'!$B$30:$B$45,'Variance Analysis'!$B$35,'Variance Analysis'!$A$30:$A$45,'Variance Analysis'!$A$34)</f>
        <v>#REF!</v>
      </c>
      <c r="D17" s="55" t="e">
        <f>SUMIFS('Variance Analysis'!D$30:D$45,'Variance Analysis'!$B$30:$B$45,'Variance Analysis'!$B$35,'Variance Analysis'!$A$30:$A$45,'Variance Analysis'!$A$34)</f>
        <v>#REF!</v>
      </c>
      <c r="E17" s="55" t="e">
        <f>SUMIFS('Variance Analysis'!E$30:E$45,'Variance Analysis'!$B$30:$B$45,'Variance Analysis'!$B$35,'Variance Analysis'!$A$30:$A$45,'Variance Analysis'!$A$34)</f>
        <v>#REF!</v>
      </c>
      <c r="F17" s="55" t="e">
        <f>SUMIFS('Variance Analysis'!F$30:F$45,'Variance Analysis'!$B$30:$B$45,'Variance Analysis'!$B$35,'Variance Analysis'!$A$30:$A$45,'Variance Analysis'!$A$34)</f>
        <v>#REF!</v>
      </c>
      <c r="G17" s="55" t="e">
        <f>SUMIFS('Variance Analysis'!G$30:G$45,'Variance Analysis'!$B$30:$B$45,'Variance Analysis'!$B$35,'Variance Analysis'!$A$30:$A$45,'Variance Analysis'!$A$34)</f>
        <v>#REF!</v>
      </c>
      <c r="H17" s="55" t="e">
        <f>SUMIFS('Variance Analysis'!H$30:H$45,'Variance Analysis'!$B$30:$B$45,'Variance Analysis'!$B$35,'Variance Analysis'!$A$30:$A$45,'Variance Analysis'!$A$34)</f>
        <v>#REF!</v>
      </c>
      <c r="I17" s="55" t="e">
        <f>SUMIFS('Variance Analysis'!I$30:I$45,'Variance Analysis'!$B$30:$B$45,'Variance Analysis'!$B$35,'Variance Analysis'!$A$30:$A$45,'Variance Analysis'!$A$34)</f>
        <v>#REF!</v>
      </c>
      <c r="J17" s="55" t="e">
        <f>SUMIFS('Variance Analysis'!J$30:J$45,'Variance Analysis'!$B$30:$B$45,'Variance Analysis'!$B$35,'Variance Analysis'!$A$30:$A$45,'Variance Analysis'!$A$34)</f>
        <v>#REF!</v>
      </c>
      <c r="K17" s="55" t="e">
        <f>SUMIFS('Variance Analysis'!K$30:K$45,'Variance Analysis'!$B$30:$B$45,'Variance Analysis'!$B$35,'Variance Analysis'!$A$30:$A$45,'Variance Analysis'!$A$34)</f>
        <v>#REF!</v>
      </c>
      <c r="L17" s="55" t="e">
        <f>SUMIFS('Variance Analysis'!L$30:L$45,'Variance Analysis'!$B$30:$B$45,'Variance Analysis'!$B$35,'Variance Analysis'!$A$30:$A$45,'Variance Analysis'!$A$34)</f>
        <v>#REF!</v>
      </c>
      <c r="M17" s="55" t="e">
        <f>SUMIFS('Variance Analysis'!M$30:M$45,'Variance Analysis'!$B$30:$B$45,'Variance Analysis'!$B$35,'Variance Analysis'!$A$30:$A$45,'Variance Analysis'!$A$34)</f>
        <v>#REF!</v>
      </c>
      <c r="N17" s="55"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4" t="s">
        <v>35</v>
      </c>
      <c r="B18" s="54" t="s">
        <v>33</v>
      </c>
      <c r="C18" s="55" t="e">
        <f>SUMIFS('Variance Analysis'!C$30:C$45,'Variance Analysis'!$B$30:$B$45,'Variance Analysis'!$B36,'Variance Analysis'!$A$30:$A$45,'Variance Analysis'!$A$34)</f>
        <v>#REF!</v>
      </c>
      <c r="D18" s="55" t="e">
        <f>SUMIFS('Variance Analysis'!D$30:D$45,'Variance Analysis'!$B$30:$B$45,'Variance Analysis'!$B36,'Variance Analysis'!$A$30:$A$45,'Variance Analysis'!$A$34)</f>
        <v>#REF!</v>
      </c>
      <c r="E18" s="55" t="e">
        <f>SUMIFS('Variance Analysis'!E$30:E$45,'Variance Analysis'!$B$30:$B$45,'Variance Analysis'!$B36,'Variance Analysis'!$A$30:$A$45,'Variance Analysis'!$A$34)</f>
        <v>#REF!</v>
      </c>
      <c r="F18" s="55" t="e">
        <f>SUMIFS('Variance Analysis'!F$30:F$45,'Variance Analysis'!$B$30:$B$45,'Variance Analysis'!$B36,'Variance Analysis'!$A$30:$A$45,'Variance Analysis'!$A$34)</f>
        <v>#REF!</v>
      </c>
      <c r="G18" s="55" t="e">
        <f>SUMIFS('Variance Analysis'!G$30:G$45,'Variance Analysis'!$B$30:$B$45,'Variance Analysis'!$B36,'Variance Analysis'!$A$30:$A$45,'Variance Analysis'!$A$34)</f>
        <v>#REF!</v>
      </c>
      <c r="H18" s="55" t="e">
        <f>SUMIFS('Variance Analysis'!H$30:H$45,'Variance Analysis'!$B$30:$B$45,'Variance Analysis'!$B36,'Variance Analysis'!$A$30:$A$45,'Variance Analysis'!$A$34)</f>
        <v>#REF!</v>
      </c>
      <c r="I18" s="55" t="e">
        <f>SUMIFS('Variance Analysis'!I$30:I$45,'Variance Analysis'!$B$30:$B$45,'Variance Analysis'!$B36,'Variance Analysis'!$A$30:$A$45,'Variance Analysis'!$A$34)</f>
        <v>#REF!</v>
      </c>
      <c r="J18" s="55" t="e">
        <f>SUMIFS('Variance Analysis'!J$30:J$45,'Variance Analysis'!$B$30:$B$45,'Variance Analysis'!$B36,'Variance Analysis'!$A$30:$A$45,'Variance Analysis'!$A$34)</f>
        <v>#REF!</v>
      </c>
      <c r="K18" s="55" t="e">
        <f>SUMIFS('Variance Analysis'!K$30:K$45,'Variance Analysis'!$B$30:$B$45,'Variance Analysis'!$B36,'Variance Analysis'!$A$30:$A$45,'Variance Analysis'!$A$34)</f>
        <v>#REF!</v>
      </c>
      <c r="L18" s="55" t="e">
        <f>SUMIFS('Variance Analysis'!L$30:L$45,'Variance Analysis'!$B$30:$B$45,'Variance Analysis'!$B36,'Variance Analysis'!$A$30:$A$45,'Variance Analysis'!$A$34)</f>
        <v>#REF!</v>
      </c>
      <c r="M18" s="55" t="e">
        <f>SUMIFS('Variance Analysis'!M$30:M$45,'Variance Analysis'!$B$30:$B$45,'Variance Analysis'!$B36,'Variance Analysis'!$A$30:$A$45,'Variance Analysis'!$A$34)</f>
        <v>#REF!</v>
      </c>
      <c r="N18" s="55"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4" t="s">
        <v>17</v>
      </c>
      <c r="B19" s="54" t="s">
        <v>82</v>
      </c>
      <c r="C19" s="63" t="e">
        <f>#REF!</f>
        <v>#REF!</v>
      </c>
      <c r="D19" s="63" t="e">
        <f>#REF!</f>
        <v>#REF!</v>
      </c>
      <c r="E19" s="63" t="e">
        <f>#REF!</f>
        <v>#REF!</v>
      </c>
      <c r="F19" s="63" t="e">
        <f>#REF!</f>
        <v>#REF!</v>
      </c>
      <c r="G19" s="63" t="e">
        <f>#REF!</f>
        <v>#REF!</v>
      </c>
      <c r="H19" s="63" t="e">
        <f>#REF!</f>
        <v>#REF!</v>
      </c>
      <c r="I19" s="63" t="e">
        <f>#REF!</f>
        <v>#REF!</v>
      </c>
      <c r="J19" s="63" t="e">
        <f>#REF!</f>
        <v>#REF!</v>
      </c>
      <c r="K19" s="63" t="e">
        <f>#REF!</f>
        <v>#REF!</v>
      </c>
      <c r="L19" s="63" t="e">
        <f>#REF!</f>
        <v>#REF!</v>
      </c>
      <c r="M19" s="63" t="e">
        <f>#REF!</f>
        <v>#REF!</v>
      </c>
      <c r="N19" s="63" t="e">
        <f>#REF!</f>
        <v>#REF!</v>
      </c>
      <c r="O19" s="2"/>
      <c r="P19" s="2"/>
      <c r="Q19" s="2"/>
      <c r="R19" s="2"/>
      <c r="S19" s="2"/>
      <c r="T19" s="2"/>
      <c r="U19" s="2"/>
      <c r="V19" s="2"/>
      <c r="W19" s="2"/>
      <c r="X19" s="2"/>
      <c r="Y19" s="2"/>
      <c r="Z19" s="2"/>
    </row>
    <row r="20" spans="1:26" ht="13.5" customHeight="1" thickTop="1" thickBot="1">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c r="A22" s="28" t="s">
        <v>73</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c r="A23" s="28" t="s">
        <v>30</v>
      </c>
      <c r="B23" s="28" t="s">
        <v>31</v>
      </c>
      <c r="C23" s="57" t="s">
        <v>1</v>
      </c>
      <c r="D23" s="57" t="s">
        <v>2</v>
      </c>
      <c r="E23" s="57" t="s">
        <v>3</v>
      </c>
      <c r="F23" s="57" t="s">
        <v>4</v>
      </c>
      <c r="G23" s="57" t="s">
        <v>5</v>
      </c>
      <c r="H23" s="57" t="s">
        <v>6</v>
      </c>
      <c r="I23" s="57" t="s">
        <v>7</v>
      </c>
      <c r="J23" s="57" t="s">
        <v>8</v>
      </c>
      <c r="K23" s="57" t="s">
        <v>9</v>
      </c>
      <c r="L23" s="57" t="s">
        <v>10</v>
      </c>
      <c r="M23" s="57" t="s">
        <v>11</v>
      </c>
      <c r="N23" s="57" t="s">
        <v>12</v>
      </c>
      <c r="O23" s="21"/>
      <c r="P23" s="21"/>
      <c r="Q23" s="21"/>
      <c r="R23" s="21"/>
      <c r="S23" s="21"/>
      <c r="T23" s="21"/>
      <c r="U23" s="21"/>
      <c r="V23" s="21"/>
      <c r="W23" s="21"/>
      <c r="X23" s="21"/>
      <c r="Y23" s="21"/>
      <c r="Z23" s="21"/>
    </row>
    <row r="24" spans="1:26" ht="13.5" customHeight="1">
      <c r="A24" s="54" t="s">
        <v>32</v>
      </c>
      <c r="B24" s="54" t="s">
        <v>33</v>
      </c>
      <c r="C24" s="55" t="e">
        <f>SUMIFS('Variance Analysis'!C$30:C$45,'Variance Analysis'!$B$30:$B$45,'Variance Analysis'!$B$41,'Variance Analysis'!$A$30:$A$45,'Variance Analysis'!$A$41)</f>
        <v>#REF!</v>
      </c>
      <c r="D24" s="55" t="e">
        <f>SUMIFS('Variance Analysis'!D$30:D$45,'Variance Analysis'!$B$30:$B$45,'Variance Analysis'!$B$41,'Variance Analysis'!$A$30:$A$45,'Variance Analysis'!$A$41)</f>
        <v>#REF!</v>
      </c>
      <c r="E24" s="55" t="e">
        <f>SUMIFS('Variance Analysis'!E$30:E$45,'Variance Analysis'!$B$30:$B$45,'Variance Analysis'!$B$41,'Variance Analysis'!$A$30:$A$45,'Variance Analysis'!$A$41)</f>
        <v>#REF!</v>
      </c>
      <c r="F24" s="55" t="e">
        <f>SUMIFS('Variance Analysis'!F$30:F$45,'Variance Analysis'!$B$30:$B$45,'Variance Analysis'!$B$41,'Variance Analysis'!$A$30:$A$45,'Variance Analysis'!$A$41)</f>
        <v>#REF!</v>
      </c>
      <c r="G24" s="55" t="e">
        <f>SUMIFS('Variance Analysis'!G$30:G$45,'Variance Analysis'!$B$30:$B$45,'Variance Analysis'!$B$41,'Variance Analysis'!$A$30:$A$45,'Variance Analysis'!$A$41)</f>
        <v>#REF!</v>
      </c>
      <c r="H24" s="55" t="e">
        <f>SUMIFS('Variance Analysis'!H$30:H$45,'Variance Analysis'!$B$30:$B$45,'Variance Analysis'!$B$41,'Variance Analysis'!$A$30:$A$45,'Variance Analysis'!$A$41)</f>
        <v>#REF!</v>
      </c>
      <c r="I24" s="55" t="e">
        <f>SUMIFS('Variance Analysis'!I$30:I$45,'Variance Analysis'!$B$30:$B$45,'Variance Analysis'!$B$41,'Variance Analysis'!$A$30:$A$45,'Variance Analysis'!$A$41)</f>
        <v>#REF!</v>
      </c>
      <c r="J24" s="55" t="e">
        <f>SUMIFS('Variance Analysis'!J$30:J$45,'Variance Analysis'!$B$30:$B$45,'Variance Analysis'!$B$41,'Variance Analysis'!$A$30:$A$45,'Variance Analysis'!$A$41)</f>
        <v>#REF!</v>
      </c>
      <c r="K24" s="55" t="e">
        <f>SUMIFS('Variance Analysis'!K$30:K$45,'Variance Analysis'!$B$30:$B$45,'Variance Analysis'!$B$41,'Variance Analysis'!$A$30:$A$45,'Variance Analysis'!$A$41)</f>
        <v>#REF!</v>
      </c>
      <c r="L24" s="55" t="e">
        <f>SUMIFS('Variance Analysis'!L$30:L$45,'Variance Analysis'!$B$30:$B$45,'Variance Analysis'!$B$41,'Variance Analysis'!$A$30:$A$45,'Variance Analysis'!$A$41)</f>
        <v>#REF!</v>
      </c>
      <c r="M24" s="55" t="e">
        <f>SUMIFS('Variance Analysis'!M$30:M$45,'Variance Analysis'!$B$30:$B$45,'Variance Analysis'!$B$41,'Variance Analysis'!$A$30:$A$45,'Variance Analysis'!$A$41)</f>
        <v>#REF!</v>
      </c>
      <c r="N24" s="55"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4" t="s">
        <v>34</v>
      </c>
      <c r="B25" s="54" t="s">
        <v>33</v>
      </c>
      <c r="C25" s="55" t="e">
        <f>SUMIFS('Variance Analysis'!C$30:C$45,'Variance Analysis'!$B$30:$B$45,'Variance Analysis'!$B$39,'Variance Analysis'!$A$30:$A$45,'Variance Analysis'!$A$41)</f>
        <v>#REF!</v>
      </c>
      <c r="D25" s="55" t="e">
        <f>SUMIFS('Variance Analysis'!D$30:D$45,'Variance Analysis'!$B$30:$B$45,'Variance Analysis'!$B$39,'Variance Analysis'!$A$30:$A$45,'Variance Analysis'!$A$41)</f>
        <v>#REF!</v>
      </c>
      <c r="E25" s="55" t="e">
        <f>SUMIFS('Variance Analysis'!E$30:E$45,'Variance Analysis'!$B$30:$B$45,'Variance Analysis'!$B$39,'Variance Analysis'!$A$30:$A$45,'Variance Analysis'!$A$41)</f>
        <v>#REF!</v>
      </c>
      <c r="F25" s="55" t="e">
        <f>SUMIFS('Variance Analysis'!F$30:F$45,'Variance Analysis'!$B$30:$B$45,'Variance Analysis'!$B$39,'Variance Analysis'!$A$30:$A$45,'Variance Analysis'!$A$41)</f>
        <v>#REF!</v>
      </c>
      <c r="G25" s="55" t="e">
        <f>SUMIFS('Variance Analysis'!G$30:G$45,'Variance Analysis'!$B$30:$B$45,'Variance Analysis'!$B$39,'Variance Analysis'!$A$30:$A$45,'Variance Analysis'!$A$41)</f>
        <v>#REF!</v>
      </c>
      <c r="H25" s="55" t="e">
        <f>SUMIFS('Variance Analysis'!H$30:H$45,'Variance Analysis'!$B$30:$B$45,'Variance Analysis'!$B$39,'Variance Analysis'!$A$30:$A$45,'Variance Analysis'!$A$41)</f>
        <v>#REF!</v>
      </c>
      <c r="I25" s="55" t="e">
        <f>SUMIFS('Variance Analysis'!I$30:I$45,'Variance Analysis'!$B$30:$B$45,'Variance Analysis'!$B$39,'Variance Analysis'!$A$30:$A$45,'Variance Analysis'!$A$41)</f>
        <v>#REF!</v>
      </c>
      <c r="J25" s="55" t="e">
        <f>SUMIFS('Variance Analysis'!J$30:J$45,'Variance Analysis'!$B$30:$B$45,'Variance Analysis'!$B$39,'Variance Analysis'!$A$30:$A$45,'Variance Analysis'!$A$41)</f>
        <v>#REF!</v>
      </c>
      <c r="K25" s="55" t="e">
        <f>SUMIFS('Variance Analysis'!K$30:K$45,'Variance Analysis'!$B$30:$B$45,'Variance Analysis'!$B$39,'Variance Analysis'!$A$30:$A$45,'Variance Analysis'!$A$41)</f>
        <v>#REF!</v>
      </c>
      <c r="L25" s="55" t="e">
        <f>SUMIFS('Variance Analysis'!L$30:L$45,'Variance Analysis'!$B$30:$B$45,'Variance Analysis'!$B$39,'Variance Analysis'!$A$30:$A$45,'Variance Analysis'!$A$41)</f>
        <v>#REF!</v>
      </c>
      <c r="M25" s="55" t="e">
        <f>SUMIFS('Variance Analysis'!M$30:M$45,'Variance Analysis'!$B$30:$B$45,'Variance Analysis'!$B$39,'Variance Analysis'!$A$30:$A$45,'Variance Analysis'!$A$41)</f>
        <v>#REF!</v>
      </c>
      <c r="N25" s="55"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4" t="s">
        <v>35</v>
      </c>
      <c r="B26" s="54" t="s">
        <v>33</v>
      </c>
      <c r="C26" s="55" t="e">
        <f>SUMIFS('Variance Analysis'!C$30:C$45,'Variance Analysis'!$B$30:$B$45,'Variance Analysis'!$B40,'Variance Analysis'!$A$30:$A$45,'Variance Analysis'!$A$40)</f>
        <v>#REF!</v>
      </c>
      <c r="D26" s="55" t="e">
        <f>SUMIFS('Variance Analysis'!D$30:D$45,'Variance Analysis'!$B$30:$B$45,'Variance Analysis'!$B40,'Variance Analysis'!$A$30:$A$45,'Variance Analysis'!$A$40)</f>
        <v>#REF!</v>
      </c>
      <c r="E26" s="55" t="e">
        <f>SUMIFS('Variance Analysis'!E$30:E$45,'Variance Analysis'!$B$30:$B$45,'Variance Analysis'!$B40,'Variance Analysis'!$A$30:$A$45,'Variance Analysis'!$A$40)</f>
        <v>#REF!</v>
      </c>
      <c r="F26" s="55" t="e">
        <f>SUMIFS('Variance Analysis'!F$30:F$45,'Variance Analysis'!$B$30:$B$45,'Variance Analysis'!$B40,'Variance Analysis'!$A$30:$A$45,'Variance Analysis'!$A$40)</f>
        <v>#REF!</v>
      </c>
      <c r="G26" s="55" t="e">
        <f>SUMIFS('Variance Analysis'!G$30:G$45,'Variance Analysis'!$B$30:$B$45,'Variance Analysis'!$B40,'Variance Analysis'!$A$30:$A$45,'Variance Analysis'!$A$40)</f>
        <v>#REF!</v>
      </c>
      <c r="H26" s="55" t="e">
        <f>SUMIFS('Variance Analysis'!H$30:H$45,'Variance Analysis'!$B$30:$B$45,'Variance Analysis'!$B40,'Variance Analysis'!$A$30:$A$45,'Variance Analysis'!$A$40)</f>
        <v>#REF!</v>
      </c>
      <c r="I26" s="55" t="e">
        <f>SUMIFS('Variance Analysis'!I$30:I$45,'Variance Analysis'!$B$30:$B$45,'Variance Analysis'!$B40,'Variance Analysis'!$A$30:$A$45,'Variance Analysis'!$A$40)</f>
        <v>#REF!</v>
      </c>
      <c r="J26" s="55" t="e">
        <f>SUMIFS('Variance Analysis'!J$30:J$45,'Variance Analysis'!$B$30:$B$45,'Variance Analysis'!$B40,'Variance Analysis'!$A$30:$A$45,'Variance Analysis'!$A$40)</f>
        <v>#REF!</v>
      </c>
      <c r="K26" s="55" t="e">
        <f>SUMIFS('Variance Analysis'!K$30:K$45,'Variance Analysis'!$B$30:$B$45,'Variance Analysis'!$B40,'Variance Analysis'!$A$30:$A$45,'Variance Analysis'!$A$40)</f>
        <v>#REF!</v>
      </c>
      <c r="L26" s="55" t="e">
        <f>SUMIFS('Variance Analysis'!L$30:L$45,'Variance Analysis'!$B$30:$B$45,'Variance Analysis'!$B40,'Variance Analysis'!$A$30:$A$45,'Variance Analysis'!$A$40)</f>
        <v>#REF!</v>
      </c>
      <c r="M26" s="55" t="e">
        <f>SUMIFS('Variance Analysis'!M$30:M$45,'Variance Analysis'!$B$30:$B$45,'Variance Analysis'!$B40,'Variance Analysis'!$A$30:$A$45,'Variance Analysis'!$A$40)</f>
        <v>#REF!</v>
      </c>
      <c r="N26" s="55"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4" t="s">
        <v>18</v>
      </c>
      <c r="B27" s="54" t="s">
        <v>82</v>
      </c>
      <c r="C27" s="63" t="e">
        <f>#REF!</f>
        <v>#REF!</v>
      </c>
      <c r="D27" s="63" t="e">
        <f>#REF!</f>
        <v>#REF!</v>
      </c>
      <c r="E27" s="63" t="e">
        <f>#REF!</f>
        <v>#REF!</v>
      </c>
      <c r="F27" s="63" t="e">
        <f>#REF!</f>
        <v>#REF!</v>
      </c>
      <c r="G27" s="63" t="e">
        <f>#REF!</f>
        <v>#REF!</v>
      </c>
      <c r="H27" s="63" t="e">
        <f>#REF!</f>
        <v>#REF!</v>
      </c>
      <c r="I27" s="63" t="e">
        <f>#REF!</f>
        <v>#REF!</v>
      </c>
      <c r="J27" s="63" t="e">
        <f>#REF!</f>
        <v>#REF!</v>
      </c>
      <c r="K27" s="63" t="e">
        <f>#REF!</f>
        <v>#REF!</v>
      </c>
      <c r="L27" s="63" t="e">
        <f>#REF!</f>
        <v>#REF!</v>
      </c>
      <c r="M27" s="63" t="e">
        <f>#REF!</f>
        <v>#REF!</v>
      </c>
      <c r="N27" s="63" t="e">
        <f>#REF!</f>
        <v>#REF!</v>
      </c>
      <c r="O27" s="2"/>
      <c r="P27" s="2"/>
      <c r="Q27" s="2"/>
      <c r="R27" s="2"/>
      <c r="S27" s="2"/>
      <c r="T27" s="2"/>
      <c r="U27" s="2"/>
      <c r="V27" s="2"/>
      <c r="W27" s="2"/>
      <c r="X27" s="2"/>
      <c r="Y27" s="2"/>
      <c r="Z27" s="2"/>
    </row>
    <row r="28" spans="1:26" ht="13.5" customHeight="1" thickTop="1" thickBot="1">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c r="A30" s="28" t="s">
        <v>74</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c r="A31" s="28" t="s">
        <v>30</v>
      </c>
      <c r="B31" s="28" t="s">
        <v>31</v>
      </c>
      <c r="C31" s="57" t="s">
        <v>1</v>
      </c>
      <c r="D31" s="57" t="s">
        <v>2</v>
      </c>
      <c r="E31" s="57" t="s">
        <v>3</v>
      </c>
      <c r="F31" s="57" t="s">
        <v>4</v>
      </c>
      <c r="G31" s="57" t="s">
        <v>5</v>
      </c>
      <c r="H31" s="57" t="s">
        <v>6</v>
      </c>
      <c r="I31" s="57" t="s">
        <v>7</v>
      </c>
      <c r="J31" s="57" t="s">
        <v>8</v>
      </c>
      <c r="K31" s="57" t="s">
        <v>9</v>
      </c>
      <c r="L31" s="57" t="s">
        <v>10</v>
      </c>
      <c r="M31" s="57" t="s">
        <v>11</v>
      </c>
      <c r="N31" s="57" t="s">
        <v>12</v>
      </c>
      <c r="O31" s="21"/>
      <c r="P31" s="21"/>
      <c r="Q31" s="21"/>
      <c r="R31" s="21"/>
      <c r="S31" s="21"/>
      <c r="T31" s="21"/>
      <c r="U31" s="21"/>
      <c r="V31" s="21"/>
      <c r="W31" s="21"/>
      <c r="X31" s="21"/>
      <c r="Y31" s="21"/>
      <c r="Z31" s="21"/>
    </row>
    <row r="32" spans="1:26" ht="13.5" customHeight="1">
      <c r="A32" s="54" t="s">
        <v>32</v>
      </c>
      <c r="B32" s="54" t="s">
        <v>33</v>
      </c>
      <c r="C32" s="55" t="e">
        <f>SUMIFS('Variance Analysis'!C$42:C$45,'Variance Analysis'!$B$42:$B$45,'Variance Analysis'!$B$45)</f>
        <v>#REF!</v>
      </c>
      <c r="D32" s="55" t="e">
        <f>SUMIFS('Variance Analysis'!D$42:D$45,'Variance Analysis'!$B$42:$B$45,'Variance Analysis'!$B$45)</f>
        <v>#REF!</v>
      </c>
      <c r="E32" s="55" t="e">
        <f>SUMIFS('Variance Analysis'!E$42:E$45,'Variance Analysis'!$B$42:$B$45,'Variance Analysis'!$B$45)</f>
        <v>#REF!</v>
      </c>
      <c r="F32" s="55" t="e">
        <f>SUMIFS('Variance Analysis'!F$42:F$45,'Variance Analysis'!$B$42:$B$45,'Variance Analysis'!$B$45)</f>
        <v>#REF!</v>
      </c>
      <c r="G32" s="55" t="e">
        <f>SUMIFS('Variance Analysis'!G$42:G$45,'Variance Analysis'!$B$42:$B$45,'Variance Analysis'!$B$45)</f>
        <v>#REF!</v>
      </c>
      <c r="H32" s="55" t="e">
        <f>SUMIFS('Variance Analysis'!H$42:H$45,'Variance Analysis'!$B$42:$B$45,'Variance Analysis'!$B$45)</f>
        <v>#REF!</v>
      </c>
      <c r="I32" s="55" t="e">
        <f>SUMIFS('Variance Analysis'!I$42:I$45,'Variance Analysis'!$B$42:$B$45,'Variance Analysis'!$B$45)</f>
        <v>#REF!</v>
      </c>
      <c r="J32" s="55" t="e">
        <f>SUMIFS('Variance Analysis'!J$42:J$45,'Variance Analysis'!$B$42:$B$45,'Variance Analysis'!$B$45)</f>
        <v>#REF!</v>
      </c>
      <c r="K32" s="55" t="e">
        <f>SUMIFS('Variance Analysis'!K$42:K$45,'Variance Analysis'!$B$42:$B$45,'Variance Analysis'!$B$45)</f>
        <v>#REF!</v>
      </c>
      <c r="L32" s="55" t="e">
        <f>SUMIFS('Variance Analysis'!L$42:L$45,'Variance Analysis'!$B$42:$B$45,'Variance Analysis'!$B$45)</f>
        <v>#REF!</v>
      </c>
      <c r="M32" s="55" t="e">
        <f>SUMIFS('Variance Analysis'!M$42:M$45,'Variance Analysis'!$B$42:$B$45,'Variance Analysis'!$B$45)</f>
        <v>#REF!</v>
      </c>
      <c r="N32" s="55" t="e">
        <f>SUMIFS('Variance Analysis'!N$42:N$45,'Variance Analysis'!$B$42:$B$45,'Variance Analysis'!$B$45)</f>
        <v>#REF!</v>
      </c>
      <c r="O32" s="2"/>
      <c r="P32" s="2"/>
      <c r="Q32" s="2"/>
      <c r="R32" s="2"/>
      <c r="S32" s="2"/>
      <c r="T32" s="2"/>
      <c r="U32" s="2"/>
      <c r="V32" s="2"/>
      <c r="W32" s="2"/>
      <c r="X32" s="2"/>
      <c r="Y32" s="2"/>
      <c r="Z32" s="2"/>
    </row>
    <row r="33" spans="1:26" ht="13.5" customHeight="1">
      <c r="A33" s="54" t="s">
        <v>34</v>
      </c>
      <c r="B33" s="54" t="s">
        <v>33</v>
      </c>
      <c r="C33" s="55" t="e">
        <f>SUMIFS('Variance Analysis'!C$42:C$45,'Variance Analysis'!$B$42:$B$45,'Variance Analysis'!$B$43)</f>
        <v>#REF!</v>
      </c>
      <c r="D33" s="55" t="e">
        <f>SUMIFS('Variance Analysis'!D$42:D$45,'Variance Analysis'!$B$42:$B$45,'Variance Analysis'!$B$43)</f>
        <v>#REF!</v>
      </c>
      <c r="E33" s="55" t="e">
        <f>SUMIFS('Variance Analysis'!E$42:E$45,'Variance Analysis'!$B$42:$B$45,'Variance Analysis'!$B$43)</f>
        <v>#REF!</v>
      </c>
      <c r="F33" s="55" t="e">
        <f>SUMIFS('Variance Analysis'!F$42:F$45,'Variance Analysis'!$B$42:$B$45,'Variance Analysis'!$B$43)</f>
        <v>#REF!</v>
      </c>
      <c r="G33" s="55" t="e">
        <f>SUMIFS('Variance Analysis'!G$42:G$45,'Variance Analysis'!$B$42:$B$45,'Variance Analysis'!$B$43)</f>
        <v>#REF!</v>
      </c>
      <c r="H33" s="55" t="e">
        <f>SUMIFS('Variance Analysis'!H$42:H$45,'Variance Analysis'!$B$42:$B$45,'Variance Analysis'!$B$43)</f>
        <v>#REF!</v>
      </c>
      <c r="I33" s="55" t="e">
        <f>SUMIFS('Variance Analysis'!I$42:I$45,'Variance Analysis'!$B$42:$B$45,'Variance Analysis'!$B$43)</f>
        <v>#REF!</v>
      </c>
      <c r="J33" s="55" t="e">
        <f>SUMIFS('Variance Analysis'!J$42:J$45,'Variance Analysis'!$B$42:$B$45,'Variance Analysis'!$B$43)</f>
        <v>#REF!</v>
      </c>
      <c r="K33" s="55" t="e">
        <f>SUMIFS('Variance Analysis'!K$42:K$45,'Variance Analysis'!$B$42:$B$45,'Variance Analysis'!$B$43)</f>
        <v>#REF!</v>
      </c>
      <c r="L33" s="55" t="e">
        <f>SUMIFS('Variance Analysis'!L$42:L$45,'Variance Analysis'!$B$42:$B$45,'Variance Analysis'!$B$43)</f>
        <v>#REF!</v>
      </c>
      <c r="M33" s="55" t="e">
        <f>SUMIFS('Variance Analysis'!M$42:M$45,'Variance Analysis'!$B$42:$B$45,'Variance Analysis'!$B$43)</f>
        <v>#REF!</v>
      </c>
      <c r="N33" s="55" t="e">
        <f>SUMIFS('Variance Analysis'!N$42:N$45,'Variance Analysis'!$B$42:$B$45,'Variance Analysis'!$B$43)</f>
        <v>#REF!</v>
      </c>
      <c r="O33" s="2"/>
      <c r="P33" s="2"/>
      <c r="Q33" s="2"/>
      <c r="R33" s="2"/>
      <c r="S33" s="2"/>
      <c r="T33" s="2"/>
      <c r="U33" s="2"/>
      <c r="V33" s="2"/>
      <c r="W33" s="2"/>
      <c r="X33" s="2"/>
      <c r="Y33" s="2"/>
      <c r="Z33" s="2"/>
    </row>
    <row r="34" spans="1:26" ht="13.5" customHeight="1">
      <c r="A34" s="54" t="s">
        <v>35</v>
      </c>
      <c r="B34" s="54" t="s">
        <v>33</v>
      </c>
      <c r="C34" s="55" t="e">
        <f>SUMIFS('Variance Analysis'!C$42:C$45,'Variance Analysis'!$B$42:$B$45,'Variance Analysis'!$B$44)</f>
        <v>#REF!</v>
      </c>
      <c r="D34" s="55" t="e">
        <f>SUMIFS('Variance Analysis'!D$42:D$45,'Variance Analysis'!$B$42:$B$45,'Variance Analysis'!$B$44)</f>
        <v>#REF!</v>
      </c>
      <c r="E34" s="55" t="e">
        <f>SUMIFS('Variance Analysis'!E$42:E$45,'Variance Analysis'!$B$42:$B$45,'Variance Analysis'!$B$44)</f>
        <v>#REF!</v>
      </c>
      <c r="F34" s="55" t="e">
        <f>SUMIFS('Variance Analysis'!F$42:F$45,'Variance Analysis'!$B$42:$B$45,'Variance Analysis'!$B$44)</f>
        <v>#REF!</v>
      </c>
      <c r="G34" s="55" t="e">
        <f>SUMIFS('Variance Analysis'!G$42:G$45,'Variance Analysis'!$B$42:$B$45,'Variance Analysis'!$B$44)</f>
        <v>#REF!</v>
      </c>
      <c r="H34" s="55" t="e">
        <f>SUMIFS('Variance Analysis'!H$42:H$45,'Variance Analysis'!$B$42:$B$45,'Variance Analysis'!$B$44)</f>
        <v>#REF!</v>
      </c>
      <c r="I34" s="55" t="e">
        <f>SUMIFS('Variance Analysis'!I$42:I$45,'Variance Analysis'!$B$42:$B$45,'Variance Analysis'!$B$44)</f>
        <v>#REF!</v>
      </c>
      <c r="J34" s="55" t="e">
        <f>SUMIFS('Variance Analysis'!J$42:J$45,'Variance Analysis'!$B$42:$B$45,'Variance Analysis'!$B$44)</f>
        <v>#REF!</v>
      </c>
      <c r="K34" s="55" t="e">
        <f>SUMIFS('Variance Analysis'!K$42:K$45,'Variance Analysis'!$B$42:$B$45,'Variance Analysis'!$B$44)</f>
        <v>#REF!</v>
      </c>
      <c r="L34" s="55" t="e">
        <f>SUMIFS('Variance Analysis'!L$42:L$45,'Variance Analysis'!$B$42:$B$45,'Variance Analysis'!$B$44)</f>
        <v>#REF!</v>
      </c>
      <c r="M34" s="55" t="e">
        <f>SUMIFS('Variance Analysis'!M$42:M$45,'Variance Analysis'!$B$42:$B$45,'Variance Analysis'!$B$44)</f>
        <v>#REF!</v>
      </c>
      <c r="N34" s="55" t="e">
        <f>SUMIFS('Variance Analysis'!N$42:N$45,'Variance Analysis'!$B$42:$B$45,'Variance Analysis'!$B$44)</f>
        <v>#REF!</v>
      </c>
      <c r="O34" s="2"/>
      <c r="P34" s="2"/>
      <c r="Q34" s="2"/>
      <c r="R34" s="2"/>
      <c r="S34" s="2"/>
      <c r="T34" s="2"/>
      <c r="U34" s="2"/>
      <c r="V34" s="2"/>
      <c r="W34" s="2"/>
      <c r="X34" s="2"/>
      <c r="Y34" s="2"/>
      <c r="Z34" s="2"/>
    </row>
    <row r="35" spans="1:26" ht="13.5" customHeight="1">
      <c r="A35" s="54" t="s">
        <v>13</v>
      </c>
      <c r="B35" s="54" t="s">
        <v>82</v>
      </c>
      <c r="C35" s="63" t="e">
        <f>#REF!</f>
        <v>#REF!</v>
      </c>
      <c r="D35" s="63" t="e">
        <f>#REF!</f>
        <v>#REF!</v>
      </c>
      <c r="E35" s="63" t="e">
        <f>#REF!</f>
        <v>#REF!</v>
      </c>
      <c r="F35" s="63" t="e">
        <f>#REF!</f>
        <v>#REF!</v>
      </c>
      <c r="G35" s="63" t="e">
        <f>#REF!</f>
        <v>#REF!</v>
      </c>
      <c r="H35" s="63" t="e">
        <f>#REF!</f>
        <v>#REF!</v>
      </c>
      <c r="I35" s="63" t="e">
        <f>#REF!</f>
        <v>#REF!</v>
      </c>
      <c r="J35" s="63" t="e">
        <f>#REF!</f>
        <v>#REF!</v>
      </c>
      <c r="K35" s="63" t="e">
        <f>#REF!</f>
        <v>#REF!</v>
      </c>
      <c r="L35" s="63" t="e">
        <f>#REF!</f>
        <v>#REF!</v>
      </c>
      <c r="M35" s="63" t="e">
        <f>#REF!</f>
        <v>#REF!</v>
      </c>
      <c r="N35" s="63" t="e">
        <f>#REF!</f>
        <v>#REF!</v>
      </c>
      <c r="O35" s="2"/>
      <c r="P35" s="2"/>
      <c r="Q35" s="2"/>
      <c r="R35" s="2"/>
      <c r="S35" s="2"/>
      <c r="T35" s="2"/>
      <c r="U35" s="2"/>
      <c r="V35" s="2"/>
      <c r="W35" s="2"/>
      <c r="X35" s="2"/>
      <c r="Y35" s="2"/>
      <c r="Z35" s="2"/>
    </row>
    <row r="36" spans="1:26" ht="13.5" customHeight="1">
      <c r="A36" s="54" t="s">
        <v>17</v>
      </c>
      <c r="B36" s="54" t="s">
        <v>82</v>
      </c>
      <c r="C36" s="63" t="e">
        <f>#REF!</f>
        <v>#REF!</v>
      </c>
      <c r="D36" s="63" t="e">
        <f>#REF!</f>
        <v>#REF!</v>
      </c>
      <c r="E36" s="63" t="e">
        <f>#REF!</f>
        <v>#REF!</v>
      </c>
      <c r="F36" s="63" t="e">
        <f>#REF!</f>
        <v>#REF!</v>
      </c>
      <c r="G36" s="63" t="e">
        <f>#REF!</f>
        <v>#REF!</v>
      </c>
      <c r="H36" s="63" t="e">
        <f>#REF!</f>
        <v>#REF!</v>
      </c>
      <c r="I36" s="63" t="e">
        <f>#REF!</f>
        <v>#REF!</v>
      </c>
      <c r="J36" s="63" t="e">
        <f>#REF!</f>
        <v>#REF!</v>
      </c>
      <c r="K36" s="63" t="e">
        <f>#REF!</f>
        <v>#REF!</v>
      </c>
      <c r="L36" s="63" t="e">
        <f>#REF!</f>
        <v>#REF!</v>
      </c>
      <c r="M36" s="63" t="e">
        <f>#REF!</f>
        <v>#REF!</v>
      </c>
      <c r="N36" s="63" t="e">
        <f>#REF!</f>
        <v>#REF!</v>
      </c>
      <c r="O36" s="2"/>
      <c r="P36" s="2"/>
      <c r="Q36" s="2"/>
      <c r="R36" s="2"/>
      <c r="S36" s="2"/>
      <c r="T36" s="2"/>
      <c r="U36" s="2"/>
      <c r="V36" s="2"/>
      <c r="W36" s="2"/>
      <c r="X36" s="2"/>
      <c r="Y36" s="2"/>
      <c r="Z36" s="2"/>
    </row>
    <row r="37" spans="1:26" ht="13.5" customHeight="1" thickBot="1">
      <c r="A37" s="54" t="s">
        <v>18</v>
      </c>
      <c r="B37" s="54" t="s">
        <v>82</v>
      </c>
      <c r="C37" s="63" t="e">
        <f>#REF!</f>
        <v>#REF!</v>
      </c>
      <c r="D37" s="63" t="e">
        <f>#REF!</f>
        <v>#REF!</v>
      </c>
      <c r="E37" s="63" t="e">
        <f>#REF!</f>
        <v>#REF!</v>
      </c>
      <c r="F37" s="63" t="e">
        <f>#REF!</f>
        <v>#REF!</v>
      </c>
      <c r="G37" s="63" t="e">
        <f>#REF!</f>
        <v>#REF!</v>
      </c>
      <c r="H37" s="63" t="e">
        <f>#REF!</f>
        <v>#REF!</v>
      </c>
      <c r="I37" s="63" t="e">
        <f>#REF!</f>
        <v>#REF!</v>
      </c>
      <c r="J37" s="63" t="e">
        <f>#REF!</f>
        <v>#REF!</v>
      </c>
      <c r="K37" s="63" t="e">
        <f>#REF!</f>
        <v>#REF!</v>
      </c>
      <c r="L37" s="63" t="e">
        <f>#REF!</f>
        <v>#REF!</v>
      </c>
      <c r="M37" s="63" t="e">
        <f>#REF!</f>
        <v>#REF!</v>
      </c>
      <c r="N37" s="63" t="e">
        <f>#REF!</f>
        <v>#REF!</v>
      </c>
      <c r="O37" s="2"/>
      <c r="P37" s="2"/>
      <c r="Q37" s="2"/>
      <c r="R37" s="2"/>
      <c r="S37" s="2"/>
      <c r="T37" s="2"/>
      <c r="U37" s="2"/>
      <c r="V37" s="2"/>
      <c r="W37" s="2"/>
      <c r="X37" s="2"/>
      <c r="Y37" s="2"/>
      <c r="Z37" s="2"/>
    </row>
    <row r="38" spans="1:26" ht="13.5" customHeight="1" thickTop="1" thickBot="1">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c r="A40" s="28" t="s">
        <v>75</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c r="A41" s="28" t="s">
        <v>30</v>
      </c>
      <c r="B41" s="28"/>
      <c r="C41" s="29" t="s">
        <v>1</v>
      </c>
      <c r="D41" s="29" t="s">
        <v>2</v>
      </c>
      <c r="E41" s="29" t="s">
        <v>3</v>
      </c>
      <c r="F41" s="29" t="s">
        <v>4</v>
      </c>
      <c r="G41" s="29" t="s">
        <v>5</v>
      </c>
      <c r="H41" s="29" t="s">
        <v>6</v>
      </c>
      <c r="I41" s="29" t="s">
        <v>7</v>
      </c>
      <c r="J41" s="29" t="s">
        <v>8</v>
      </c>
      <c r="K41" s="29" t="s">
        <v>9</v>
      </c>
      <c r="L41" s="29" t="s">
        <v>10</v>
      </c>
      <c r="M41" s="29" t="s">
        <v>11</v>
      </c>
      <c r="N41" s="29" t="s">
        <v>12</v>
      </c>
      <c r="O41" s="21"/>
      <c r="P41" s="21"/>
      <c r="Q41" s="21"/>
      <c r="R41" s="21"/>
      <c r="S41" s="21"/>
      <c r="T41" s="21"/>
      <c r="U41" s="21"/>
      <c r="V41" s="21"/>
      <c r="W41" s="21"/>
      <c r="X41" s="21"/>
      <c r="Y41" s="21"/>
      <c r="Z41" s="21"/>
    </row>
    <row r="42" spans="1:26" ht="13.5" customHeight="1">
      <c r="A42" s="54" t="s">
        <v>32</v>
      </c>
      <c r="B42" s="54" t="s">
        <v>33</v>
      </c>
      <c r="C42" s="55" t="e">
        <f>SUMIFS('Variance Analysis'!C$9:C$24,'Variance Analysis'!$B$9:$B$24,'Variance Analysis'!$B$12,'Variance Analysis'!$A$9:$A$24,'Variance Analysis'!$A$12)</f>
        <v>#REF!</v>
      </c>
      <c r="D42" s="55" t="e">
        <f>SUMIFS('Variance Analysis'!D$9:D$24,'Variance Analysis'!$B$9:$B$24,'Variance Analysis'!$B$12,'Variance Analysis'!$A$9:$A$24,'Variance Analysis'!$A$12)</f>
        <v>#REF!</v>
      </c>
      <c r="E42" s="55" t="e">
        <f>SUMIFS('Variance Analysis'!E$9:E$24,'Variance Analysis'!$B$9:$B$24,'Variance Analysis'!$B$12,'Variance Analysis'!$A$9:$A$24,'Variance Analysis'!$A$12)</f>
        <v>#REF!</v>
      </c>
      <c r="F42" s="55" t="e">
        <f>SUMIFS('Variance Analysis'!F$9:F$24,'Variance Analysis'!$B$9:$B$24,'Variance Analysis'!$B$12,'Variance Analysis'!$A$9:$A$24,'Variance Analysis'!$A$12)</f>
        <v>#REF!</v>
      </c>
      <c r="G42" s="55" t="e">
        <f>SUMIFS('Variance Analysis'!G$9:G$24,'Variance Analysis'!$B$9:$B$24,'Variance Analysis'!$B$12,'Variance Analysis'!$A$9:$A$24,'Variance Analysis'!$A$12)</f>
        <v>#REF!</v>
      </c>
      <c r="H42" s="55" t="e">
        <f>SUMIFS('Variance Analysis'!H$9:H$24,'Variance Analysis'!$B$9:$B$24,'Variance Analysis'!$B$12,'Variance Analysis'!$A$9:$A$24,'Variance Analysis'!$A$12)</f>
        <v>#REF!</v>
      </c>
      <c r="I42" s="55" t="e">
        <f>SUMIFS('Variance Analysis'!I$9:I$24,'Variance Analysis'!$B$9:$B$24,'Variance Analysis'!$B$12,'Variance Analysis'!$A$9:$A$24,'Variance Analysis'!$A$12)</f>
        <v>#REF!</v>
      </c>
      <c r="J42" s="55" t="e">
        <f>SUMIFS('Variance Analysis'!J$9:J$24,'Variance Analysis'!$B$9:$B$24,'Variance Analysis'!$B$12,'Variance Analysis'!$A$9:$A$24,'Variance Analysis'!$A$12)</f>
        <v>#REF!</v>
      </c>
      <c r="K42" s="55" t="e">
        <f>SUMIFS('Variance Analysis'!K$9:K$24,'Variance Analysis'!$B$9:$B$24,'Variance Analysis'!$B$12,'Variance Analysis'!$A$9:$A$24,'Variance Analysis'!$A$12)</f>
        <v>#REF!</v>
      </c>
      <c r="L42" s="55" t="e">
        <f>SUMIFS('Variance Analysis'!L$9:L$24,'Variance Analysis'!$B$9:$B$24,'Variance Analysis'!$B$12,'Variance Analysis'!$A$9:$A$24,'Variance Analysis'!$A$12)</f>
        <v>#REF!</v>
      </c>
      <c r="M42" s="55" t="e">
        <f>SUMIFS('Variance Analysis'!M$9:M$24,'Variance Analysis'!$B$9:$B$24,'Variance Analysis'!$B$12,'Variance Analysis'!$A$9:$A$24,'Variance Analysis'!$A$12)</f>
        <v>#REF!</v>
      </c>
      <c r="N42" s="55"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4" t="s">
        <v>34</v>
      </c>
      <c r="B43" s="54" t="s">
        <v>33</v>
      </c>
      <c r="C43" s="55" t="e">
        <f>SUMIFS('Variance Analysis'!C$9:C$24,'Variance Analysis'!$B$9:$B$24,'Variance Analysis'!$B$10,'Variance Analysis'!$A$9:$A$24,'Variance Analysis'!$A$10)</f>
        <v>#REF!</v>
      </c>
      <c r="D43" s="55" t="e">
        <f>SUMIFS('Variance Analysis'!D$9:D$24,'Variance Analysis'!$B$9:$B$24,'Variance Analysis'!$B$10,'Variance Analysis'!$A$9:$A$24,'Variance Analysis'!$A$10)</f>
        <v>#REF!</v>
      </c>
      <c r="E43" s="55" t="e">
        <f>SUMIFS('Variance Analysis'!E$9:E$24,'Variance Analysis'!$B$9:$B$24,'Variance Analysis'!$B$10,'Variance Analysis'!$A$9:$A$24,'Variance Analysis'!$A$10)</f>
        <v>#REF!</v>
      </c>
      <c r="F43" s="55" t="e">
        <f>SUMIFS('Variance Analysis'!F$9:F$24,'Variance Analysis'!$B$9:$B$24,'Variance Analysis'!$B$10,'Variance Analysis'!$A$9:$A$24,'Variance Analysis'!$A$10)</f>
        <v>#REF!</v>
      </c>
      <c r="G43" s="55" t="e">
        <f>SUMIFS('Variance Analysis'!G$9:G$24,'Variance Analysis'!$B$9:$B$24,'Variance Analysis'!$B$10,'Variance Analysis'!$A$9:$A$24,'Variance Analysis'!$A$10)</f>
        <v>#REF!</v>
      </c>
      <c r="H43" s="55" t="e">
        <f>SUMIFS('Variance Analysis'!H$9:H$24,'Variance Analysis'!$B$9:$B$24,'Variance Analysis'!$B$10,'Variance Analysis'!$A$9:$A$24,'Variance Analysis'!$A$10)</f>
        <v>#REF!</v>
      </c>
      <c r="I43" s="55" t="e">
        <f>SUMIFS('Variance Analysis'!I$9:I$24,'Variance Analysis'!$B$9:$B$24,'Variance Analysis'!$B$10,'Variance Analysis'!$A$9:$A$24,'Variance Analysis'!$A$10)</f>
        <v>#REF!</v>
      </c>
      <c r="J43" s="55" t="e">
        <f>SUMIFS('Variance Analysis'!J$9:J$24,'Variance Analysis'!$B$9:$B$24,'Variance Analysis'!$B$10,'Variance Analysis'!$A$9:$A$24,'Variance Analysis'!$A$10)</f>
        <v>#REF!</v>
      </c>
      <c r="K43" s="55" t="e">
        <f>SUMIFS('Variance Analysis'!K$9:K$24,'Variance Analysis'!$B$9:$B$24,'Variance Analysis'!$B$10,'Variance Analysis'!$A$9:$A$24,'Variance Analysis'!$A$10)</f>
        <v>#REF!</v>
      </c>
      <c r="L43" s="55" t="e">
        <f>SUMIFS('Variance Analysis'!L$9:L$24,'Variance Analysis'!$B$9:$B$24,'Variance Analysis'!$B$10,'Variance Analysis'!$A$9:$A$24,'Variance Analysis'!$A$10)</f>
        <v>#REF!</v>
      </c>
      <c r="M43" s="55" t="e">
        <f>SUMIFS('Variance Analysis'!M$9:M$24,'Variance Analysis'!$B$9:$B$24,'Variance Analysis'!$B$10,'Variance Analysis'!$A$9:$A$24,'Variance Analysis'!$A$10)</f>
        <v>#REF!</v>
      </c>
      <c r="N43" s="55"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4" t="s">
        <v>35</v>
      </c>
      <c r="B44" s="54" t="s">
        <v>33</v>
      </c>
      <c r="C44" s="55" t="e">
        <f>SUMIFS('Variance Analysis'!C$9:C$24,'Variance Analysis'!$B$9:$B$24,'Variance Analysis'!$B$11,'Variance Analysis'!$A$9:$A$24,'Variance Analysis'!$A$11)</f>
        <v>#REF!</v>
      </c>
      <c r="D44" s="55" t="e">
        <f>SUMIFS('Variance Analysis'!D$9:D$24,'Variance Analysis'!$B$9:$B$24,'Variance Analysis'!$B$11,'Variance Analysis'!$A$9:$A$24,'Variance Analysis'!$A$11)</f>
        <v>#REF!</v>
      </c>
      <c r="E44" s="55" t="e">
        <f>SUMIFS('Variance Analysis'!E$9:E$24,'Variance Analysis'!$B$9:$B$24,'Variance Analysis'!$B$11,'Variance Analysis'!$A$9:$A$24,'Variance Analysis'!$A$11)</f>
        <v>#REF!</v>
      </c>
      <c r="F44" s="55" t="e">
        <f>SUMIFS('Variance Analysis'!F$9:F$24,'Variance Analysis'!$B$9:$B$24,'Variance Analysis'!$B$11,'Variance Analysis'!$A$9:$A$24,'Variance Analysis'!$A$11)</f>
        <v>#REF!</v>
      </c>
      <c r="G44" s="55" t="e">
        <f>SUMIFS('Variance Analysis'!G$9:G$24,'Variance Analysis'!$B$9:$B$24,'Variance Analysis'!$B$11,'Variance Analysis'!$A$9:$A$24,'Variance Analysis'!$A$11)</f>
        <v>#REF!</v>
      </c>
      <c r="H44" s="55" t="e">
        <f>SUMIFS('Variance Analysis'!H$9:H$24,'Variance Analysis'!$B$9:$B$24,'Variance Analysis'!$B$11,'Variance Analysis'!$A$9:$A$24,'Variance Analysis'!$A$11)</f>
        <v>#REF!</v>
      </c>
      <c r="I44" s="55" t="e">
        <f>SUMIFS('Variance Analysis'!I$9:I$24,'Variance Analysis'!$B$9:$B$24,'Variance Analysis'!$B$11,'Variance Analysis'!$A$9:$A$24,'Variance Analysis'!$A$11)</f>
        <v>#REF!</v>
      </c>
      <c r="J44" s="55" t="e">
        <f>SUMIFS('Variance Analysis'!J$9:J$24,'Variance Analysis'!$B$9:$B$24,'Variance Analysis'!$B$11,'Variance Analysis'!$A$9:$A$24,'Variance Analysis'!$A$11)</f>
        <v>#REF!</v>
      </c>
      <c r="K44" s="55" t="e">
        <f>SUMIFS('Variance Analysis'!K$9:K$24,'Variance Analysis'!$B$9:$B$24,'Variance Analysis'!$B$11,'Variance Analysis'!$A$9:$A$24,'Variance Analysis'!$A$11)</f>
        <v>#REF!</v>
      </c>
      <c r="L44" s="55" t="e">
        <f>SUMIFS('Variance Analysis'!L$9:L$24,'Variance Analysis'!$B$9:$B$24,'Variance Analysis'!$B$11,'Variance Analysis'!$A$9:$A$24,'Variance Analysis'!$A$11)</f>
        <v>#REF!</v>
      </c>
      <c r="M44" s="55" t="e">
        <f>SUMIFS('Variance Analysis'!M$9:M$24,'Variance Analysis'!$B$9:$B$24,'Variance Analysis'!$B$11,'Variance Analysis'!$A$9:$A$24,'Variance Analysis'!$A$11)</f>
        <v>#REF!</v>
      </c>
      <c r="N44" s="55"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4" t="s">
        <v>13</v>
      </c>
      <c r="B45" s="54" t="s">
        <v>82</v>
      </c>
      <c r="C45" s="63" t="e">
        <f>#REF!</f>
        <v>#REF!</v>
      </c>
      <c r="D45" s="63" t="e">
        <f>#REF!</f>
        <v>#REF!</v>
      </c>
      <c r="E45" s="63" t="e">
        <f>#REF!</f>
        <v>#REF!</v>
      </c>
      <c r="F45" s="63" t="e">
        <f>#REF!</f>
        <v>#REF!</v>
      </c>
      <c r="G45" s="63" t="e">
        <f>#REF!</f>
        <v>#REF!</v>
      </c>
      <c r="H45" s="63" t="e">
        <f>#REF!</f>
        <v>#REF!</v>
      </c>
      <c r="I45" s="63" t="e">
        <f>#REF!</f>
        <v>#REF!</v>
      </c>
      <c r="J45" s="63" t="e">
        <f>#REF!</f>
        <v>#REF!</v>
      </c>
      <c r="K45" s="63" t="e">
        <f>#REF!</f>
        <v>#REF!</v>
      </c>
      <c r="L45" s="63" t="e">
        <f>#REF!</f>
        <v>#REF!</v>
      </c>
      <c r="M45" s="63" t="e">
        <f>#REF!</f>
        <v>#REF!</v>
      </c>
      <c r="N45" s="63" t="e">
        <f>#REF!</f>
        <v>#REF!</v>
      </c>
      <c r="O45" s="2"/>
      <c r="P45" s="2"/>
      <c r="Q45" s="2"/>
      <c r="R45" s="2"/>
      <c r="S45" s="2"/>
      <c r="T45" s="2"/>
      <c r="U45" s="2"/>
      <c r="V45" s="2"/>
      <c r="W45" s="2"/>
      <c r="X45" s="2"/>
      <c r="Y45" s="2"/>
      <c r="Z45" s="2"/>
    </row>
    <row r="46" spans="1:26" ht="13.5" customHeight="1" thickTop="1" thickBot="1">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1"/>
      <c r="B47" s="2"/>
      <c r="C47" s="19"/>
      <c r="D47" s="19"/>
      <c r="E47" s="19"/>
      <c r="F47" s="19"/>
      <c r="G47" s="19"/>
      <c r="H47" s="19"/>
      <c r="I47" s="19"/>
      <c r="J47" s="19"/>
      <c r="K47" s="19"/>
      <c r="L47" s="19"/>
      <c r="M47" s="19"/>
      <c r="N47" s="19"/>
      <c r="O47" s="2"/>
      <c r="P47" s="2"/>
      <c r="Q47" s="2"/>
      <c r="R47" s="2"/>
      <c r="S47" s="2"/>
      <c r="T47" s="2"/>
      <c r="U47" s="2"/>
      <c r="V47" s="2"/>
      <c r="W47" s="2"/>
      <c r="X47" s="2"/>
      <c r="Y47" s="2"/>
      <c r="Z47" s="2"/>
    </row>
    <row r="48" spans="1:26" s="33" customFormat="1" ht="13.5" customHeight="1">
      <c r="A48" s="28" t="s">
        <v>76</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c r="A49" s="28" t="s">
        <v>30</v>
      </c>
      <c r="B49" s="28"/>
      <c r="C49" s="29" t="s">
        <v>1</v>
      </c>
      <c r="D49" s="29" t="s">
        <v>2</v>
      </c>
      <c r="E49" s="29" t="s">
        <v>3</v>
      </c>
      <c r="F49" s="29" t="s">
        <v>4</v>
      </c>
      <c r="G49" s="29" t="s">
        <v>5</v>
      </c>
      <c r="H49" s="29" t="s">
        <v>6</v>
      </c>
      <c r="I49" s="29" t="s">
        <v>7</v>
      </c>
      <c r="J49" s="29" t="s">
        <v>8</v>
      </c>
      <c r="K49" s="29" t="s">
        <v>9</v>
      </c>
      <c r="L49" s="29" t="s">
        <v>10</v>
      </c>
      <c r="M49" s="29" t="s">
        <v>11</v>
      </c>
      <c r="N49" s="29" t="s">
        <v>12</v>
      </c>
      <c r="O49" s="21"/>
      <c r="P49" s="21"/>
      <c r="Q49" s="21"/>
      <c r="R49" s="21"/>
      <c r="S49" s="21"/>
      <c r="T49" s="21"/>
      <c r="U49" s="21"/>
      <c r="V49" s="21"/>
      <c r="W49" s="21"/>
      <c r="X49" s="21"/>
      <c r="Y49" s="21"/>
      <c r="Z49" s="21"/>
    </row>
    <row r="50" spans="1:26" ht="13.5" customHeight="1">
      <c r="A50" s="54" t="s">
        <v>32</v>
      </c>
      <c r="B50" s="54" t="s">
        <v>33</v>
      </c>
      <c r="C50" s="55" t="e">
        <f>SUMIFS('Variance Analysis'!C$9:C$24,'Variance Analysis'!$B$9:$B$24,'Variance Analysis'!$B$12,'Variance Analysis'!$A$9:$A$24,'Variance Analysis'!$A$13)</f>
        <v>#REF!</v>
      </c>
      <c r="D50" s="55" t="e">
        <f>SUMIFS('Variance Analysis'!D$9:D$24,'Variance Analysis'!$B$9:$B$24,'Variance Analysis'!$B$12,'Variance Analysis'!$A$9:$A$24,'Variance Analysis'!$A$13)</f>
        <v>#REF!</v>
      </c>
      <c r="E50" s="55" t="e">
        <f>SUMIFS('Variance Analysis'!E$9:E$24,'Variance Analysis'!$B$9:$B$24,'Variance Analysis'!$B$12,'Variance Analysis'!$A$9:$A$24,'Variance Analysis'!$A$13)</f>
        <v>#REF!</v>
      </c>
      <c r="F50" s="55" t="e">
        <f>SUMIFS('Variance Analysis'!F$9:F$24,'Variance Analysis'!$B$9:$B$24,'Variance Analysis'!$B$12,'Variance Analysis'!$A$9:$A$24,'Variance Analysis'!$A$13)</f>
        <v>#REF!</v>
      </c>
      <c r="G50" s="55" t="e">
        <f>SUMIFS('Variance Analysis'!G$9:G$24,'Variance Analysis'!$B$9:$B$24,'Variance Analysis'!$B$12,'Variance Analysis'!$A$9:$A$24,'Variance Analysis'!$A$13)</f>
        <v>#REF!</v>
      </c>
      <c r="H50" s="55" t="e">
        <f>SUMIFS('Variance Analysis'!H$9:H$24,'Variance Analysis'!$B$9:$B$24,'Variance Analysis'!$B$12,'Variance Analysis'!$A$9:$A$24,'Variance Analysis'!$A$13)</f>
        <v>#REF!</v>
      </c>
      <c r="I50" s="55" t="e">
        <f>SUMIFS('Variance Analysis'!I$9:I$24,'Variance Analysis'!$B$9:$B$24,'Variance Analysis'!$B$12,'Variance Analysis'!$A$9:$A$24,'Variance Analysis'!$A$13)</f>
        <v>#REF!</v>
      </c>
      <c r="J50" s="55" t="e">
        <f>SUMIFS('Variance Analysis'!J$9:J$24,'Variance Analysis'!$B$9:$B$24,'Variance Analysis'!$B$12,'Variance Analysis'!$A$9:$A$24,'Variance Analysis'!$A$13)</f>
        <v>#REF!</v>
      </c>
      <c r="K50" s="55" t="e">
        <f>SUMIFS('Variance Analysis'!K$9:K$24,'Variance Analysis'!$B$9:$B$24,'Variance Analysis'!$B$12,'Variance Analysis'!$A$9:$A$24,'Variance Analysis'!$A$13)</f>
        <v>#REF!</v>
      </c>
      <c r="L50" s="55" t="e">
        <f>SUMIFS('Variance Analysis'!L$9:L$24,'Variance Analysis'!$B$9:$B$24,'Variance Analysis'!$B$12,'Variance Analysis'!$A$9:$A$24,'Variance Analysis'!$A$13)</f>
        <v>#REF!</v>
      </c>
      <c r="M50" s="55" t="e">
        <f>SUMIFS('Variance Analysis'!M$9:M$24,'Variance Analysis'!$B$9:$B$24,'Variance Analysis'!$B$12,'Variance Analysis'!$A$9:$A$24,'Variance Analysis'!$A$13)</f>
        <v>#REF!</v>
      </c>
      <c r="N50" s="55"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4" t="s">
        <v>34</v>
      </c>
      <c r="B51" s="54" t="s">
        <v>33</v>
      </c>
      <c r="C51" s="55" t="e">
        <f>SUMIFS('Variance Analysis'!C$9:C$24,'Variance Analysis'!$B$9:$B$24,'Variance Analysis'!$B$10,'Variance Analysis'!$A$9:$A$24,'Variance Analysis'!$A$13)</f>
        <v>#REF!</v>
      </c>
      <c r="D51" s="55" t="e">
        <f>SUMIFS('Variance Analysis'!D$9:D$24,'Variance Analysis'!$B$9:$B$24,'Variance Analysis'!$B$10,'Variance Analysis'!$A$9:$A$24,'Variance Analysis'!$A$13)</f>
        <v>#REF!</v>
      </c>
      <c r="E51" s="55" t="e">
        <f>SUMIFS('Variance Analysis'!E$9:E$24,'Variance Analysis'!$B$9:$B$24,'Variance Analysis'!$B$10,'Variance Analysis'!$A$9:$A$24,'Variance Analysis'!$A$13)</f>
        <v>#REF!</v>
      </c>
      <c r="F51" s="55" t="e">
        <f>SUMIFS('Variance Analysis'!F$9:F$24,'Variance Analysis'!$B$9:$B$24,'Variance Analysis'!$B$10,'Variance Analysis'!$A$9:$A$24,'Variance Analysis'!$A$13)</f>
        <v>#REF!</v>
      </c>
      <c r="G51" s="55" t="e">
        <f>SUMIFS('Variance Analysis'!G$9:G$24,'Variance Analysis'!$B$9:$B$24,'Variance Analysis'!$B$10,'Variance Analysis'!$A$9:$A$24,'Variance Analysis'!$A$13)</f>
        <v>#REF!</v>
      </c>
      <c r="H51" s="55" t="e">
        <f>SUMIFS('Variance Analysis'!H$9:H$24,'Variance Analysis'!$B$9:$B$24,'Variance Analysis'!$B$10,'Variance Analysis'!$A$9:$A$24,'Variance Analysis'!$A$13)</f>
        <v>#REF!</v>
      </c>
      <c r="I51" s="55" t="e">
        <f>SUMIFS('Variance Analysis'!I$9:I$24,'Variance Analysis'!$B$9:$B$24,'Variance Analysis'!$B$10,'Variance Analysis'!$A$9:$A$24,'Variance Analysis'!$A$13)</f>
        <v>#REF!</v>
      </c>
      <c r="J51" s="55" t="e">
        <f>SUMIFS('Variance Analysis'!J$9:J$24,'Variance Analysis'!$B$9:$B$24,'Variance Analysis'!$B$10,'Variance Analysis'!$A$9:$A$24,'Variance Analysis'!$A$13)</f>
        <v>#REF!</v>
      </c>
      <c r="K51" s="55" t="e">
        <f>SUMIFS('Variance Analysis'!K$9:K$24,'Variance Analysis'!$B$9:$B$24,'Variance Analysis'!$B$10,'Variance Analysis'!$A$9:$A$24,'Variance Analysis'!$A$13)</f>
        <v>#REF!</v>
      </c>
      <c r="L51" s="55" t="e">
        <f>SUMIFS('Variance Analysis'!L$9:L$24,'Variance Analysis'!$B$9:$B$24,'Variance Analysis'!$B$10,'Variance Analysis'!$A$9:$A$24,'Variance Analysis'!$A$13)</f>
        <v>#REF!</v>
      </c>
      <c r="M51" s="55" t="e">
        <f>SUMIFS('Variance Analysis'!M$9:M$24,'Variance Analysis'!$B$9:$B$24,'Variance Analysis'!$B$10,'Variance Analysis'!$A$9:$A$24,'Variance Analysis'!$A$13)</f>
        <v>#REF!</v>
      </c>
      <c r="N51" s="55"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4" t="s">
        <v>35</v>
      </c>
      <c r="B52" s="54" t="s">
        <v>33</v>
      </c>
      <c r="C52" s="55" t="e">
        <f>SUMIFS('Variance Analysis'!C$9:C$24,'Variance Analysis'!$B$9:$B$24,'Variance Analysis'!$B$11,'Variance Analysis'!$A$9:$A$24,'Variance Analysis'!$A$13)</f>
        <v>#REF!</v>
      </c>
      <c r="D52" s="55" t="e">
        <f>SUMIFS('Variance Analysis'!D$9:D$24,'Variance Analysis'!$B$9:$B$24,'Variance Analysis'!$B$11,'Variance Analysis'!$A$9:$A$24,'Variance Analysis'!$A$13)</f>
        <v>#REF!</v>
      </c>
      <c r="E52" s="55" t="e">
        <f>SUMIFS('Variance Analysis'!E$9:E$24,'Variance Analysis'!$B$9:$B$24,'Variance Analysis'!$B$11,'Variance Analysis'!$A$9:$A$24,'Variance Analysis'!$A$13)</f>
        <v>#REF!</v>
      </c>
      <c r="F52" s="55" t="e">
        <f>SUMIFS('Variance Analysis'!F$9:F$24,'Variance Analysis'!$B$9:$B$24,'Variance Analysis'!$B$11,'Variance Analysis'!$A$9:$A$24,'Variance Analysis'!$A$13)</f>
        <v>#REF!</v>
      </c>
      <c r="G52" s="55" t="e">
        <f>SUMIFS('Variance Analysis'!G$9:G$24,'Variance Analysis'!$B$9:$B$24,'Variance Analysis'!$B$11,'Variance Analysis'!$A$9:$A$24,'Variance Analysis'!$A$13)</f>
        <v>#REF!</v>
      </c>
      <c r="H52" s="55" t="e">
        <f>SUMIFS('Variance Analysis'!H$9:H$24,'Variance Analysis'!$B$9:$B$24,'Variance Analysis'!$B$11,'Variance Analysis'!$A$9:$A$24,'Variance Analysis'!$A$13)</f>
        <v>#REF!</v>
      </c>
      <c r="I52" s="55" t="e">
        <f>SUMIFS('Variance Analysis'!I$9:I$24,'Variance Analysis'!$B$9:$B$24,'Variance Analysis'!$B$11,'Variance Analysis'!$A$9:$A$24,'Variance Analysis'!$A$13)</f>
        <v>#REF!</v>
      </c>
      <c r="J52" s="55" t="e">
        <f>SUMIFS('Variance Analysis'!J$9:J$24,'Variance Analysis'!$B$9:$B$24,'Variance Analysis'!$B$11,'Variance Analysis'!$A$9:$A$24,'Variance Analysis'!$A$13)</f>
        <v>#REF!</v>
      </c>
      <c r="K52" s="55" t="e">
        <f>SUMIFS('Variance Analysis'!K$9:K$24,'Variance Analysis'!$B$9:$B$24,'Variance Analysis'!$B$11,'Variance Analysis'!$A$9:$A$24,'Variance Analysis'!$A$13)</f>
        <v>#REF!</v>
      </c>
      <c r="L52" s="55" t="e">
        <f>SUMIFS('Variance Analysis'!L$9:L$24,'Variance Analysis'!$B$9:$B$24,'Variance Analysis'!$B$11,'Variance Analysis'!$A$9:$A$24,'Variance Analysis'!$A$13)</f>
        <v>#REF!</v>
      </c>
      <c r="M52" s="55" t="e">
        <f>SUMIFS('Variance Analysis'!M$9:M$24,'Variance Analysis'!$B$9:$B$24,'Variance Analysis'!$B$11,'Variance Analysis'!$A$9:$A$24,'Variance Analysis'!$A$13)</f>
        <v>#REF!</v>
      </c>
      <c r="N52" s="55"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4" t="s">
        <v>17</v>
      </c>
      <c r="B53" s="54" t="s">
        <v>82</v>
      </c>
      <c r="C53" s="63" t="e">
        <f>#REF!</f>
        <v>#REF!</v>
      </c>
      <c r="D53" s="63" t="e">
        <f>#REF!</f>
        <v>#REF!</v>
      </c>
      <c r="E53" s="63" t="e">
        <f>#REF!</f>
        <v>#REF!</v>
      </c>
      <c r="F53" s="63" t="e">
        <f>#REF!</f>
        <v>#REF!</v>
      </c>
      <c r="G53" s="63" t="e">
        <f>#REF!</f>
        <v>#REF!</v>
      </c>
      <c r="H53" s="63" t="e">
        <f>#REF!</f>
        <v>#REF!</v>
      </c>
      <c r="I53" s="63" t="e">
        <f>#REF!</f>
        <v>#REF!</v>
      </c>
      <c r="J53" s="63" t="e">
        <f>#REF!</f>
        <v>#REF!</v>
      </c>
      <c r="K53" s="63" t="e">
        <f>#REF!</f>
        <v>#REF!</v>
      </c>
      <c r="L53" s="63" t="e">
        <f>#REF!</f>
        <v>#REF!</v>
      </c>
      <c r="M53" s="63" t="e">
        <f>#REF!</f>
        <v>#REF!</v>
      </c>
      <c r="N53" s="63" t="e">
        <f>#REF!</f>
        <v>#REF!</v>
      </c>
      <c r="O53" s="2"/>
      <c r="P53" s="2"/>
      <c r="Q53" s="2"/>
      <c r="R53" s="2"/>
      <c r="S53" s="2"/>
      <c r="T53" s="2"/>
      <c r="U53" s="2"/>
      <c r="V53" s="2"/>
      <c r="W53" s="2"/>
      <c r="X53" s="2"/>
      <c r="Y53" s="2"/>
      <c r="Z53" s="2"/>
    </row>
    <row r="54" spans="1:26" ht="13.5" customHeight="1" thickTop="1" thickBot="1">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c r="A56" s="28" t="s">
        <v>77</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c r="A57" s="28" t="s">
        <v>30</v>
      </c>
      <c r="B57" s="28"/>
      <c r="C57" s="29" t="s">
        <v>1</v>
      </c>
      <c r="D57" s="29" t="s">
        <v>2</v>
      </c>
      <c r="E57" s="29" t="s">
        <v>3</v>
      </c>
      <c r="F57" s="29" t="s">
        <v>4</v>
      </c>
      <c r="G57" s="29" t="s">
        <v>5</v>
      </c>
      <c r="H57" s="29" t="s">
        <v>6</v>
      </c>
      <c r="I57" s="29" t="s">
        <v>7</v>
      </c>
      <c r="J57" s="29" t="s">
        <v>8</v>
      </c>
      <c r="K57" s="29" t="s">
        <v>9</v>
      </c>
      <c r="L57" s="29" t="s">
        <v>10</v>
      </c>
      <c r="M57" s="29" t="s">
        <v>11</v>
      </c>
      <c r="N57" s="29" t="s">
        <v>12</v>
      </c>
      <c r="O57" s="28"/>
      <c r="P57" s="28"/>
      <c r="Q57" s="28"/>
      <c r="R57" s="28"/>
      <c r="S57" s="28"/>
      <c r="T57" s="28"/>
      <c r="U57" s="28"/>
      <c r="V57" s="28"/>
      <c r="W57" s="28"/>
      <c r="X57" s="28"/>
      <c r="Y57" s="28"/>
      <c r="Z57" s="28"/>
    </row>
    <row r="58" spans="1:26" ht="13.5" customHeight="1">
      <c r="A58" s="54" t="s">
        <v>32</v>
      </c>
      <c r="B58" s="54" t="s">
        <v>33</v>
      </c>
      <c r="C58" s="55" t="e">
        <f>SUMIFS('Variance Analysis'!C$9:C$24,'Variance Analysis'!$B$9:$B$24,'Variance Analysis'!$B$12,'Variance Analysis'!$A$9:$A$24,'Variance Analysis'!$A$17)</f>
        <v>#REF!</v>
      </c>
      <c r="D58" s="55" t="e">
        <f>SUMIFS('Variance Analysis'!D$9:D$24,'Variance Analysis'!$B$9:$B$24,'Variance Analysis'!$B$12,'Variance Analysis'!$A$9:$A$24,'Variance Analysis'!$A$17)</f>
        <v>#REF!</v>
      </c>
      <c r="E58" s="55" t="e">
        <f>SUMIFS('Variance Analysis'!E$9:E$24,'Variance Analysis'!$B$9:$B$24,'Variance Analysis'!$B$12,'Variance Analysis'!$A$9:$A$24,'Variance Analysis'!$A$17)</f>
        <v>#REF!</v>
      </c>
      <c r="F58" s="55" t="e">
        <f>SUMIFS('Variance Analysis'!F$9:F$24,'Variance Analysis'!$B$9:$B$24,'Variance Analysis'!$B$12,'Variance Analysis'!$A$9:$A$24,'Variance Analysis'!$A$17)</f>
        <v>#REF!</v>
      </c>
      <c r="G58" s="55" t="e">
        <f>SUMIFS('Variance Analysis'!G$9:G$24,'Variance Analysis'!$B$9:$B$24,'Variance Analysis'!$B$12,'Variance Analysis'!$A$9:$A$24,'Variance Analysis'!$A$17)</f>
        <v>#REF!</v>
      </c>
      <c r="H58" s="55" t="e">
        <f>SUMIFS('Variance Analysis'!H$9:H$24,'Variance Analysis'!$B$9:$B$24,'Variance Analysis'!$B$12,'Variance Analysis'!$A$9:$A$24,'Variance Analysis'!$A$17)</f>
        <v>#REF!</v>
      </c>
      <c r="I58" s="55" t="e">
        <f>SUMIFS('Variance Analysis'!I$9:I$24,'Variance Analysis'!$B$9:$B$24,'Variance Analysis'!$B$12,'Variance Analysis'!$A$9:$A$24,'Variance Analysis'!$A$17)</f>
        <v>#REF!</v>
      </c>
      <c r="J58" s="55" t="e">
        <f>SUMIFS('Variance Analysis'!J$9:J$24,'Variance Analysis'!$B$9:$B$24,'Variance Analysis'!$B$12,'Variance Analysis'!$A$9:$A$24,'Variance Analysis'!$A$17)</f>
        <v>#REF!</v>
      </c>
      <c r="K58" s="55" t="e">
        <f>SUMIFS('Variance Analysis'!K$9:K$24,'Variance Analysis'!$B$9:$B$24,'Variance Analysis'!$B$12,'Variance Analysis'!$A$9:$A$24,'Variance Analysis'!$A$17)</f>
        <v>#REF!</v>
      </c>
      <c r="L58" s="55" t="e">
        <f>SUMIFS('Variance Analysis'!L$9:L$24,'Variance Analysis'!$B$9:$B$24,'Variance Analysis'!$B$12,'Variance Analysis'!$A$9:$A$24,'Variance Analysis'!$A$17)</f>
        <v>#REF!</v>
      </c>
      <c r="M58" s="55" t="e">
        <f>SUMIFS('Variance Analysis'!M$9:M$24,'Variance Analysis'!$B$9:$B$24,'Variance Analysis'!$B$12,'Variance Analysis'!$A$9:$A$24,'Variance Analysis'!$A$17)</f>
        <v>#REF!</v>
      </c>
      <c r="N58" s="55"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4" t="s">
        <v>34</v>
      </c>
      <c r="B59" s="54" t="s">
        <v>33</v>
      </c>
      <c r="C59" s="55" t="e">
        <f>SUMIFS('Variance Analysis'!C$9:C$24,'Variance Analysis'!$B$9:$B$24,'Variance Analysis'!$B$10,'Variance Analysis'!$A$9:$A$24,'Variance Analysis'!$A$17)</f>
        <v>#REF!</v>
      </c>
      <c r="D59" s="55" t="e">
        <f>SUMIFS('Variance Analysis'!D$9:D$24,'Variance Analysis'!$B$9:$B$24,'Variance Analysis'!$B$10,'Variance Analysis'!$A$9:$A$24,'Variance Analysis'!$A$17)</f>
        <v>#REF!</v>
      </c>
      <c r="E59" s="55" t="e">
        <f>SUMIFS('Variance Analysis'!E$9:E$24,'Variance Analysis'!$B$9:$B$24,'Variance Analysis'!$B$10,'Variance Analysis'!$A$9:$A$24,'Variance Analysis'!$A$17)</f>
        <v>#REF!</v>
      </c>
      <c r="F59" s="55" t="e">
        <f>SUMIFS('Variance Analysis'!F$9:F$24,'Variance Analysis'!$B$9:$B$24,'Variance Analysis'!$B$10,'Variance Analysis'!$A$9:$A$24,'Variance Analysis'!$A$17)</f>
        <v>#REF!</v>
      </c>
      <c r="G59" s="55" t="e">
        <f>SUMIFS('Variance Analysis'!G$9:G$24,'Variance Analysis'!$B$9:$B$24,'Variance Analysis'!$B$10,'Variance Analysis'!$A$9:$A$24,'Variance Analysis'!$A$17)</f>
        <v>#REF!</v>
      </c>
      <c r="H59" s="55" t="e">
        <f>SUMIFS('Variance Analysis'!H$9:H$24,'Variance Analysis'!$B$9:$B$24,'Variance Analysis'!$B$10,'Variance Analysis'!$A$9:$A$24,'Variance Analysis'!$A$17)</f>
        <v>#REF!</v>
      </c>
      <c r="I59" s="55" t="e">
        <f>SUMIFS('Variance Analysis'!I$9:I$24,'Variance Analysis'!$B$9:$B$24,'Variance Analysis'!$B$10,'Variance Analysis'!$A$9:$A$24,'Variance Analysis'!$A$17)</f>
        <v>#REF!</v>
      </c>
      <c r="J59" s="55" t="e">
        <f>SUMIFS('Variance Analysis'!J$9:J$24,'Variance Analysis'!$B$9:$B$24,'Variance Analysis'!$B$10,'Variance Analysis'!$A$9:$A$24,'Variance Analysis'!$A$17)</f>
        <v>#REF!</v>
      </c>
      <c r="K59" s="55" t="e">
        <f>SUMIFS('Variance Analysis'!K$9:K$24,'Variance Analysis'!$B$9:$B$24,'Variance Analysis'!$B$10,'Variance Analysis'!$A$9:$A$24,'Variance Analysis'!$A$17)</f>
        <v>#REF!</v>
      </c>
      <c r="L59" s="55" t="e">
        <f>SUMIFS('Variance Analysis'!L$9:L$24,'Variance Analysis'!$B$9:$B$24,'Variance Analysis'!$B$10,'Variance Analysis'!$A$9:$A$24,'Variance Analysis'!$A$17)</f>
        <v>#REF!</v>
      </c>
      <c r="M59" s="55" t="e">
        <f>SUMIFS('Variance Analysis'!M$9:M$24,'Variance Analysis'!$B$9:$B$24,'Variance Analysis'!$B$10,'Variance Analysis'!$A$9:$A$24,'Variance Analysis'!$A$17)</f>
        <v>#REF!</v>
      </c>
      <c r="N59" s="55"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4" t="s">
        <v>35</v>
      </c>
      <c r="B60" s="54" t="s">
        <v>33</v>
      </c>
      <c r="C60" s="55" t="e">
        <f>SUMIFS('Variance Analysis'!C$9:C$24,'Variance Analysis'!$B$9:$B$24,'Variance Analysis'!$B$11,'Variance Analysis'!$A$9:$A$24,'Variance Analysis'!$A$17)</f>
        <v>#REF!</v>
      </c>
      <c r="D60" s="55" t="e">
        <f>SUMIFS('Variance Analysis'!D$9:D$24,'Variance Analysis'!$B$9:$B$24,'Variance Analysis'!$B$11,'Variance Analysis'!$A$9:$A$24,'Variance Analysis'!$A$17)</f>
        <v>#REF!</v>
      </c>
      <c r="E60" s="55" t="e">
        <f>SUMIFS('Variance Analysis'!E$9:E$24,'Variance Analysis'!$B$9:$B$24,'Variance Analysis'!$B$11,'Variance Analysis'!$A$9:$A$24,'Variance Analysis'!$A$17)</f>
        <v>#REF!</v>
      </c>
      <c r="F60" s="55" t="e">
        <f>SUMIFS('Variance Analysis'!F$9:F$24,'Variance Analysis'!$B$9:$B$24,'Variance Analysis'!$B$11,'Variance Analysis'!$A$9:$A$24,'Variance Analysis'!$A$17)</f>
        <v>#REF!</v>
      </c>
      <c r="G60" s="55" t="e">
        <f>SUMIFS('Variance Analysis'!G$9:G$24,'Variance Analysis'!$B$9:$B$24,'Variance Analysis'!$B$11,'Variance Analysis'!$A$9:$A$24,'Variance Analysis'!$A$17)</f>
        <v>#REF!</v>
      </c>
      <c r="H60" s="55" t="e">
        <f>SUMIFS('Variance Analysis'!H$9:H$24,'Variance Analysis'!$B$9:$B$24,'Variance Analysis'!$B$11,'Variance Analysis'!$A$9:$A$24,'Variance Analysis'!$A$17)</f>
        <v>#REF!</v>
      </c>
      <c r="I60" s="55" t="e">
        <f>SUMIFS('Variance Analysis'!I$9:I$24,'Variance Analysis'!$B$9:$B$24,'Variance Analysis'!$B$11,'Variance Analysis'!$A$9:$A$24,'Variance Analysis'!$A$17)</f>
        <v>#REF!</v>
      </c>
      <c r="J60" s="55" t="e">
        <f>SUMIFS('Variance Analysis'!J$9:J$24,'Variance Analysis'!$B$9:$B$24,'Variance Analysis'!$B$11,'Variance Analysis'!$A$9:$A$24,'Variance Analysis'!$A$17)</f>
        <v>#REF!</v>
      </c>
      <c r="K60" s="55" t="e">
        <f>SUMIFS('Variance Analysis'!K$9:K$24,'Variance Analysis'!$B$9:$B$24,'Variance Analysis'!$B$11,'Variance Analysis'!$A$9:$A$24,'Variance Analysis'!$A$17)</f>
        <v>#REF!</v>
      </c>
      <c r="L60" s="55" t="e">
        <f>SUMIFS('Variance Analysis'!L$9:L$24,'Variance Analysis'!$B$9:$B$24,'Variance Analysis'!$B$11,'Variance Analysis'!$A$9:$A$24,'Variance Analysis'!$A$17)</f>
        <v>#REF!</v>
      </c>
      <c r="M60" s="55" t="e">
        <f>SUMIFS('Variance Analysis'!M$9:M$24,'Variance Analysis'!$B$9:$B$24,'Variance Analysis'!$B$11,'Variance Analysis'!$A$9:$A$24,'Variance Analysis'!$A$17)</f>
        <v>#REF!</v>
      </c>
      <c r="N60" s="55"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4" t="s">
        <v>18</v>
      </c>
      <c r="B61" s="54" t="s">
        <v>82</v>
      </c>
      <c r="C61" s="63" t="e">
        <f>#REF!</f>
        <v>#REF!</v>
      </c>
      <c r="D61" s="63" t="e">
        <f>#REF!</f>
        <v>#REF!</v>
      </c>
      <c r="E61" s="63" t="e">
        <f>#REF!</f>
        <v>#REF!</v>
      </c>
      <c r="F61" s="63" t="e">
        <f>#REF!</f>
        <v>#REF!</v>
      </c>
      <c r="G61" s="63" t="e">
        <f>#REF!</f>
        <v>#REF!</v>
      </c>
      <c r="H61" s="63" t="e">
        <f>#REF!</f>
        <v>#REF!</v>
      </c>
      <c r="I61" s="63" t="e">
        <f>#REF!</f>
        <v>#REF!</v>
      </c>
      <c r="J61" s="63" t="e">
        <f>#REF!</f>
        <v>#REF!</v>
      </c>
      <c r="K61" s="63" t="e">
        <f>#REF!</f>
        <v>#REF!</v>
      </c>
      <c r="L61" s="63" t="e">
        <f>#REF!</f>
        <v>#REF!</v>
      </c>
      <c r="M61" s="63" t="e">
        <f>#REF!</f>
        <v>#REF!</v>
      </c>
      <c r="N61" s="63" t="e">
        <f>#REF!</f>
        <v>#REF!</v>
      </c>
      <c r="O61" s="2"/>
      <c r="P61" s="2"/>
      <c r="Q61" s="2"/>
      <c r="R61" s="2"/>
      <c r="S61" s="2"/>
      <c r="T61" s="2"/>
      <c r="U61" s="2"/>
      <c r="V61" s="2"/>
      <c r="W61" s="2"/>
      <c r="X61" s="2"/>
      <c r="Y61" s="2"/>
      <c r="Z61" s="2"/>
    </row>
    <row r="62" spans="1:26" ht="13.5" customHeight="1" thickTop="1" thickBot="1">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1"/>
      <c r="B63" s="2"/>
      <c r="C63" s="58"/>
      <c r="D63" s="58"/>
      <c r="E63" s="58"/>
      <c r="F63" s="58"/>
      <c r="G63" s="58"/>
      <c r="H63" s="58"/>
      <c r="I63" s="58"/>
      <c r="J63" s="58"/>
      <c r="K63" s="58"/>
      <c r="L63" s="58"/>
      <c r="M63" s="58"/>
      <c r="N63" s="58"/>
      <c r="O63" s="2"/>
      <c r="P63" s="2"/>
      <c r="Q63" s="2"/>
      <c r="R63" s="2"/>
      <c r="S63" s="2"/>
      <c r="T63" s="2"/>
      <c r="U63" s="2"/>
      <c r="V63" s="2"/>
      <c r="W63" s="2"/>
      <c r="X63" s="2"/>
      <c r="Y63" s="2"/>
      <c r="Z63" s="2"/>
    </row>
    <row r="64" spans="1:26" s="32" customFormat="1" ht="13.5" customHeight="1">
      <c r="A64" s="28" t="s">
        <v>78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c r="A65" s="28" t="s">
        <v>30</v>
      </c>
      <c r="B65" s="28"/>
      <c r="C65" s="29" t="s">
        <v>1</v>
      </c>
      <c r="D65" s="29" t="s">
        <v>2</v>
      </c>
      <c r="E65" s="29" t="s">
        <v>3</v>
      </c>
      <c r="F65" s="29" t="s">
        <v>4</v>
      </c>
      <c r="G65" s="29" t="s">
        <v>5</v>
      </c>
      <c r="H65" s="29" t="s">
        <v>6</v>
      </c>
      <c r="I65" s="29" t="s">
        <v>7</v>
      </c>
      <c r="J65" s="29" t="s">
        <v>8</v>
      </c>
      <c r="K65" s="29" t="s">
        <v>9</v>
      </c>
      <c r="L65" s="29" t="s">
        <v>10</v>
      </c>
      <c r="M65" s="29" t="s">
        <v>11</v>
      </c>
      <c r="N65" s="29" t="s">
        <v>12</v>
      </c>
      <c r="O65" s="21"/>
      <c r="P65" s="21"/>
      <c r="Q65" s="21"/>
      <c r="R65" s="21"/>
      <c r="S65" s="21"/>
      <c r="T65" s="21"/>
      <c r="U65" s="21"/>
      <c r="V65" s="21"/>
      <c r="W65" s="21"/>
      <c r="X65" s="21"/>
      <c r="Y65" s="21"/>
      <c r="Z65" s="21"/>
    </row>
    <row r="66" spans="1:26" ht="13.5" customHeight="1">
      <c r="A66" s="54" t="s">
        <v>32</v>
      </c>
      <c r="B66" s="54" t="s">
        <v>33</v>
      </c>
      <c r="C66" s="55" t="e">
        <f>SUMIFS('Variance Analysis'!C$9:C$24,'Variance Analysis'!$B$9:$B$24,'Variance Analysis'!$B$12,'Variance Analysis'!$A$9:$A$24,'Variance Analysis'!$A$21)</f>
        <v>#REF!</v>
      </c>
      <c r="D66" s="55" t="e">
        <f>SUMIFS('Variance Analysis'!D$9:D$24,'Variance Analysis'!$B$9:$B$24,'Variance Analysis'!$B$12,'Variance Analysis'!$A$9:$A$24,'Variance Analysis'!$A$21)</f>
        <v>#REF!</v>
      </c>
      <c r="E66" s="55" t="e">
        <f>SUMIFS('Variance Analysis'!E$9:E$24,'Variance Analysis'!$B$9:$B$24,'Variance Analysis'!$B$12,'Variance Analysis'!$A$9:$A$24,'Variance Analysis'!$A$21)</f>
        <v>#REF!</v>
      </c>
      <c r="F66" s="55" t="e">
        <f>SUMIFS('Variance Analysis'!F$9:F$24,'Variance Analysis'!$B$9:$B$24,'Variance Analysis'!$B$12,'Variance Analysis'!$A$9:$A$24,'Variance Analysis'!$A$21)</f>
        <v>#REF!</v>
      </c>
      <c r="G66" s="55" t="e">
        <f>SUMIFS('Variance Analysis'!G$9:G$24,'Variance Analysis'!$B$9:$B$24,'Variance Analysis'!$B$12,'Variance Analysis'!$A$9:$A$24,'Variance Analysis'!$A$21)</f>
        <v>#REF!</v>
      </c>
      <c r="H66" s="55" t="e">
        <f>SUMIFS('Variance Analysis'!H$9:H$24,'Variance Analysis'!$B$9:$B$24,'Variance Analysis'!$B$12,'Variance Analysis'!$A$9:$A$24,'Variance Analysis'!$A$21)</f>
        <v>#REF!</v>
      </c>
      <c r="I66" s="55" t="e">
        <f>SUMIFS('Variance Analysis'!I$9:I$24,'Variance Analysis'!$B$9:$B$24,'Variance Analysis'!$B$12,'Variance Analysis'!$A$9:$A$24,'Variance Analysis'!$A$21)</f>
        <v>#REF!</v>
      </c>
      <c r="J66" s="55" t="e">
        <f>SUMIFS('Variance Analysis'!J$9:J$24,'Variance Analysis'!$B$9:$B$24,'Variance Analysis'!$B$12,'Variance Analysis'!$A$9:$A$24,'Variance Analysis'!$A$21)</f>
        <v>#REF!</v>
      </c>
      <c r="K66" s="55" t="e">
        <f>SUMIFS('Variance Analysis'!K$9:K$24,'Variance Analysis'!$B$9:$B$24,'Variance Analysis'!$B$12,'Variance Analysis'!$A$9:$A$24,'Variance Analysis'!$A$21)</f>
        <v>#REF!</v>
      </c>
      <c r="L66" s="55" t="e">
        <f>SUMIFS('Variance Analysis'!L$9:L$24,'Variance Analysis'!$B$9:$B$24,'Variance Analysis'!$B$12,'Variance Analysis'!$A$9:$A$24,'Variance Analysis'!$A$21)</f>
        <v>#REF!</v>
      </c>
      <c r="M66" s="55" t="e">
        <f>SUMIFS('Variance Analysis'!M$9:M$24,'Variance Analysis'!$B$9:$B$24,'Variance Analysis'!$B$12,'Variance Analysis'!$A$9:$A$24,'Variance Analysis'!$A$21)</f>
        <v>#REF!</v>
      </c>
      <c r="N66" s="55"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4" t="s">
        <v>34</v>
      </c>
      <c r="B67" s="54" t="s">
        <v>33</v>
      </c>
      <c r="C67" s="55" t="e">
        <f>SUMIFS('Variance Analysis'!C$9:C$24,'Variance Analysis'!$B$9:$B$24,'Variance Analysis'!$B$10,'Variance Analysis'!$A$9:$A$24,'Variance Analysis'!$A$21)</f>
        <v>#REF!</v>
      </c>
      <c r="D67" s="55" t="e">
        <f>SUMIFS('Variance Analysis'!D$9:D$24,'Variance Analysis'!$B$9:$B$24,'Variance Analysis'!$B$10,'Variance Analysis'!$A$9:$A$24,'Variance Analysis'!$A$21)</f>
        <v>#REF!</v>
      </c>
      <c r="E67" s="55" t="e">
        <f>SUMIFS('Variance Analysis'!E$9:E$24,'Variance Analysis'!$B$9:$B$24,'Variance Analysis'!$B$10,'Variance Analysis'!$A$9:$A$24,'Variance Analysis'!$A$21)</f>
        <v>#REF!</v>
      </c>
      <c r="F67" s="55" t="e">
        <f>SUMIFS('Variance Analysis'!F$9:F$24,'Variance Analysis'!$B$9:$B$24,'Variance Analysis'!$B$10,'Variance Analysis'!$A$9:$A$24,'Variance Analysis'!$A$21)</f>
        <v>#REF!</v>
      </c>
      <c r="G67" s="55" t="e">
        <f>SUMIFS('Variance Analysis'!G$9:G$24,'Variance Analysis'!$B$9:$B$24,'Variance Analysis'!$B$10,'Variance Analysis'!$A$9:$A$24,'Variance Analysis'!$A$21)</f>
        <v>#REF!</v>
      </c>
      <c r="H67" s="55" t="e">
        <f>SUMIFS('Variance Analysis'!H$9:H$24,'Variance Analysis'!$B$9:$B$24,'Variance Analysis'!$B$10,'Variance Analysis'!$A$9:$A$24,'Variance Analysis'!$A$21)</f>
        <v>#REF!</v>
      </c>
      <c r="I67" s="55" t="e">
        <f>SUMIFS('Variance Analysis'!I$9:I$24,'Variance Analysis'!$B$9:$B$24,'Variance Analysis'!$B$10,'Variance Analysis'!$A$9:$A$24,'Variance Analysis'!$A$21)</f>
        <v>#REF!</v>
      </c>
      <c r="J67" s="55" t="e">
        <f>SUMIFS('Variance Analysis'!J$9:J$24,'Variance Analysis'!$B$9:$B$24,'Variance Analysis'!$B$10,'Variance Analysis'!$A$9:$A$24,'Variance Analysis'!$A$21)</f>
        <v>#REF!</v>
      </c>
      <c r="K67" s="55" t="e">
        <f>SUMIFS('Variance Analysis'!K$9:K$24,'Variance Analysis'!$B$9:$B$24,'Variance Analysis'!$B$10,'Variance Analysis'!$A$9:$A$24,'Variance Analysis'!$A$21)</f>
        <v>#REF!</v>
      </c>
      <c r="L67" s="55" t="e">
        <f>SUMIFS('Variance Analysis'!L$9:L$24,'Variance Analysis'!$B$9:$B$24,'Variance Analysis'!$B$10,'Variance Analysis'!$A$9:$A$24,'Variance Analysis'!$A$21)</f>
        <v>#REF!</v>
      </c>
      <c r="M67" s="55" t="e">
        <f>SUMIFS('Variance Analysis'!M$9:M$24,'Variance Analysis'!$B$9:$B$24,'Variance Analysis'!$B$10,'Variance Analysis'!$A$9:$A$24,'Variance Analysis'!$A$21)</f>
        <v>#REF!</v>
      </c>
      <c r="N67" s="55"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4" t="s">
        <v>35</v>
      </c>
      <c r="B68" s="54" t="s">
        <v>33</v>
      </c>
      <c r="C68" s="55" t="e">
        <f>SUMIFS('Variance Analysis'!C$9:C$24,'Variance Analysis'!$B$9:$B$24,'Variance Analysis'!$B$11,'Variance Analysis'!$A$9:$A$24,'Variance Analysis'!$A$21)</f>
        <v>#REF!</v>
      </c>
      <c r="D68" s="55" t="e">
        <f>SUMIFS('Variance Analysis'!D$9:D$24,'Variance Analysis'!$B$9:$B$24,'Variance Analysis'!$B$11,'Variance Analysis'!$A$9:$A$24,'Variance Analysis'!$A$21)</f>
        <v>#REF!</v>
      </c>
      <c r="E68" s="55" t="e">
        <f>SUMIFS('Variance Analysis'!E$9:E$24,'Variance Analysis'!$B$9:$B$24,'Variance Analysis'!$B$11,'Variance Analysis'!$A$9:$A$24,'Variance Analysis'!$A$21)</f>
        <v>#REF!</v>
      </c>
      <c r="F68" s="55" t="e">
        <f>SUMIFS('Variance Analysis'!F$9:F$24,'Variance Analysis'!$B$9:$B$24,'Variance Analysis'!$B$11,'Variance Analysis'!$A$9:$A$24,'Variance Analysis'!$A$21)</f>
        <v>#REF!</v>
      </c>
      <c r="G68" s="55" t="e">
        <f>SUMIFS('Variance Analysis'!G$9:G$24,'Variance Analysis'!$B$9:$B$24,'Variance Analysis'!$B$11,'Variance Analysis'!$A$9:$A$24,'Variance Analysis'!$A$21)</f>
        <v>#REF!</v>
      </c>
      <c r="H68" s="55" t="e">
        <f>SUMIFS('Variance Analysis'!H$9:H$24,'Variance Analysis'!$B$9:$B$24,'Variance Analysis'!$B$11,'Variance Analysis'!$A$9:$A$24,'Variance Analysis'!$A$21)</f>
        <v>#REF!</v>
      </c>
      <c r="I68" s="55" t="e">
        <f>SUMIFS('Variance Analysis'!I$9:I$24,'Variance Analysis'!$B$9:$B$24,'Variance Analysis'!$B$11,'Variance Analysis'!$A$9:$A$24,'Variance Analysis'!$A$21)</f>
        <v>#REF!</v>
      </c>
      <c r="J68" s="55" t="e">
        <f>SUMIFS('Variance Analysis'!J$9:J$24,'Variance Analysis'!$B$9:$B$24,'Variance Analysis'!$B$11,'Variance Analysis'!$A$9:$A$24,'Variance Analysis'!$A$21)</f>
        <v>#REF!</v>
      </c>
      <c r="K68" s="55" t="e">
        <f>SUMIFS('Variance Analysis'!K$9:K$24,'Variance Analysis'!$B$9:$B$24,'Variance Analysis'!$B$11,'Variance Analysis'!$A$9:$A$24,'Variance Analysis'!$A$21)</f>
        <v>#REF!</v>
      </c>
      <c r="L68" s="55" t="e">
        <f>SUMIFS('Variance Analysis'!L$9:L$24,'Variance Analysis'!$B$9:$B$24,'Variance Analysis'!$B$11,'Variance Analysis'!$A$9:$A$24,'Variance Analysis'!$A$21)</f>
        <v>#REF!</v>
      </c>
      <c r="M68" s="55" t="e">
        <f>SUMIFS('Variance Analysis'!M$9:M$24,'Variance Analysis'!$B$9:$B$24,'Variance Analysis'!$B$11,'Variance Analysis'!$A$9:$A$24,'Variance Analysis'!$A$21)</f>
        <v>#REF!</v>
      </c>
      <c r="N68" s="55"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4" t="s">
        <v>13</v>
      </c>
      <c r="B69" s="54" t="s">
        <v>82</v>
      </c>
      <c r="C69" s="63" t="e">
        <f>#REF!</f>
        <v>#REF!</v>
      </c>
      <c r="D69" s="63" t="e">
        <f>#REF!</f>
        <v>#REF!</v>
      </c>
      <c r="E69" s="63" t="e">
        <f>#REF!</f>
        <v>#REF!</v>
      </c>
      <c r="F69" s="63" t="e">
        <f>#REF!</f>
        <v>#REF!</v>
      </c>
      <c r="G69" s="63" t="e">
        <f>#REF!</f>
        <v>#REF!</v>
      </c>
      <c r="H69" s="63" t="e">
        <f>#REF!</f>
        <v>#REF!</v>
      </c>
      <c r="I69" s="63" t="e">
        <f>#REF!</f>
        <v>#REF!</v>
      </c>
      <c r="J69" s="63" t="e">
        <f>#REF!</f>
        <v>#REF!</v>
      </c>
      <c r="K69" s="63" t="e">
        <f>#REF!</f>
        <v>#REF!</v>
      </c>
      <c r="L69" s="63" t="e">
        <f>#REF!</f>
        <v>#REF!</v>
      </c>
      <c r="M69" s="63" t="e">
        <f>#REF!</f>
        <v>#REF!</v>
      </c>
      <c r="N69" s="63" t="e">
        <f>#REF!</f>
        <v>#REF!</v>
      </c>
      <c r="O69" s="2"/>
      <c r="P69" s="2"/>
      <c r="Q69" s="2"/>
      <c r="R69" s="2"/>
      <c r="S69" s="2"/>
      <c r="T69" s="2"/>
      <c r="U69" s="2"/>
      <c r="V69" s="2"/>
      <c r="W69" s="2"/>
      <c r="X69" s="2"/>
      <c r="Y69" s="2"/>
      <c r="Z69" s="2"/>
    </row>
    <row r="70" spans="1:26" ht="13.5" customHeight="1">
      <c r="A70" s="54" t="s">
        <v>17</v>
      </c>
      <c r="B70" s="54" t="s">
        <v>82</v>
      </c>
      <c r="C70" s="63" t="e">
        <f>#REF!</f>
        <v>#REF!</v>
      </c>
      <c r="D70" s="63" t="e">
        <f>#REF!</f>
        <v>#REF!</v>
      </c>
      <c r="E70" s="63" t="e">
        <f>#REF!</f>
        <v>#REF!</v>
      </c>
      <c r="F70" s="63" t="e">
        <f>#REF!</f>
        <v>#REF!</v>
      </c>
      <c r="G70" s="63" t="e">
        <f>#REF!</f>
        <v>#REF!</v>
      </c>
      <c r="H70" s="63" t="e">
        <f>#REF!</f>
        <v>#REF!</v>
      </c>
      <c r="I70" s="63" t="e">
        <f>#REF!</f>
        <v>#REF!</v>
      </c>
      <c r="J70" s="63" t="e">
        <f>#REF!</f>
        <v>#REF!</v>
      </c>
      <c r="K70" s="63" t="e">
        <f>#REF!</f>
        <v>#REF!</v>
      </c>
      <c r="L70" s="63" t="e">
        <f>#REF!</f>
        <v>#REF!</v>
      </c>
      <c r="M70" s="63" t="e">
        <f>#REF!</f>
        <v>#REF!</v>
      </c>
      <c r="N70" s="63" t="e">
        <f>#REF!</f>
        <v>#REF!</v>
      </c>
      <c r="O70" s="2"/>
      <c r="P70" s="2"/>
      <c r="Q70" s="2"/>
      <c r="R70" s="2"/>
      <c r="S70" s="2"/>
      <c r="T70" s="2"/>
      <c r="U70" s="2"/>
      <c r="V70" s="2"/>
      <c r="W70" s="2"/>
      <c r="X70" s="2"/>
      <c r="Y70" s="2"/>
      <c r="Z70" s="2"/>
    </row>
    <row r="71" spans="1:26" ht="13.5" customHeight="1" thickBot="1">
      <c r="A71" s="54" t="s">
        <v>18</v>
      </c>
      <c r="B71" s="54" t="s">
        <v>82</v>
      </c>
      <c r="C71" s="63" t="e">
        <f>#REF!</f>
        <v>#REF!</v>
      </c>
      <c r="D71" s="63" t="e">
        <f>#REF!</f>
        <v>#REF!</v>
      </c>
      <c r="E71" s="63" t="e">
        <f>#REF!</f>
        <v>#REF!</v>
      </c>
      <c r="F71" s="63" t="e">
        <f>#REF!</f>
        <v>#REF!</v>
      </c>
      <c r="G71" s="63" t="e">
        <f>#REF!</f>
        <v>#REF!</v>
      </c>
      <c r="H71" s="63" t="e">
        <f>#REF!</f>
        <v>#REF!</v>
      </c>
      <c r="I71" s="63" t="e">
        <f>#REF!</f>
        <v>#REF!</v>
      </c>
      <c r="J71" s="63" t="e">
        <f>#REF!</f>
        <v>#REF!</v>
      </c>
      <c r="K71" s="63" t="e">
        <f>#REF!</f>
        <v>#REF!</v>
      </c>
      <c r="L71" s="63" t="e">
        <f>#REF!</f>
        <v>#REF!</v>
      </c>
      <c r="M71" s="63" t="e">
        <f>#REF!</f>
        <v>#REF!</v>
      </c>
      <c r="N71" s="63" t="e">
        <f>#REF!</f>
        <v>#REF!</v>
      </c>
      <c r="O71" s="2"/>
      <c r="P71" s="2"/>
      <c r="Q71" s="2"/>
      <c r="R71" s="2"/>
      <c r="S71" s="2"/>
      <c r="T71" s="2"/>
      <c r="U71" s="2"/>
      <c r="V71" s="2"/>
      <c r="W71" s="2"/>
      <c r="X71" s="2"/>
      <c r="Y71" s="2"/>
      <c r="Z71" s="2"/>
    </row>
    <row r="72" spans="1:26" ht="13.5" customHeight="1" thickTop="1" thickBot="1">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c r="A74" s="38" t="s">
        <v>79</v>
      </c>
      <c r="B74" s="50"/>
      <c r="C74" s="62"/>
      <c r="D74" s="62"/>
      <c r="E74" s="62"/>
      <c r="F74" s="62"/>
      <c r="G74" s="62"/>
      <c r="H74" s="62"/>
      <c r="I74" s="62"/>
      <c r="J74" s="62"/>
      <c r="K74" s="62"/>
      <c r="L74" s="62"/>
      <c r="M74" s="62"/>
      <c r="N74" s="62"/>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T1047"/>
  <sheetViews>
    <sheetView showGridLines="0" zoomScale="70" zoomScaleNormal="70" workbookViewId="0">
      <selection activeCell="E68" sqref="E68"/>
    </sheetView>
  </sheetViews>
  <sheetFormatPr baseColWidth="10" defaultColWidth="14.5" defaultRowHeight="15" customHeight="1"/>
  <cols>
    <col min="1" max="1" width="28.33203125" customWidth="1"/>
    <col min="2" max="2" width="16.1640625" customWidth="1"/>
    <col min="3" max="14" width="15.1640625" customWidth="1"/>
    <col min="15" max="26" width="8.6640625" customWidth="1"/>
  </cols>
  <sheetData>
    <row r="1" spans="1:20" s="50" customFormat="1" ht="148" customHeight="1">
      <c r="A1" s="181" t="s">
        <v>62</v>
      </c>
      <c r="B1" s="171"/>
      <c r="C1" s="171"/>
      <c r="D1" s="171"/>
      <c r="E1" s="171"/>
      <c r="F1" s="171"/>
      <c r="G1" s="171"/>
      <c r="H1" s="171"/>
      <c r="I1" s="171"/>
      <c r="J1" s="171"/>
      <c r="K1" s="171"/>
      <c r="L1" s="171"/>
      <c r="M1" s="171"/>
      <c r="N1" s="171"/>
      <c r="O1" s="171"/>
      <c r="P1" s="171"/>
      <c r="Q1" s="171"/>
      <c r="R1" s="171"/>
      <c r="S1" s="171"/>
      <c r="T1" s="171"/>
    </row>
    <row r="2" spans="1:20" s="50" customFormat="1" ht="41.25" customHeight="1">
      <c r="A2" s="36" t="s">
        <v>41</v>
      </c>
    </row>
    <row r="3" spans="1:20" s="50" customFormat="1" ht="20.25" customHeight="1">
      <c r="A3" s="36"/>
    </row>
    <row r="4" spans="1:20" s="50" customFormat="1" ht="21" customHeight="1">
      <c r="A4" s="36" t="s">
        <v>69</v>
      </c>
    </row>
    <row r="5" spans="1:20" s="50" customFormat="1" ht="22" customHeight="1">
      <c r="A5" s="36" t="s">
        <v>51</v>
      </c>
    </row>
    <row r="6" spans="1:20" s="27" customFormat="1" ht="14.25" customHeight="1">
      <c r="A6" s="28" t="s">
        <v>39</v>
      </c>
      <c r="B6" s="28" t="s">
        <v>31</v>
      </c>
      <c r="C6" s="29" t="s">
        <v>1</v>
      </c>
      <c r="D6" s="29" t="s">
        <v>2</v>
      </c>
      <c r="E6" s="29" t="s">
        <v>3</v>
      </c>
      <c r="F6" s="29" t="s">
        <v>4</v>
      </c>
      <c r="G6" s="29" t="s">
        <v>5</v>
      </c>
      <c r="H6" s="29" t="s">
        <v>6</v>
      </c>
      <c r="I6" s="29" t="s">
        <v>7</v>
      </c>
      <c r="J6" s="29" t="s">
        <v>8</v>
      </c>
      <c r="K6" s="29" t="s">
        <v>9</v>
      </c>
      <c r="L6" s="29" t="s">
        <v>10</v>
      </c>
      <c r="M6" s="29" t="s">
        <v>11</v>
      </c>
      <c r="N6" s="29" t="s">
        <v>12</v>
      </c>
    </row>
    <row r="7" spans="1:20" ht="14.25" customHeight="1">
      <c r="A7" s="54" t="s">
        <v>65</v>
      </c>
      <c r="B7" s="54" t="s">
        <v>33</v>
      </c>
      <c r="C7" s="55" t="e">
        <f>SUMIFS('Variance Analysis'!C$30:C$45,'Variance Analysis'!$B$30:$B$45,'Variance Analysis'!$B$33,'Variance Analysis'!$A$30:$A$45,'Variance Analysis'!$A$33)</f>
        <v>#REF!</v>
      </c>
      <c r="D7" s="55" t="e">
        <f>SUMIFS('Variance Analysis'!D$30:D$45,'Variance Analysis'!$B$30:$B$45,'Variance Analysis'!$B$33,'Variance Analysis'!$A$30:$A$45,'Variance Analysis'!$A$33)</f>
        <v>#REF!</v>
      </c>
      <c r="E7" s="55" t="e">
        <f>SUMIFS('Variance Analysis'!E$30:E$45,'Variance Analysis'!$B$30:$B$45,'Variance Analysis'!$B$33,'Variance Analysis'!$A$30:$A$45,'Variance Analysis'!$A$33)</f>
        <v>#REF!</v>
      </c>
      <c r="F7" s="55" t="e">
        <f>SUMIFS('Variance Analysis'!F$30:F$45,'Variance Analysis'!$B$30:$B$45,'Variance Analysis'!$B$33,'Variance Analysis'!$A$30:$A$45,'Variance Analysis'!$A$33)</f>
        <v>#REF!</v>
      </c>
      <c r="G7" s="55" t="e">
        <f>SUMIFS('Variance Analysis'!G$30:G$45,'Variance Analysis'!$B$30:$B$45,'Variance Analysis'!$B$33,'Variance Analysis'!$A$30:$A$45,'Variance Analysis'!$A$33)</f>
        <v>#REF!</v>
      </c>
      <c r="H7" s="55" t="e">
        <f>SUMIFS('Variance Analysis'!H$30:H$45,'Variance Analysis'!$B$30:$B$45,'Variance Analysis'!$B$33,'Variance Analysis'!$A$30:$A$45,'Variance Analysis'!$A$33)</f>
        <v>#REF!</v>
      </c>
      <c r="I7" s="55" t="e">
        <f>SUMIFS('Variance Analysis'!I$30:I$45,'Variance Analysis'!$B$30:$B$45,'Variance Analysis'!$B$33,'Variance Analysis'!$A$30:$A$45,'Variance Analysis'!$A$33)</f>
        <v>#REF!</v>
      </c>
      <c r="J7" s="55" t="e">
        <f>SUMIFS('Variance Analysis'!J$30:J$45,'Variance Analysis'!$B$30:$B$45,'Variance Analysis'!$B$33,'Variance Analysis'!$A$30:$A$45,'Variance Analysis'!$A$33)</f>
        <v>#REF!</v>
      </c>
      <c r="K7" s="55" t="e">
        <f>SUMIFS('Variance Analysis'!K$30:K$45,'Variance Analysis'!$B$30:$B$45,'Variance Analysis'!$B$33,'Variance Analysis'!$A$30:$A$45,'Variance Analysis'!$A$33)</f>
        <v>#REF!</v>
      </c>
      <c r="L7" s="55" t="e">
        <f>SUMIFS('Variance Analysis'!L$30:L$45,'Variance Analysis'!$B$30:$B$45,'Variance Analysis'!$B$33,'Variance Analysis'!$A$30:$A$45,'Variance Analysis'!$A$33)</f>
        <v>#REF!</v>
      </c>
      <c r="M7" s="55" t="e">
        <f>SUMIFS('Variance Analysis'!M$30:M$45,'Variance Analysis'!$B$30:$B$45,'Variance Analysis'!$B$33,'Variance Analysis'!$A$30:$A$45,'Variance Analysis'!$A$33)</f>
        <v>#REF!</v>
      </c>
      <c r="N7" s="55" t="e">
        <f>SUMIFS('Variance Analysis'!N$30:N$45,'Variance Analysis'!$B$30:$B$45,'Variance Analysis'!$B$33,'Variance Analysis'!$A$30:$A$45,'Variance Analysis'!$A$33)</f>
        <v>#REF!</v>
      </c>
    </row>
    <row r="8" spans="1:20" ht="14.25" customHeight="1">
      <c r="A8" s="54" t="s">
        <v>66</v>
      </c>
      <c r="B8" s="54" t="s">
        <v>33</v>
      </c>
      <c r="C8" s="55" t="e">
        <f>SUMIFS('Variance Analysis'!C$30:C$45,'Variance Analysis'!$B$30:$B$45,'Variance Analysis'!$B$31,'Variance Analysis'!$A$30:$A$45,'Variance Analysis'!$A$33)</f>
        <v>#REF!</v>
      </c>
      <c r="D8" s="55" t="e">
        <f>SUMIFS('Variance Analysis'!D$30:D$45,'Variance Analysis'!$B$30:$B$45,'Variance Analysis'!$B$31,'Variance Analysis'!$A$30:$A$45,'Variance Analysis'!$A$33)</f>
        <v>#REF!</v>
      </c>
      <c r="E8" s="55" t="e">
        <f>SUMIFS('Variance Analysis'!E$30:E$45,'Variance Analysis'!$B$30:$B$45,'Variance Analysis'!$B$31,'Variance Analysis'!$A$30:$A$45,'Variance Analysis'!$A$33)</f>
        <v>#REF!</v>
      </c>
      <c r="F8" s="55" t="e">
        <f>SUMIFS('Variance Analysis'!F$30:F$45,'Variance Analysis'!$B$30:$B$45,'Variance Analysis'!$B$31,'Variance Analysis'!$A$30:$A$45,'Variance Analysis'!$A$33)</f>
        <v>#REF!</v>
      </c>
      <c r="G8" s="55" t="e">
        <f>SUMIFS('Variance Analysis'!G$30:G$45,'Variance Analysis'!$B$30:$B$45,'Variance Analysis'!$B$31,'Variance Analysis'!$A$30:$A$45,'Variance Analysis'!$A$33)</f>
        <v>#REF!</v>
      </c>
      <c r="H8" s="55" t="e">
        <f>SUMIFS('Variance Analysis'!H$30:H$45,'Variance Analysis'!$B$30:$B$45,'Variance Analysis'!$B$31,'Variance Analysis'!$A$30:$A$45,'Variance Analysis'!$A$33)</f>
        <v>#REF!</v>
      </c>
      <c r="I8" s="55" t="e">
        <f>SUMIFS('Variance Analysis'!I$30:I$45,'Variance Analysis'!$B$30:$B$45,'Variance Analysis'!$B$31,'Variance Analysis'!$A$30:$A$45,'Variance Analysis'!$A$33)</f>
        <v>#REF!</v>
      </c>
      <c r="J8" s="55" t="e">
        <f>SUMIFS('Variance Analysis'!J$30:J$45,'Variance Analysis'!$B$30:$B$45,'Variance Analysis'!$B$31,'Variance Analysis'!$A$30:$A$45,'Variance Analysis'!$A$33)</f>
        <v>#REF!</v>
      </c>
      <c r="K8" s="55" t="e">
        <f>SUMIFS('Variance Analysis'!K$30:K$45,'Variance Analysis'!$B$30:$B$45,'Variance Analysis'!$B$31,'Variance Analysis'!$A$30:$A$45,'Variance Analysis'!$A$33)</f>
        <v>#REF!</v>
      </c>
      <c r="L8" s="55" t="e">
        <f>SUMIFS('Variance Analysis'!L$30:L$45,'Variance Analysis'!$B$30:$B$45,'Variance Analysis'!$B$31,'Variance Analysis'!$A$30:$A$45,'Variance Analysis'!$A$33)</f>
        <v>#REF!</v>
      </c>
      <c r="M8" s="55" t="e">
        <f>SUMIFS('Variance Analysis'!M$30:M$45,'Variance Analysis'!$B$30:$B$45,'Variance Analysis'!$B$31,'Variance Analysis'!$A$30:$A$45,'Variance Analysis'!$A$33)</f>
        <v>#REF!</v>
      </c>
      <c r="N8" s="55" t="e">
        <f>SUMIFS('Variance Analysis'!N$30:N$45,'Variance Analysis'!$B$30:$B$45,'Variance Analysis'!$B$31,'Variance Analysis'!$A$30:$A$45,'Variance Analysis'!$A$33)</f>
        <v>#REF!</v>
      </c>
    </row>
    <row r="9" spans="1:20" ht="14.25" customHeight="1">
      <c r="A9" s="54" t="s">
        <v>67</v>
      </c>
      <c r="B9" s="54" t="s">
        <v>33</v>
      </c>
      <c r="C9" s="55" t="e">
        <f>SUMIFS('Variance Analysis'!C$30:C$45,'Variance Analysis'!$B$30:$B$45,'Variance Analysis'!$B$32,'Variance Analysis'!$A$30:$A$45,'Variance Analysis'!$A$33)</f>
        <v>#REF!</v>
      </c>
      <c r="D9" s="55" t="e">
        <f>SUMIFS('Variance Analysis'!D$30:D$45,'Variance Analysis'!$B$30:$B$45,'Variance Analysis'!$B$32,'Variance Analysis'!$A$30:$A$45,'Variance Analysis'!$A$33)</f>
        <v>#REF!</v>
      </c>
      <c r="E9" s="55" t="e">
        <f>SUMIFS('Variance Analysis'!E$30:E$45,'Variance Analysis'!$B$30:$B$45,'Variance Analysis'!$B$32,'Variance Analysis'!$A$30:$A$45,'Variance Analysis'!$A$33)</f>
        <v>#REF!</v>
      </c>
      <c r="F9" s="55" t="e">
        <f>SUMIFS('Variance Analysis'!F$30:F$45,'Variance Analysis'!$B$30:$B$45,'Variance Analysis'!$B$32,'Variance Analysis'!$A$30:$A$45,'Variance Analysis'!$A$33)</f>
        <v>#REF!</v>
      </c>
      <c r="G9" s="55" t="e">
        <f>SUMIFS('Variance Analysis'!G$30:G$45,'Variance Analysis'!$B$30:$B$45,'Variance Analysis'!$B$32,'Variance Analysis'!$A$30:$A$45,'Variance Analysis'!$A$33)</f>
        <v>#REF!</v>
      </c>
      <c r="H9" s="55" t="e">
        <f>SUMIFS('Variance Analysis'!H$30:H$45,'Variance Analysis'!$B$30:$B$45,'Variance Analysis'!$B$32,'Variance Analysis'!$A$30:$A$45,'Variance Analysis'!$A$33)</f>
        <v>#REF!</v>
      </c>
      <c r="I9" s="55" t="e">
        <f>SUMIFS('Variance Analysis'!I$30:I$45,'Variance Analysis'!$B$30:$B$45,'Variance Analysis'!$B$32,'Variance Analysis'!$A$30:$A$45,'Variance Analysis'!$A$33)</f>
        <v>#REF!</v>
      </c>
      <c r="J9" s="55" t="e">
        <f>SUMIFS('Variance Analysis'!J$30:J$45,'Variance Analysis'!$B$30:$B$45,'Variance Analysis'!$B$32,'Variance Analysis'!$A$30:$A$45,'Variance Analysis'!$A$33)</f>
        <v>#REF!</v>
      </c>
      <c r="K9" s="55" t="e">
        <f>SUMIFS('Variance Analysis'!K$30:K$45,'Variance Analysis'!$B$30:$B$45,'Variance Analysis'!$B$32,'Variance Analysis'!$A$30:$A$45,'Variance Analysis'!$A$33)</f>
        <v>#REF!</v>
      </c>
      <c r="L9" s="55" t="e">
        <f>SUMIFS('Variance Analysis'!L$30:L$45,'Variance Analysis'!$B$30:$B$45,'Variance Analysis'!$B$32,'Variance Analysis'!$A$30:$A$45,'Variance Analysis'!$A$33)</f>
        <v>#REF!</v>
      </c>
      <c r="M9" s="55" t="e">
        <f>SUMIFS('Variance Analysis'!M$30:M$45,'Variance Analysis'!$B$30:$B$45,'Variance Analysis'!$B$32,'Variance Analysis'!$A$30:$A$45,'Variance Analysis'!$A$33)</f>
        <v>#REF!</v>
      </c>
      <c r="N9" s="55" t="e">
        <f>SUMIFS('Variance Analysis'!N$30:N$45,'Variance Analysis'!$B$30:$B$45,'Variance Analysis'!$B$32,'Variance Analysis'!$A$30:$A$45,'Variance Analysis'!$A$33)</f>
        <v>#REF!</v>
      </c>
    </row>
    <row r="10" spans="1:20" ht="14.25" customHeight="1" thickBot="1">
      <c r="A10" s="30" t="s">
        <v>22</v>
      </c>
      <c r="B10" s="30" t="s">
        <v>33</v>
      </c>
      <c r="C10" s="55" t="e">
        <f>SUMIFS('Variance Analysis'!C$30:C$45,'Variance Analysis'!$B$30:$B$45,'Variance Analysis'!$B$30,'Variance Analysis'!$A$30:$A$45,'Variance Analysis'!$A$33)</f>
        <v>#REF!</v>
      </c>
      <c r="D10" s="55" t="e">
        <f>SUMIFS('Variance Analysis'!D$30:D$45,'Variance Analysis'!$B$30:$B$45,'Variance Analysis'!$B$30,'Variance Analysis'!$A$30:$A$45,'Variance Analysis'!$A$33)</f>
        <v>#REF!</v>
      </c>
      <c r="E10" s="55" t="e">
        <f>SUMIFS('Variance Analysis'!E$30:E$45,'Variance Analysis'!$B$30:$B$45,'Variance Analysis'!$B$30,'Variance Analysis'!$A$30:$A$45,'Variance Analysis'!$A$33)</f>
        <v>#REF!</v>
      </c>
      <c r="F10" s="55" t="e">
        <f>SUMIFS('Variance Analysis'!F$30:F$45,'Variance Analysis'!$B$30:$B$45,'Variance Analysis'!$B$30,'Variance Analysis'!$A$30:$A$45,'Variance Analysis'!$A$33)</f>
        <v>#REF!</v>
      </c>
      <c r="G10" s="55" t="e">
        <f>SUMIFS('Variance Analysis'!G$30:G$45,'Variance Analysis'!$B$30:$B$45,'Variance Analysis'!$B$30,'Variance Analysis'!$A$30:$A$45,'Variance Analysis'!$A$33)</f>
        <v>#REF!</v>
      </c>
      <c r="H10" s="55" t="e">
        <f>SUMIFS('Variance Analysis'!H$30:H$45,'Variance Analysis'!$B$30:$B$45,'Variance Analysis'!$B$30,'Variance Analysis'!$A$30:$A$45,'Variance Analysis'!$A$33)</f>
        <v>#REF!</v>
      </c>
      <c r="I10" s="55" t="e">
        <f>SUMIFS('Variance Analysis'!I$30:I$45,'Variance Analysis'!$B$30:$B$45,'Variance Analysis'!$B$30,'Variance Analysis'!$A$30:$A$45,'Variance Analysis'!$A$33)</f>
        <v>#REF!</v>
      </c>
      <c r="J10" s="55" t="e">
        <f>SUMIFS('Variance Analysis'!J$30:J$45,'Variance Analysis'!$B$30:$B$45,'Variance Analysis'!$B$30,'Variance Analysis'!$A$30:$A$45,'Variance Analysis'!$A$33)</f>
        <v>#REF!</v>
      </c>
      <c r="K10" s="55" t="e">
        <f>SUMIFS('Variance Analysis'!K$30:K$45,'Variance Analysis'!$B$30:$B$45,'Variance Analysis'!$B$30,'Variance Analysis'!$A$30:$A$45,'Variance Analysis'!$A$33)</f>
        <v>#REF!</v>
      </c>
      <c r="L10" s="55" t="e">
        <f>SUMIFS('Variance Analysis'!L$30:L$45,'Variance Analysis'!$B$30:$B$45,'Variance Analysis'!$B$30,'Variance Analysis'!$A$30:$A$45,'Variance Analysis'!$A$33)</f>
        <v>#REF!</v>
      </c>
      <c r="M10" s="55" t="e">
        <f>SUMIFS('Variance Analysis'!M$30:M$45,'Variance Analysis'!$B$30:$B$45,'Variance Analysis'!$B$30,'Variance Analysis'!$A$30:$A$45,'Variance Analysis'!$A$33)</f>
        <v>#REF!</v>
      </c>
      <c r="N10" s="55" t="e">
        <f>SUMIFS('Variance Analysis'!N$30:N$45,'Variance Analysis'!$B$30:$B$45,'Variance Analysis'!$B$30,'Variance Analysis'!$A$30:$A$45,'Variance Analysis'!$A$33)</f>
        <v>#REF!</v>
      </c>
    </row>
    <row r="11" spans="1:20" ht="14.25" customHeight="1" thickTop="1" thickBot="1">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c r="A12" s="36" t="s">
        <v>64</v>
      </c>
      <c r="B12" s="52"/>
      <c r="C12" s="53"/>
      <c r="D12" s="53"/>
      <c r="E12" s="53"/>
      <c r="F12" s="53"/>
      <c r="G12" s="53"/>
      <c r="H12" s="53"/>
      <c r="I12" s="53"/>
      <c r="J12" s="53"/>
      <c r="K12" s="53"/>
      <c r="L12" s="53"/>
      <c r="M12" s="53"/>
      <c r="N12" s="53"/>
    </row>
    <row r="13" spans="1:20" s="34" customFormat="1" ht="14.25" customHeight="1">
      <c r="A13" s="28" t="s">
        <v>39</v>
      </c>
      <c r="B13" s="28" t="s">
        <v>31</v>
      </c>
      <c r="C13" s="57" t="s">
        <v>1</v>
      </c>
      <c r="D13" s="57" t="s">
        <v>2</v>
      </c>
      <c r="E13" s="57" t="s">
        <v>3</v>
      </c>
      <c r="F13" s="57" t="s">
        <v>4</v>
      </c>
      <c r="G13" s="57" t="s">
        <v>5</v>
      </c>
      <c r="H13" s="57" t="s">
        <v>6</v>
      </c>
      <c r="I13" s="57" t="s">
        <v>7</v>
      </c>
      <c r="J13" s="57" t="s">
        <v>8</v>
      </c>
      <c r="K13" s="57" t="s">
        <v>9</v>
      </c>
      <c r="L13" s="57" t="s">
        <v>10</v>
      </c>
      <c r="M13" s="57" t="s">
        <v>11</v>
      </c>
      <c r="N13" s="57" t="s">
        <v>12</v>
      </c>
    </row>
    <row r="14" spans="1:20" ht="14.25" customHeight="1">
      <c r="A14" s="54" t="s">
        <v>65</v>
      </c>
      <c r="B14" s="54" t="s">
        <v>33</v>
      </c>
      <c r="C14" s="55" t="e">
        <f>SUMIFS('Variance Analysis'!C$30:C$45,'Variance Analysis'!$B$30:$B$45,'Variance Analysis'!$B$33,'Variance Analysis'!$A$30:$A$45,'Variance Analysis'!$A$34)</f>
        <v>#REF!</v>
      </c>
      <c r="D14" s="55" t="e">
        <f>SUMIFS('Variance Analysis'!D$30:D$45,'Variance Analysis'!$B$30:$B$45,'Variance Analysis'!$B$33,'Variance Analysis'!$A$30:$A$45,'Variance Analysis'!$A$34)</f>
        <v>#REF!</v>
      </c>
      <c r="E14" s="55" t="e">
        <f>SUMIFS('Variance Analysis'!E$30:E$45,'Variance Analysis'!$B$30:$B$45,'Variance Analysis'!$B$33,'Variance Analysis'!$A$30:$A$45,'Variance Analysis'!$A$34)</f>
        <v>#REF!</v>
      </c>
      <c r="F14" s="55" t="e">
        <f>SUMIFS('Variance Analysis'!F$30:F$45,'Variance Analysis'!$B$30:$B$45,'Variance Analysis'!$B$33,'Variance Analysis'!$A$30:$A$45,'Variance Analysis'!$A$34)</f>
        <v>#REF!</v>
      </c>
      <c r="G14" s="55" t="e">
        <f>SUMIFS('Variance Analysis'!G$30:G$45,'Variance Analysis'!$B$30:$B$45,'Variance Analysis'!$B$33,'Variance Analysis'!$A$30:$A$45,'Variance Analysis'!$A$34)</f>
        <v>#REF!</v>
      </c>
      <c r="H14" s="55" t="e">
        <f>SUMIFS('Variance Analysis'!H$30:H$45,'Variance Analysis'!$B$30:$B$45,'Variance Analysis'!$B$33,'Variance Analysis'!$A$30:$A$45,'Variance Analysis'!$A$34)</f>
        <v>#REF!</v>
      </c>
      <c r="I14" s="55" t="e">
        <f>SUMIFS('Variance Analysis'!I$30:I$45,'Variance Analysis'!$B$30:$B$45,'Variance Analysis'!$B$33,'Variance Analysis'!$A$30:$A$45,'Variance Analysis'!$A$34)</f>
        <v>#REF!</v>
      </c>
      <c r="J14" s="55" t="e">
        <f>SUMIFS('Variance Analysis'!J$30:J$45,'Variance Analysis'!$B$30:$B$45,'Variance Analysis'!$B$33,'Variance Analysis'!$A$30:$A$45,'Variance Analysis'!$A$34)</f>
        <v>#REF!</v>
      </c>
      <c r="K14" s="55" t="e">
        <f>SUMIFS('Variance Analysis'!K$30:K$45,'Variance Analysis'!$B$30:$B$45,'Variance Analysis'!$B$33,'Variance Analysis'!$A$30:$A$45,'Variance Analysis'!$A$34)</f>
        <v>#REF!</v>
      </c>
      <c r="L14" s="55" t="e">
        <f>SUMIFS('Variance Analysis'!L$30:L$45,'Variance Analysis'!$B$30:$B$45,'Variance Analysis'!$B$33,'Variance Analysis'!$A$30:$A$45,'Variance Analysis'!$A$34)</f>
        <v>#REF!</v>
      </c>
      <c r="M14" s="55" t="e">
        <f>SUMIFS('Variance Analysis'!M$30:M$45,'Variance Analysis'!$B$30:$B$45,'Variance Analysis'!$B$33,'Variance Analysis'!$A$30:$A$45,'Variance Analysis'!$A$34)</f>
        <v>#REF!</v>
      </c>
      <c r="N14" s="55" t="e">
        <f>SUMIFS('Variance Analysis'!N$30:N$45,'Variance Analysis'!$B$30:$B$45,'Variance Analysis'!$B$33,'Variance Analysis'!$A$30:$A$45,'Variance Analysis'!$A$34)</f>
        <v>#REF!</v>
      </c>
    </row>
    <row r="15" spans="1:20" ht="14.25" customHeight="1">
      <c r="A15" s="54" t="s">
        <v>66</v>
      </c>
      <c r="B15" s="54" t="s">
        <v>33</v>
      </c>
      <c r="C15" s="55" t="e">
        <f>SUMIFS('Variance Analysis'!C$30:C$45,'Variance Analysis'!$B$30:$B$45,'Variance Analysis'!$B$31,'Variance Analysis'!$A$30:$A$45,'Variance Analysis'!$A$34)</f>
        <v>#REF!</v>
      </c>
      <c r="D15" s="55" t="e">
        <f>SUMIFS('Variance Analysis'!D$30:D$45,'Variance Analysis'!$B$30:$B$45,'Variance Analysis'!$B$31,'Variance Analysis'!$A$30:$A$45,'Variance Analysis'!$A$34)</f>
        <v>#REF!</v>
      </c>
      <c r="E15" s="55" t="e">
        <f>SUMIFS('Variance Analysis'!E$30:E$45,'Variance Analysis'!$B$30:$B$45,'Variance Analysis'!$B$31,'Variance Analysis'!$A$30:$A$45,'Variance Analysis'!$A$34)</f>
        <v>#REF!</v>
      </c>
      <c r="F15" s="55" t="e">
        <f>SUMIFS('Variance Analysis'!F$30:F$45,'Variance Analysis'!$B$30:$B$45,'Variance Analysis'!$B$31,'Variance Analysis'!$A$30:$A$45,'Variance Analysis'!$A$34)</f>
        <v>#REF!</v>
      </c>
      <c r="G15" s="55" t="e">
        <f>SUMIFS('Variance Analysis'!G$30:G$45,'Variance Analysis'!$B$30:$B$45,'Variance Analysis'!$B$31,'Variance Analysis'!$A$30:$A$45,'Variance Analysis'!$A$34)</f>
        <v>#REF!</v>
      </c>
      <c r="H15" s="55" t="e">
        <f>SUMIFS('Variance Analysis'!H$30:H$45,'Variance Analysis'!$B$30:$B$45,'Variance Analysis'!$B$31,'Variance Analysis'!$A$30:$A$45,'Variance Analysis'!$A$34)</f>
        <v>#REF!</v>
      </c>
      <c r="I15" s="55" t="e">
        <f>SUMIFS('Variance Analysis'!I$30:I$45,'Variance Analysis'!$B$30:$B$45,'Variance Analysis'!$B$31,'Variance Analysis'!$A$30:$A$45,'Variance Analysis'!$A$34)</f>
        <v>#REF!</v>
      </c>
      <c r="J15" s="55" t="e">
        <f>SUMIFS('Variance Analysis'!J$30:J$45,'Variance Analysis'!$B$30:$B$45,'Variance Analysis'!$B$31,'Variance Analysis'!$A$30:$A$45,'Variance Analysis'!$A$34)</f>
        <v>#REF!</v>
      </c>
      <c r="K15" s="55" t="e">
        <f>SUMIFS('Variance Analysis'!K$30:K$45,'Variance Analysis'!$B$30:$B$45,'Variance Analysis'!$B$31,'Variance Analysis'!$A$30:$A$45,'Variance Analysis'!$A$34)</f>
        <v>#REF!</v>
      </c>
      <c r="L15" s="55" t="e">
        <f>SUMIFS('Variance Analysis'!L$30:L$45,'Variance Analysis'!$B$30:$B$45,'Variance Analysis'!$B$31,'Variance Analysis'!$A$30:$A$45,'Variance Analysis'!$A$34)</f>
        <v>#REF!</v>
      </c>
      <c r="M15" s="55" t="e">
        <f>SUMIFS('Variance Analysis'!M$30:M$45,'Variance Analysis'!$B$30:$B$45,'Variance Analysis'!$B$31,'Variance Analysis'!$A$30:$A$45,'Variance Analysis'!$A$34)</f>
        <v>#REF!</v>
      </c>
      <c r="N15" s="55" t="e">
        <f>SUMIFS('Variance Analysis'!N$30:N$45,'Variance Analysis'!$B$30:$B$45,'Variance Analysis'!$B$31,'Variance Analysis'!$A$30:$A$45,'Variance Analysis'!$A$34)</f>
        <v>#REF!</v>
      </c>
    </row>
    <row r="16" spans="1:20" ht="14.25" customHeight="1">
      <c r="A16" s="54" t="s">
        <v>67</v>
      </c>
      <c r="B16" s="54" t="s">
        <v>33</v>
      </c>
      <c r="C16" s="55" t="e">
        <f>SUMIFS('Variance Analysis'!C$30:C$45,'Variance Analysis'!$B$30:$B$45,'Variance Analysis'!$B$32,'Variance Analysis'!$A$30:$A$45,'Variance Analysis'!$A$34)</f>
        <v>#REF!</v>
      </c>
      <c r="D16" s="55" t="e">
        <f>SUMIFS('Variance Analysis'!D$30:D$45,'Variance Analysis'!$B$30:$B$45,'Variance Analysis'!$B$32,'Variance Analysis'!$A$30:$A$45,'Variance Analysis'!$A$34)</f>
        <v>#REF!</v>
      </c>
      <c r="E16" s="55" t="e">
        <f>SUMIFS('Variance Analysis'!E$30:E$45,'Variance Analysis'!$B$30:$B$45,'Variance Analysis'!$B$32,'Variance Analysis'!$A$30:$A$45,'Variance Analysis'!$A$34)</f>
        <v>#REF!</v>
      </c>
      <c r="F16" s="55" t="e">
        <f>SUMIFS('Variance Analysis'!F$30:F$45,'Variance Analysis'!$B$30:$B$45,'Variance Analysis'!$B$32,'Variance Analysis'!$A$30:$A$45,'Variance Analysis'!$A$34)</f>
        <v>#REF!</v>
      </c>
      <c r="G16" s="55" t="e">
        <f>SUMIFS('Variance Analysis'!G$30:G$45,'Variance Analysis'!$B$30:$B$45,'Variance Analysis'!$B$32,'Variance Analysis'!$A$30:$A$45,'Variance Analysis'!$A$34)</f>
        <v>#REF!</v>
      </c>
      <c r="H16" s="55" t="e">
        <f>SUMIFS('Variance Analysis'!H$30:H$45,'Variance Analysis'!$B$30:$B$45,'Variance Analysis'!$B$32,'Variance Analysis'!$A$30:$A$45,'Variance Analysis'!$A$34)</f>
        <v>#REF!</v>
      </c>
      <c r="I16" s="55" t="e">
        <f>SUMIFS('Variance Analysis'!I$30:I$45,'Variance Analysis'!$B$30:$B$45,'Variance Analysis'!$B$32,'Variance Analysis'!$A$30:$A$45,'Variance Analysis'!$A$34)</f>
        <v>#REF!</v>
      </c>
      <c r="J16" s="55" t="e">
        <f>SUMIFS('Variance Analysis'!J$30:J$45,'Variance Analysis'!$B$30:$B$45,'Variance Analysis'!$B$32,'Variance Analysis'!$A$30:$A$45,'Variance Analysis'!$A$34)</f>
        <v>#REF!</v>
      </c>
      <c r="K16" s="55" t="e">
        <f>SUMIFS('Variance Analysis'!K$30:K$45,'Variance Analysis'!$B$30:$B$45,'Variance Analysis'!$B$32,'Variance Analysis'!$A$30:$A$45,'Variance Analysis'!$A$34)</f>
        <v>#REF!</v>
      </c>
      <c r="L16" s="55" t="e">
        <f>SUMIFS('Variance Analysis'!L$30:L$45,'Variance Analysis'!$B$30:$B$45,'Variance Analysis'!$B$32,'Variance Analysis'!$A$30:$A$45,'Variance Analysis'!$A$34)</f>
        <v>#REF!</v>
      </c>
      <c r="M16" s="55" t="e">
        <f>SUMIFS('Variance Analysis'!M$30:M$45,'Variance Analysis'!$B$30:$B$45,'Variance Analysis'!$B$32,'Variance Analysis'!$A$30:$A$45,'Variance Analysis'!$A$34)</f>
        <v>#REF!</v>
      </c>
      <c r="N16" s="55" t="e">
        <f>SUMIFS('Variance Analysis'!N$30:N$45,'Variance Analysis'!$B$30:$B$45,'Variance Analysis'!$B$32,'Variance Analysis'!$A$30:$A$45,'Variance Analysis'!$A$34)</f>
        <v>#REF!</v>
      </c>
    </row>
    <row r="17" spans="1:14" ht="14.25" customHeight="1" thickBot="1">
      <c r="A17" s="30" t="s">
        <v>22</v>
      </c>
      <c r="B17" s="30" t="s">
        <v>33</v>
      </c>
      <c r="C17" s="55" t="e">
        <f>SUMIFS('Variance Analysis'!C$30:C$45,'Variance Analysis'!$B$30:$B$45,'Variance Analysis'!$B$30,'Variance Analysis'!$A$30:$A$45,'Variance Analysis'!$A$34)</f>
        <v>#REF!</v>
      </c>
      <c r="D17" s="55" t="e">
        <f>SUMIFS('Variance Analysis'!D$30:D$45,'Variance Analysis'!$B$30:$B$45,'Variance Analysis'!$B$30,'Variance Analysis'!$A$30:$A$45,'Variance Analysis'!$A$34)</f>
        <v>#REF!</v>
      </c>
      <c r="E17" s="55" t="e">
        <f>SUMIFS('Variance Analysis'!E$30:E$45,'Variance Analysis'!$B$30:$B$45,'Variance Analysis'!$B$30,'Variance Analysis'!$A$30:$A$45,'Variance Analysis'!$A$34)</f>
        <v>#REF!</v>
      </c>
      <c r="F17" s="55" t="e">
        <f>SUMIFS('Variance Analysis'!F$30:F$45,'Variance Analysis'!$B$30:$B$45,'Variance Analysis'!$B$30,'Variance Analysis'!$A$30:$A$45,'Variance Analysis'!$A$34)</f>
        <v>#REF!</v>
      </c>
      <c r="G17" s="55" t="e">
        <f>SUMIFS('Variance Analysis'!G$30:G$45,'Variance Analysis'!$B$30:$B$45,'Variance Analysis'!$B$30,'Variance Analysis'!$A$30:$A$45,'Variance Analysis'!$A$34)</f>
        <v>#REF!</v>
      </c>
      <c r="H17" s="55" t="e">
        <f>SUMIFS('Variance Analysis'!H$30:H$45,'Variance Analysis'!$B$30:$B$45,'Variance Analysis'!$B$30,'Variance Analysis'!$A$30:$A$45,'Variance Analysis'!$A$34)</f>
        <v>#REF!</v>
      </c>
      <c r="I17" s="55" t="e">
        <f>SUMIFS('Variance Analysis'!I$30:I$45,'Variance Analysis'!$B$30:$B$45,'Variance Analysis'!$B$30,'Variance Analysis'!$A$30:$A$45,'Variance Analysis'!$A$34)</f>
        <v>#REF!</v>
      </c>
      <c r="J17" s="55" t="e">
        <f>SUMIFS('Variance Analysis'!J$30:J$45,'Variance Analysis'!$B$30:$B$45,'Variance Analysis'!$B$30,'Variance Analysis'!$A$30:$A$45,'Variance Analysis'!$A$34)</f>
        <v>#REF!</v>
      </c>
      <c r="K17" s="55" t="e">
        <f>SUMIFS('Variance Analysis'!K$30:K$45,'Variance Analysis'!$B$30:$B$45,'Variance Analysis'!$B$30,'Variance Analysis'!$A$30:$A$45,'Variance Analysis'!$A$34)</f>
        <v>#REF!</v>
      </c>
      <c r="L17" s="55" t="e">
        <f>SUMIFS('Variance Analysis'!L$30:L$45,'Variance Analysis'!$B$30:$B$45,'Variance Analysis'!$B$30,'Variance Analysis'!$A$30:$A$45,'Variance Analysis'!$A$34)</f>
        <v>#REF!</v>
      </c>
      <c r="M17" s="55" t="e">
        <f>SUMIFS('Variance Analysis'!M$30:M$45,'Variance Analysis'!$B$30:$B$45,'Variance Analysis'!$B$30,'Variance Analysis'!$A$30:$A$45,'Variance Analysis'!$A$34)</f>
        <v>#REF!</v>
      </c>
      <c r="N17" s="55" t="e">
        <f>SUMIFS('Variance Analysis'!N$30:N$45,'Variance Analysis'!$B$30:$B$45,'Variance Analysis'!$B$30,'Variance Analysis'!$A$30:$A$45,'Variance Analysis'!$A$34)</f>
        <v>#REF!</v>
      </c>
    </row>
    <row r="18" spans="1:14" ht="14.25" customHeight="1" thickTop="1" thickBot="1">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c r="A19" s="36" t="s">
        <v>63</v>
      </c>
      <c r="B19" s="52"/>
      <c r="C19" s="53"/>
      <c r="D19" s="53"/>
      <c r="E19" s="53"/>
      <c r="F19" s="53"/>
      <c r="G19" s="53"/>
      <c r="H19" s="53"/>
      <c r="I19" s="53"/>
      <c r="J19" s="53"/>
      <c r="K19" s="53"/>
      <c r="L19" s="53"/>
      <c r="M19" s="53"/>
      <c r="N19" s="53"/>
    </row>
    <row r="20" spans="1:14" s="34" customFormat="1" ht="14.25" customHeight="1">
      <c r="A20" s="28" t="s">
        <v>39</v>
      </c>
      <c r="B20" s="28" t="s">
        <v>31</v>
      </c>
      <c r="C20" s="57" t="s">
        <v>1</v>
      </c>
      <c r="D20" s="57" t="s">
        <v>2</v>
      </c>
      <c r="E20" s="57" t="s">
        <v>3</v>
      </c>
      <c r="F20" s="57" t="s">
        <v>4</v>
      </c>
      <c r="G20" s="57" t="s">
        <v>5</v>
      </c>
      <c r="H20" s="57" t="s">
        <v>6</v>
      </c>
      <c r="I20" s="57" t="s">
        <v>7</v>
      </c>
      <c r="J20" s="57" t="s">
        <v>8</v>
      </c>
      <c r="K20" s="57" t="s">
        <v>9</v>
      </c>
      <c r="L20" s="57" t="s">
        <v>10</v>
      </c>
      <c r="M20" s="57" t="s">
        <v>11</v>
      </c>
      <c r="N20" s="57" t="s">
        <v>12</v>
      </c>
    </row>
    <row r="21" spans="1:14" ht="14.25" customHeight="1">
      <c r="A21" s="54" t="s">
        <v>65</v>
      </c>
      <c r="B21" s="54" t="s">
        <v>33</v>
      </c>
      <c r="C21" s="55" t="e">
        <f>SUMIFS('Variance Analysis'!C$30:C$45,'Variance Analysis'!$B$30:$B$45,'Variance Analysis'!$B$33,'Variance Analysis'!$A$30:$A$45,'Variance Analysis'!$A$38)</f>
        <v>#REF!</v>
      </c>
      <c r="D21" s="55" t="e">
        <f>SUMIFS('Variance Analysis'!D$30:D$45,'Variance Analysis'!$B$30:$B$45,'Variance Analysis'!$B$33,'Variance Analysis'!$A$30:$A$45,'Variance Analysis'!$A$38)</f>
        <v>#REF!</v>
      </c>
      <c r="E21" s="55" t="e">
        <f>SUMIFS('Variance Analysis'!E$30:E$45,'Variance Analysis'!$B$30:$B$45,'Variance Analysis'!$B$33,'Variance Analysis'!$A$30:$A$45,'Variance Analysis'!$A$38)</f>
        <v>#REF!</v>
      </c>
      <c r="F21" s="55" t="e">
        <f>SUMIFS('Variance Analysis'!F$30:F$45,'Variance Analysis'!$B$30:$B$45,'Variance Analysis'!$B$33,'Variance Analysis'!$A$30:$A$45,'Variance Analysis'!$A$38)</f>
        <v>#REF!</v>
      </c>
      <c r="G21" s="55" t="e">
        <f>SUMIFS('Variance Analysis'!G$30:G$45,'Variance Analysis'!$B$30:$B$45,'Variance Analysis'!$B$33,'Variance Analysis'!$A$30:$A$45,'Variance Analysis'!$A$38)</f>
        <v>#REF!</v>
      </c>
      <c r="H21" s="55" t="e">
        <f>SUMIFS('Variance Analysis'!H$30:H$45,'Variance Analysis'!$B$30:$B$45,'Variance Analysis'!$B$33,'Variance Analysis'!$A$30:$A$45,'Variance Analysis'!$A$38)</f>
        <v>#REF!</v>
      </c>
      <c r="I21" s="55" t="e">
        <f>SUMIFS('Variance Analysis'!I$30:I$45,'Variance Analysis'!$B$30:$B$45,'Variance Analysis'!$B$33,'Variance Analysis'!$A$30:$A$45,'Variance Analysis'!$A$38)</f>
        <v>#REF!</v>
      </c>
      <c r="J21" s="55" t="e">
        <f>SUMIFS('Variance Analysis'!J$30:J$45,'Variance Analysis'!$B$30:$B$45,'Variance Analysis'!$B$33,'Variance Analysis'!$A$30:$A$45,'Variance Analysis'!$A$38)</f>
        <v>#REF!</v>
      </c>
      <c r="K21" s="55" t="e">
        <f>SUMIFS('Variance Analysis'!K$30:K$45,'Variance Analysis'!$B$30:$B$45,'Variance Analysis'!$B$33,'Variance Analysis'!$A$30:$A$45,'Variance Analysis'!$A$38)</f>
        <v>#REF!</v>
      </c>
      <c r="L21" s="55" t="e">
        <f>SUMIFS('Variance Analysis'!L$30:L$45,'Variance Analysis'!$B$30:$B$45,'Variance Analysis'!$B$33,'Variance Analysis'!$A$30:$A$45,'Variance Analysis'!$A$38)</f>
        <v>#REF!</v>
      </c>
      <c r="M21" s="55" t="e">
        <f>SUMIFS('Variance Analysis'!M$30:M$45,'Variance Analysis'!$B$30:$B$45,'Variance Analysis'!$B$33,'Variance Analysis'!$A$30:$A$45,'Variance Analysis'!$A$38)</f>
        <v>#REF!</v>
      </c>
      <c r="N21" s="55" t="e">
        <f>SUMIFS('Variance Analysis'!N$30:N$45,'Variance Analysis'!$B$30:$B$45,'Variance Analysis'!$B$33,'Variance Analysis'!$A$30:$A$45,'Variance Analysis'!$A$38)</f>
        <v>#REF!</v>
      </c>
    </row>
    <row r="22" spans="1:14" ht="14.25" customHeight="1">
      <c r="A22" s="54" t="s">
        <v>66</v>
      </c>
      <c r="B22" s="54" t="s">
        <v>33</v>
      </c>
      <c r="C22" s="55" t="e">
        <f>SUMIFS('Variance Analysis'!C$30:C$45,'Variance Analysis'!$B$30:$B$45,'Variance Analysis'!$B$31,'Variance Analysis'!$A$30:$A$45,'Variance Analysis'!$A$38)</f>
        <v>#REF!</v>
      </c>
      <c r="D22" s="55" t="e">
        <f>SUMIFS('Variance Analysis'!D$30:D$45,'Variance Analysis'!$B$30:$B$45,'Variance Analysis'!$B$31,'Variance Analysis'!$A$30:$A$45,'Variance Analysis'!$A$38)</f>
        <v>#REF!</v>
      </c>
      <c r="E22" s="55" t="e">
        <f>SUMIFS('Variance Analysis'!E$30:E$45,'Variance Analysis'!$B$30:$B$45,'Variance Analysis'!$B$31,'Variance Analysis'!$A$30:$A$45,'Variance Analysis'!$A$38)</f>
        <v>#REF!</v>
      </c>
      <c r="F22" s="55" t="e">
        <f>SUMIFS('Variance Analysis'!F$30:F$45,'Variance Analysis'!$B$30:$B$45,'Variance Analysis'!$B$31,'Variance Analysis'!$A$30:$A$45,'Variance Analysis'!$A$38)</f>
        <v>#REF!</v>
      </c>
      <c r="G22" s="55" t="e">
        <f>SUMIFS('Variance Analysis'!G$30:G$45,'Variance Analysis'!$B$30:$B$45,'Variance Analysis'!$B$31,'Variance Analysis'!$A$30:$A$45,'Variance Analysis'!$A$38)</f>
        <v>#REF!</v>
      </c>
      <c r="H22" s="55" t="e">
        <f>SUMIFS('Variance Analysis'!H$30:H$45,'Variance Analysis'!$B$30:$B$45,'Variance Analysis'!$B$31,'Variance Analysis'!$A$30:$A$45,'Variance Analysis'!$A$38)</f>
        <v>#REF!</v>
      </c>
      <c r="I22" s="55" t="e">
        <f>SUMIFS('Variance Analysis'!I$30:I$45,'Variance Analysis'!$B$30:$B$45,'Variance Analysis'!$B$31,'Variance Analysis'!$A$30:$A$45,'Variance Analysis'!$A$38)</f>
        <v>#REF!</v>
      </c>
      <c r="J22" s="55" t="e">
        <f>SUMIFS('Variance Analysis'!J$30:J$45,'Variance Analysis'!$B$30:$B$45,'Variance Analysis'!$B$31,'Variance Analysis'!$A$30:$A$45,'Variance Analysis'!$A$38)</f>
        <v>#REF!</v>
      </c>
      <c r="K22" s="55" t="e">
        <f>SUMIFS('Variance Analysis'!K$30:K$45,'Variance Analysis'!$B$30:$B$45,'Variance Analysis'!$B$31,'Variance Analysis'!$A$30:$A$45,'Variance Analysis'!$A$38)</f>
        <v>#REF!</v>
      </c>
      <c r="L22" s="55" t="e">
        <f>SUMIFS('Variance Analysis'!L$30:L$45,'Variance Analysis'!$B$30:$B$45,'Variance Analysis'!$B$31,'Variance Analysis'!$A$30:$A$45,'Variance Analysis'!$A$38)</f>
        <v>#REF!</v>
      </c>
      <c r="M22" s="55" t="e">
        <f>SUMIFS('Variance Analysis'!M$30:M$45,'Variance Analysis'!$B$30:$B$45,'Variance Analysis'!$B$31,'Variance Analysis'!$A$30:$A$45,'Variance Analysis'!$A$38)</f>
        <v>#REF!</v>
      </c>
      <c r="N22" s="55" t="e">
        <f>SUMIFS('Variance Analysis'!N$30:N$45,'Variance Analysis'!$B$30:$B$45,'Variance Analysis'!$B$31,'Variance Analysis'!$A$30:$A$45,'Variance Analysis'!$A$38)</f>
        <v>#REF!</v>
      </c>
    </row>
    <row r="23" spans="1:14" ht="14.25" customHeight="1">
      <c r="A23" s="54" t="s">
        <v>67</v>
      </c>
      <c r="B23" s="54" t="s">
        <v>33</v>
      </c>
      <c r="C23" s="55" t="e">
        <f>SUMIFS('Variance Analysis'!C$30:C$45,'Variance Analysis'!$B$30:$B$45,'Variance Analysis'!$B$32,'Variance Analysis'!$A$30:$A$45,'Variance Analysis'!$A$38)</f>
        <v>#REF!</v>
      </c>
      <c r="D23" s="55" t="e">
        <f>SUMIFS('Variance Analysis'!D$30:D$45,'Variance Analysis'!$B$30:$B$45,'Variance Analysis'!$B$32,'Variance Analysis'!$A$30:$A$45,'Variance Analysis'!$A$38)</f>
        <v>#REF!</v>
      </c>
      <c r="E23" s="55" t="e">
        <f>SUMIFS('Variance Analysis'!E$30:E$45,'Variance Analysis'!$B$30:$B$45,'Variance Analysis'!$B$32,'Variance Analysis'!$A$30:$A$45,'Variance Analysis'!$A$38)</f>
        <v>#REF!</v>
      </c>
      <c r="F23" s="55" t="e">
        <f>SUMIFS('Variance Analysis'!F$30:F$45,'Variance Analysis'!$B$30:$B$45,'Variance Analysis'!$B$32,'Variance Analysis'!$A$30:$A$45,'Variance Analysis'!$A$38)</f>
        <v>#REF!</v>
      </c>
      <c r="G23" s="55" t="e">
        <f>SUMIFS('Variance Analysis'!G$30:G$45,'Variance Analysis'!$B$30:$B$45,'Variance Analysis'!$B$32,'Variance Analysis'!$A$30:$A$45,'Variance Analysis'!$A$38)</f>
        <v>#REF!</v>
      </c>
      <c r="H23" s="55" t="e">
        <f>SUMIFS('Variance Analysis'!H$30:H$45,'Variance Analysis'!$B$30:$B$45,'Variance Analysis'!$B$32,'Variance Analysis'!$A$30:$A$45,'Variance Analysis'!$A$38)</f>
        <v>#REF!</v>
      </c>
      <c r="I23" s="55" t="e">
        <f>SUMIFS('Variance Analysis'!I$30:I$45,'Variance Analysis'!$B$30:$B$45,'Variance Analysis'!$B$32,'Variance Analysis'!$A$30:$A$45,'Variance Analysis'!$A$38)</f>
        <v>#REF!</v>
      </c>
      <c r="J23" s="55" t="e">
        <f>SUMIFS('Variance Analysis'!J$30:J$45,'Variance Analysis'!$B$30:$B$45,'Variance Analysis'!$B$32,'Variance Analysis'!$A$30:$A$45,'Variance Analysis'!$A$38)</f>
        <v>#REF!</v>
      </c>
      <c r="K23" s="55" t="e">
        <f>SUMIFS('Variance Analysis'!K$30:K$45,'Variance Analysis'!$B$30:$B$45,'Variance Analysis'!$B$32,'Variance Analysis'!$A$30:$A$45,'Variance Analysis'!$A$38)</f>
        <v>#REF!</v>
      </c>
      <c r="L23" s="55" t="e">
        <f>SUMIFS('Variance Analysis'!L$30:L$45,'Variance Analysis'!$B$30:$B$45,'Variance Analysis'!$B$32,'Variance Analysis'!$A$30:$A$45,'Variance Analysis'!$A$38)</f>
        <v>#REF!</v>
      </c>
      <c r="M23" s="55" t="e">
        <f>SUMIFS('Variance Analysis'!M$30:M$45,'Variance Analysis'!$B$30:$B$45,'Variance Analysis'!$B$32,'Variance Analysis'!$A$30:$A$45,'Variance Analysis'!$A$38)</f>
        <v>#REF!</v>
      </c>
      <c r="N23" s="55" t="e">
        <f>SUMIFS('Variance Analysis'!N$30:N$45,'Variance Analysis'!$B$30:$B$45,'Variance Analysis'!$B$32,'Variance Analysis'!$A$30:$A$45,'Variance Analysis'!$A$38)</f>
        <v>#REF!</v>
      </c>
    </row>
    <row r="24" spans="1:14" ht="14.25" customHeight="1" thickBot="1">
      <c r="A24" s="30" t="s">
        <v>22</v>
      </c>
      <c r="B24" s="30" t="s">
        <v>33</v>
      </c>
      <c r="C24" s="55" t="e">
        <f>SUMIFS('Variance Analysis'!C$30:C$45,'Variance Analysis'!$B$30:$B$45,'Variance Analysis'!$B$30,'Variance Analysis'!$A$30:$A$45,'Variance Analysis'!$A$38)</f>
        <v>#REF!</v>
      </c>
      <c r="D24" s="55" t="e">
        <f>SUMIFS('Variance Analysis'!D$30:D$45,'Variance Analysis'!$B$30:$B$45,'Variance Analysis'!$B$30,'Variance Analysis'!$A$30:$A$45,'Variance Analysis'!$A$38)</f>
        <v>#REF!</v>
      </c>
      <c r="E24" s="55" t="e">
        <f>SUMIFS('Variance Analysis'!E$30:E$45,'Variance Analysis'!$B$30:$B$45,'Variance Analysis'!$B$30,'Variance Analysis'!$A$30:$A$45,'Variance Analysis'!$A$38)</f>
        <v>#REF!</v>
      </c>
      <c r="F24" s="55" t="e">
        <f>SUMIFS('Variance Analysis'!F$30:F$45,'Variance Analysis'!$B$30:$B$45,'Variance Analysis'!$B$30,'Variance Analysis'!$A$30:$A$45,'Variance Analysis'!$A$38)</f>
        <v>#REF!</v>
      </c>
      <c r="G24" s="55" t="e">
        <f>SUMIFS('Variance Analysis'!G$30:G$45,'Variance Analysis'!$B$30:$B$45,'Variance Analysis'!$B$30,'Variance Analysis'!$A$30:$A$45,'Variance Analysis'!$A$38)</f>
        <v>#REF!</v>
      </c>
      <c r="H24" s="55" t="e">
        <f>SUMIFS('Variance Analysis'!H$30:H$45,'Variance Analysis'!$B$30:$B$45,'Variance Analysis'!$B$30,'Variance Analysis'!$A$30:$A$45,'Variance Analysis'!$A$38)</f>
        <v>#REF!</v>
      </c>
      <c r="I24" s="55" t="e">
        <f>SUMIFS('Variance Analysis'!I$30:I$45,'Variance Analysis'!$B$30:$B$45,'Variance Analysis'!$B$30,'Variance Analysis'!$A$30:$A$45,'Variance Analysis'!$A$38)</f>
        <v>#REF!</v>
      </c>
      <c r="J24" s="55" t="e">
        <f>SUMIFS('Variance Analysis'!J$30:J$45,'Variance Analysis'!$B$30:$B$45,'Variance Analysis'!$B$30,'Variance Analysis'!$A$30:$A$45,'Variance Analysis'!$A$38)</f>
        <v>#REF!</v>
      </c>
      <c r="K24" s="55" t="e">
        <f>SUMIFS('Variance Analysis'!K$30:K$45,'Variance Analysis'!$B$30:$B$45,'Variance Analysis'!$B$30,'Variance Analysis'!$A$30:$A$45,'Variance Analysis'!$A$38)</f>
        <v>#REF!</v>
      </c>
      <c r="L24" s="55" t="e">
        <f>SUMIFS('Variance Analysis'!L$30:L$45,'Variance Analysis'!$B$30:$B$45,'Variance Analysis'!$B$30,'Variance Analysis'!$A$30:$A$45,'Variance Analysis'!$A$38)</f>
        <v>#REF!</v>
      </c>
      <c r="M24" s="55" t="e">
        <f>SUMIFS('Variance Analysis'!M$30:M$45,'Variance Analysis'!$B$30:$B$45,'Variance Analysis'!$B$30,'Variance Analysis'!$A$30:$A$45,'Variance Analysis'!$A$38)</f>
        <v>#REF!</v>
      </c>
      <c r="N24" s="55" t="e">
        <f>SUMIFS('Variance Analysis'!N$30:N$45,'Variance Analysis'!$B$30:$B$45,'Variance Analysis'!$B$30,'Variance Analysis'!$A$30:$A$45,'Variance Analysis'!$A$38)</f>
        <v>#REF!</v>
      </c>
    </row>
    <row r="25" spans="1:14" ht="14.25" customHeight="1" thickTop="1" thickBot="1">
      <c r="A25" s="14" t="s">
        <v>15</v>
      </c>
      <c r="B25" s="15" t="s">
        <v>33</v>
      </c>
      <c r="C25" s="58" t="e">
        <f>ABS(C24)-SUM(C21:C23)</f>
        <v>#REF!</v>
      </c>
      <c r="D25" s="58" t="e">
        <f t="shared" ref="D25:N25" si="2">ABS(D24)-SUM(D21:D23)</f>
        <v>#REF!</v>
      </c>
      <c r="E25" s="58" t="e">
        <f t="shared" si="2"/>
        <v>#REF!</v>
      </c>
      <c r="F25" s="58" t="e">
        <f t="shared" si="2"/>
        <v>#REF!</v>
      </c>
      <c r="G25" s="58" t="e">
        <f t="shared" si="2"/>
        <v>#REF!</v>
      </c>
      <c r="H25" s="58" t="e">
        <f t="shared" si="2"/>
        <v>#REF!</v>
      </c>
      <c r="I25" s="58" t="e">
        <f t="shared" si="2"/>
        <v>#REF!</v>
      </c>
      <c r="J25" s="58" t="e">
        <f t="shared" si="2"/>
        <v>#REF!</v>
      </c>
      <c r="K25" s="58" t="e">
        <f t="shared" si="2"/>
        <v>#REF!</v>
      </c>
      <c r="L25" s="58" t="e">
        <f t="shared" si="2"/>
        <v>#REF!</v>
      </c>
      <c r="M25" s="58" t="e">
        <f t="shared" si="2"/>
        <v>#REF!</v>
      </c>
      <c r="N25" s="58" t="e">
        <f t="shared" si="2"/>
        <v>#REF!</v>
      </c>
    </row>
    <row r="26" spans="1:14" s="35" customFormat="1" ht="26.5" customHeight="1">
      <c r="A26" s="36" t="s">
        <v>68</v>
      </c>
      <c r="B26" s="52"/>
      <c r="C26" s="53"/>
      <c r="D26" s="53"/>
      <c r="E26" s="53"/>
      <c r="F26" s="53"/>
      <c r="G26" s="53"/>
      <c r="H26" s="53"/>
      <c r="I26" s="53"/>
      <c r="J26" s="53"/>
      <c r="K26" s="53"/>
      <c r="L26" s="53"/>
      <c r="M26" s="53"/>
      <c r="N26" s="53"/>
    </row>
    <row r="27" spans="1:14" s="34" customFormat="1" ht="14.25" customHeight="1">
      <c r="A27" s="28" t="s">
        <v>39</v>
      </c>
      <c r="B27" s="28" t="s">
        <v>31</v>
      </c>
      <c r="C27" s="57" t="s">
        <v>1</v>
      </c>
      <c r="D27" s="57" t="s">
        <v>2</v>
      </c>
      <c r="E27" s="57" t="s">
        <v>3</v>
      </c>
      <c r="F27" s="57" t="s">
        <v>4</v>
      </c>
      <c r="G27" s="57" t="s">
        <v>5</v>
      </c>
      <c r="H27" s="57" t="s">
        <v>6</v>
      </c>
      <c r="I27" s="57" t="s">
        <v>7</v>
      </c>
      <c r="J27" s="57" t="s">
        <v>8</v>
      </c>
      <c r="K27" s="57" t="s">
        <v>9</v>
      </c>
      <c r="L27" s="57" t="s">
        <v>10</v>
      </c>
      <c r="M27" s="57" t="s">
        <v>11</v>
      </c>
      <c r="N27" s="57" t="s">
        <v>12</v>
      </c>
    </row>
    <row r="28" spans="1:14" ht="14.25" customHeight="1">
      <c r="A28" s="54" t="s">
        <v>65</v>
      </c>
      <c r="B28" s="54" t="s">
        <v>33</v>
      </c>
      <c r="C28" s="55" t="e">
        <f>SUMIFS('Variance Analysis'!C$30:C$45,'Variance Analysis'!$B$30:$B$45,'Variance Analysis'!$B$33,'Variance Analysis'!$A$30:$A$45,'Variance Analysis'!$A$42)</f>
        <v>#REF!</v>
      </c>
      <c r="D28" s="55" t="e">
        <f>SUMIFS('Variance Analysis'!D$30:D$45,'Variance Analysis'!$B$30:$B$45,'Variance Analysis'!$B$33,'Variance Analysis'!$A$30:$A$45,'Variance Analysis'!$A$42)</f>
        <v>#REF!</v>
      </c>
      <c r="E28" s="55" t="e">
        <f>SUMIFS('Variance Analysis'!E$30:E$45,'Variance Analysis'!$B$30:$B$45,'Variance Analysis'!$B$33,'Variance Analysis'!$A$30:$A$45,'Variance Analysis'!$A$42)</f>
        <v>#REF!</v>
      </c>
      <c r="F28" s="55" t="e">
        <f>SUMIFS('Variance Analysis'!F$30:F$45,'Variance Analysis'!$B$30:$B$45,'Variance Analysis'!$B$33,'Variance Analysis'!$A$30:$A$45,'Variance Analysis'!$A$42)</f>
        <v>#REF!</v>
      </c>
      <c r="G28" s="55" t="e">
        <f>SUMIFS('Variance Analysis'!G$30:G$45,'Variance Analysis'!$B$30:$B$45,'Variance Analysis'!$B$33,'Variance Analysis'!$A$30:$A$45,'Variance Analysis'!$A$42)</f>
        <v>#REF!</v>
      </c>
      <c r="H28" s="55" t="e">
        <f>SUMIFS('Variance Analysis'!H$30:H$45,'Variance Analysis'!$B$30:$B$45,'Variance Analysis'!$B$33,'Variance Analysis'!$A$30:$A$45,'Variance Analysis'!$A$42)</f>
        <v>#REF!</v>
      </c>
      <c r="I28" s="55" t="e">
        <f>SUMIFS('Variance Analysis'!I$30:I$45,'Variance Analysis'!$B$30:$B$45,'Variance Analysis'!$B$33,'Variance Analysis'!$A$30:$A$45,'Variance Analysis'!$A$42)</f>
        <v>#REF!</v>
      </c>
      <c r="J28" s="55" t="e">
        <f>SUMIFS('Variance Analysis'!J$30:J$45,'Variance Analysis'!$B$30:$B$45,'Variance Analysis'!$B$33,'Variance Analysis'!$A$30:$A$45,'Variance Analysis'!$A$42)</f>
        <v>#REF!</v>
      </c>
      <c r="K28" s="55" t="e">
        <f>SUMIFS('Variance Analysis'!K$30:K$45,'Variance Analysis'!$B$30:$B$45,'Variance Analysis'!$B$33,'Variance Analysis'!$A$30:$A$45,'Variance Analysis'!$A$42)</f>
        <v>#REF!</v>
      </c>
      <c r="L28" s="55" t="e">
        <f>SUMIFS('Variance Analysis'!L$30:L$45,'Variance Analysis'!$B$30:$B$45,'Variance Analysis'!$B$33,'Variance Analysis'!$A$30:$A$45,'Variance Analysis'!$A$42)</f>
        <v>#REF!</v>
      </c>
      <c r="M28" s="55" t="e">
        <f>SUMIFS('Variance Analysis'!M$30:M$45,'Variance Analysis'!$B$30:$B$45,'Variance Analysis'!$B$33,'Variance Analysis'!$A$30:$A$45,'Variance Analysis'!$A$42)</f>
        <v>#REF!</v>
      </c>
      <c r="N28" s="55" t="e">
        <f>SUMIFS('Variance Analysis'!N$30:N$45,'Variance Analysis'!$B$30:$B$45,'Variance Analysis'!$B$33,'Variance Analysis'!$A$30:$A$45,'Variance Analysis'!$A$42)</f>
        <v>#REF!</v>
      </c>
    </row>
    <row r="29" spans="1:14" ht="14.25" customHeight="1">
      <c r="A29" s="54" t="s">
        <v>66</v>
      </c>
      <c r="B29" s="54" t="s">
        <v>33</v>
      </c>
      <c r="C29" s="55" t="e">
        <f>SUMIFS('Variance Analysis'!C$30:C$45,'Variance Analysis'!$B$30:$B$45,'Variance Analysis'!$B$31,'Variance Analysis'!$A$30:$A$45,'Variance Analysis'!$A$42)</f>
        <v>#REF!</v>
      </c>
      <c r="D29" s="55" t="e">
        <f>SUMIFS('Variance Analysis'!D$30:D$45,'Variance Analysis'!$B$30:$B$45,'Variance Analysis'!$B$31,'Variance Analysis'!$A$30:$A$45,'Variance Analysis'!$A$42)</f>
        <v>#REF!</v>
      </c>
      <c r="E29" s="55" t="e">
        <f>SUMIFS('Variance Analysis'!E$30:E$45,'Variance Analysis'!$B$30:$B$45,'Variance Analysis'!$B$31,'Variance Analysis'!$A$30:$A$45,'Variance Analysis'!$A$42)</f>
        <v>#REF!</v>
      </c>
      <c r="F29" s="55" t="e">
        <f>SUMIFS('Variance Analysis'!F$30:F$45,'Variance Analysis'!$B$30:$B$45,'Variance Analysis'!$B$31,'Variance Analysis'!$A$30:$A$45,'Variance Analysis'!$A$42)</f>
        <v>#REF!</v>
      </c>
      <c r="G29" s="55" t="e">
        <f>SUMIFS('Variance Analysis'!G$30:G$45,'Variance Analysis'!$B$30:$B$45,'Variance Analysis'!$B$31,'Variance Analysis'!$A$30:$A$45,'Variance Analysis'!$A$42)</f>
        <v>#REF!</v>
      </c>
      <c r="H29" s="55" t="e">
        <f>SUMIFS('Variance Analysis'!H$30:H$45,'Variance Analysis'!$B$30:$B$45,'Variance Analysis'!$B$31,'Variance Analysis'!$A$30:$A$45,'Variance Analysis'!$A$42)</f>
        <v>#REF!</v>
      </c>
      <c r="I29" s="55" t="e">
        <f>SUMIFS('Variance Analysis'!I$30:I$45,'Variance Analysis'!$B$30:$B$45,'Variance Analysis'!$B$31,'Variance Analysis'!$A$30:$A$45,'Variance Analysis'!$A$42)</f>
        <v>#REF!</v>
      </c>
      <c r="J29" s="55" t="e">
        <f>SUMIFS('Variance Analysis'!J$30:J$45,'Variance Analysis'!$B$30:$B$45,'Variance Analysis'!$B$31,'Variance Analysis'!$A$30:$A$45,'Variance Analysis'!$A$42)</f>
        <v>#REF!</v>
      </c>
      <c r="K29" s="55" t="e">
        <f>SUMIFS('Variance Analysis'!K$30:K$45,'Variance Analysis'!$B$30:$B$45,'Variance Analysis'!$B$31,'Variance Analysis'!$A$30:$A$45,'Variance Analysis'!$A$42)</f>
        <v>#REF!</v>
      </c>
      <c r="L29" s="55" t="e">
        <f>SUMIFS('Variance Analysis'!L$30:L$45,'Variance Analysis'!$B$30:$B$45,'Variance Analysis'!$B$31,'Variance Analysis'!$A$30:$A$45,'Variance Analysis'!$A$42)</f>
        <v>#REF!</v>
      </c>
      <c r="M29" s="55" t="e">
        <f>SUMIFS('Variance Analysis'!M$30:M$45,'Variance Analysis'!$B$30:$B$45,'Variance Analysis'!$B$31,'Variance Analysis'!$A$30:$A$45,'Variance Analysis'!$A$42)</f>
        <v>#REF!</v>
      </c>
      <c r="N29" s="55" t="e">
        <f>SUMIFS('Variance Analysis'!N$30:N$45,'Variance Analysis'!$B$30:$B$45,'Variance Analysis'!$B$31,'Variance Analysis'!$A$30:$A$45,'Variance Analysis'!$A$42)</f>
        <v>#REF!</v>
      </c>
    </row>
    <row r="30" spans="1:14" ht="14.25" customHeight="1">
      <c r="A30" s="54" t="s">
        <v>67</v>
      </c>
      <c r="B30" s="54" t="s">
        <v>33</v>
      </c>
      <c r="C30" s="55" t="e">
        <f>SUMIFS('Variance Analysis'!C$30:C$45,'Variance Analysis'!$B$30:$B$45,'Variance Analysis'!$B$32,'Variance Analysis'!$A$30:$A$45,'Variance Analysis'!$A$42)</f>
        <v>#REF!</v>
      </c>
      <c r="D30" s="55" t="e">
        <f>SUMIFS('Variance Analysis'!D$30:D$45,'Variance Analysis'!$B$30:$B$45,'Variance Analysis'!$B$32,'Variance Analysis'!$A$30:$A$45,'Variance Analysis'!$A$42)</f>
        <v>#REF!</v>
      </c>
      <c r="E30" s="55" t="e">
        <f>SUMIFS('Variance Analysis'!E$30:E$45,'Variance Analysis'!$B$30:$B$45,'Variance Analysis'!$B$32,'Variance Analysis'!$A$30:$A$45,'Variance Analysis'!$A$42)</f>
        <v>#REF!</v>
      </c>
      <c r="F30" s="55" t="e">
        <f>SUMIFS('Variance Analysis'!F$30:F$45,'Variance Analysis'!$B$30:$B$45,'Variance Analysis'!$B$32,'Variance Analysis'!$A$30:$A$45,'Variance Analysis'!$A$42)</f>
        <v>#REF!</v>
      </c>
      <c r="G30" s="55" t="e">
        <f>SUMIFS('Variance Analysis'!G$30:G$45,'Variance Analysis'!$B$30:$B$45,'Variance Analysis'!$B$32,'Variance Analysis'!$A$30:$A$45,'Variance Analysis'!$A$42)</f>
        <v>#REF!</v>
      </c>
      <c r="H30" s="55" t="e">
        <f>SUMIFS('Variance Analysis'!H$30:H$45,'Variance Analysis'!$B$30:$B$45,'Variance Analysis'!$B$32,'Variance Analysis'!$A$30:$A$45,'Variance Analysis'!$A$42)</f>
        <v>#REF!</v>
      </c>
      <c r="I30" s="55" t="e">
        <f>SUMIFS('Variance Analysis'!I$30:I$45,'Variance Analysis'!$B$30:$B$45,'Variance Analysis'!$B$32,'Variance Analysis'!$A$30:$A$45,'Variance Analysis'!$A$42)</f>
        <v>#REF!</v>
      </c>
      <c r="J30" s="55" t="e">
        <f>SUMIFS('Variance Analysis'!J$30:J$45,'Variance Analysis'!$B$30:$B$45,'Variance Analysis'!$B$32,'Variance Analysis'!$A$30:$A$45,'Variance Analysis'!$A$42)</f>
        <v>#REF!</v>
      </c>
      <c r="K30" s="55" t="e">
        <f>SUMIFS('Variance Analysis'!K$30:K$45,'Variance Analysis'!$B$30:$B$45,'Variance Analysis'!$B$32,'Variance Analysis'!$A$30:$A$45,'Variance Analysis'!$A$42)</f>
        <v>#REF!</v>
      </c>
      <c r="L30" s="55" t="e">
        <f>SUMIFS('Variance Analysis'!L$30:L$45,'Variance Analysis'!$B$30:$B$45,'Variance Analysis'!$B$32,'Variance Analysis'!$A$30:$A$45,'Variance Analysis'!$A$42)</f>
        <v>#REF!</v>
      </c>
      <c r="M30" s="55" t="e">
        <f>SUMIFS('Variance Analysis'!M$30:M$45,'Variance Analysis'!$B$30:$B$45,'Variance Analysis'!$B$32,'Variance Analysis'!$A$30:$A$45,'Variance Analysis'!$A$42)</f>
        <v>#REF!</v>
      </c>
      <c r="N30" s="55" t="e">
        <f>SUMIFS('Variance Analysis'!N$30:N$45,'Variance Analysis'!$B$30:$B$45,'Variance Analysis'!$B$32,'Variance Analysis'!$A$30:$A$45,'Variance Analysis'!$A$42)</f>
        <v>#REF!</v>
      </c>
    </row>
    <row r="31" spans="1:14" ht="14.25" customHeight="1" thickBot="1">
      <c r="A31" s="30" t="s">
        <v>22</v>
      </c>
      <c r="B31" s="30" t="s">
        <v>33</v>
      </c>
      <c r="C31" s="55" t="e">
        <f>SUMIFS('Variance Analysis'!C$30:C$45,'Variance Analysis'!$B$30:$B$45,'Variance Analysis'!$B$30,'Variance Analysis'!$A$30:$A$45,'Variance Analysis'!$A$42)</f>
        <v>#REF!</v>
      </c>
      <c r="D31" s="55" t="e">
        <f>SUMIFS('Variance Analysis'!D$30:D$45,'Variance Analysis'!$B$30:$B$45,'Variance Analysis'!$B$30,'Variance Analysis'!$A$30:$A$45,'Variance Analysis'!$A$42)</f>
        <v>#REF!</v>
      </c>
      <c r="E31" s="55" t="e">
        <f>SUMIFS('Variance Analysis'!E$30:E$45,'Variance Analysis'!$B$30:$B$45,'Variance Analysis'!$B$30,'Variance Analysis'!$A$30:$A$45,'Variance Analysis'!$A$42)</f>
        <v>#REF!</v>
      </c>
      <c r="F31" s="55" t="e">
        <f>SUMIFS('Variance Analysis'!F$30:F$45,'Variance Analysis'!$B$30:$B$45,'Variance Analysis'!$B$30,'Variance Analysis'!$A$30:$A$45,'Variance Analysis'!$A$42)</f>
        <v>#REF!</v>
      </c>
      <c r="G31" s="55" t="e">
        <f>SUMIFS('Variance Analysis'!G$30:G$45,'Variance Analysis'!$B$30:$B$45,'Variance Analysis'!$B$30,'Variance Analysis'!$A$30:$A$45,'Variance Analysis'!$A$42)</f>
        <v>#REF!</v>
      </c>
      <c r="H31" s="55" t="e">
        <f>SUMIFS('Variance Analysis'!H$30:H$45,'Variance Analysis'!$B$30:$B$45,'Variance Analysis'!$B$30,'Variance Analysis'!$A$30:$A$45,'Variance Analysis'!$A$42)</f>
        <v>#REF!</v>
      </c>
      <c r="I31" s="55" t="e">
        <f>SUMIFS('Variance Analysis'!I$30:I$45,'Variance Analysis'!$B$30:$B$45,'Variance Analysis'!$B$30,'Variance Analysis'!$A$30:$A$45,'Variance Analysis'!$A$42)</f>
        <v>#REF!</v>
      </c>
      <c r="J31" s="55" t="e">
        <f>SUMIFS('Variance Analysis'!J$30:J$45,'Variance Analysis'!$B$30:$B$45,'Variance Analysis'!$B$30,'Variance Analysis'!$A$30:$A$45,'Variance Analysis'!$A$42)</f>
        <v>#REF!</v>
      </c>
      <c r="K31" s="55" t="e">
        <f>SUMIFS('Variance Analysis'!K$30:K$45,'Variance Analysis'!$B$30:$B$45,'Variance Analysis'!$B$30,'Variance Analysis'!$A$30:$A$45,'Variance Analysis'!$A$42)</f>
        <v>#REF!</v>
      </c>
      <c r="L31" s="55" t="e">
        <f>SUMIFS('Variance Analysis'!L$30:L$45,'Variance Analysis'!$B$30:$B$45,'Variance Analysis'!$B$30,'Variance Analysis'!$A$30:$A$45,'Variance Analysis'!$A$42)</f>
        <v>#REF!</v>
      </c>
      <c r="M31" s="55" t="e">
        <f>SUMIFS('Variance Analysis'!M$30:M$45,'Variance Analysis'!$B$30:$B$45,'Variance Analysis'!$B$30,'Variance Analysis'!$A$30:$A$45,'Variance Analysis'!$A$42)</f>
        <v>#REF!</v>
      </c>
      <c r="N31" s="55" t="e">
        <f>SUMIFS('Variance Analysis'!N$30:N$45,'Variance Analysis'!$B$30:$B$45,'Variance Analysis'!$B$30,'Variance Analysis'!$A$30:$A$45,'Variance Analysis'!$A$42)</f>
        <v>#REF!</v>
      </c>
    </row>
    <row r="32" spans="1:14" ht="14.25" customHeight="1" thickTop="1" thickBot="1">
      <c r="A32" s="14" t="s">
        <v>15</v>
      </c>
      <c r="B32" s="15" t="s">
        <v>33</v>
      </c>
      <c r="C32" s="58" t="e">
        <f>ABS(C31)-SUM(C28:C30)</f>
        <v>#REF!</v>
      </c>
      <c r="D32" s="58" t="e">
        <f t="shared" ref="D32:N32" si="3">ABS(D31)-SUM(D28:D30)</f>
        <v>#REF!</v>
      </c>
      <c r="E32" s="58" t="e">
        <f t="shared" si="3"/>
        <v>#REF!</v>
      </c>
      <c r="F32" s="58" t="e">
        <f t="shared" si="3"/>
        <v>#REF!</v>
      </c>
      <c r="G32" s="58" t="e">
        <f t="shared" si="3"/>
        <v>#REF!</v>
      </c>
      <c r="H32" s="58" t="e">
        <f t="shared" si="3"/>
        <v>#REF!</v>
      </c>
      <c r="I32" s="58" t="e">
        <f t="shared" si="3"/>
        <v>#REF!</v>
      </c>
      <c r="J32" s="58" t="e">
        <f t="shared" si="3"/>
        <v>#REF!</v>
      </c>
      <c r="K32" s="58" t="e">
        <f t="shared" si="3"/>
        <v>#REF!</v>
      </c>
      <c r="L32" s="58" t="e">
        <f t="shared" si="3"/>
        <v>#REF!</v>
      </c>
      <c r="M32" s="58" t="e">
        <f t="shared" si="3"/>
        <v>#REF!</v>
      </c>
      <c r="N32" s="58" t="e">
        <f t="shared" si="3"/>
        <v>#REF!</v>
      </c>
    </row>
    <row r="33" spans="1:14" s="26" customFormat="1" ht="37" customHeight="1">
      <c r="A33" s="61" t="s">
        <v>38</v>
      </c>
      <c r="B33" s="59"/>
      <c r="C33" s="60"/>
      <c r="D33" s="60"/>
      <c r="E33" s="60"/>
      <c r="F33" s="60"/>
      <c r="G33" s="60"/>
      <c r="H33" s="60"/>
      <c r="I33" s="60"/>
      <c r="J33" s="60"/>
      <c r="K33" s="60"/>
      <c r="L33" s="60"/>
      <c r="M33" s="60"/>
      <c r="N33" s="60"/>
    </row>
    <row r="34" spans="1:14" s="26" customFormat="1" ht="14.25" customHeight="1">
      <c r="A34" s="59"/>
      <c r="B34" s="59"/>
      <c r="C34" s="60"/>
      <c r="D34" s="60"/>
      <c r="E34" s="60"/>
      <c r="F34" s="60"/>
      <c r="G34" s="60"/>
      <c r="H34" s="60"/>
      <c r="I34" s="60"/>
      <c r="J34" s="60"/>
      <c r="K34" s="60"/>
      <c r="L34" s="60"/>
      <c r="M34" s="60"/>
      <c r="N34" s="60"/>
    </row>
    <row r="35" spans="1:14" s="27" customFormat="1" ht="20">
      <c r="A35" s="38" t="s">
        <v>51</v>
      </c>
      <c r="B35" s="28" t="s">
        <v>31</v>
      </c>
      <c r="C35" s="29" t="s">
        <v>1</v>
      </c>
      <c r="D35" s="29" t="s">
        <v>2</v>
      </c>
      <c r="E35" s="29" t="s">
        <v>3</v>
      </c>
      <c r="F35" s="29" t="s">
        <v>4</v>
      </c>
      <c r="G35" s="29" t="s">
        <v>5</v>
      </c>
      <c r="H35" s="29" t="s">
        <v>6</v>
      </c>
      <c r="I35" s="29" t="s">
        <v>7</v>
      </c>
      <c r="J35" s="29" t="s">
        <v>8</v>
      </c>
      <c r="K35" s="29" t="s">
        <v>9</v>
      </c>
      <c r="L35" s="29" t="s">
        <v>10</v>
      </c>
      <c r="M35" s="29" t="s">
        <v>11</v>
      </c>
      <c r="N35" s="29" t="s">
        <v>12</v>
      </c>
    </row>
    <row r="36" spans="1:14" ht="14.25" customHeight="1">
      <c r="A36" s="54" t="s">
        <v>65</v>
      </c>
      <c r="B36" s="54" t="s">
        <v>33</v>
      </c>
      <c r="C36" s="72" t="e">
        <f>SUMIFS('Variance Analysis'!C$9:C$24,'Variance Analysis'!$B$9:$B$24,'Variance Analysis'!$B$12,'Variance Analysis'!$A$9:$A$24,'Variance Analysis'!$A$12)</f>
        <v>#REF!</v>
      </c>
      <c r="D36" s="72" t="e">
        <f>SUMIFS('Variance Analysis'!D$9:D$24,'Variance Analysis'!$B$9:$B$24,'Variance Analysis'!$B$12,'Variance Analysis'!$A$9:$A$24,'Variance Analysis'!$A$12)</f>
        <v>#REF!</v>
      </c>
      <c r="E36" s="72" t="e">
        <f>SUMIFS('Variance Analysis'!E$9:E$24,'Variance Analysis'!$B$9:$B$24,'Variance Analysis'!$B$12,'Variance Analysis'!$A$9:$A$24,'Variance Analysis'!$A$12)</f>
        <v>#REF!</v>
      </c>
      <c r="F36" s="72" t="e">
        <f>SUMIFS('Variance Analysis'!F$9:F$24,'Variance Analysis'!$B$9:$B$24,'Variance Analysis'!$B$12,'Variance Analysis'!$A$9:$A$24,'Variance Analysis'!$A$12)</f>
        <v>#REF!</v>
      </c>
      <c r="G36" s="72" t="e">
        <f>SUMIFS('Variance Analysis'!G$9:G$24,'Variance Analysis'!$B$9:$B$24,'Variance Analysis'!$B$12,'Variance Analysis'!$A$9:$A$24,'Variance Analysis'!$A$12)</f>
        <v>#REF!</v>
      </c>
      <c r="H36" s="72" t="e">
        <f>SUMIFS('Variance Analysis'!H$9:H$24,'Variance Analysis'!$B$9:$B$24,'Variance Analysis'!$B$12,'Variance Analysis'!$A$9:$A$24,'Variance Analysis'!$A$12)</f>
        <v>#REF!</v>
      </c>
      <c r="I36" s="72" t="e">
        <f>SUMIFS('Variance Analysis'!I$9:I$24,'Variance Analysis'!$B$9:$B$24,'Variance Analysis'!$B$12,'Variance Analysis'!$A$9:$A$24,'Variance Analysis'!$A$12)</f>
        <v>#REF!</v>
      </c>
      <c r="J36" s="72" t="e">
        <f>SUMIFS('Variance Analysis'!J$9:J$24,'Variance Analysis'!$B$9:$B$24,'Variance Analysis'!$B$12,'Variance Analysis'!$A$9:$A$24,'Variance Analysis'!$A$12)</f>
        <v>#REF!</v>
      </c>
      <c r="K36" s="72" t="e">
        <f>SUMIFS('Variance Analysis'!K$9:K$24,'Variance Analysis'!$B$9:$B$24,'Variance Analysis'!$B$12,'Variance Analysis'!$A$9:$A$24,'Variance Analysis'!$A$12)</f>
        <v>#REF!</v>
      </c>
      <c r="L36" s="72" t="e">
        <f>SUMIFS('Variance Analysis'!L$9:L$24,'Variance Analysis'!$B$9:$B$24,'Variance Analysis'!$B$12,'Variance Analysis'!$A$9:$A$24,'Variance Analysis'!$A$12)</f>
        <v>#REF!</v>
      </c>
      <c r="M36" s="72" t="e">
        <f>SUMIFS('Variance Analysis'!M$9:M$24,'Variance Analysis'!$B$9:$B$24,'Variance Analysis'!$B$12,'Variance Analysis'!$A$9:$A$24,'Variance Analysis'!$A$12)</f>
        <v>#REF!</v>
      </c>
      <c r="N36" s="72" t="e">
        <f>SUMIFS('Variance Analysis'!N$9:N$24,'Variance Analysis'!$B$9:$B$24,'Variance Analysis'!$B$12,'Variance Analysis'!$A$9:$A$24,'Variance Analysis'!$A$12)</f>
        <v>#REF!</v>
      </c>
    </row>
    <row r="37" spans="1:14" ht="14.25" customHeight="1">
      <c r="A37" s="54" t="s">
        <v>23</v>
      </c>
      <c r="B37" s="54" t="s">
        <v>33</v>
      </c>
      <c r="C37" s="72" t="e">
        <f>SUMIFS('Variance Analysis'!C$9:C$24,'Variance Analysis'!$B$9:$B$24,'Variance Analysis'!$B$10,'Variance Analysis'!$A$9:$A$24,'Variance Analysis'!$A$12)</f>
        <v>#REF!</v>
      </c>
      <c r="D37" s="72" t="e">
        <f>SUMIFS('Variance Analysis'!D$9:D$24,'Variance Analysis'!$B$9:$B$24,'Variance Analysis'!$B$10,'Variance Analysis'!$A$9:$A$24,'Variance Analysis'!$A$12)</f>
        <v>#REF!</v>
      </c>
      <c r="E37" s="72" t="e">
        <f>SUMIFS('Variance Analysis'!E$9:E$24,'Variance Analysis'!$B$9:$B$24,'Variance Analysis'!$B$10,'Variance Analysis'!$A$9:$A$24,'Variance Analysis'!$A$12)</f>
        <v>#REF!</v>
      </c>
      <c r="F37" s="72" t="e">
        <f>SUMIFS('Variance Analysis'!F$9:F$24,'Variance Analysis'!$B$9:$B$24,'Variance Analysis'!$B$10,'Variance Analysis'!$A$9:$A$24,'Variance Analysis'!$A$12)</f>
        <v>#REF!</v>
      </c>
      <c r="G37" s="72" t="e">
        <f>SUMIFS('Variance Analysis'!G$9:G$24,'Variance Analysis'!$B$9:$B$24,'Variance Analysis'!$B$10,'Variance Analysis'!$A$9:$A$24,'Variance Analysis'!$A$12)</f>
        <v>#REF!</v>
      </c>
      <c r="H37" s="72" t="e">
        <f>SUMIFS('Variance Analysis'!H$9:H$24,'Variance Analysis'!$B$9:$B$24,'Variance Analysis'!$B$10,'Variance Analysis'!$A$9:$A$24,'Variance Analysis'!$A$12)</f>
        <v>#REF!</v>
      </c>
      <c r="I37" s="72" t="e">
        <f>SUMIFS('Variance Analysis'!I$9:I$24,'Variance Analysis'!$B$9:$B$24,'Variance Analysis'!$B$10,'Variance Analysis'!$A$9:$A$24,'Variance Analysis'!$A$12)</f>
        <v>#REF!</v>
      </c>
      <c r="J37" s="72" t="e">
        <f>SUMIFS('Variance Analysis'!J$9:J$24,'Variance Analysis'!$B$9:$B$24,'Variance Analysis'!$B$10,'Variance Analysis'!$A$9:$A$24,'Variance Analysis'!$A$12)</f>
        <v>#REF!</v>
      </c>
      <c r="K37" s="72" t="e">
        <f>SUMIFS('Variance Analysis'!K$9:K$24,'Variance Analysis'!$B$9:$B$24,'Variance Analysis'!$B$10,'Variance Analysis'!$A$9:$A$24,'Variance Analysis'!$A$12)</f>
        <v>#REF!</v>
      </c>
      <c r="L37" s="72" t="e">
        <f>SUMIFS('Variance Analysis'!L$9:L$24,'Variance Analysis'!$B$9:$B$24,'Variance Analysis'!$B$10,'Variance Analysis'!$A$9:$A$24,'Variance Analysis'!$A$12)</f>
        <v>#REF!</v>
      </c>
      <c r="M37" s="72" t="e">
        <f>SUMIFS('Variance Analysis'!M$9:M$24,'Variance Analysis'!$B$9:$B$24,'Variance Analysis'!$B$10,'Variance Analysis'!$A$9:$A$24,'Variance Analysis'!$A$12)</f>
        <v>#REF!</v>
      </c>
      <c r="N37" s="72" t="e">
        <f>SUMIFS('Variance Analysis'!N$9:N$24,'Variance Analysis'!$B$9:$B$24,'Variance Analysis'!$B$10,'Variance Analysis'!$A$9:$A$24,'Variance Analysis'!$A$12)</f>
        <v>#REF!</v>
      </c>
    </row>
    <row r="38" spans="1:14" ht="14.25" customHeight="1">
      <c r="A38" s="54" t="s">
        <v>14</v>
      </c>
      <c r="B38" s="54" t="s">
        <v>33</v>
      </c>
      <c r="C38" s="72" t="e">
        <f>SUMIFS('Variance Analysis'!C$9:C$24,'Variance Analysis'!$B$9:$B$24,'Variance Analysis'!$B$11,'Variance Analysis'!$A$9:$A$24,'Variance Analysis'!$A$12)</f>
        <v>#REF!</v>
      </c>
      <c r="D38" s="72" t="e">
        <f>SUMIFS('Variance Analysis'!D$9:D$24,'Variance Analysis'!$B$9:$B$24,'Variance Analysis'!$B$11,'Variance Analysis'!$A$9:$A$24,'Variance Analysis'!$A$12)</f>
        <v>#REF!</v>
      </c>
      <c r="E38" s="72" t="e">
        <f>SUMIFS('Variance Analysis'!E$9:E$24,'Variance Analysis'!$B$9:$B$24,'Variance Analysis'!$B$11,'Variance Analysis'!$A$9:$A$24,'Variance Analysis'!$A$12)</f>
        <v>#REF!</v>
      </c>
      <c r="F38" s="72" t="e">
        <f>SUMIFS('Variance Analysis'!F$9:F$24,'Variance Analysis'!$B$9:$B$24,'Variance Analysis'!$B$11,'Variance Analysis'!$A$9:$A$24,'Variance Analysis'!$A$12)</f>
        <v>#REF!</v>
      </c>
      <c r="G38" s="72" t="e">
        <f>SUMIFS('Variance Analysis'!G$9:G$24,'Variance Analysis'!$B$9:$B$24,'Variance Analysis'!$B$11,'Variance Analysis'!$A$9:$A$24,'Variance Analysis'!$A$12)</f>
        <v>#REF!</v>
      </c>
      <c r="H38" s="72" t="e">
        <f>SUMIFS('Variance Analysis'!H$9:H$24,'Variance Analysis'!$B$9:$B$24,'Variance Analysis'!$B$11,'Variance Analysis'!$A$9:$A$24,'Variance Analysis'!$A$12)</f>
        <v>#REF!</v>
      </c>
      <c r="I38" s="72" t="e">
        <f>SUMIFS('Variance Analysis'!I$9:I$24,'Variance Analysis'!$B$9:$B$24,'Variance Analysis'!$B$11,'Variance Analysis'!$A$9:$A$24,'Variance Analysis'!$A$12)</f>
        <v>#REF!</v>
      </c>
      <c r="J38" s="72" t="e">
        <f>SUMIFS('Variance Analysis'!J$9:J$24,'Variance Analysis'!$B$9:$B$24,'Variance Analysis'!$B$11,'Variance Analysis'!$A$9:$A$24,'Variance Analysis'!$A$12)</f>
        <v>#REF!</v>
      </c>
      <c r="K38" s="72" t="e">
        <f>SUMIFS('Variance Analysis'!K$9:K$24,'Variance Analysis'!$B$9:$B$24,'Variance Analysis'!$B$11,'Variance Analysis'!$A$9:$A$24,'Variance Analysis'!$A$12)</f>
        <v>#REF!</v>
      </c>
      <c r="L38" s="72" t="e">
        <f>SUMIFS('Variance Analysis'!L$9:L$24,'Variance Analysis'!$B$9:$B$24,'Variance Analysis'!$B$11,'Variance Analysis'!$A$9:$A$24,'Variance Analysis'!$A$12)</f>
        <v>#REF!</v>
      </c>
      <c r="M38" s="72" t="e">
        <f>SUMIFS('Variance Analysis'!M$9:M$24,'Variance Analysis'!$B$9:$B$24,'Variance Analysis'!$B$11,'Variance Analysis'!$A$9:$A$24,'Variance Analysis'!$A$12)</f>
        <v>#REF!</v>
      </c>
      <c r="N38" s="72" t="e">
        <f>SUMIFS('Variance Analysis'!N$9:N$24,'Variance Analysis'!$B$9:$B$24,'Variance Analysis'!$B$11,'Variance Analysis'!$A$9:$A$24,'Variance Analysis'!$A$12)</f>
        <v>#REF!</v>
      </c>
    </row>
    <row r="39" spans="1:14" ht="14.25" customHeight="1" thickBot="1">
      <c r="A39" s="54" t="s">
        <v>22</v>
      </c>
      <c r="B39" s="54" t="s">
        <v>33</v>
      </c>
      <c r="C39" s="72" t="e">
        <f>SUMIFS('Variance Analysis'!C$9:C$24,'Variance Analysis'!$B$9:$B$24,'Variance Analysis'!$B$9,'Variance Analysis'!$A$9:$A$24,'Variance Analysis'!$A$12)</f>
        <v>#REF!</v>
      </c>
      <c r="D39" s="72" t="e">
        <f>SUMIFS('Variance Analysis'!D$9:D$24,'Variance Analysis'!$B$9:$B$24,'Variance Analysis'!$B$9,'Variance Analysis'!$A$9:$A$24,'Variance Analysis'!$A$12)</f>
        <v>#REF!</v>
      </c>
      <c r="E39" s="72" t="e">
        <f>SUMIFS('Variance Analysis'!E$9:E$24,'Variance Analysis'!$B$9:$B$24,'Variance Analysis'!$B$9,'Variance Analysis'!$A$9:$A$24,'Variance Analysis'!$A$12)</f>
        <v>#REF!</v>
      </c>
      <c r="F39" s="72" t="e">
        <f>SUMIFS('Variance Analysis'!F$9:F$24,'Variance Analysis'!$B$9:$B$24,'Variance Analysis'!$B$9,'Variance Analysis'!$A$9:$A$24,'Variance Analysis'!$A$12)</f>
        <v>#REF!</v>
      </c>
      <c r="G39" s="72" t="e">
        <f>SUMIFS('Variance Analysis'!G$9:G$24,'Variance Analysis'!$B$9:$B$24,'Variance Analysis'!$B$9,'Variance Analysis'!$A$9:$A$24,'Variance Analysis'!$A$12)</f>
        <v>#REF!</v>
      </c>
      <c r="H39" s="72" t="e">
        <f>SUMIFS('Variance Analysis'!H$9:H$24,'Variance Analysis'!$B$9:$B$24,'Variance Analysis'!$B$9,'Variance Analysis'!$A$9:$A$24,'Variance Analysis'!$A$12)</f>
        <v>#REF!</v>
      </c>
      <c r="I39" s="72" t="e">
        <f>SUMIFS('Variance Analysis'!I$9:I$24,'Variance Analysis'!$B$9:$B$24,'Variance Analysis'!$B$9,'Variance Analysis'!$A$9:$A$24,'Variance Analysis'!$A$12)</f>
        <v>#REF!</v>
      </c>
      <c r="J39" s="72" t="e">
        <f>SUMIFS('Variance Analysis'!J$9:J$24,'Variance Analysis'!$B$9:$B$24,'Variance Analysis'!$B$9,'Variance Analysis'!$A$9:$A$24,'Variance Analysis'!$A$12)</f>
        <v>#REF!</v>
      </c>
      <c r="K39" s="72" t="e">
        <f>SUMIFS('Variance Analysis'!K$9:K$24,'Variance Analysis'!$B$9:$B$24,'Variance Analysis'!$B$9,'Variance Analysis'!$A$9:$A$24,'Variance Analysis'!$A$12)</f>
        <v>#REF!</v>
      </c>
      <c r="L39" s="72" t="e">
        <f>SUMIFS('Variance Analysis'!L$9:L$24,'Variance Analysis'!$B$9:$B$24,'Variance Analysis'!$B$9,'Variance Analysis'!$A$9:$A$24,'Variance Analysis'!$A$12)</f>
        <v>#REF!</v>
      </c>
      <c r="M39" s="72" t="e">
        <f>SUMIFS('Variance Analysis'!M$9:M$24,'Variance Analysis'!$B$9:$B$24,'Variance Analysis'!$B$9,'Variance Analysis'!$A$9:$A$24,'Variance Analysis'!$A$12)</f>
        <v>#REF!</v>
      </c>
      <c r="N39" s="72" t="e">
        <f>SUMIFS('Variance Analysis'!N$9:N$24,'Variance Analysis'!$B$9:$B$24,'Variance Analysis'!$B$9,'Variance Analysis'!$A$9:$A$24,'Variance Analysis'!$A$12)</f>
        <v>#REF!</v>
      </c>
    </row>
    <row r="40" spans="1:14" ht="14.25" customHeight="1" thickTop="1" thickBot="1">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1"/>
      <c r="B41" s="2"/>
      <c r="C41" s="51"/>
      <c r="D41" s="51"/>
      <c r="E41" s="51"/>
      <c r="F41" s="51"/>
      <c r="G41" s="51"/>
      <c r="H41" s="51"/>
      <c r="I41" s="51"/>
      <c r="J41" s="51"/>
      <c r="K41" s="51"/>
      <c r="L41" s="51"/>
      <c r="M41" s="51"/>
      <c r="N41" s="51"/>
    </row>
    <row r="42" spans="1:14" ht="14.25" customHeight="1">
      <c r="A42" s="1"/>
      <c r="B42" s="2"/>
      <c r="C42" s="51"/>
      <c r="D42" s="51"/>
      <c r="E42" s="51"/>
      <c r="F42" s="51"/>
      <c r="G42" s="51"/>
      <c r="H42" s="51"/>
      <c r="I42" s="51"/>
      <c r="J42" s="51"/>
      <c r="K42" s="51"/>
      <c r="L42" s="51"/>
      <c r="M42" s="51"/>
      <c r="N42" s="51"/>
    </row>
    <row r="43" spans="1:14" s="27" customFormat="1" ht="33" customHeight="1">
      <c r="A43" s="38" t="s">
        <v>64</v>
      </c>
      <c r="B43" s="28" t="s">
        <v>31</v>
      </c>
      <c r="C43" s="29" t="s">
        <v>1</v>
      </c>
      <c r="D43" s="29" t="s">
        <v>2</v>
      </c>
      <c r="E43" s="29" t="s">
        <v>3</v>
      </c>
      <c r="F43" s="29" t="s">
        <v>4</v>
      </c>
      <c r="G43" s="29" t="s">
        <v>5</v>
      </c>
      <c r="H43" s="29" t="s">
        <v>6</v>
      </c>
      <c r="I43" s="29" t="s">
        <v>7</v>
      </c>
      <c r="J43" s="29" t="s">
        <v>8</v>
      </c>
      <c r="K43" s="29" t="s">
        <v>9</v>
      </c>
      <c r="L43" s="29" t="s">
        <v>10</v>
      </c>
      <c r="M43" s="29" t="s">
        <v>11</v>
      </c>
      <c r="N43" s="29" t="s">
        <v>12</v>
      </c>
    </row>
    <row r="44" spans="1:14" ht="14.25" customHeight="1">
      <c r="A44" s="54" t="s">
        <v>65</v>
      </c>
      <c r="B44" s="54" t="s">
        <v>33</v>
      </c>
      <c r="C44" s="72" t="e">
        <f>SUMIFS('Variance Analysis'!C$9:C$24,'Variance Analysis'!$B$9:$B$24,'Variance Analysis'!$B$12,'Variance Analysis'!$A$9:$A$24,'Variance Analysis'!$A$13)</f>
        <v>#REF!</v>
      </c>
      <c r="D44" s="72" t="e">
        <f>SUMIFS('Variance Analysis'!D$9:D$24,'Variance Analysis'!$B$9:$B$24,'Variance Analysis'!$B$12,'Variance Analysis'!$A$9:$A$24,'Variance Analysis'!$A$13)</f>
        <v>#REF!</v>
      </c>
      <c r="E44" s="72" t="e">
        <f>SUMIFS('Variance Analysis'!E$9:E$24,'Variance Analysis'!$B$9:$B$24,'Variance Analysis'!$B$12,'Variance Analysis'!$A$9:$A$24,'Variance Analysis'!$A$13)</f>
        <v>#REF!</v>
      </c>
      <c r="F44" s="72" t="e">
        <f>SUMIFS('Variance Analysis'!F$9:F$24,'Variance Analysis'!$B$9:$B$24,'Variance Analysis'!$B$12,'Variance Analysis'!$A$9:$A$24,'Variance Analysis'!$A$13)</f>
        <v>#REF!</v>
      </c>
      <c r="G44" s="72" t="e">
        <f>SUMIFS('Variance Analysis'!G$9:G$24,'Variance Analysis'!$B$9:$B$24,'Variance Analysis'!$B$12,'Variance Analysis'!$A$9:$A$24,'Variance Analysis'!$A$13)</f>
        <v>#REF!</v>
      </c>
      <c r="H44" s="72" t="e">
        <f>SUMIFS('Variance Analysis'!H$9:H$24,'Variance Analysis'!$B$9:$B$24,'Variance Analysis'!$B$12,'Variance Analysis'!$A$9:$A$24,'Variance Analysis'!$A$13)</f>
        <v>#REF!</v>
      </c>
      <c r="I44" s="72" t="e">
        <f>SUMIFS('Variance Analysis'!I$9:I$24,'Variance Analysis'!$B$9:$B$24,'Variance Analysis'!$B$12,'Variance Analysis'!$A$9:$A$24,'Variance Analysis'!$A$13)</f>
        <v>#REF!</v>
      </c>
      <c r="J44" s="72" t="e">
        <f>SUMIFS('Variance Analysis'!J$9:J$24,'Variance Analysis'!$B$9:$B$24,'Variance Analysis'!$B$12,'Variance Analysis'!$A$9:$A$24,'Variance Analysis'!$A$13)</f>
        <v>#REF!</v>
      </c>
      <c r="K44" s="72" t="e">
        <f>SUMIFS('Variance Analysis'!K$9:K$24,'Variance Analysis'!$B$9:$B$24,'Variance Analysis'!$B$12,'Variance Analysis'!$A$9:$A$24,'Variance Analysis'!$A$13)</f>
        <v>#REF!</v>
      </c>
      <c r="L44" s="72" t="e">
        <f>SUMIFS('Variance Analysis'!L$9:L$24,'Variance Analysis'!$B$9:$B$24,'Variance Analysis'!$B$12,'Variance Analysis'!$A$9:$A$24,'Variance Analysis'!$A$13)</f>
        <v>#REF!</v>
      </c>
      <c r="M44" s="72" t="e">
        <f>SUMIFS('Variance Analysis'!M$9:M$24,'Variance Analysis'!$B$9:$B$24,'Variance Analysis'!$B$12,'Variance Analysis'!$A$9:$A$24,'Variance Analysis'!$A$13)</f>
        <v>#REF!</v>
      </c>
      <c r="N44" s="72" t="e">
        <f>SUMIFS('Variance Analysis'!N$9:N$24,'Variance Analysis'!$B$9:$B$24,'Variance Analysis'!$B$12,'Variance Analysis'!$A$9:$A$24,'Variance Analysis'!$A$13)</f>
        <v>#REF!</v>
      </c>
    </row>
    <row r="45" spans="1:14" ht="14.25" customHeight="1">
      <c r="A45" s="54" t="s">
        <v>23</v>
      </c>
      <c r="B45" s="54" t="s">
        <v>33</v>
      </c>
      <c r="C45" s="72" t="e">
        <f>SUMIFS('Variance Analysis'!C$9:C$24,'Variance Analysis'!$B$9:$B$24,'Variance Analysis'!$B$10,'Variance Analysis'!$A$9:$A$24,'Variance Analysis'!$A$13)</f>
        <v>#REF!</v>
      </c>
      <c r="D45" s="72" t="e">
        <f>SUMIFS('Variance Analysis'!D$9:D$24,'Variance Analysis'!$B$9:$B$24,'Variance Analysis'!$B$10,'Variance Analysis'!$A$9:$A$24,'Variance Analysis'!$A$13)</f>
        <v>#REF!</v>
      </c>
      <c r="E45" s="72" t="e">
        <f>SUMIFS('Variance Analysis'!E$9:E$24,'Variance Analysis'!$B$9:$B$24,'Variance Analysis'!$B$10,'Variance Analysis'!$A$9:$A$24,'Variance Analysis'!$A$13)</f>
        <v>#REF!</v>
      </c>
      <c r="F45" s="72" t="e">
        <f>SUMIFS('Variance Analysis'!F$9:F$24,'Variance Analysis'!$B$9:$B$24,'Variance Analysis'!$B$10,'Variance Analysis'!$A$9:$A$24,'Variance Analysis'!$A$13)</f>
        <v>#REF!</v>
      </c>
      <c r="G45" s="72" t="e">
        <f>SUMIFS('Variance Analysis'!G$9:G$24,'Variance Analysis'!$B$9:$B$24,'Variance Analysis'!$B$10,'Variance Analysis'!$A$9:$A$24,'Variance Analysis'!$A$13)</f>
        <v>#REF!</v>
      </c>
      <c r="H45" s="72" t="e">
        <f>SUMIFS('Variance Analysis'!H$9:H$24,'Variance Analysis'!$B$9:$B$24,'Variance Analysis'!$B$10,'Variance Analysis'!$A$9:$A$24,'Variance Analysis'!$A$13)</f>
        <v>#REF!</v>
      </c>
      <c r="I45" s="72" t="e">
        <f>SUMIFS('Variance Analysis'!I$9:I$24,'Variance Analysis'!$B$9:$B$24,'Variance Analysis'!$B$10,'Variance Analysis'!$A$9:$A$24,'Variance Analysis'!$A$13)</f>
        <v>#REF!</v>
      </c>
      <c r="J45" s="72" t="e">
        <f>SUMIFS('Variance Analysis'!J$9:J$24,'Variance Analysis'!$B$9:$B$24,'Variance Analysis'!$B$10,'Variance Analysis'!$A$9:$A$24,'Variance Analysis'!$A$13)</f>
        <v>#REF!</v>
      </c>
      <c r="K45" s="72" t="e">
        <f>SUMIFS('Variance Analysis'!K$9:K$24,'Variance Analysis'!$B$9:$B$24,'Variance Analysis'!$B$10,'Variance Analysis'!$A$9:$A$24,'Variance Analysis'!$A$13)</f>
        <v>#REF!</v>
      </c>
      <c r="L45" s="72" t="e">
        <f>SUMIFS('Variance Analysis'!L$9:L$24,'Variance Analysis'!$B$9:$B$24,'Variance Analysis'!$B$10,'Variance Analysis'!$A$9:$A$24,'Variance Analysis'!$A$13)</f>
        <v>#REF!</v>
      </c>
      <c r="M45" s="72" t="e">
        <f>SUMIFS('Variance Analysis'!M$9:M$24,'Variance Analysis'!$B$9:$B$24,'Variance Analysis'!$B$10,'Variance Analysis'!$A$9:$A$24,'Variance Analysis'!$A$13)</f>
        <v>#REF!</v>
      </c>
      <c r="N45" s="72" t="e">
        <f>SUMIFS('Variance Analysis'!N$9:N$24,'Variance Analysis'!$B$9:$B$24,'Variance Analysis'!$B$10,'Variance Analysis'!$A$9:$A$24,'Variance Analysis'!$A$13)</f>
        <v>#REF!</v>
      </c>
    </row>
    <row r="46" spans="1:14" ht="14.25" customHeight="1">
      <c r="A46" s="54" t="s">
        <v>14</v>
      </c>
      <c r="B46" s="54" t="s">
        <v>33</v>
      </c>
      <c r="C46" s="72" t="e">
        <f>SUMIFS('Variance Analysis'!C$9:C$24,'Variance Analysis'!$B$9:$B$24,'Variance Analysis'!$B$11,'Variance Analysis'!$A$9:$A$24,'Variance Analysis'!$A$13)</f>
        <v>#REF!</v>
      </c>
      <c r="D46" s="72" t="e">
        <f>SUMIFS('Variance Analysis'!D$9:D$24,'Variance Analysis'!$B$9:$B$24,'Variance Analysis'!$B$11,'Variance Analysis'!$A$9:$A$24,'Variance Analysis'!$A$13)</f>
        <v>#REF!</v>
      </c>
      <c r="E46" s="72" t="e">
        <f>SUMIFS('Variance Analysis'!E$9:E$24,'Variance Analysis'!$B$9:$B$24,'Variance Analysis'!$B$11,'Variance Analysis'!$A$9:$A$24,'Variance Analysis'!$A$13)</f>
        <v>#REF!</v>
      </c>
      <c r="F46" s="72" t="e">
        <f>SUMIFS('Variance Analysis'!F$9:F$24,'Variance Analysis'!$B$9:$B$24,'Variance Analysis'!$B$11,'Variance Analysis'!$A$9:$A$24,'Variance Analysis'!$A$13)</f>
        <v>#REF!</v>
      </c>
      <c r="G46" s="72" t="e">
        <f>SUMIFS('Variance Analysis'!G$9:G$24,'Variance Analysis'!$B$9:$B$24,'Variance Analysis'!$B$11,'Variance Analysis'!$A$9:$A$24,'Variance Analysis'!$A$13)</f>
        <v>#REF!</v>
      </c>
      <c r="H46" s="72" t="e">
        <f>SUMIFS('Variance Analysis'!H$9:H$24,'Variance Analysis'!$B$9:$B$24,'Variance Analysis'!$B$11,'Variance Analysis'!$A$9:$A$24,'Variance Analysis'!$A$13)</f>
        <v>#REF!</v>
      </c>
      <c r="I46" s="72" t="e">
        <f>SUMIFS('Variance Analysis'!I$9:I$24,'Variance Analysis'!$B$9:$B$24,'Variance Analysis'!$B$11,'Variance Analysis'!$A$9:$A$24,'Variance Analysis'!$A$13)</f>
        <v>#REF!</v>
      </c>
      <c r="J46" s="72" t="e">
        <f>SUMIFS('Variance Analysis'!J$9:J$24,'Variance Analysis'!$B$9:$B$24,'Variance Analysis'!$B$11,'Variance Analysis'!$A$9:$A$24,'Variance Analysis'!$A$13)</f>
        <v>#REF!</v>
      </c>
      <c r="K46" s="72" t="e">
        <f>SUMIFS('Variance Analysis'!K$9:K$24,'Variance Analysis'!$B$9:$B$24,'Variance Analysis'!$B$11,'Variance Analysis'!$A$9:$A$24,'Variance Analysis'!$A$13)</f>
        <v>#REF!</v>
      </c>
      <c r="L46" s="72" t="e">
        <f>SUMIFS('Variance Analysis'!L$9:L$24,'Variance Analysis'!$B$9:$B$24,'Variance Analysis'!$B$11,'Variance Analysis'!$A$9:$A$24,'Variance Analysis'!$A$13)</f>
        <v>#REF!</v>
      </c>
      <c r="M46" s="72" t="e">
        <f>SUMIFS('Variance Analysis'!M$9:M$24,'Variance Analysis'!$B$9:$B$24,'Variance Analysis'!$B$11,'Variance Analysis'!$A$9:$A$24,'Variance Analysis'!$A$13)</f>
        <v>#REF!</v>
      </c>
      <c r="N46" s="72" t="e">
        <f>SUMIFS('Variance Analysis'!N$9:N$24,'Variance Analysis'!$B$9:$B$24,'Variance Analysis'!$B$11,'Variance Analysis'!$A$9:$A$24,'Variance Analysis'!$A$13)</f>
        <v>#REF!</v>
      </c>
    </row>
    <row r="47" spans="1:14" ht="14.25" customHeight="1" thickBot="1">
      <c r="A47" s="54" t="s">
        <v>22</v>
      </c>
      <c r="B47" s="54" t="s">
        <v>33</v>
      </c>
      <c r="C47" s="72" t="e">
        <f>SUMIFS('Variance Analysis'!C$9:C$24,'Variance Analysis'!$B$9:$B$24,'Variance Analysis'!$B$9,'Variance Analysis'!$A$9:$A$24,'Variance Analysis'!$A$13)</f>
        <v>#REF!</v>
      </c>
      <c r="D47" s="72" t="e">
        <f>SUMIFS('Variance Analysis'!D$9:D$24,'Variance Analysis'!$B$9:$B$24,'Variance Analysis'!$B$9,'Variance Analysis'!$A$9:$A$24,'Variance Analysis'!$A$13)</f>
        <v>#REF!</v>
      </c>
      <c r="E47" s="72" t="e">
        <f>SUMIFS('Variance Analysis'!E$9:E$24,'Variance Analysis'!$B$9:$B$24,'Variance Analysis'!$B$9,'Variance Analysis'!$A$9:$A$24,'Variance Analysis'!$A$13)</f>
        <v>#REF!</v>
      </c>
      <c r="F47" s="72" t="e">
        <f>SUMIFS('Variance Analysis'!F$9:F$24,'Variance Analysis'!$B$9:$B$24,'Variance Analysis'!$B$9,'Variance Analysis'!$A$9:$A$24,'Variance Analysis'!$A$13)</f>
        <v>#REF!</v>
      </c>
      <c r="G47" s="72" t="e">
        <f>SUMIFS('Variance Analysis'!G$9:G$24,'Variance Analysis'!$B$9:$B$24,'Variance Analysis'!$B$9,'Variance Analysis'!$A$9:$A$24,'Variance Analysis'!$A$13)</f>
        <v>#REF!</v>
      </c>
      <c r="H47" s="72" t="e">
        <f>SUMIFS('Variance Analysis'!H$9:H$24,'Variance Analysis'!$B$9:$B$24,'Variance Analysis'!$B$9,'Variance Analysis'!$A$9:$A$24,'Variance Analysis'!$A$13)</f>
        <v>#REF!</v>
      </c>
      <c r="I47" s="72" t="e">
        <f>SUMIFS('Variance Analysis'!I$9:I$24,'Variance Analysis'!$B$9:$B$24,'Variance Analysis'!$B$9,'Variance Analysis'!$A$9:$A$24,'Variance Analysis'!$A$13)</f>
        <v>#REF!</v>
      </c>
      <c r="J47" s="72" t="e">
        <f>SUMIFS('Variance Analysis'!J$9:J$24,'Variance Analysis'!$B$9:$B$24,'Variance Analysis'!$B$9,'Variance Analysis'!$A$9:$A$24,'Variance Analysis'!$A$13)</f>
        <v>#REF!</v>
      </c>
      <c r="K47" s="72" t="e">
        <f>SUMIFS('Variance Analysis'!K$9:K$24,'Variance Analysis'!$B$9:$B$24,'Variance Analysis'!$B$9,'Variance Analysis'!$A$9:$A$24,'Variance Analysis'!$A$13)</f>
        <v>#REF!</v>
      </c>
      <c r="L47" s="72" t="e">
        <f>SUMIFS('Variance Analysis'!L$9:L$24,'Variance Analysis'!$B$9:$B$24,'Variance Analysis'!$B$9,'Variance Analysis'!$A$9:$A$24,'Variance Analysis'!$A$13)</f>
        <v>#REF!</v>
      </c>
      <c r="M47" s="72" t="e">
        <f>SUMIFS('Variance Analysis'!M$9:M$24,'Variance Analysis'!$B$9:$B$24,'Variance Analysis'!$B$9,'Variance Analysis'!$A$9:$A$24,'Variance Analysis'!$A$13)</f>
        <v>#REF!</v>
      </c>
      <c r="N47" s="72" t="e">
        <f>SUMIFS('Variance Analysis'!N$9:N$24,'Variance Analysis'!$B$9:$B$24,'Variance Analysis'!$B$9,'Variance Analysis'!$A$9:$A$24,'Variance Analysis'!$A$13)</f>
        <v>#REF!</v>
      </c>
    </row>
    <row r="48" spans="1:14" ht="14.25" customHeight="1" thickTop="1" thickBot="1">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1"/>
      <c r="B49" s="2"/>
      <c r="C49" s="51"/>
      <c r="D49" s="51"/>
      <c r="E49" s="51"/>
      <c r="F49" s="51"/>
      <c r="G49" s="51"/>
      <c r="H49" s="51"/>
      <c r="I49" s="51"/>
      <c r="J49" s="51"/>
      <c r="K49" s="51"/>
      <c r="L49" s="51"/>
      <c r="M49" s="51"/>
      <c r="N49" s="51"/>
    </row>
    <row r="50" spans="1:14" ht="14.25" customHeight="1">
      <c r="A50" s="1"/>
      <c r="B50" s="2"/>
      <c r="C50" s="51"/>
      <c r="D50" s="51"/>
      <c r="E50" s="51"/>
      <c r="F50" s="51"/>
      <c r="G50" s="51"/>
      <c r="H50" s="51"/>
      <c r="I50" s="51"/>
      <c r="J50" s="51"/>
      <c r="K50" s="51"/>
      <c r="L50" s="51"/>
      <c r="M50" s="51"/>
      <c r="N50" s="51"/>
    </row>
    <row r="51" spans="1:14" s="27" customFormat="1" ht="33" customHeight="1">
      <c r="A51" s="38" t="s">
        <v>63</v>
      </c>
      <c r="B51" s="28" t="s">
        <v>31</v>
      </c>
      <c r="C51" s="29" t="s">
        <v>1</v>
      </c>
      <c r="D51" s="29" t="s">
        <v>2</v>
      </c>
      <c r="E51" s="29" t="s">
        <v>3</v>
      </c>
      <c r="F51" s="29" t="s">
        <v>4</v>
      </c>
      <c r="G51" s="29" t="s">
        <v>5</v>
      </c>
      <c r="H51" s="29" t="s">
        <v>6</v>
      </c>
      <c r="I51" s="29" t="s">
        <v>7</v>
      </c>
      <c r="J51" s="29" t="s">
        <v>8</v>
      </c>
      <c r="K51" s="29" t="s">
        <v>9</v>
      </c>
      <c r="L51" s="29" t="s">
        <v>10</v>
      </c>
      <c r="M51" s="29" t="s">
        <v>11</v>
      </c>
      <c r="N51" s="29" t="s">
        <v>12</v>
      </c>
    </row>
    <row r="52" spans="1:14" ht="14.25" customHeight="1">
      <c r="A52" s="54" t="s">
        <v>65</v>
      </c>
      <c r="B52" s="54" t="s">
        <v>33</v>
      </c>
      <c r="C52" s="72" t="e">
        <f>SUMIFS('Variance Analysis'!C$9:C$24,'Variance Analysis'!$B$9:$B$24,'Variance Analysis'!$B$12,'Variance Analysis'!$A$9:$A$24,'Variance Analysis'!$A$17)</f>
        <v>#REF!</v>
      </c>
      <c r="D52" s="72" t="e">
        <f>SUMIFS('Variance Analysis'!D$9:D$24,'Variance Analysis'!$B$9:$B$24,'Variance Analysis'!$B$12,'Variance Analysis'!$A$9:$A$24,'Variance Analysis'!$A$17)</f>
        <v>#REF!</v>
      </c>
      <c r="E52" s="72" t="e">
        <f>SUMIFS('Variance Analysis'!E$9:E$24,'Variance Analysis'!$B$9:$B$24,'Variance Analysis'!$B$12,'Variance Analysis'!$A$9:$A$24,'Variance Analysis'!$A$17)</f>
        <v>#REF!</v>
      </c>
      <c r="F52" s="72" t="e">
        <f>SUMIFS('Variance Analysis'!F$9:F$24,'Variance Analysis'!$B$9:$B$24,'Variance Analysis'!$B$12,'Variance Analysis'!$A$9:$A$24,'Variance Analysis'!$A$17)</f>
        <v>#REF!</v>
      </c>
      <c r="G52" s="72" t="e">
        <f>SUMIFS('Variance Analysis'!G$9:G$24,'Variance Analysis'!$B$9:$B$24,'Variance Analysis'!$B$12,'Variance Analysis'!$A$9:$A$24,'Variance Analysis'!$A$17)</f>
        <v>#REF!</v>
      </c>
      <c r="H52" s="72" t="e">
        <f>SUMIFS('Variance Analysis'!H$9:H$24,'Variance Analysis'!$B$9:$B$24,'Variance Analysis'!$B$12,'Variance Analysis'!$A$9:$A$24,'Variance Analysis'!$A$17)</f>
        <v>#REF!</v>
      </c>
      <c r="I52" s="72" t="e">
        <f>SUMIFS('Variance Analysis'!I$9:I$24,'Variance Analysis'!$B$9:$B$24,'Variance Analysis'!$B$12,'Variance Analysis'!$A$9:$A$24,'Variance Analysis'!$A$17)</f>
        <v>#REF!</v>
      </c>
      <c r="J52" s="72" t="e">
        <f>SUMIFS('Variance Analysis'!J$9:J$24,'Variance Analysis'!$B$9:$B$24,'Variance Analysis'!$B$12,'Variance Analysis'!$A$9:$A$24,'Variance Analysis'!$A$17)</f>
        <v>#REF!</v>
      </c>
      <c r="K52" s="72" t="e">
        <f>SUMIFS('Variance Analysis'!K$9:K$24,'Variance Analysis'!$B$9:$B$24,'Variance Analysis'!$B$12,'Variance Analysis'!$A$9:$A$24,'Variance Analysis'!$A$17)</f>
        <v>#REF!</v>
      </c>
      <c r="L52" s="72" t="e">
        <f>SUMIFS('Variance Analysis'!L$9:L$24,'Variance Analysis'!$B$9:$B$24,'Variance Analysis'!$B$12,'Variance Analysis'!$A$9:$A$24,'Variance Analysis'!$A$17)</f>
        <v>#REF!</v>
      </c>
      <c r="M52" s="72" t="e">
        <f>SUMIFS('Variance Analysis'!M$9:M$24,'Variance Analysis'!$B$9:$B$24,'Variance Analysis'!$B$12,'Variance Analysis'!$A$9:$A$24,'Variance Analysis'!$A$17)</f>
        <v>#REF!</v>
      </c>
      <c r="N52" s="72" t="e">
        <f>SUMIFS('Variance Analysis'!N$9:N$24,'Variance Analysis'!$B$9:$B$24,'Variance Analysis'!$B$12,'Variance Analysis'!$A$9:$A$24,'Variance Analysis'!$A$17)</f>
        <v>#REF!</v>
      </c>
    </row>
    <row r="53" spans="1:14" ht="14.25" customHeight="1">
      <c r="A53" s="54" t="s">
        <v>23</v>
      </c>
      <c r="B53" s="54" t="s">
        <v>33</v>
      </c>
      <c r="C53" s="72" t="e">
        <f>SUMIFS('Variance Analysis'!C$9:C$24,'Variance Analysis'!$B$9:$B$24,'Variance Analysis'!$B$10,'Variance Analysis'!$A$9:$A$24,'Variance Analysis'!$A$17)</f>
        <v>#REF!</v>
      </c>
      <c r="D53" s="72" t="e">
        <f>SUMIFS('Variance Analysis'!D$9:D$24,'Variance Analysis'!$B$9:$B$24,'Variance Analysis'!$B$10,'Variance Analysis'!$A$9:$A$24,'Variance Analysis'!$A$17)</f>
        <v>#REF!</v>
      </c>
      <c r="E53" s="72" t="e">
        <f>SUMIFS('Variance Analysis'!E$9:E$24,'Variance Analysis'!$B$9:$B$24,'Variance Analysis'!$B$10,'Variance Analysis'!$A$9:$A$24,'Variance Analysis'!$A$17)</f>
        <v>#REF!</v>
      </c>
      <c r="F53" s="72" t="e">
        <f>SUMIFS('Variance Analysis'!F$9:F$24,'Variance Analysis'!$B$9:$B$24,'Variance Analysis'!$B$10,'Variance Analysis'!$A$9:$A$24,'Variance Analysis'!$A$17)</f>
        <v>#REF!</v>
      </c>
      <c r="G53" s="72" t="e">
        <f>SUMIFS('Variance Analysis'!G$9:G$24,'Variance Analysis'!$B$9:$B$24,'Variance Analysis'!$B$10,'Variance Analysis'!$A$9:$A$24,'Variance Analysis'!$A$17)</f>
        <v>#REF!</v>
      </c>
      <c r="H53" s="72" t="e">
        <f>SUMIFS('Variance Analysis'!H$9:H$24,'Variance Analysis'!$B$9:$B$24,'Variance Analysis'!$B$10,'Variance Analysis'!$A$9:$A$24,'Variance Analysis'!$A$17)</f>
        <v>#REF!</v>
      </c>
      <c r="I53" s="72" t="e">
        <f>SUMIFS('Variance Analysis'!I$9:I$24,'Variance Analysis'!$B$9:$B$24,'Variance Analysis'!$B$10,'Variance Analysis'!$A$9:$A$24,'Variance Analysis'!$A$17)</f>
        <v>#REF!</v>
      </c>
      <c r="J53" s="72" t="e">
        <f>SUMIFS('Variance Analysis'!J$9:J$24,'Variance Analysis'!$B$9:$B$24,'Variance Analysis'!$B$10,'Variance Analysis'!$A$9:$A$24,'Variance Analysis'!$A$17)</f>
        <v>#REF!</v>
      </c>
      <c r="K53" s="72" t="e">
        <f>SUMIFS('Variance Analysis'!K$9:K$24,'Variance Analysis'!$B$9:$B$24,'Variance Analysis'!$B$10,'Variance Analysis'!$A$9:$A$24,'Variance Analysis'!$A$17)</f>
        <v>#REF!</v>
      </c>
      <c r="L53" s="72" t="e">
        <f>SUMIFS('Variance Analysis'!L$9:L$24,'Variance Analysis'!$B$9:$B$24,'Variance Analysis'!$B$10,'Variance Analysis'!$A$9:$A$24,'Variance Analysis'!$A$17)</f>
        <v>#REF!</v>
      </c>
      <c r="M53" s="72" t="e">
        <f>SUMIFS('Variance Analysis'!M$9:M$24,'Variance Analysis'!$B$9:$B$24,'Variance Analysis'!$B$10,'Variance Analysis'!$A$9:$A$24,'Variance Analysis'!$A$17)</f>
        <v>#REF!</v>
      </c>
      <c r="N53" s="72" t="e">
        <f>SUMIFS('Variance Analysis'!N$9:N$24,'Variance Analysis'!$B$9:$B$24,'Variance Analysis'!$B$10,'Variance Analysis'!$A$9:$A$24,'Variance Analysis'!$A$17)</f>
        <v>#REF!</v>
      </c>
    </row>
    <row r="54" spans="1:14" ht="14.25" customHeight="1">
      <c r="A54" s="54" t="s">
        <v>14</v>
      </c>
      <c r="B54" s="54" t="s">
        <v>33</v>
      </c>
      <c r="C54" s="72" t="e">
        <f>SUMIFS('Variance Analysis'!C$9:C$24,'Variance Analysis'!$B$9:$B$24,'Variance Analysis'!$B$11,'Variance Analysis'!$A$9:$A$24,'Variance Analysis'!$A$17)</f>
        <v>#REF!</v>
      </c>
      <c r="D54" s="72" t="e">
        <f>SUMIFS('Variance Analysis'!D$9:D$24,'Variance Analysis'!$B$9:$B$24,'Variance Analysis'!$B$11,'Variance Analysis'!$A$9:$A$24,'Variance Analysis'!$A$17)</f>
        <v>#REF!</v>
      </c>
      <c r="E54" s="72" t="e">
        <f>SUMIFS('Variance Analysis'!E$9:E$24,'Variance Analysis'!$B$9:$B$24,'Variance Analysis'!$B$11,'Variance Analysis'!$A$9:$A$24,'Variance Analysis'!$A$17)</f>
        <v>#REF!</v>
      </c>
      <c r="F54" s="72" t="e">
        <f>SUMIFS('Variance Analysis'!F$9:F$24,'Variance Analysis'!$B$9:$B$24,'Variance Analysis'!$B$11,'Variance Analysis'!$A$9:$A$24,'Variance Analysis'!$A$17)</f>
        <v>#REF!</v>
      </c>
      <c r="G54" s="72" t="e">
        <f>SUMIFS('Variance Analysis'!G$9:G$24,'Variance Analysis'!$B$9:$B$24,'Variance Analysis'!$B$11,'Variance Analysis'!$A$9:$A$24,'Variance Analysis'!$A$17)</f>
        <v>#REF!</v>
      </c>
      <c r="H54" s="72" t="e">
        <f>SUMIFS('Variance Analysis'!H$9:H$24,'Variance Analysis'!$B$9:$B$24,'Variance Analysis'!$B$11,'Variance Analysis'!$A$9:$A$24,'Variance Analysis'!$A$17)</f>
        <v>#REF!</v>
      </c>
      <c r="I54" s="72" t="e">
        <f>SUMIFS('Variance Analysis'!I$9:I$24,'Variance Analysis'!$B$9:$B$24,'Variance Analysis'!$B$11,'Variance Analysis'!$A$9:$A$24,'Variance Analysis'!$A$17)</f>
        <v>#REF!</v>
      </c>
      <c r="J54" s="72" t="e">
        <f>SUMIFS('Variance Analysis'!J$9:J$24,'Variance Analysis'!$B$9:$B$24,'Variance Analysis'!$B$11,'Variance Analysis'!$A$9:$A$24,'Variance Analysis'!$A$17)</f>
        <v>#REF!</v>
      </c>
      <c r="K54" s="72" t="e">
        <f>SUMIFS('Variance Analysis'!K$9:K$24,'Variance Analysis'!$B$9:$B$24,'Variance Analysis'!$B$11,'Variance Analysis'!$A$9:$A$24,'Variance Analysis'!$A$17)</f>
        <v>#REF!</v>
      </c>
      <c r="L54" s="72" t="e">
        <f>SUMIFS('Variance Analysis'!L$9:L$24,'Variance Analysis'!$B$9:$B$24,'Variance Analysis'!$B$11,'Variance Analysis'!$A$9:$A$24,'Variance Analysis'!$A$17)</f>
        <v>#REF!</v>
      </c>
      <c r="M54" s="72" t="e">
        <f>SUMIFS('Variance Analysis'!M$9:M$24,'Variance Analysis'!$B$9:$B$24,'Variance Analysis'!$B$11,'Variance Analysis'!$A$9:$A$24,'Variance Analysis'!$A$17)</f>
        <v>#REF!</v>
      </c>
      <c r="N54" s="72" t="e">
        <f>SUMIFS('Variance Analysis'!N$9:N$24,'Variance Analysis'!$B$9:$B$24,'Variance Analysis'!$B$11,'Variance Analysis'!$A$9:$A$24,'Variance Analysis'!$A$17)</f>
        <v>#REF!</v>
      </c>
    </row>
    <row r="55" spans="1:14" ht="14.25" customHeight="1" thickBot="1">
      <c r="A55" s="54" t="s">
        <v>22</v>
      </c>
      <c r="B55" s="54" t="s">
        <v>33</v>
      </c>
      <c r="C55" s="72" t="e">
        <f>SUMIFS('Variance Analysis'!C$9:C$24,'Variance Analysis'!$B$9:$B$24,'Variance Analysis'!$B$9,'Variance Analysis'!$A$9:$A$24,'Variance Analysis'!$A$17)</f>
        <v>#REF!</v>
      </c>
      <c r="D55" s="72" t="e">
        <f>SUMIFS('Variance Analysis'!D$9:D$24,'Variance Analysis'!$B$9:$B$24,'Variance Analysis'!$B$9,'Variance Analysis'!$A$9:$A$24,'Variance Analysis'!$A$17)</f>
        <v>#REF!</v>
      </c>
      <c r="E55" s="72" t="e">
        <f>SUMIFS('Variance Analysis'!E$9:E$24,'Variance Analysis'!$B$9:$B$24,'Variance Analysis'!$B$9,'Variance Analysis'!$A$9:$A$24,'Variance Analysis'!$A$17)</f>
        <v>#REF!</v>
      </c>
      <c r="F55" s="72" t="e">
        <f>SUMIFS('Variance Analysis'!F$9:F$24,'Variance Analysis'!$B$9:$B$24,'Variance Analysis'!$B$9,'Variance Analysis'!$A$9:$A$24,'Variance Analysis'!$A$17)</f>
        <v>#REF!</v>
      </c>
      <c r="G55" s="72" t="e">
        <f>SUMIFS('Variance Analysis'!G$9:G$24,'Variance Analysis'!$B$9:$B$24,'Variance Analysis'!$B$9,'Variance Analysis'!$A$9:$A$24,'Variance Analysis'!$A$17)</f>
        <v>#REF!</v>
      </c>
      <c r="H55" s="72" t="e">
        <f>SUMIFS('Variance Analysis'!H$9:H$24,'Variance Analysis'!$B$9:$B$24,'Variance Analysis'!$B$9,'Variance Analysis'!$A$9:$A$24,'Variance Analysis'!$A$17)</f>
        <v>#REF!</v>
      </c>
      <c r="I55" s="72" t="e">
        <f>SUMIFS('Variance Analysis'!I$9:I$24,'Variance Analysis'!$B$9:$B$24,'Variance Analysis'!$B$9,'Variance Analysis'!$A$9:$A$24,'Variance Analysis'!$A$17)</f>
        <v>#REF!</v>
      </c>
      <c r="J55" s="72" t="e">
        <f>SUMIFS('Variance Analysis'!J$9:J$24,'Variance Analysis'!$B$9:$B$24,'Variance Analysis'!$B$9,'Variance Analysis'!$A$9:$A$24,'Variance Analysis'!$A$17)</f>
        <v>#REF!</v>
      </c>
      <c r="K55" s="72" t="e">
        <f>SUMIFS('Variance Analysis'!K$9:K$24,'Variance Analysis'!$B$9:$B$24,'Variance Analysis'!$B$9,'Variance Analysis'!$A$9:$A$24,'Variance Analysis'!$A$17)</f>
        <v>#REF!</v>
      </c>
      <c r="L55" s="72" t="e">
        <f>SUMIFS('Variance Analysis'!L$9:L$24,'Variance Analysis'!$B$9:$B$24,'Variance Analysis'!$B$9,'Variance Analysis'!$A$9:$A$24,'Variance Analysis'!$A$17)</f>
        <v>#REF!</v>
      </c>
      <c r="M55" s="72" t="e">
        <f>SUMIFS('Variance Analysis'!M$9:M$24,'Variance Analysis'!$B$9:$B$24,'Variance Analysis'!$B$9,'Variance Analysis'!$A$9:$A$24,'Variance Analysis'!$A$17)</f>
        <v>#REF!</v>
      </c>
      <c r="N55" s="72" t="e">
        <f>SUMIFS('Variance Analysis'!N$9:N$24,'Variance Analysis'!$B$9:$B$24,'Variance Analysis'!$B$9,'Variance Analysis'!$A$9:$A$24,'Variance Analysis'!$A$17)</f>
        <v>#REF!</v>
      </c>
    </row>
    <row r="56" spans="1:14" ht="14.25" customHeight="1" thickTop="1" thickBot="1">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1"/>
      <c r="B57" s="2"/>
      <c r="C57" s="51"/>
      <c r="D57" s="51"/>
      <c r="E57" s="51"/>
      <c r="F57" s="51"/>
      <c r="G57" s="51"/>
      <c r="H57" s="51"/>
      <c r="I57" s="51"/>
      <c r="J57" s="51"/>
      <c r="K57" s="51"/>
      <c r="L57" s="51"/>
      <c r="M57" s="51"/>
      <c r="N57" s="51"/>
    </row>
    <row r="58" spans="1:14" s="27" customFormat="1" ht="33" customHeight="1">
      <c r="A58" s="38" t="s">
        <v>68</v>
      </c>
      <c r="B58" s="28" t="s">
        <v>31</v>
      </c>
      <c r="C58" s="29" t="s">
        <v>1</v>
      </c>
      <c r="D58" s="29" t="s">
        <v>2</v>
      </c>
      <c r="E58" s="29" t="s">
        <v>3</v>
      </c>
      <c r="F58" s="29" t="s">
        <v>4</v>
      </c>
      <c r="G58" s="29" t="s">
        <v>5</v>
      </c>
      <c r="H58" s="29" t="s">
        <v>6</v>
      </c>
      <c r="I58" s="29" t="s">
        <v>7</v>
      </c>
      <c r="J58" s="29" t="s">
        <v>8</v>
      </c>
      <c r="K58" s="29" t="s">
        <v>9</v>
      </c>
      <c r="L58" s="29" t="s">
        <v>10</v>
      </c>
      <c r="M58" s="29" t="s">
        <v>11</v>
      </c>
      <c r="N58" s="29" t="s">
        <v>12</v>
      </c>
    </row>
    <row r="59" spans="1:14" ht="14.25" customHeight="1">
      <c r="A59" s="54" t="s">
        <v>65</v>
      </c>
      <c r="B59" s="54" t="s">
        <v>33</v>
      </c>
      <c r="C59" s="72" t="e">
        <f>SUMIFS('Variance Analysis'!C$9:C$24,'Variance Analysis'!$B$9:$B$24,'Variance Analysis'!$B$12,'Variance Analysis'!$A$9:$A$24,'Variance Analysis'!$A$21)</f>
        <v>#REF!</v>
      </c>
      <c r="D59" s="72" t="e">
        <f>SUMIFS('Variance Analysis'!D$9:D$24,'Variance Analysis'!$B$9:$B$24,'Variance Analysis'!$B$12,'Variance Analysis'!$A$9:$A$24,'Variance Analysis'!$A$21)</f>
        <v>#REF!</v>
      </c>
      <c r="E59" s="72" t="e">
        <f>SUMIFS('Variance Analysis'!E$9:E$24,'Variance Analysis'!$B$9:$B$24,'Variance Analysis'!$B$12,'Variance Analysis'!$A$9:$A$24,'Variance Analysis'!$A$21)</f>
        <v>#REF!</v>
      </c>
      <c r="F59" s="72" t="e">
        <f>SUMIFS('Variance Analysis'!F$9:F$24,'Variance Analysis'!$B$9:$B$24,'Variance Analysis'!$B$12,'Variance Analysis'!$A$9:$A$24,'Variance Analysis'!$A$21)</f>
        <v>#REF!</v>
      </c>
      <c r="G59" s="72" t="e">
        <f>SUMIFS('Variance Analysis'!G$9:G$24,'Variance Analysis'!$B$9:$B$24,'Variance Analysis'!$B$12,'Variance Analysis'!$A$9:$A$24,'Variance Analysis'!$A$21)</f>
        <v>#REF!</v>
      </c>
      <c r="H59" s="72" t="e">
        <f>SUMIFS('Variance Analysis'!H$9:H$24,'Variance Analysis'!$B$9:$B$24,'Variance Analysis'!$B$12,'Variance Analysis'!$A$9:$A$24,'Variance Analysis'!$A$21)</f>
        <v>#REF!</v>
      </c>
      <c r="I59" s="72" t="e">
        <f>SUMIFS('Variance Analysis'!I$9:I$24,'Variance Analysis'!$B$9:$B$24,'Variance Analysis'!$B$12,'Variance Analysis'!$A$9:$A$24,'Variance Analysis'!$A$21)</f>
        <v>#REF!</v>
      </c>
      <c r="J59" s="72" t="e">
        <f>SUMIFS('Variance Analysis'!J$9:J$24,'Variance Analysis'!$B$9:$B$24,'Variance Analysis'!$B$12,'Variance Analysis'!$A$9:$A$24,'Variance Analysis'!$A$21)</f>
        <v>#REF!</v>
      </c>
      <c r="K59" s="72" t="e">
        <f>SUMIFS('Variance Analysis'!K$9:K$24,'Variance Analysis'!$B$9:$B$24,'Variance Analysis'!$B$12,'Variance Analysis'!$A$9:$A$24,'Variance Analysis'!$A$21)</f>
        <v>#REF!</v>
      </c>
      <c r="L59" s="72" t="e">
        <f>SUMIFS('Variance Analysis'!L$9:L$24,'Variance Analysis'!$B$9:$B$24,'Variance Analysis'!$B$12,'Variance Analysis'!$A$9:$A$24,'Variance Analysis'!$A$21)</f>
        <v>#REF!</v>
      </c>
      <c r="M59" s="72" t="e">
        <f>SUMIFS('Variance Analysis'!M$9:M$24,'Variance Analysis'!$B$9:$B$24,'Variance Analysis'!$B$12,'Variance Analysis'!$A$9:$A$24,'Variance Analysis'!$A$21)</f>
        <v>#REF!</v>
      </c>
      <c r="N59" s="72" t="e">
        <f>SUMIFS('Variance Analysis'!N$9:N$24,'Variance Analysis'!$B$9:$B$24,'Variance Analysis'!$B$12,'Variance Analysis'!$A$9:$A$24,'Variance Analysis'!$A$21)</f>
        <v>#REF!</v>
      </c>
    </row>
    <row r="60" spans="1:14" ht="14.25" customHeight="1">
      <c r="A60" s="54" t="s">
        <v>23</v>
      </c>
      <c r="B60" s="54" t="s">
        <v>33</v>
      </c>
      <c r="C60" s="72" t="e">
        <f>SUMIFS('Variance Analysis'!C$9:C$24,'Variance Analysis'!$B$9:$B$24,'Variance Analysis'!$B$10,'Variance Analysis'!$A$9:$A$24,'Variance Analysis'!$A$21)</f>
        <v>#REF!</v>
      </c>
      <c r="D60" s="72" t="e">
        <f>SUMIFS('Variance Analysis'!D$9:D$24,'Variance Analysis'!$B$9:$B$24,'Variance Analysis'!$B$10,'Variance Analysis'!$A$9:$A$24,'Variance Analysis'!$A$21)</f>
        <v>#REF!</v>
      </c>
      <c r="E60" s="72" t="e">
        <f>SUMIFS('Variance Analysis'!E$9:E$24,'Variance Analysis'!$B$9:$B$24,'Variance Analysis'!$B$10,'Variance Analysis'!$A$9:$A$24,'Variance Analysis'!$A$21)</f>
        <v>#REF!</v>
      </c>
      <c r="F60" s="72" t="e">
        <f>SUMIFS('Variance Analysis'!F$9:F$24,'Variance Analysis'!$B$9:$B$24,'Variance Analysis'!$B$10,'Variance Analysis'!$A$9:$A$24,'Variance Analysis'!$A$21)</f>
        <v>#REF!</v>
      </c>
      <c r="G60" s="72" t="e">
        <f>SUMIFS('Variance Analysis'!G$9:G$24,'Variance Analysis'!$B$9:$B$24,'Variance Analysis'!$B$10,'Variance Analysis'!$A$9:$A$24,'Variance Analysis'!$A$21)</f>
        <v>#REF!</v>
      </c>
      <c r="H60" s="72" t="e">
        <f>SUMIFS('Variance Analysis'!H$9:H$24,'Variance Analysis'!$B$9:$B$24,'Variance Analysis'!$B$10,'Variance Analysis'!$A$9:$A$24,'Variance Analysis'!$A$21)</f>
        <v>#REF!</v>
      </c>
      <c r="I60" s="72" t="e">
        <f>SUMIFS('Variance Analysis'!I$9:I$24,'Variance Analysis'!$B$9:$B$24,'Variance Analysis'!$B$10,'Variance Analysis'!$A$9:$A$24,'Variance Analysis'!$A$21)</f>
        <v>#REF!</v>
      </c>
      <c r="J60" s="72" t="e">
        <f>SUMIFS('Variance Analysis'!J$9:J$24,'Variance Analysis'!$B$9:$B$24,'Variance Analysis'!$B$10,'Variance Analysis'!$A$9:$A$24,'Variance Analysis'!$A$21)</f>
        <v>#REF!</v>
      </c>
      <c r="K60" s="72" t="e">
        <f>SUMIFS('Variance Analysis'!K$9:K$24,'Variance Analysis'!$B$9:$B$24,'Variance Analysis'!$B$10,'Variance Analysis'!$A$9:$A$24,'Variance Analysis'!$A$21)</f>
        <v>#REF!</v>
      </c>
      <c r="L60" s="72" t="e">
        <f>SUMIFS('Variance Analysis'!L$9:L$24,'Variance Analysis'!$B$9:$B$24,'Variance Analysis'!$B$10,'Variance Analysis'!$A$9:$A$24,'Variance Analysis'!$A$21)</f>
        <v>#REF!</v>
      </c>
      <c r="M60" s="72" t="e">
        <f>SUMIFS('Variance Analysis'!M$9:M$24,'Variance Analysis'!$B$9:$B$24,'Variance Analysis'!$B$10,'Variance Analysis'!$A$9:$A$24,'Variance Analysis'!$A$21)</f>
        <v>#REF!</v>
      </c>
      <c r="N60" s="72" t="e">
        <f>SUMIFS('Variance Analysis'!N$9:N$24,'Variance Analysis'!$B$9:$B$24,'Variance Analysis'!$B$10,'Variance Analysis'!$A$9:$A$24,'Variance Analysis'!$A$21)</f>
        <v>#REF!</v>
      </c>
    </row>
    <row r="61" spans="1:14" ht="14.25" customHeight="1">
      <c r="A61" s="54" t="s">
        <v>14</v>
      </c>
      <c r="B61" s="54" t="s">
        <v>33</v>
      </c>
      <c r="C61" s="72" t="e">
        <f>SUMIFS('Variance Analysis'!C$9:C$24,'Variance Analysis'!$B$9:$B$24,'Variance Analysis'!$B$11,'Variance Analysis'!$A$9:$A$24,'Variance Analysis'!$A$21)</f>
        <v>#REF!</v>
      </c>
      <c r="D61" s="72" t="e">
        <f>SUMIFS('Variance Analysis'!D$9:D$24,'Variance Analysis'!$B$9:$B$24,'Variance Analysis'!$B$11,'Variance Analysis'!$A$9:$A$24,'Variance Analysis'!$A$21)</f>
        <v>#REF!</v>
      </c>
      <c r="E61" s="72" t="e">
        <f>SUMIFS('Variance Analysis'!E$9:E$24,'Variance Analysis'!$B$9:$B$24,'Variance Analysis'!$B$11,'Variance Analysis'!$A$9:$A$24,'Variance Analysis'!$A$21)</f>
        <v>#REF!</v>
      </c>
      <c r="F61" s="72" t="e">
        <f>SUMIFS('Variance Analysis'!F$9:F$24,'Variance Analysis'!$B$9:$B$24,'Variance Analysis'!$B$11,'Variance Analysis'!$A$9:$A$24,'Variance Analysis'!$A$21)</f>
        <v>#REF!</v>
      </c>
      <c r="G61" s="72" t="e">
        <f>SUMIFS('Variance Analysis'!G$9:G$24,'Variance Analysis'!$B$9:$B$24,'Variance Analysis'!$B$11,'Variance Analysis'!$A$9:$A$24,'Variance Analysis'!$A$21)</f>
        <v>#REF!</v>
      </c>
      <c r="H61" s="72" t="e">
        <f>SUMIFS('Variance Analysis'!H$9:H$24,'Variance Analysis'!$B$9:$B$24,'Variance Analysis'!$B$11,'Variance Analysis'!$A$9:$A$24,'Variance Analysis'!$A$21)</f>
        <v>#REF!</v>
      </c>
      <c r="I61" s="72" t="e">
        <f>SUMIFS('Variance Analysis'!I$9:I$24,'Variance Analysis'!$B$9:$B$24,'Variance Analysis'!$B$11,'Variance Analysis'!$A$9:$A$24,'Variance Analysis'!$A$21)</f>
        <v>#REF!</v>
      </c>
      <c r="J61" s="72" t="e">
        <f>SUMIFS('Variance Analysis'!J$9:J$24,'Variance Analysis'!$B$9:$B$24,'Variance Analysis'!$B$11,'Variance Analysis'!$A$9:$A$24,'Variance Analysis'!$A$21)</f>
        <v>#REF!</v>
      </c>
      <c r="K61" s="72" t="e">
        <f>SUMIFS('Variance Analysis'!K$9:K$24,'Variance Analysis'!$B$9:$B$24,'Variance Analysis'!$B$11,'Variance Analysis'!$A$9:$A$24,'Variance Analysis'!$A$21)</f>
        <v>#REF!</v>
      </c>
      <c r="L61" s="72" t="e">
        <f>SUMIFS('Variance Analysis'!L$9:L$24,'Variance Analysis'!$B$9:$B$24,'Variance Analysis'!$B$11,'Variance Analysis'!$A$9:$A$24,'Variance Analysis'!$A$21)</f>
        <v>#REF!</v>
      </c>
      <c r="M61" s="72" t="e">
        <f>SUMIFS('Variance Analysis'!M$9:M$24,'Variance Analysis'!$B$9:$B$24,'Variance Analysis'!$B$11,'Variance Analysis'!$A$9:$A$24,'Variance Analysis'!$A$21)</f>
        <v>#REF!</v>
      </c>
      <c r="N61" s="72" t="e">
        <f>SUMIFS('Variance Analysis'!N$9:N$24,'Variance Analysis'!$B$9:$B$24,'Variance Analysis'!$B$11,'Variance Analysis'!$A$9:$A$24,'Variance Analysis'!$A$21)</f>
        <v>#REF!</v>
      </c>
    </row>
    <row r="62" spans="1:14" ht="14.25" customHeight="1" thickBot="1">
      <c r="A62" s="54" t="s">
        <v>22</v>
      </c>
      <c r="B62" s="54" t="s">
        <v>33</v>
      </c>
      <c r="C62" s="72" t="e">
        <f>SUMIFS('Variance Analysis'!C$9:C$24,'Variance Analysis'!$B$9:$B$24,'Variance Analysis'!$B$9,'Variance Analysis'!$A$9:$A$24,'Variance Analysis'!$A$21)</f>
        <v>#REF!</v>
      </c>
      <c r="D62" s="72" t="e">
        <f>SUMIFS('Variance Analysis'!D$9:D$24,'Variance Analysis'!$B$9:$B$24,'Variance Analysis'!$B$9,'Variance Analysis'!$A$9:$A$24,'Variance Analysis'!$A$21)</f>
        <v>#REF!</v>
      </c>
      <c r="E62" s="72" t="e">
        <f>SUMIFS('Variance Analysis'!E$9:E$24,'Variance Analysis'!$B$9:$B$24,'Variance Analysis'!$B$9,'Variance Analysis'!$A$9:$A$24,'Variance Analysis'!$A$21)</f>
        <v>#REF!</v>
      </c>
      <c r="F62" s="72" t="e">
        <f>SUMIFS('Variance Analysis'!F$9:F$24,'Variance Analysis'!$B$9:$B$24,'Variance Analysis'!$B$9,'Variance Analysis'!$A$9:$A$24,'Variance Analysis'!$A$21)</f>
        <v>#REF!</v>
      </c>
      <c r="G62" s="72" t="e">
        <f>SUMIFS('Variance Analysis'!G$9:G$24,'Variance Analysis'!$B$9:$B$24,'Variance Analysis'!$B$9,'Variance Analysis'!$A$9:$A$24,'Variance Analysis'!$A$21)</f>
        <v>#REF!</v>
      </c>
      <c r="H62" s="72" t="e">
        <f>SUMIFS('Variance Analysis'!H$9:H$24,'Variance Analysis'!$B$9:$B$24,'Variance Analysis'!$B$9,'Variance Analysis'!$A$9:$A$24,'Variance Analysis'!$A$21)</f>
        <v>#REF!</v>
      </c>
      <c r="I62" s="72" t="e">
        <f>SUMIFS('Variance Analysis'!I$9:I$24,'Variance Analysis'!$B$9:$B$24,'Variance Analysis'!$B$9,'Variance Analysis'!$A$9:$A$24,'Variance Analysis'!$A$21)</f>
        <v>#REF!</v>
      </c>
      <c r="J62" s="72" t="e">
        <f>SUMIFS('Variance Analysis'!J$9:J$24,'Variance Analysis'!$B$9:$B$24,'Variance Analysis'!$B$9,'Variance Analysis'!$A$9:$A$24,'Variance Analysis'!$A$21)</f>
        <v>#REF!</v>
      </c>
      <c r="K62" s="72" t="e">
        <f>SUMIFS('Variance Analysis'!K$9:K$24,'Variance Analysis'!$B$9:$B$24,'Variance Analysis'!$B$9,'Variance Analysis'!$A$9:$A$24,'Variance Analysis'!$A$21)</f>
        <v>#REF!</v>
      </c>
      <c r="L62" s="72" t="e">
        <f>SUMIFS('Variance Analysis'!L$9:L$24,'Variance Analysis'!$B$9:$B$24,'Variance Analysis'!$B$9,'Variance Analysis'!$A$9:$A$24,'Variance Analysis'!$A$21)</f>
        <v>#REF!</v>
      </c>
      <c r="M62" s="72" t="e">
        <f>SUMIFS('Variance Analysis'!M$9:M$24,'Variance Analysis'!$B$9:$B$24,'Variance Analysis'!$B$9,'Variance Analysis'!$A$9:$A$24,'Variance Analysis'!$A$21)</f>
        <v>#REF!</v>
      </c>
      <c r="N62" s="72" t="e">
        <f>SUMIFS('Variance Analysis'!N$9:N$24,'Variance Analysis'!$B$9:$B$24,'Variance Analysis'!$B$9,'Variance Analysis'!$A$9:$A$24,'Variance Analysis'!$A$21)</f>
        <v>#REF!</v>
      </c>
    </row>
    <row r="63" spans="1:14" ht="14.25" customHeight="1" thickTop="1" thickBot="1">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1"/>
      <c r="B64" s="2"/>
      <c r="C64" s="51"/>
      <c r="D64" s="51"/>
      <c r="E64" s="51"/>
      <c r="F64" s="51"/>
      <c r="G64" s="51"/>
      <c r="H64" s="51"/>
      <c r="I64" s="51"/>
      <c r="J64" s="51"/>
      <c r="K64" s="51"/>
      <c r="L64" s="51"/>
      <c r="M64" s="51"/>
      <c r="N64" s="51"/>
    </row>
    <row r="65" spans="1:14" s="39" customFormat="1" ht="40" customHeight="1">
      <c r="A65" s="38" t="s">
        <v>80</v>
      </c>
      <c r="B65" s="50"/>
      <c r="C65" s="62"/>
      <c r="D65" s="62"/>
      <c r="E65" s="62"/>
      <c r="F65" s="62"/>
      <c r="G65" s="62"/>
      <c r="H65" s="62"/>
      <c r="I65" s="62"/>
      <c r="J65" s="62"/>
      <c r="K65" s="62"/>
      <c r="L65" s="62"/>
      <c r="M65" s="62"/>
      <c r="N65" s="62"/>
    </row>
    <row r="66" spans="1:14" ht="14.25" customHeight="1">
      <c r="A66" s="1" t="s">
        <v>86</v>
      </c>
      <c r="B66" s="2"/>
      <c r="C66" s="51"/>
      <c r="D66" s="51"/>
      <c r="E66" s="51"/>
      <c r="F66" s="51"/>
      <c r="G66" s="51"/>
      <c r="H66" s="51"/>
      <c r="I66" s="51"/>
      <c r="J66" s="51"/>
      <c r="K66" s="51"/>
      <c r="L66" s="51"/>
      <c r="M66" s="51"/>
      <c r="N66" s="51"/>
    </row>
    <row r="67" spans="1:14" ht="14.25" customHeight="1">
      <c r="A67" s="1" t="s">
        <v>88</v>
      </c>
      <c r="B67" s="2"/>
      <c r="C67" s="51"/>
      <c r="D67" s="51"/>
      <c r="E67" s="51"/>
      <c r="F67" s="51"/>
      <c r="G67" s="51"/>
      <c r="H67" s="51"/>
      <c r="I67" s="51"/>
      <c r="J67" s="51"/>
      <c r="K67" s="51"/>
      <c r="L67" s="51"/>
      <c r="M67" s="51"/>
      <c r="N67" s="51"/>
    </row>
    <row r="68" spans="1:14" ht="14.25" customHeight="1">
      <c r="A68" s="1" t="s">
        <v>87</v>
      </c>
      <c r="B68" s="2"/>
      <c r="C68" s="51"/>
      <c r="D68" s="51"/>
      <c r="E68" s="51"/>
      <c r="F68" s="51"/>
      <c r="G68" s="51"/>
      <c r="H68" s="51"/>
      <c r="I68" s="51"/>
      <c r="J68" s="51"/>
      <c r="K68" s="51"/>
      <c r="L68" s="51"/>
      <c r="M68" s="51"/>
      <c r="N68" s="51"/>
    </row>
    <row r="69" spans="1:14" ht="14.25" customHeight="1">
      <c r="A69" s="1"/>
      <c r="B69" s="2"/>
      <c r="C69" s="51"/>
      <c r="D69" s="51"/>
      <c r="E69" s="51"/>
      <c r="F69" s="51"/>
      <c r="G69" s="51"/>
      <c r="H69" s="51"/>
      <c r="I69" s="51"/>
      <c r="J69" s="51"/>
      <c r="K69" s="51"/>
      <c r="L69" s="51"/>
      <c r="M69" s="51"/>
      <c r="N69" s="51"/>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Paige Dotson</cp:lastModifiedBy>
  <dcterms:created xsi:type="dcterms:W3CDTF">2019-05-26T11:59:56Z</dcterms:created>
  <dcterms:modified xsi:type="dcterms:W3CDTF">2023-02-26T22:01:08Z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