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drawings/drawing2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kaw\oxsoft\metrikos\evgenis\01_Dimension 11-29\"/>
    </mc:Choice>
  </mc:AlternateContent>
  <bookViews>
    <workbookView xWindow="240" yWindow="195" windowWidth="19440" windowHeight="7875" tabRatio="767" activeTab="1"/>
  </bookViews>
  <sheets>
    <sheet name="Data Record" sheetId="15" r:id="rId1"/>
    <sheet name="Data Record(2)" sheetId="18" r:id="rId2"/>
    <sheet name="Certificate " sheetId="13" r:id="rId3"/>
    <sheet name="Report" sheetId="16" r:id="rId4"/>
    <sheet name="Result" sheetId="17" r:id="rId5"/>
    <sheet name="Uncertainty Budget" sheetId="12" r:id="rId6"/>
    <sheet name="Uncert of STD" sheetId="3" r:id="rId7"/>
  </sheets>
  <externalReferences>
    <externalReference r:id="rId8"/>
  </externalReferences>
  <definedNames>
    <definedName name="_xlnm.Print_Area" localSheetId="2">'Certificate '!$A$1:$Z$37</definedName>
    <definedName name="_xlnm.Print_Area" localSheetId="0">'Data Record'!$A$1:$AG$39</definedName>
    <definedName name="_xlnm.Print_Area" localSheetId="1">'Data Record(2)'!$A$1:$AG$40</definedName>
    <definedName name="_xlnm.Print_Area" localSheetId="3">Report!$A$1:$W$41</definedName>
    <definedName name="_xlnm.Print_Area" localSheetId="4">Result!$A$1:$V$38</definedName>
  </definedNames>
  <calcPr calcId="162913"/>
</workbook>
</file>

<file path=xl/calcChain.xml><?xml version="1.0" encoding="utf-8"?>
<calcChain xmlns="http://schemas.openxmlformats.org/spreadsheetml/2006/main">
  <c r="AD15" i="18" l="1"/>
  <c r="Z17" i="18" l="1"/>
  <c r="Z19" i="18"/>
  <c r="Z21" i="18"/>
  <c r="Z23" i="18"/>
  <c r="Z25" i="18"/>
  <c r="Z27" i="18"/>
  <c r="Z29" i="18"/>
  <c r="Z31" i="18"/>
  <c r="Z33" i="18"/>
  <c r="Z35" i="18"/>
  <c r="Z37" i="18"/>
  <c r="AD17" i="18" l="1"/>
  <c r="AD19" i="18"/>
  <c r="AD21" i="18"/>
  <c r="AD23" i="18"/>
  <c r="AD25" i="18"/>
  <c r="AD27" i="18"/>
  <c r="AD29" i="18"/>
  <c r="AD31" i="18"/>
  <c r="AD33" i="18"/>
  <c r="AD35" i="18"/>
  <c r="AD37" i="18"/>
  <c r="V17" i="18"/>
  <c r="V19" i="18"/>
  <c r="V21" i="18"/>
  <c r="V23" i="18"/>
  <c r="V25" i="18"/>
  <c r="V27" i="18"/>
  <c r="V29" i="18"/>
  <c r="V31" i="18"/>
  <c r="V33" i="18"/>
  <c r="V35" i="18"/>
  <c r="V37" i="18"/>
  <c r="AD17" i="15"/>
  <c r="AD19" i="15"/>
  <c r="AD21" i="15"/>
  <c r="AD23" i="15"/>
  <c r="AD25" i="15"/>
  <c r="AD27" i="15"/>
  <c r="AD29" i="15"/>
  <c r="AD31" i="15"/>
  <c r="AD33" i="15"/>
  <c r="AD35" i="15"/>
  <c r="AD15" i="15"/>
  <c r="Z17" i="15"/>
  <c r="Z19" i="15"/>
  <c r="Z21" i="15"/>
  <c r="Z23" i="15"/>
  <c r="Z25" i="15"/>
  <c r="Z27" i="15"/>
  <c r="Z29" i="15"/>
  <c r="Z31" i="15"/>
  <c r="Z33" i="15"/>
  <c r="Z35" i="15"/>
  <c r="Z15" i="15"/>
  <c r="V17" i="15"/>
  <c r="V19" i="15"/>
  <c r="V21" i="15"/>
  <c r="V23" i="15"/>
  <c r="V25" i="15"/>
  <c r="V27" i="15"/>
  <c r="V29" i="15"/>
  <c r="V31" i="15"/>
  <c r="V33" i="15"/>
  <c r="V35" i="15"/>
  <c r="V15" i="15"/>
  <c r="D32" i="17" l="1"/>
  <c r="D31" i="17"/>
  <c r="D30" i="17"/>
  <c r="D29" i="17"/>
  <c r="D28" i="17"/>
  <c r="D27" i="17"/>
  <c r="D26" i="17"/>
  <c r="D25" i="17"/>
  <c r="D24" i="17"/>
  <c r="D23" i="17"/>
  <c r="D22" i="17"/>
  <c r="D21" i="17"/>
  <c r="D10" i="17"/>
  <c r="B29" i="12"/>
  <c r="B28" i="12"/>
  <c r="B27" i="12"/>
  <c r="B26" i="12"/>
  <c r="B25" i="12"/>
  <c r="B24" i="12"/>
  <c r="B23" i="12"/>
  <c r="B22" i="12"/>
  <c r="B21" i="12"/>
  <c r="B20" i="12"/>
  <c r="B19" i="12"/>
  <c r="B18" i="12"/>
  <c r="B7" i="12"/>
  <c r="D28" i="12"/>
  <c r="G40" i="18"/>
  <c r="D29" i="12"/>
  <c r="H32" i="17"/>
  <c r="D27" i="12"/>
  <c r="H30" i="17"/>
  <c r="D26" i="12"/>
  <c r="H29" i="17"/>
  <c r="D25" i="12"/>
  <c r="H28" i="17"/>
  <c r="L28" i="17"/>
  <c r="D24" i="12"/>
  <c r="H27" i="17"/>
  <c r="D23" i="12"/>
  <c r="H26" i="17"/>
  <c r="D22" i="12"/>
  <c r="H25" i="17"/>
  <c r="D21" i="12"/>
  <c r="H24" i="17"/>
  <c r="L24" i="17"/>
  <c r="D20" i="12"/>
  <c r="H23" i="17"/>
  <c r="D19" i="12"/>
  <c r="H22" i="17"/>
  <c r="J15" i="18"/>
  <c r="L22" i="17" l="1"/>
  <c r="L26" i="17"/>
  <c r="L30" i="17"/>
  <c r="L23" i="17"/>
  <c r="L25" i="17"/>
  <c r="L27" i="17"/>
  <c r="L29" i="17"/>
  <c r="L32" i="17"/>
  <c r="L31" i="17"/>
  <c r="H31" i="17"/>
  <c r="N15" i="18"/>
  <c r="R15" i="18" s="1"/>
  <c r="H5" i="16"/>
  <c r="G5" i="17" s="1"/>
  <c r="G38" i="15"/>
  <c r="D17" i="12"/>
  <c r="H20" i="17"/>
  <c r="A35" i="15"/>
  <c r="D16" i="12"/>
  <c r="H19" i="17"/>
  <c r="A33" i="15"/>
  <c r="D15" i="12"/>
  <c r="H18" i="17"/>
  <c r="A31" i="15"/>
  <c r="D14" i="12"/>
  <c r="H17" i="17"/>
  <c r="A29" i="15"/>
  <c r="D13" i="12"/>
  <c r="H16" i="17"/>
  <c r="A27" i="15"/>
  <c r="D12" i="12"/>
  <c r="H15" i="17"/>
  <c r="A25" i="15"/>
  <c r="D11" i="12"/>
  <c r="H14" i="17"/>
  <c r="A23" i="15"/>
  <c r="D10" i="12"/>
  <c r="H13" i="17"/>
  <c r="A21" i="15"/>
  <c r="D9" i="12"/>
  <c r="H12" i="17"/>
  <c r="A19" i="15"/>
  <c r="D8" i="12"/>
  <c r="H11" i="17"/>
  <c r="A17" i="15"/>
  <c r="J15" i="15"/>
  <c r="Z15" i="18" l="1"/>
  <c r="V15" i="18"/>
  <c r="D18" i="12"/>
  <c r="D16" i="17"/>
  <c r="B13" i="12"/>
  <c r="D18" i="17"/>
  <c r="B15" i="12"/>
  <c r="D20" i="17"/>
  <c r="B17" i="12"/>
  <c r="D12" i="17"/>
  <c r="B9" i="12"/>
  <c r="D14" i="17"/>
  <c r="B11" i="12"/>
  <c r="B8" i="12"/>
  <c r="D11" i="17"/>
  <c r="B10" i="12"/>
  <c r="D13" i="17"/>
  <c r="B12" i="12"/>
  <c r="D15" i="17"/>
  <c r="B14" i="12"/>
  <c r="D17" i="17"/>
  <c r="B16" i="12"/>
  <c r="D19" i="17"/>
  <c r="N15" i="15"/>
  <c r="R15" i="15" s="1"/>
  <c r="L11" i="17"/>
  <c r="L12" i="17"/>
  <c r="L13" i="17"/>
  <c r="L14" i="17"/>
  <c r="L15" i="17"/>
  <c r="L16" i="17"/>
  <c r="L17" i="17"/>
  <c r="L18" i="17"/>
  <c r="L19" i="17"/>
  <c r="L20" i="17"/>
  <c r="L21" i="17" l="1"/>
  <c r="H21" i="17"/>
  <c r="H10" i="17"/>
  <c r="D7" i="12"/>
  <c r="L10" i="17" l="1"/>
  <c r="H36" i="13" l="1"/>
  <c r="E20" i="12"/>
  <c r="E21" i="12"/>
  <c r="M21" i="12" s="1"/>
  <c r="E22" i="12"/>
  <c r="E23" i="12"/>
  <c r="M23" i="12" s="1"/>
  <c r="E24" i="12"/>
  <c r="E25" i="12"/>
  <c r="M25" i="12" s="1"/>
  <c r="E26" i="12"/>
  <c r="E27" i="12"/>
  <c r="M27" i="12" s="1"/>
  <c r="E28" i="12"/>
  <c r="E7" i="12"/>
  <c r="M7" i="12" s="1"/>
  <c r="H29" i="12"/>
  <c r="I29" i="12" s="1"/>
  <c r="H20" i="12"/>
  <c r="I20" i="12" s="1"/>
  <c r="H21" i="12"/>
  <c r="I21" i="12" s="1"/>
  <c r="H22" i="12"/>
  <c r="I22" i="12" s="1"/>
  <c r="H23" i="12"/>
  <c r="I23" i="12" s="1"/>
  <c r="H24" i="12"/>
  <c r="I24" i="12" s="1"/>
  <c r="H25" i="12"/>
  <c r="I25" i="12" s="1"/>
  <c r="H26" i="12"/>
  <c r="I26" i="12" s="1"/>
  <c r="H27" i="12"/>
  <c r="I27" i="12" s="1"/>
  <c r="H28" i="12"/>
  <c r="I28" i="12" s="1"/>
  <c r="H14" i="12"/>
  <c r="I14" i="12" s="1"/>
  <c r="H16" i="12"/>
  <c r="I16" i="12" s="1"/>
  <c r="H18" i="12"/>
  <c r="I18" i="12" s="1"/>
  <c r="H7" i="12"/>
  <c r="I7" i="12" s="1"/>
  <c r="W20" i="13"/>
  <c r="W21" i="13" s="1"/>
  <c r="W19" i="13"/>
  <c r="J16" i="13"/>
  <c r="J15" i="13"/>
  <c r="J14" i="13"/>
  <c r="J13" i="13"/>
  <c r="J12" i="13"/>
  <c r="J5" i="13"/>
  <c r="S36" i="13"/>
  <c r="E29" i="12"/>
  <c r="M29" i="12" s="1"/>
  <c r="H19" i="12"/>
  <c r="I19" i="12" s="1"/>
  <c r="E19" i="12"/>
  <c r="M19" i="12" s="1"/>
  <c r="E18" i="12"/>
  <c r="M18" i="12" s="1"/>
  <c r="H17" i="12"/>
  <c r="I17" i="12" s="1"/>
  <c r="E17" i="12"/>
  <c r="M17" i="12" s="1"/>
  <c r="E16" i="12"/>
  <c r="M16" i="12" s="1"/>
  <c r="H15" i="12"/>
  <c r="I15" i="12" s="1"/>
  <c r="E15" i="12"/>
  <c r="M15" i="12" s="1"/>
  <c r="E14" i="12"/>
  <c r="E13" i="12"/>
  <c r="H13" i="12"/>
  <c r="I13" i="12" s="1"/>
  <c r="E12" i="12"/>
  <c r="H12" i="12"/>
  <c r="I12" i="12" s="1"/>
  <c r="E11" i="12"/>
  <c r="H11" i="12"/>
  <c r="I11" i="12" s="1"/>
  <c r="E10" i="12"/>
  <c r="M10" i="12" s="1"/>
  <c r="H10" i="12"/>
  <c r="I10" i="12" s="1"/>
  <c r="E9" i="12"/>
  <c r="H9" i="12"/>
  <c r="I9" i="12" s="1"/>
  <c r="E8" i="12"/>
  <c r="H8" i="12"/>
  <c r="I8" i="12" s="1"/>
  <c r="J7" i="12"/>
  <c r="J8" i="12" s="1"/>
  <c r="K7" i="12" l="1"/>
  <c r="M28" i="12"/>
  <c r="M26" i="12"/>
  <c r="M24" i="12"/>
  <c r="M22" i="12"/>
  <c r="M20" i="12"/>
  <c r="H35" i="13"/>
  <c r="K8" i="12"/>
  <c r="J9" i="12"/>
  <c r="M8" i="12"/>
  <c r="M9" i="12"/>
  <c r="M11" i="12"/>
  <c r="M12" i="12"/>
  <c r="M13" i="12"/>
  <c r="M14" i="12"/>
  <c r="K9" i="12" l="1"/>
  <c r="J10" i="12"/>
  <c r="J11" i="12" l="1"/>
  <c r="K10" i="12"/>
  <c r="K11" i="12" l="1"/>
  <c r="J12" i="12"/>
  <c r="K12" i="12" l="1"/>
  <c r="J13" i="12"/>
  <c r="J14" i="12" l="1"/>
  <c r="K13" i="12"/>
  <c r="K14" i="12" l="1"/>
  <c r="J15" i="12"/>
  <c r="K15" i="12" l="1"/>
  <c r="J16" i="12"/>
  <c r="K16" i="12" l="1"/>
  <c r="J17" i="12"/>
  <c r="K17" i="12" l="1"/>
  <c r="J18" i="12"/>
  <c r="K18" i="12" l="1"/>
  <c r="J19" i="12"/>
  <c r="J20" i="12" s="1"/>
  <c r="J21" i="12" l="1"/>
  <c r="K20" i="12"/>
  <c r="K19" i="12"/>
  <c r="J22" i="12" l="1"/>
  <c r="K21" i="12"/>
  <c r="D16" i="3"/>
  <c r="F14" i="12" s="1"/>
  <c r="D15" i="3"/>
  <c r="J14" i="3"/>
  <c r="D14" i="3"/>
  <c r="F13" i="12" s="1"/>
  <c r="G13" i="12" s="1"/>
  <c r="L13" i="12" s="1"/>
  <c r="J13" i="3"/>
  <c r="D13" i="3"/>
  <c r="J12" i="3"/>
  <c r="D12" i="3"/>
  <c r="F12" i="12" s="1"/>
  <c r="G12" i="12" s="1"/>
  <c r="L12" i="12" s="1"/>
  <c r="J11" i="3"/>
  <c r="D11" i="3"/>
  <c r="J10" i="3"/>
  <c r="D10" i="3"/>
  <c r="F9" i="12" s="1"/>
  <c r="G9" i="12" s="1"/>
  <c r="L9" i="12" s="1"/>
  <c r="J9" i="3"/>
  <c r="D9" i="3"/>
  <c r="F8" i="12" s="1"/>
  <c r="G8" i="12" s="1"/>
  <c r="L8" i="12" s="1"/>
  <c r="N8" i="12" s="1"/>
  <c r="O8" i="12" s="1"/>
  <c r="P8" i="12" s="1"/>
  <c r="P11" i="17" s="1"/>
  <c r="J8" i="3"/>
  <c r="D8" i="3"/>
  <c r="J7" i="3"/>
  <c r="D7" i="3"/>
  <c r="J6" i="3"/>
  <c r="D6" i="3"/>
  <c r="F7" i="12" s="1"/>
  <c r="G7" i="12" s="1"/>
  <c r="L7" i="12" s="1"/>
  <c r="N7" i="12" s="1"/>
  <c r="O7" i="12" s="1"/>
  <c r="P7" i="12" s="1"/>
  <c r="P10" i="17" s="1"/>
  <c r="N9" i="12" l="1"/>
  <c r="O9" i="12" s="1"/>
  <c r="P9" i="12" s="1"/>
  <c r="P12" i="17" s="1"/>
  <c r="N13" i="12"/>
  <c r="O13" i="12" s="1"/>
  <c r="P13" i="12" s="1"/>
  <c r="P16" i="17" s="1"/>
  <c r="N12" i="12"/>
  <c r="O12" i="12" s="1"/>
  <c r="P12" i="12" s="1"/>
  <c r="P15" i="17" s="1"/>
  <c r="J23" i="12"/>
  <c r="K22" i="12"/>
  <c r="F10" i="12"/>
  <c r="G10" i="12" s="1"/>
  <c r="L10" i="12" s="1"/>
  <c r="F11" i="12"/>
  <c r="G11" i="12" s="1"/>
  <c r="L11" i="12" s="1"/>
  <c r="G14" i="12"/>
  <c r="L14" i="12" s="1"/>
  <c r="F15" i="12"/>
  <c r="N14" i="12" l="1"/>
  <c r="O14" i="12" s="1"/>
  <c r="P14" i="12" s="1"/>
  <c r="P17" i="17" s="1"/>
  <c r="N11" i="12"/>
  <c r="O11" i="12" s="1"/>
  <c r="P11" i="12" s="1"/>
  <c r="P14" i="17" s="1"/>
  <c r="N10" i="12"/>
  <c r="O10" i="12" s="1"/>
  <c r="P10" i="12" s="1"/>
  <c r="P13" i="17" s="1"/>
  <c r="J24" i="12"/>
  <c r="K23" i="12"/>
  <c r="F16" i="12"/>
  <c r="G15" i="12"/>
  <c r="L15" i="12" s="1"/>
  <c r="N15" i="12" l="1"/>
  <c r="O15" i="12" s="1"/>
  <c r="P15" i="12" s="1"/>
  <c r="P18" i="17" s="1"/>
  <c r="J25" i="12"/>
  <c r="K24" i="12"/>
  <c r="F17" i="12"/>
  <c r="G16" i="12"/>
  <c r="L16" i="12" s="1"/>
  <c r="N16" i="12" l="1"/>
  <c r="O16" i="12" s="1"/>
  <c r="P16" i="12" s="1"/>
  <c r="P19" i="17" s="1"/>
  <c r="J26" i="12"/>
  <c r="K25" i="12"/>
  <c r="F18" i="12"/>
  <c r="G17" i="12"/>
  <c r="L17" i="12" s="1"/>
  <c r="N17" i="12" l="1"/>
  <c r="O17" i="12" s="1"/>
  <c r="P17" i="12" s="1"/>
  <c r="P20" i="17" s="1"/>
  <c r="J27" i="12"/>
  <c r="K26" i="12"/>
  <c r="G18" i="12"/>
  <c r="L18" i="12" s="1"/>
  <c r="F19" i="12"/>
  <c r="N18" i="12" l="1"/>
  <c r="O18" i="12" s="1"/>
  <c r="P18" i="12" s="1"/>
  <c r="P21" i="17" s="1"/>
  <c r="J28" i="12"/>
  <c r="K27" i="12"/>
  <c r="G19" i="12"/>
  <c r="L19" i="12" s="1"/>
  <c r="F20" i="12"/>
  <c r="N19" i="12" l="1"/>
  <c r="O19" i="12" s="1"/>
  <c r="P19" i="12" s="1"/>
  <c r="P22" i="17" s="1"/>
  <c r="K28" i="12"/>
  <c r="J29" i="12"/>
  <c r="K29" i="12" s="1"/>
  <c r="F21" i="12"/>
  <c r="G20" i="12"/>
  <c r="L20" i="12" s="1"/>
  <c r="N20" i="12" l="1"/>
  <c r="O20" i="12" s="1"/>
  <c r="P20" i="12" s="1"/>
  <c r="P23" i="17" s="1"/>
  <c r="F22" i="12"/>
  <c r="G21" i="12"/>
  <c r="L21" i="12" s="1"/>
  <c r="N21" i="12" l="1"/>
  <c r="O21" i="12" s="1"/>
  <c r="P21" i="12" s="1"/>
  <c r="P24" i="17" s="1"/>
  <c r="F23" i="12"/>
  <c r="G22" i="12"/>
  <c r="L22" i="12" s="1"/>
  <c r="N22" i="12" l="1"/>
  <c r="O22" i="12" s="1"/>
  <c r="P22" i="12" s="1"/>
  <c r="P25" i="17" s="1"/>
  <c r="F24" i="12"/>
  <c r="G23" i="12"/>
  <c r="L23" i="12" s="1"/>
  <c r="N23" i="12" l="1"/>
  <c r="O23" i="12" s="1"/>
  <c r="P23" i="12" s="1"/>
  <c r="P26" i="17" s="1"/>
  <c r="F25" i="12"/>
  <c r="G24" i="12"/>
  <c r="L24" i="12" s="1"/>
  <c r="N24" i="12" l="1"/>
  <c r="O24" i="12" s="1"/>
  <c r="P24" i="12" s="1"/>
  <c r="P27" i="17" s="1"/>
  <c r="F26" i="12"/>
  <c r="G25" i="12"/>
  <c r="L25" i="12" s="1"/>
  <c r="N25" i="12" l="1"/>
  <c r="O25" i="12" s="1"/>
  <c r="P25" i="12" s="1"/>
  <c r="P28" i="17" s="1"/>
  <c r="F27" i="12"/>
  <c r="G26" i="12"/>
  <c r="L26" i="12" s="1"/>
  <c r="N26" i="12" l="1"/>
  <c r="O26" i="12" s="1"/>
  <c r="P26" i="12" s="1"/>
  <c r="P29" i="17" s="1"/>
  <c r="F28" i="12"/>
  <c r="G27" i="12"/>
  <c r="L27" i="12" s="1"/>
  <c r="N27" i="12" l="1"/>
  <c r="O27" i="12" s="1"/>
  <c r="P27" i="12" s="1"/>
  <c r="P30" i="17" s="1"/>
  <c r="F29" i="12"/>
  <c r="G28" i="12"/>
  <c r="L28" i="12" s="1"/>
  <c r="N28" i="12" l="1"/>
  <c r="O28" i="12" s="1"/>
  <c r="P28" i="12" s="1"/>
  <c r="P31" i="17" s="1"/>
  <c r="G29" i="12"/>
  <c r="L29" i="12" s="1"/>
  <c r="N29" i="12" l="1"/>
  <c r="O29" i="12" s="1"/>
  <c r="P29" i="12" s="1"/>
  <c r="P32" i="17" s="1"/>
</calcChain>
</file>

<file path=xl/comments1.xml><?xml version="1.0" encoding="utf-8"?>
<comments xmlns="http://schemas.openxmlformats.org/spreadsheetml/2006/main">
  <authors>
    <author>Nathaphol Boonmee</author>
  </authors>
  <commentList>
    <comment ref="Q36" authorId="0" shapeId="0">
      <text>
        <r>
          <rPr>
            <sz val="9"/>
            <color indexed="81"/>
            <rFont val="Tahoma"/>
            <family val="2"/>
          </rPr>
          <t>ระบุ ID ประจำตัวพนักงาน</t>
        </r>
      </text>
    </comment>
  </commentList>
</comments>
</file>

<file path=xl/comments2.xml><?xml version="1.0" encoding="utf-8"?>
<comments xmlns="http://schemas.openxmlformats.org/spreadsheetml/2006/main">
  <authors>
    <author>Nathaphol Boonmee</author>
  </authors>
  <commentList>
    <comment ref="F4" authorId="0" shapeId="0">
      <text>
        <r>
          <rPr>
            <sz val="9"/>
            <color indexed="81"/>
            <rFont val="Tahoma"/>
            <family val="2"/>
          </rPr>
          <t>Certificate of Calibration
3D Vision</t>
        </r>
      </text>
    </comment>
    <comment ref="H4" authorId="0" shapeId="0">
      <text>
        <r>
          <rPr>
            <sz val="9"/>
            <color indexed="81"/>
            <rFont val="Tahoma"/>
            <family val="2"/>
          </rPr>
          <t>(Normal Value * 11.5*10^-6 * 1)</t>
        </r>
      </text>
    </comment>
    <comment ref="E6" authorId="0" shapeId="0">
      <text>
        <r>
          <rPr>
            <sz val="9"/>
            <color indexed="81"/>
            <rFont val="Tahoma"/>
            <family val="2"/>
          </rPr>
          <t>Divisor = 1</t>
        </r>
      </text>
    </comment>
    <comment ref="G6" authorId="0" shapeId="0">
      <text>
        <r>
          <rPr>
            <sz val="9"/>
            <color indexed="81"/>
            <rFont val="Tahoma"/>
            <family val="2"/>
          </rPr>
          <t>Divisor = 2</t>
        </r>
      </text>
    </comment>
    <comment ref="I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  <comment ref="K6" authorId="0" shapeId="0">
      <text>
        <r>
          <rPr>
            <sz val="9"/>
            <color indexed="81"/>
            <rFont val="Tahoma"/>
            <family val="2"/>
          </rPr>
          <t>Divisor = √3</t>
        </r>
      </text>
    </comment>
  </commentList>
</comments>
</file>

<file path=xl/comments3.xml><?xml version="1.0" encoding="utf-8"?>
<comments xmlns="http://schemas.openxmlformats.org/spreadsheetml/2006/main">
  <authors>
    <author>Nathaphol Boonmee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G3" authorId="0" shapeId="0">
      <text>
        <r>
          <rPr>
            <b/>
            <sz val="9"/>
            <color indexed="81"/>
            <rFont val="Tahoma"/>
            <family val="2"/>
          </rPr>
          <t>Grade 0</t>
        </r>
      </text>
    </comment>
    <comment ref="C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I4" authorId="0" shapeId="0">
      <text>
        <r>
          <rPr>
            <sz val="9"/>
            <color indexed="81"/>
            <rFont val="Tahoma"/>
            <family val="2"/>
          </rPr>
          <t>บันทึกวันหมดอายุการใช้งานของSTD ที่ได้จากการสอบเทียบล่าสุดทุกครั้ง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D6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มาจากค่าความไม่แน่นอนของการวัด Gauge Block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Nathaphol Boonmee:</t>
        </r>
        <r>
          <rPr>
            <sz val="9"/>
            <color indexed="81"/>
            <rFont val="Tahoma"/>
            <family val="2"/>
          </rPr>
          <t xml:space="preserve">
แปลงค่าความไม่แน่ของการวัดให้เป็นหน่วยใช้งาน
เดียวกัน</t>
        </r>
      </text>
    </comment>
  </commentList>
</comments>
</file>

<file path=xl/sharedStrings.xml><?xml version="1.0" encoding="utf-8"?>
<sst xmlns="http://schemas.openxmlformats.org/spreadsheetml/2006/main" count="299" uniqueCount="123">
  <si>
    <t>Nominal Value</t>
  </si>
  <si>
    <t>Temperature Effect</t>
  </si>
  <si>
    <t>Repeatability</t>
  </si>
  <si>
    <t>Uc</t>
  </si>
  <si>
    <t>Ui</t>
  </si>
  <si>
    <t>Value</t>
  </si>
  <si>
    <t>Due Date</t>
  </si>
  <si>
    <t>mm</t>
  </si>
  <si>
    <r>
      <rPr>
        <sz val="8"/>
        <rFont val="Calibri"/>
        <family val="2"/>
      </rPr>
      <t>µ</t>
    </r>
    <r>
      <rPr>
        <sz val="14"/>
        <rFont val="Angsana New"/>
        <family val="1"/>
      </rPr>
      <t>m</t>
    </r>
  </si>
  <si>
    <t>Certificate of Calibration</t>
  </si>
  <si>
    <t>Certificate Number</t>
  </si>
  <si>
    <t>:</t>
  </si>
  <si>
    <t>Customer</t>
  </si>
  <si>
    <t>Equipment Name</t>
  </si>
  <si>
    <t>Manufacturer</t>
  </si>
  <si>
    <t>Model</t>
  </si>
  <si>
    <t>Serial Number</t>
  </si>
  <si>
    <t>ID. Number</t>
  </si>
  <si>
    <t>Received Date</t>
  </si>
  <si>
    <t>Calibration Date</t>
  </si>
  <si>
    <t>Recommended Due Date</t>
  </si>
  <si>
    <t>Environmental Conditions</t>
  </si>
  <si>
    <t>Ambient Temperature</t>
  </si>
  <si>
    <t>Relative Humidity</t>
  </si>
  <si>
    <t>Location of Calibration</t>
  </si>
  <si>
    <t>In-Lab</t>
  </si>
  <si>
    <t>Method of Calibration</t>
  </si>
  <si>
    <t>Approved by  :</t>
  </si>
  <si>
    <t>Authorized Signatory</t>
  </si>
  <si>
    <t>Certificate Report</t>
  </si>
  <si>
    <t>Serial No.</t>
  </si>
  <si>
    <t>Certificate No.</t>
  </si>
  <si>
    <t>Due. Date</t>
  </si>
  <si>
    <t>Traceability</t>
  </si>
  <si>
    <t>This certification is traceable to the International System of Unit maintained at :</t>
  </si>
  <si>
    <t>-The National Institute of Metrology ( Thailand ), NIMT.</t>
  </si>
  <si>
    <t>Result of Calibration</t>
  </si>
  <si>
    <t>Measurement Uncertainty</t>
  </si>
  <si>
    <t>The reported uncertainty of measurement is the expanded uncertainty obtained by multiplying the</t>
  </si>
  <si>
    <t>- End of Certificate -</t>
  </si>
  <si>
    <t>SP METROLOGY SYSTEM THAILAND</t>
  </si>
  <si>
    <t>Location</t>
  </si>
  <si>
    <t>Model :</t>
  </si>
  <si>
    <t>ID No :</t>
  </si>
  <si>
    <t>Resolution :</t>
  </si>
  <si>
    <t>Referance Standard :</t>
  </si>
  <si>
    <t>Average</t>
  </si>
  <si>
    <t>standard uncertainty with the coverage factor k = 2.00, providing a level of confidence approximately 95 %</t>
  </si>
  <si>
    <t>X1</t>
  </si>
  <si>
    <t>X2</t>
  </si>
  <si>
    <t>X3</t>
  </si>
  <si>
    <t>X4</t>
  </si>
  <si>
    <t>Error</t>
  </si>
  <si>
    <t>Uncert of 3D Vision</t>
  </si>
  <si>
    <t xml:space="preserve">Resolution of 3D Vision </t>
  </si>
  <si>
    <t>Note</t>
  </si>
  <si>
    <t>Certificate of Calibration (3D)</t>
  </si>
  <si>
    <t>SP-SD-005</t>
  </si>
  <si>
    <t>X - Axis</t>
  </si>
  <si>
    <t>Y - Axis</t>
  </si>
  <si>
    <t>Certificate No. :</t>
  </si>
  <si>
    <t xml:space="preserve">Page </t>
  </si>
  <si>
    <t>of</t>
  </si>
  <si>
    <t>Receive Date :</t>
  </si>
  <si>
    <t>Calibration Date :</t>
  </si>
  <si>
    <t xml:space="preserve">Equipment Name </t>
  </si>
  <si>
    <t>Temp &amp; Humiduty :</t>
  </si>
  <si>
    <r>
      <rPr>
        <vertAlign val="superscript"/>
        <sz val="9"/>
        <color indexed="8"/>
        <rFont val="Gulim"/>
        <family val="2"/>
      </rPr>
      <t>o</t>
    </r>
    <r>
      <rPr>
        <sz val="9"/>
        <color indexed="8"/>
        <rFont val="Gulim"/>
        <family val="2"/>
      </rPr>
      <t>C</t>
    </r>
  </si>
  <si>
    <t>%RH</t>
  </si>
  <si>
    <t>In Lab</t>
  </si>
  <si>
    <t>On Site</t>
  </si>
  <si>
    <t>Customer Name :</t>
  </si>
  <si>
    <t>Equipment Name :</t>
  </si>
  <si>
    <t>Manufacturer :</t>
  </si>
  <si>
    <t>Serial No. :</t>
  </si>
  <si>
    <t>Range :</t>
  </si>
  <si>
    <t>to</t>
  </si>
  <si>
    <t>Overall Inspection</t>
  </si>
  <si>
    <t>Good</t>
  </si>
  <si>
    <t>Not Good</t>
  </si>
  <si>
    <t>Due Date :</t>
  </si>
  <si>
    <t>Uncertainty Budget of Steel Tape/Textile Tape</t>
  </si>
  <si>
    <t>N/A</t>
  </si>
  <si>
    <t>Mr.Sombut Srikampa</t>
  </si>
  <si>
    <t>Mr. Natthaphol Boonmee</t>
  </si>
  <si>
    <t>Ms. Arunkamon Raramanus</t>
  </si>
  <si>
    <t>3D Vision Measuring Machine</t>
  </si>
  <si>
    <t>D3020-T</t>
  </si>
  <si>
    <t>MTO150453-1</t>
  </si>
  <si>
    <r>
      <t>V</t>
    </r>
    <r>
      <rPr>
        <vertAlign val="subscript"/>
        <sz val="10"/>
        <rFont val="Gulim"/>
        <family val="2"/>
      </rPr>
      <t>eff</t>
    </r>
  </si>
  <si>
    <r>
      <t>K</t>
    </r>
    <r>
      <rPr>
        <vertAlign val="subscript"/>
        <sz val="10"/>
        <rFont val="Gulim"/>
        <family val="2"/>
      </rPr>
      <t>95</t>
    </r>
  </si>
  <si>
    <r>
      <t>U</t>
    </r>
    <r>
      <rPr>
        <b/>
        <vertAlign val="subscript"/>
        <sz val="10"/>
        <color indexed="30"/>
        <rFont val="Gulim"/>
        <family val="2"/>
      </rPr>
      <t>95</t>
    </r>
    <r>
      <rPr>
        <b/>
        <strike/>
        <vertAlign val="subscript"/>
        <sz val="10"/>
        <color indexed="30"/>
        <rFont val="Gulim"/>
        <family val="2"/>
      </rPr>
      <t>%</t>
    </r>
  </si>
  <si>
    <t>(mm)</t>
  </si>
  <si>
    <t>The uncertainty that has multiplied the number of times the Set STD 3D Vision as the distance 50000 mm 
Number Set STD. 3D Vision 300 mm at a distance of 167 times, so the uncertainty of × 167.</t>
  </si>
  <si>
    <r>
      <t>Page :</t>
    </r>
    <r>
      <rPr>
        <sz val="10.5"/>
        <rFont val="Gulim"/>
        <family val="2"/>
      </rPr>
      <t xml:space="preserve"> 1 of 3</t>
    </r>
  </si>
  <si>
    <t>20 °C ± 1 °C</t>
  </si>
  <si>
    <t>50% ± 15 %</t>
  </si>
  <si>
    <t>Calibration Procedure</t>
  </si>
  <si>
    <t>This certifies that the above instrument was calibrated in compliance with the calibration system</t>
  </si>
  <si>
    <t>requirement of ISO/IEC 17025:2005 in accordance with reference procedure. Standards used to perform</t>
  </si>
  <si>
    <t xml:space="preserve">this calibration are certified by to NIST or equivalent, National metrology institute, Natural physical constants, </t>
  </si>
  <si>
    <t xml:space="preserve">consensus standards. The result reported herein apply only to the calibration of the item described above. </t>
  </si>
  <si>
    <t xml:space="preserve">All calibrations are performed within manufacture's specifications.The calibration certificate shall not be </t>
  </si>
  <si>
    <t>reproduced except in full,without written approval of SP Metrology System (Thailand).</t>
  </si>
  <si>
    <t xml:space="preserve">Date of Issue </t>
  </si>
  <si>
    <t xml:space="preserve">Calibrated by </t>
  </si>
  <si>
    <r>
      <t xml:space="preserve">   Page :</t>
    </r>
    <r>
      <rPr>
        <sz val="10"/>
        <rFont val="Gulim"/>
        <family val="2"/>
      </rPr>
      <t xml:space="preserve"> 3 of 3</t>
    </r>
  </si>
  <si>
    <t>Nominal 
Value</t>
  </si>
  <si>
    <t>Standard Reading</t>
  </si>
  <si>
    <t>SP-CPT-04-14</t>
  </si>
  <si>
    <t>Reference Standards</t>
  </si>
  <si>
    <r>
      <t>Page :</t>
    </r>
    <r>
      <rPr>
        <sz val="10"/>
        <rFont val="Gulim"/>
        <family val="2"/>
      </rPr>
      <t xml:space="preserve"> 2 of 3</t>
    </r>
  </si>
  <si>
    <t>SPR16050023-8</t>
  </si>
  <si>
    <t>Steel Ruler</t>
  </si>
  <si>
    <t>EKA</t>
  </si>
  <si>
    <t>cm</t>
  </si>
  <si>
    <t>Position</t>
  </si>
  <si>
    <t>L1</t>
  </si>
  <si>
    <t>L2</t>
  </si>
  <si>
    <t>Calibrated By :</t>
  </si>
  <si>
    <t xml:space="preserve">Unit : </t>
  </si>
  <si>
    <t>STD 
Reading</t>
  </si>
  <si>
    <t>Uncertainty 
( ± ) 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</si>
</sst>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* #,##0.00_);_(* \(#,##0.00\);_(* &quot;-&quot;??_);_(@_)"/>
    <numFmt numFmtId="165" formatCode="0.000"/>
    <numFmt numFmtId="166" formatCode="0.00000"/>
    <numFmt numFmtId="167" formatCode="0.0000"/>
    <numFmt numFmtId="168" formatCode="0.0000000"/>
    <numFmt numFmtId="169" formatCode="0.0E+00"/>
    <numFmt numFmtId="170" formatCode="0.0"/>
    <numFmt numFmtId="171" formatCode="dd\ mmmm\ yyyy"/>
    <numFmt numFmtId="172" formatCode="[$-409]dd\-mmm\-yy;@"/>
  </numFmts>
  <fonts count="7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8"/>
      <name val="Angsana New"/>
      <family val="1"/>
    </font>
    <font>
      <sz val="16"/>
      <name val="Angsana New"/>
      <family val="1"/>
    </font>
    <font>
      <sz val="12"/>
      <name val="Cordia New"/>
      <family val="2"/>
    </font>
    <font>
      <sz val="8"/>
      <name val="Arial"/>
      <family val="2"/>
    </font>
    <font>
      <sz val="12"/>
      <color rgb="FF0070C0"/>
      <name val="Cordia New"/>
      <family val="2"/>
    </font>
    <font>
      <sz val="12"/>
      <color indexed="20"/>
      <name val="Cordia New"/>
      <family val="2"/>
    </font>
    <font>
      <sz val="10"/>
      <color rgb="FFFF0000"/>
      <name val="Gulim"/>
      <family val="2"/>
    </font>
    <font>
      <sz val="10"/>
      <name val="Gulim"/>
      <family val="2"/>
    </font>
    <font>
      <sz val="10"/>
      <color theme="4"/>
      <name val="Gulim"/>
      <family val="2"/>
    </font>
    <font>
      <sz val="8"/>
      <color indexed="2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name val="Cordia New"/>
      <family val="2"/>
    </font>
    <font>
      <sz val="11"/>
      <color theme="1"/>
      <name val="Calibri"/>
      <family val="2"/>
      <charset val="222"/>
      <scheme val="minor"/>
    </font>
    <font>
      <b/>
      <sz val="12"/>
      <name val="Angsana New"/>
      <family val="1"/>
    </font>
    <font>
      <b/>
      <sz val="18"/>
      <color rgb="FF002060"/>
      <name val="Angsana New"/>
      <family val="1"/>
    </font>
    <font>
      <b/>
      <sz val="18"/>
      <color rgb="FFFF0000"/>
      <name val="Angsana New"/>
      <family val="1"/>
    </font>
    <font>
      <sz val="14"/>
      <name val="Angsana New"/>
      <family val="1"/>
    </font>
    <font>
      <sz val="8"/>
      <name val="Calibri"/>
      <family val="2"/>
    </font>
    <font>
      <sz val="12"/>
      <name val="Shruti"/>
      <family val="2"/>
    </font>
    <font>
      <b/>
      <sz val="22"/>
      <name val="Gulim"/>
      <family val="2"/>
    </font>
    <font>
      <sz val="12"/>
      <name val="Gulim"/>
      <family val="2"/>
    </font>
    <font>
      <sz val="11"/>
      <name val="Gulim"/>
      <family val="2"/>
    </font>
    <font>
      <b/>
      <sz val="16"/>
      <name val="Cordia New"/>
      <family val="2"/>
    </font>
    <font>
      <b/>
      <sz val="11"/>
      <name val="Gulim"/>
      <family val="2"/>
    </font>
    <font>
      <b/>
      <sz val="14"/>
      <name val="Cordia New"/>
      <family val="2"/>
    </font>
    <font>
      <sz val="10"/>
      <color indexed="10"/>
      <name val="Gulim"/>
      <family val="2"/>
    </font>
    <font>
      <b/>
      <sz val="11"/>
      <name val="Gill Sans MT"/>
      <family val="2"/>
    </font>
    <font>
      <b/>
      <sz val="10"/>
      <name val="Gulim"/>
      <family val="2"/>
    </font>
    <font>
      <sz val="10"/>
      <color theme="1"/>
      <name val="Gulim"/>
      <family val="2"/>
    </font>
    <font>
      <sz val="14"/>
      <color theme="1"/>
      <name val="Cordia New"/>
      <family val="2"/>
    </font>
    <font>
      <sz val="11"/>
      <name val="Gill Sans MT"/>
      <family val="2"/>
    </font>
    <font>
      <b/>
      <sz val="14"/>
      <color theme="0"/>
      <name val="Cordia New"/>
      <family val="2"/>
    </font>
    <font>
      <b/>
      <sz val="12"/>
      <name val="Gulim"/>
      <family val="2"/>
    </font>
    <font>
      <sz val="9"/>
      <name val="Gulim"/>
      <family val="2"/>
    </font>
    <font>
      <sz val="9"/>
      <color theme="1"/>
      <name val="Gulim"/>
      <family val="2"/>
    </font>
    <font>
      <b/>
      <sz val="12"/>
      <name val="Cordia New"/>
      <family val="2"/>
    </font>
    <font>
      <sz val="12"/>
      <name val="Times New Roman"/>
      <family val="1"/>
    </font>
    <font>
      <vertAlign val="superscript"/>
      <sz val="9"/>
      <color indexed="8"/>
      <name val="Gulim"/>
      <family val="2"/>
    </font>
    <font>
      <sz val="9"/>
      <color indexed="8"/>
      <name val="Gulim"/>
      <family val="2"/>
    </font>
    <font>
      <sz val="14"/>
      <color theme="1"/>
      <name val="Calibri"/>
      <family val="2"/>
      <scheme val="minor"/>
    </font>
    <font>
      <b/>
      <sz val="18"/>
      <name val="Arial"/>
      <family val="2"/>
    </font>
    <font>
      <b/>
      <sz val="26"/>
      <name val="Gulim"/>
      <family val="2"/>
    </font>
    <font>
      <sz val="10"/>
      <name val="Arial"/>
      <charset val="222"/>
    </font>
    <font>
      <sz val="12"/>
      <name val="Angsana New"/>
      <family val="1"/>
    </font>
    <font>
      <vertAlign val="subscript"/>
      <sz val="10"/>
      <name val="Gulim"/>
      <family val="2"/>
    </font>
    <font>
      <b/>
      <sz val="10"/>
      <color rgb="FF0070C0"/>
      <name val="Gulim"/>
      <family val="2"/>
    </font>
    <font>
      <b/>
      <vertAlign val="subscript"/>
      <sz val="10"/>
      <color indexed="30"/>
      <name val="Gulim"/>
      <family val="2"/>
    </font>
    <font>
      <b/>
      <strike/>
      <vertAlign val="subscript"/>
      <sz val="10"/>
      <color indexed="30"/>
      <name val="Gulim"/>
      <family val="2"/>
    </font>
    <font>
      <sz val="10"/>
      <color rgb="FF0070C0"/>
      <name val="Gulim"/>
      <family val="2"/>
    </font>
    <font>
      <b/>
      <sz val="27"/>
      <name val="Gulim"/>
      <family val="2"/>
    </font>
    <font>
      <b/>
      <sz val="10.5"/>
      <name val="Gulim"/>
      <family val="2"/>
    </font>
    <font>
      <sz val="10.5"/>
      <name val="Gulim"/>
      <family val="2"/>
    </font>
    <font>
      <sz val="10.5"/>
      <color indexed="10"/>
      <name val="Gulim"/>
      <family val="2"/>
    </font>
    <font>
      <sz val="10.5"/>
      <color theme="1"/>
      <name val="Gulim"/>
      <family val="2"/>
    </font>
    <font>
      <b/>
      <sz val="10.5"/>
      <color theme="0"/>
      <name val="Gulim"/>
      <family val="2"/>
    </font>
    <font>
      <sz val="10"/>
      <color theme="4" tint="-0.249977111117893"/>
      <name val="Gulim"/>
      <family val="2"/>
    </font>
    <font>
      <sz val="10"/>
      <color theme="3" tint="0.39997558519241921"/>
      <name val="Gulim"/>
      <family val="2"/>
    </font>
    <font>
      <u/>
      <sz val="10"/>
      <name val="Gulim"/>
      <family val="2"/>
    </font>
    <font>
      <b/>
      <sz val="18"/>
      <name val="Gulim"/>
      <family val="2"/>
    </font>
    <font>
      <sz val="14"/>
      <color theme="3" tint="0.39997558519241921"/>
      <name val="Cordia New"/>
      <family val="2"/>
    </font>
    <font>
      <sz val="16"/>
      <color theme="1"/>
      <name val="Cordia New"/>
      <family val="2"/>
    </font>
    <font>
      <b/>
      <sz val="10"/>
      <color theme="6" tint="-0.499984740745262"/>
      <name val="Gulim"/>
      <family val="2"/>
    </font>
    <font>
      <sz val="10"/>
      <color theme="1"/>
      <name val="Calibri"/>
      <family val="2"/>
      <scheme val="minor"/>
    </font>
    <font>
      <b/>
      <sz val="10"/>
      <name val="Cordia New"/>
      <family val="2"/>
    </font>
    <font>
      <sz val="10"/>
      <name val="Cordia New"/>
      <family val="2"/>
    </font>
    <font>
      <sz val="14"/>
      <color indexed="10"/>
      <name val="Cordia New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AEF2D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3">
    <xf numFmtId="172" fontId="0" fillId="0" borderId="0"/>
    <xf numFmtId="172" fontId="3" fillId="0" borderId="0"/>
    <xf numFmtId="172" fontId="3" fillId="0" borderId="0"/>
    <xf numFmtId="164" fontId="16" fillId="0" borderId="0" applyFont="0" applyFill="0" applyBorder="0" applyAlignment="0" applyProtection="0"/>
    <xf numFmtId="172" fontId="3" fillId="0" borderId="0"/>
    <xf numFmtId="172" fontId="16" fillId="0" borderId="0"/>
    <xf numFmtId="172" fontId="3" fillId="0" borderId="0"/>
    <xf numFmtId="172" fontId="3" fillId="0" borderId="0"/>
    <xf numFmtId="172" fontId="3" fillId="0" borderId="0"/>
    <xf numFmtId="172" fontId="16" fillId="0" borderId="0"/>
    <xf numFmtId="172" fontId="16" fillId="0" borderId="0"/>
    <xf numFmtId="172" fontId="16" fillId="0" borderId="0"/>
    <xf numFmtId="172" fontId="17" fillId="0" borderId="0"/>
    <xf numFmtId="172" fontId="17" fillId="0" borderId="0"/>
    <xf numFmtId="172" fontId="17" fillId="0" borderId="0"/>
    <xf numFmtId="172" fontId="17" fillId="0" borderId="0"/>
    <xf numFmtId="172" fontId="3" fillId="0" borderId="0"/>
    <xf numFmtId="172" fontId="16" fillId="0" borderId="0"/>
    <xf numFmtId="172" fontId="17" fillId="0" borderId="0"/>
    <xf numFmtId="172" fontId="16" fillId="0" borderId="0"/>
    <xf numFmtId="172" fontId="47" fillId="0" borderId="0"/>
    <xf numFmtId="172" fontId="3" fillId="0" borderId="0"/>
    <xf numFmtId="172" fontId="3" fillId="0" borderId="0"/>
  </cellStyleXfs>
  <cellXfs count="436">
    <xf numFmtId="172" fontId="0" fillId="0" borderId="0" xfId="0"/>
    <xf numFmtId="172" fontId="4" fillId="2" borderId="0" xfId="1" applyFont="1" applyFill="1" applyAlignment="1">
      <alignment horizontal="center" vertical="center"/>
    </xf>
    <xf numFmtId="172" fontId="5" fillId="0" borderId="0" xfId="1" applyFont="1" applyAlignment="1" applyProtection="1">
      <alignment horizontal="center" vertical="center"/>
      <protection locked="0"/>
    </xf>
    <xf numFmtId="172" fontId="10" fillId="8" borderId="0" xfId="2" applyFont="1" applyFill="1" applyBorder="1" applyAlignment="1">
      <alignment horizontal="center" vertical="center"/>
    </xf>
    <xf numFmtId="165" fontId="11" fillId="8" borderId="0" xfId="2" applyNumberFormat="1" applyFont="1" applyFill="1" applyBorder="1" applyAlignment="1">
      <alignment horizontal="center" vertical="center"/>
    </xf>
    <xf numFmtId="172" fontId="12" fillId="8" borderId="0" xfId="2" applyFont="1" applyFill="1" applyBorder="1" applyAlignment="1">
      <alignment horizontal="center" vertical="center"/>
    </xf>
    <xf numFmtId="2" fontId="11" fillId="8" borderId="0" xfId="2" applyNumberFormat="1" applyFont="1" applyFill="1" applyBorder="1" applyAlignment="1">
      <alignment horizontal="center" vertical="center"/>
    </xf>
    <xf numFmtId="172" fontId="11" fillId="8" borderId="0" xfId="2" applyFont="1" applyFill="1" applyBorder="1" applyAlignment="1">
      <alignment horizontal="center" vertical="center"/>
    </xf>
    <xf numFmtId="2" fontId="12" fillId="8" borderId="0" xfId="2" applyNumberFormat="1" applyFont="1" applyFill="1" applyBorder="1" applyAlignment="1">
      <alignment horizontal="center" vertical="center"/>
    </xf>
    <xf numFmtId="165" fontId="12" fillId="8" borderId="0" xfId="2" applyNumberFormat="1" applyFont="1" applyFill="1" applyBorder="1" applyAlignment="1">
      <alignment horizontal="center" vertical="center"/>
    </xf>
    <xf numFmtId="172" fontId="21" fillId="5" borderId="2" xfId="1" applyFont="1" applyFill="1" applyBorder="1" applyAlignment="1" applyProtection="1">
      <alignment horizontal="right" vertical="center"/>
      <protection locked="0"/>
    </xf>
    <xf numFmtId="172" fontId="21" fillId="5" borderId="3" xfId="1" applyFont="1" applyFill="1" applyBorder="1" applyAlignment="1" applyProtection="1">
      <alignment horizontal="center" vertical="center"/>
      <protection locked="0"/>
    </xf>
    <xf numFmtId="172" fontId="21" fillId="4" borderId="2" xfId="1" applyFont="1" applyFill="1" applyBorder="1" applyAlignment="1" applyProtection="1">
      <alignment horizontal="center" vertical="center"/>
      <protection locked="0"/>
    </xf>
    <xf numFmtId="172" fontId="21" fillId="4" borderId="3" xfId="1" applyFont="1" applyFill="1" applyBorder="1" applyAlignment="1" applyProtection="1">
      <alignment horizontal="left" vertical="center"/>
      <protection locked="0"/>
    </xf>
    <xf numFmtId="1" fontId="21" fillId="0" borderId="1" xfId="1" applyNumberFormat="1" applyFont="1" applyBorder="1" applyAlignment="1" applyProtection="1">
      <alignment horizontal="center" vertical="center"/>
      <protection locked="0"/>
    </xf>
    <xf numFmtId="172" fontId="21" fillId="5" borderId="3" xfId="1" applyFont="1" applyFill="1" applyBorder="1" applyAlignment="1" applyProtection="1">
      <alignment horizontal="right" vertical="center"/>
      <protection locked="0"/>
    </xf>
    <xf numFmtId="172" fontId="23" fillId="0" borderId="0" xfId="9" applyFont="1" applyAlignment="1">
      <alignment vertical="center"/>
    </xf>
    <xf numFmtId="172" fontId="24" fillId="0" borderId="0" xfId="9" applyFont="1" applyAlignment="1">
      <alignment horizontal="center" vertical="center"/>
    </xf>
    <xf numFmtId="172" fontId="25" fillId="0" borderId="0" xfId="9" applyFont="1" applyAlignment="1">
      <alignment vertical="center"/>
    </xf>
    <xf numFmtId="172" fontId="26" fillId="0" borderId="0" xfId="9" applyFont="1" applyAlignment="1">
      <alignment vertical="center"/>
    </xf>
    <xf numFmtId="172" fontId="27" fillId="0" borderId="0" xfId="9" applyFont="1" applyBorder="1" applyAlignment="1">
      <alignment vertical="center"/>
    </xf>
    <xf numFmtId="172" fontId="28" fillId="0" borderId="0" xfId="9" applyFont="1" applyBorder="1" applyAlignment="1">
      <alignment vertical="center"/>
    </xf>
    <xf numFmtId="172" fontId="28" fillId="0" borderId="0" xfId="9" applyFont="1" applyAlignment="1">
      <alignment vertical="center"/>
    </xf>
    <xf numFmtId="172" fontId="29" fillId="0" borderId="0" xfId="9" applyFont="1" applyAlignment="1">
      <alignment horizontal="center" vertical="center"/>
    </xf>
    <xf numFmtId="172" fontId="11" fillId="0" borderId="0" xfId="9" applyFont="1" applyBorder="1" applyAlignment="1">
      <alignment vertical="center"/>
    </xf>
    <xf numFmtId="172" fontId="11" fillId="0" borderId="0" xfId="9" applyFont="1" applyAlignment="1">
      <alignment vertical="center"/>
    </xf>
    <xf numFmtId="172" fontId="27" fillId="0" borderId="0" xfId="9" applyFont="1" applyAlignment="1">
      <alignment vertical="center"/>
    </xf>
    <xf numFmtId="172" fontId="28" fillId="0" borderId="0" xfId="9" applyFont="1" applyBorder="1" applyAlignment="1">
      <alignment horizontal="center" vertical="center"/>
    </xf>
    <xf numFmtId="172" fontId="16" fillId="0" borderId="0" xfId="9" applyFont="1" applyBorder="1" applyAlignment="1">
      <alignment vertical="center"/>
    </xf>
    <xf numFmtId="172" fontId="16" fillId="0" borderId="0" xfId="9" applyFont="1" applyAlignment="1">
      <alignment vertical="center"/>
    </xf>
    <xf numFmtId="172" fontId="27" fillId="0" borderId="0" xfId="4" applyFont="1" applyBorder="1" applyAlignment="1">
      <alignment vertical="center"/>
    </xf>
    <xf numFmtId="172" fontId="28" fillId="0" borderId="0" xfId="4" applyFont="1" applyBorder="1" applyAlignment="1">
      <alignment vertical="center"/>
    </xf>
    <xf numFmtId="172" fontId="16" fillId="0" borderId="0" xfId="4" applyFont="1" applyBorder="1" applyAlignment="1">
      <alignment vertical="center"/>
    </xf>
    <xf numFmtId="172" fontId="30" fillId="0" borderId="0" xfId="17" applyFont="1" applyBorder="1" applyAlignment="1">
      <alignment horizontal="left" vertical="center"/>
    </xf>
    <xf numFmtId="172" fontId="11" fillId="0" borderId="0" xfId="17" applyFont="1" applyBorder="1" applyAlignment="1">
      <alignment horizontal="left" vertical="center"/>
    </xf>
    <xf numFmtId="172" fontId="25" fillId="0" borderId="0" xfId="17" applyFont="1" applyBorder="1" applyAlignment="1">
      <alignment horizontal="left" vertical="center"/>
    </xf>
    <xf numFmtId="172" fontId="26" fillId="0" borderId="0" xfId="9" applyFont="1" applyBorder="1" applyAlignment="1">
      <alignment vertical="center"/>
    </xf>
    <xf numFmtId="172" fontId="11" fillId="0" borderId="10" xfId="9" applyFont="1" applyBorder="1" applyAlignment="1">
      <alignment vertical="center"/>
    </xf>
    <xf numFmtId="172" fontId="25" fillId="0" borderId="0" xfId="9" applyFont="1" applyBorder="1" applyAlignment="1">
      <alignment vertical="center"/>
    </xf>
    <xf numFmtId="164" fontId="25" fillId="0" borderId="0" xfId="3" applyFont="1" applyFill="1" applyBorder="1" applyAlignment="1" applyProtection="1">
      <alignment vertical="center"/>
      <protection locked="0"/>
    </xf>
    <xf numFmtId="172" fontId="28" fillId="0" borderId="0" xfId="4" applyFont="1" applyBorder="1" applyAlignment="1">
      <alignment horizontal="center" vertical="center"/>
    </xf>
    <xf numFmtId="172" fontId="29" fillId="0" borderId="0" xfId="4" applyFont="1" applyBorder="1" applyAlignment="1">
      <alignment horizontal="center" vertical="center"/>
    </xf>
    <xf numFmtId="172" fontId="11" fillId="0" borderId="0" xfId="4" applyFont="1" applyBorder="1" applyAlignment="1">
      <alignment vertical="center"/>
    </xf>
    <xf numFmtId="172" fontId="26" fillId="0" borderId="0" xfId="4" applyFont="1" applyBorder="1" applyAlignment="1">
      <alignment vertical="center"/>
    </xf>
    <xf numFmtId="172" fontId="25" fillId="0" borderId="0" xfId="4" applyFont="1" applyBorder="1" applyAlignment="1">
      <alignment vertical="center"/>
    </xf>
    <xf numFmtId="172" fontId="27" fillId="0" borderId="0" xfId="4" applyFont="1" applyBorder="1" applyAlignment="1">
      <alignment horizontal="left" vertical="center"/>
    </xf>
    <xf numFmtId="1" fontId="32" fillId="0" borderId="0" xfId="4" applyNumberFormat="1" applyFont="1" applyBorder="1" applyAlignment="1">
      <alignment horizontal="left" vertical="center"/>
    </xf>
    <xf numFmtId="172" fontId="28" fillId="0" borderId="0" xfId="4" applyFont="1" applyBorder="1" applyAlignment="1">
      <alignment horizontal="left" vertical="center"/>
    </xf>
    <xf numFmtId="172" fontId="31" fillId="0" borderId="0" xfId="9" applyFont="1" applyAlignment="1">
      <alignment vertical="center"/>
    </xf>
    <xf numFmtId="171" fontId="16" fillId="0" borderId="0" xfId="4" applyNumberFormat="1" applyFont="1" applyBorder="1" applyAlignment="1">
      <alignment horizontal="left" vertical="center"/>
    </xf>
    <xf numFmtId="172" fontId="31" fillId="0" borderId="0" xfId="4" applyFont="1" applyBorder="1" applyAlignment="1">
      <alignment vertical="center"/>
    </xf>
    <xf numFmtId="172" fontId="29" fillId="0" borderId="0" xfId="9" applyFont="1" applyAlignment="1">
      <alignment vertical="center"/>
    </xf>
    <xf numFmtId="172" fontId="33" fillId="0" borderId="0" xfId="9" applyFont="1" applyAlignment="1">
      <alignment vertical="center"/>
    </xf>
    <xf numFmtId="172" fontId="34" fillId="0" borderId="0" xfId="4" applyFont="1" applyBorder="1" applyAlignment="1">
      <alignment horizontal="left" vertical="center"/>
    </xf>
    <xf numFmtId="172" fontId="29" fillId="0" borderId="0" xfId="9" applyFont="1" applyBorder="1" applyAlignment="1">
      <alignment horizontal="center" vertical="center"/>
    </xf>
    <xf numFmtId="172" fontId="35" fillId="0" borderId="0" xfId="9" applyFont="1" applyAlignment="1">
      <alignment vertical="center"/>
    </xf>
    <xf numFmtId="172" fontId="35" fillId="0" borderId="0" xfId="9" applyFont="1" applyBorder="1" applyAlignment="1">
      <alignment vertical="center"/>
    </xf>
    <xf numFmtId="172" fontId="11" fillId="0" borderId="0" xfId="9" quotePrefix="1" applyFont="1" applyAlignment="1">
      <alignment vertical="center"/>
    </xf>
    <xf numFmtId="172" fontId="26" fillId="0" borderId="0" xfId="9" applyFont="1" applyAlignment="1">
      <alignment horizontal="center" vertical="center"/>
    </xf>
    <xf numFmtId="172" fontId="25" fillId="0" borderId="0" xfId="5" applyFont="1" applyBorder="1" applyAlignment="1">
      <alignment vertical="center"/>
    </xf>
    <xf numFmtId="172" fontId="26" fillId="0" borderId="0" xfId="9" applyFont="1" applyAlignment="1">
      <alignment horizontal="right" vertical="center"/>
    </xf>
    <xf numFmtId="2" fontId="26" fillId="0" borderId="0" xfId="4" applyNumberFormat="1" applyFont="1" applyBorder="1" applyAlignment="1">
      <alignment vertical="center"/>
    </xf>
    <xf numFmtId="172" fontId="37" fillId="0" borderId="0" xfId="9" applyFont="1" applyBorder="1" applyAlignment="1">
      <alignment vertical="center"/>
    </xf>
    <xf numFmtId="172" fontId="25" fillId="0" borderId="0" xfId="19" applyFont="1" applyBorder="1" applyAlignment="1">
      <alignment vertical="center"/>
    </xf>
    <xf numFmtId="172" fontId="11" fillId="0" borderId="0" xfId="9" quotePrefix="1" applyFont="1" applyBorder="1" applyAlignment="1">
      <alignment vertical="center"/>
    </xf>
    <xf numFmtId="172" fontId="16" fillId="0" borderId="0" xfId="9" quotePrefix="1" applyFont="1" applyBorder="1" applyAlignment="1">
      <alignment vertical="center"/>
    </xf>
    <xf numFmtId="171" fontId="26" fillId="0" borderId="0" xfId="9" applyNumberFormat="1" applyFont="1" applyBorder="1" applyAlignment="1">
      <alignment vertical="center"/>
    </xf>
    <xf numFmtId="1" fontId="26" fillId="0" borderId="0" xfId="4" applyNumberFormat="1" applyFont="1" applyBorder="1" applyAlignment="1">
      <alignment vertical="center"/>
    </xf>
    <xf numFmtId="171" fontId="16" fillId="0" borderId="0" xfId="9" applyNumberFormat="1" applyFont="1" applyBorder="1" applyAlignment="1">
      <alignment vertical="center"/>
    </xf>
    <xf numFmtId="172" fontId="25" fillId="0" borderId="0" xfId="9" quotePrefix="1" applyFont="1" applyBorder="1" applyAlignment="1">
      <alignment vertical="center" shrinkToFit="1"/>
    </xf>
    <xf numFmtId="172" fontId="11" fillId="0" borderId="0" xfId="4" applyNumberFormat="1" applyFont="1" applyBorder="1" applyAlignment="1">
      <alignment vertical="center"/>
    </xf>
    <xf numFmtId="172" fontId="11" fillId="0" borderId="0" xfId="4" applyNumberFormat="1" applyFont="1" applyAlignment="1">
      <alignment vertical="center"/>
    </xf>
    <xf numFmtId="172" fontId="32" fillId="0" borderId="0" xfId="4" applyNumberFormat="1" applyFont="1" applyBorder="1" applyAlignment="1">
      <alignment vertical="center"/>
    </xf>
    <xf numFmtId="172" fontId="33" fillId="0" borderId="0" xfId="0" applyFont="1" applyFill="1" applyAlignment="1">
      <alignment vertical="center"/>
    </xf>
    <xf numFmtId="172" fontId="11" fillId="0" borderId="0" xfId="0" applyNumberFormat="1" applyFont="1" applyBorder="1" applyAlignment="1">
      <alignment vertical="center"/>
    </xf>
    <xf numFmtId="172" fontId="11" fillId="0" borderId="0" xfId="6" applyNumberFormat="1" applyFont="1" applyAlignment="1">
      <alignment vertical="center"/>
    </xf>
    <xf numFmtId="172" fontId="11" fillId="0" borderId="0" xfId="6" applyNumberFormat="1" applyFont="1" applyBorder="1" applyAlignment="1">
      <alignment horizontal="center" vertical="center"/>
    </xf>
    <xf numFmtId="172" fontId="19" fillId="0" borderId="0" xfId="1" applyFont="1" applyFill="1" applyBorder="1" applyAlignment="1" applyProtection="1">
      <alignment vertical="center"/>
      <protection locked="0"/>
    </xf>
    <xf numFmtId="1" fontId="21" fillId="0" borderId="8" xfId="1" applyNumberFormat="1" applyFont="1" applyFill="1" applyBorder="1" applyAlignment="1" applyProtection="1">
      <alignment horizontal="center" vertical="center"/>
      <protection locked="0"/>
    </xf>
    <xf numFmtId="172" fontId="21" fillId="0" borderId="8" xfId="1" applyFont="1" applyFill="1" applyBorder="1" applyAlignment="1" applyProtection="1">
      <alignment horizontal="right" vertical="center"/>
      <protection locked="0"/>
    </xf>
    <xf numFmtId="172" fontId="21" fillId="0" borderId="8" xfId="1" applyFont="1" applyFill="1" applyBorder="1" applyAlignment="1" applyProtection="1">
      <alignment horizontal="center" vertical="center"/>
      <protection locked="0"/>
    </xf>
    <xf numFmtId="172" fontId="21" fillId="0" borderId="8" xfId="1" applyFont="1" applyFill="1" applyBorder="1" applyAlignment="1" applyProtection="1">
      <alignment horizontal="left" vertical="center"/>
      <protection locked="0"/>
    </xf>
    <xf numFmtId="1" fontId="21" fillId="0" borderId="0" xfId="1" applyNumberFormat="1" applyFont="1" applyFill="1" applyBorder="1" applyAlignment="1" applyProtection="1">
      <alignment horizontal="center" vertical="center"/>
      <protection locked="0"/>
    </xf>
    <xf numFmtId="172" fontId="21" fillId="0" borderId="0" xfId="1" applyFont="1" applyFill="1" applyBorder="1" applyAlignment="1" applyProtection="1">
      <alignment horizontal="right" vertical="center"/>
      <protection locked="0"/>
    </xf>
    <xf numFmtId="172" fontId="21" fillId="0" borderId="0" xfId="1" applyFont="1" applyFill="1" applyBorder="1" applyAlignment="1" applyProtection="1">
      <alignment horizontal="center" vertical="center"/>
      <protection locked="0"/>
    </xf>
    <xf numFmtId="172" fontId="21" fillId="0" borderId="0" xfId="1" applyFont="1" applyFill="1" applyBorder="1" applyAlignment="1" applyProtection="1">
      <alignment horizontal="left" vertical="center"/>
      <protection locked="0"/>
    </xf>
    <xf numFmtId="172" fontId="33" fillId="0" borderId="0" xfId="18" applyFont="1" applyFill="1" applyAlignment="1">
      <alignment vertical="center"/>
    </xf>
    <xf numFmtId="172" fontId="41" fillId="0" borderId="0" xfId="4" applyFont="1"/>
    <xf numFmtId="172" fontId="38" fillId="0" borderId="0" xfId="0" applyNumberFormat="1" applyFont="1" applyBorder="1" applyAlignment="1">
      <alignment horizontal="left" vertical="center" shrinkToFit="1"/>
    </xf>
    <xf numFmtId="172" fontId="38" fillId="0" borderId="0" xfId="0" applyNumberFormat="1" applyFont="1" applyBorder="1" applyAlignment="1">
      <alignment horizontal="center" vertical="center" wrapText="1" shrinkToFit="1"/>
    </xf>
    <xf numFmtId="172" fontId="39" fillId="0" borderId="0" xfId="18" applyFont="1" applyFill="1" applyAlignment="1"/>
    <xf numFmtId="172" fontId="39" fillId="0" borderId="0" xfId="18" applyFont="1" applyFill="1" applyBorder="1" applyAlignment="1"/>
    <xf numFmtId="171" fontId="34" fillId="0" borderId="0" xfId="18" applyNumberFormat="1" applyFont="1" applyFill="1" applyBorder="1" applyAlignment="1">
      <alignment vertical="center"/>
    </xf>
    <xf numFmtId="172" fontId="34" fillId="0" borderId="0" xfId="18" applyFont="1" applyFill="1" applyAlignment="1">
      <alignment vertical="center"/>
    </xf>
    <xf numFmtId="172" fontId="39" fillId="0" borderId="0" xfId="18" applyFont="1" applyFill="1" applyAlignment="1">
      <alignment horizontal="center"/>
    </xf>
    <xf numFmtId="172" fontId="39" fillId="0" borderId="0" xfId="18" applyFont="1" applyFill="1" applyAlignment="1">
      <alignment horizontal="left"/>
    </xf>
    <xf numFmtId="172" fontId="39" fillId="0" borderId="0" xfId="0" applyFont="1" applyFill="1" applyBorder="1" applyAlignment="1"/>
    <xf numFmtId="172" fontId="39" fillId="0" borderId="0" xfId="0" applyFont="1" applyFill="1" applyBorder="1" applyAlignment="1">
      <alignment vertical="center"/>
    </xf>
    <xf numFmtId="172" fontId="39" fillId="0" borderId="0" xfId="0" applyFont="1" applyFill="1" applyAlignment="1">
      <alignment vertical="center"/>
    </xf>
    <xf numFmtId="172" fontId="33" fillId="0" borderId="0" xfId="0" applyFont="1" applyFill="1" applyBorder="1" applyAlignment="1">
      <alignment horizontal="right" vertical="center"/>
    </xf>
    <xf numFmtId="172" fontId="39" fillId="0" borderId="0" xfId="0" applyFont="1" applyFill="1" applyAlignment="1"/>
    <xf numFmtId="172" fontId="39" fillId="0" borderId="0" xfId="0" applyFont="1" applyFill="1" applyBorder="1" applyAlignment="1">
      <alignment horizontal="right"/>
    </xf>
    <xf numFmtId="172" fontId="39" fillId="0" borderId="0" xfId="0" applyFont="1" applyFill="1" applyAlignment="1">
      <alignment horizontal="left"/>
    </xf>
    <xf numFmtId="172" fontId="38" fillId="0" borderId="0" xfId="0" applyFont="1" applyBorder="1" applyAlignment="1">
      <alignment horizontal="center"/>
    </xf>
    <xf numFmtId="172" fontId="39" fillId="0" borderId="0" xfId="0" applyFont="1" applyFill="1" applyBorder="1" applyAlignment="1">
      <alignment horizontal="left" vertical="center"/>
    </xf>
    <xf numFmtId="172" fontId="39" fillId="0" borderId="0" xfId="0" applyFont="1" applyFill="1" applyBorder="1" applyAlignment="1">
      <alignment horizontal="center" vertical="center"/>
    </xf>
    <xf numFmtId="172" fontId="33" fillId="0" borderId="0" xfId="0" applyFont="1" applyFill="1" applyAlignment="1">
      <alignment horizontal="center" vertical="center"/>
    </xf>
    <xf numFmtId="172" fontId="11" fillId="0" borderId="0" xfId="0" applyFont="1" applyBorder="1" applyAlignment="1">
      <alignment horizontal="center" vertical="center"/>
    </xf>
    <xf numFmtId="172" fontId="33" fillId="0" borderId="0" xfId="13" applyFont="1" applyFill="1" applyAlignment="1">
      <alignment vertical="center"/>
    </xf>
    <xf numFmtId="172" fontId="33" fillId="0" borderId="10" xfId="18" applyFont="1" applyFill="1" applyBorder="1" applyAlignment="1">
      <alignment vertical="center"/>
    </xf>
    <xf numFmtId="172" fontId="16" fillId="0" borderId="0" xfId="9" applyFont="1" applyAlignment="1">
      <alignment horizontal="center" vertical="center"/>
    </xf>
    <xf numFmtId="172" fontId="32" fillId="0" borderId="0" xfId="9" applyFont="1" applyBorder="1" applyAlignment="1">
      <alignment vertical="center"/>
    </xf>
    <xf numFmtId="172" fontId="32" fillId="0" borderId="0" xfId="9" applyFont="1" applyAlignment="1">
      <alignment vertical="center"/>
    </xf>
    <xf numFmtId="172" fontId="32" fillId="0" borderId="0" xfId="9" applyFont="1" applyAlignment="1">
      <alignment horizontal="center" vertical="center"/>
    </xf>
    <xf numFmtId="172" fontId="32" fillId="0" borderId="0" xfId="9" applyFont="1" applyBorder="1" applyAlignment="1">
      <alignment horizontal="center" vertical="center"/>
    </xf>
    <xf numFmtId="172" fontId="32" fillId="0" borderId="0" xfId="4" applyFont="1" applyBorder="1" applyAlignment="1">
      <alignment vertical="center"/>
    </xf>
    <xf numFmtId="172" fontId="11" fillId="0" borderId="0" xfId="17" applyFont="1" applyFill="1" applyBorder="1" applyAlignment="1">
      <alignment horizontal="left" vertical="center"/>
    </xf>
    <xf numFmtId="172" fontId="32" fillId="0" borderId="10" xfId="9" applyFont="1" applyBorder="1" applyAlignment="1">
      <alignment vertical="center"/>
    </xf>
    <xf numFmtId="172" fontId="32" fillId="0" borderId="10" xfId="9" applyFont="1" applyBorder="1" applyAlignment="1">
      <alignment horizontal="center" vertical="center"/>
    </xf>
    <xf numFmtId="172" fontId="11" fillId="0" borderId="10" xfId="17" applyFont="1" applyBorder="1" applyAlignment="1">
      <alignment horizontal="left" vertical="center"/>
    </xf>
    <xf numFmtId="172" fontId="25" fillId="0" borderId="0" xfId="9" applyFont="1" applyBorder="1" applyAlignment="1">
      <alignment horizontal="left" vertical="center"/>
    </xf>
    <xf numFmtId="172" fontId="32" fillId="0" borderId="0" xfId="4" applyFont="1" applyBorder="1" applyAlignment="1">
      <alignment horizontal="center" vertical="center"/>
    </xf>
    <xf numFmtId="172" fontId="32" fillId="0" borderId="0" xfId="17" applyFont="1" applyFill="1" applyBorder="1" applyAlignment="1">
      <alignment horizontal="left"/>
    </xf>
    <xf numFmtId="172" fontId="25" fillId="0" borderId="0" xfId="9" applyFont="1" applyAlignment="1">
      <alignment horizontal="left" vertical="center"/>
    </xf>
    <xf numFmtId="172" fontId="32" fillId="0" borderId="0" xfId="4" applyFont="1" applyBorder="1" applyAlignment="1">
      <alignment horizontal="left" vertical="center"/>
    </xf>
    <xf numFmtId="172" fontId="32" fillId="0" borderId="0" xfId="9" applyFont="1" applyAlignment="1">
      <alignment horizontal="left" vertical="center"/>
    </xf>
    <xf numFmtId="172" fontId="11" fillId="0" borderId="0" xfId="5" applyFont="1" applyBorder="1" applyAlignment="1">
      <alignment vertical="center"/>
    </xf>
    <xf numFmtId="172" fontId="25" fillId="0" borderId="0" xfId="9" applyFont="1" applyBorder="1" applyAlignment="1">
      <alignment horizontal="center" vertical="center"/>
    </xf>
    <xf numFmtId="172" fontId="11" fillId="0" borderId="0" xfId="9" applyFont="1" applyAlignment="1">
      <alignment horizontal="left" vertical="center"/>
    </xf>
    <xf numFmtId="1" fontId="11" fillId="0" borderId="0" xfId="4" quotePrefix="1" applyNumberFormat="1" applyFont="1" applyBorder="1" applyAlignment="1">
      <alignment horizontal="left" vertical="center"/>
    </xf>
    <xf numFmtId="172" fontId="11" fillId="0" borderId="0" xfId="9" applyFont="1" applyAlignment="1">
      <alignment horizontal="center" vertical="center"/>
    </xf>
    <xf numFmtId="172" fontId="11" fillId="0" borderId="0" xfId="9" applyFont="1" applyBorder="1" applyAlignment="1">
      <alignment horizontal="center" vertical="center"/>
    </xf>
    <xf numFmtId="172" fontId="16" fillId="0" borderId="0" xfId="9" applyFont="1" applyBorder="1" applyAlignment="1">
      <alignment horizontal="center" vertical="center"/>
    </xf>
    <xf numFmtId="172" fontId="1" fillId="2" borderId="0" xfId="20" applyFont="1" applyFill="1" applyAlignment="1">
      <alignment horizontal="center" vertical="center"/>
    </xf>
    <xf numFmtId="172" fontId="2" fillId="2" borderId="0" xfId="20" applyFont="1" applyFill="1" applyAlignment="1">
      <alignment vertical="center"/>
    </xf>
    <xf numFmtId="172" fontId="47" fillId="0" borderId="0" xfId="20"/>
    <xf numFmtId="172" fontId="2" fillId="2" borderId="0" xfId="20" applyFont="1" applyFill="1" applyAlignment="1">
      <alignment horizontal="center" vertical="center"/>
    </xf>
    <xf numFmtId="172" fontId="50" fillId="16" borderId="4" xfId="20" applyFont="1" applyFill="1" applyBorder="1" applyAlignment="1">
      <alignment horizontal="center" vertical="center"/>
    </xf>
    <xf numFmtId="172" fontId="53" fillId="16" borderId="5" xfId="20" applyFont="1" applyFill="1" applyBorder="1" applyAlignment="1">
      <alignment horizontal="center" vertical="center"/>
    </xf>
    <xf numFmtId="172" fontId="6" fillId="6" borderId="1" xfId="20" applyFont="1" applyFill="1" applyBorder="1" applyAlignment="1">
      <alignment horizontal="center" vertical="center"/>
    </xf>
    <xf numFmtId="172" fontId="6" fillId="7" borderId="1" xfId="20" applyFont="1" applyFill="1" applyBorder="1" applyAlignment="1">
      <alignment horizontal="center" vertical="center"/>
    </xf>
    <xf numFmtId="172" fontId="6" fillId="6" borderId="4" xfId="20" applyFont="1" applyFill="1" applyBorder="1" applyAlignment="1">
      <alignment horizontal="center" vertical="center"/>
    </xf>
    <xf numFmtId="172" fontId="6" fillId="16" borderId="1" xfId="20" applyFont="1" applyFill="1" applyBorder="1" applyAlignment="1">
      <alignment horizontal="center" vertical="center"/>
    </xf>
    <xf numFmtId="172" fontId="7" fillId="2" borderId="0" xfId="20" applyFont="1" applyFill="1" applyAlignment="1">
      <alignment horizontal="center" vertical="center"/>
    </xf>
    <xf numFmtId="168" fontId="9" fillId="8" borderId="1" xfId="20" applyNumberFormat="1" applyFont="1" applyFill="1" applyBorder="1" applyAlignment="1">
      <alignment horizontal="center" vertical="center"/>
    </xf>
    <xf numFmtId="168" fontId="6" fillId="8" borderId="1" xfId="20" applyNumberFormat="1" applyFont="1" applyFill="1" applyBorder="1" applyAlignment="1">
      <alignment horizontal="center" vertical="center"/>
    </xf>
    <xf numFmtId="165" fontId="8" fillId="8" borderId="1" xfId="20" applyNumberFormat="1" applyFont="1" applyFill="1" applyBorder="1" applyAlignment="1">
      <alignment horizontal="center" vertical="center"/>
    </xf>
    <xf numFmtId="165" fontId="6" fillId="8" borderId="1" xfId="20" applyNumberFormat="1" applyFont="1" applyFill="1" applyBorder="1" applyAlignment="1">
      <alignment horizontal="center" vertical="center"/>
    </xf>
    <xf numFmtId="166" fontId="6" fillId="8" borderId="1" xfId="20" applyNumberFormat="1" applyFont="1" applyFill="1" applyBorder="1" applyAlignment="1">
      <alignment horizontal="center" vertical="center"/>
    </xf>
    <xf numFmtId="166" fontId="9" fillId="8" borderId="1" xfId="20" applyNumberFormat="1" applyFont="1" applyFill="1" applyBorder="1" applyAlignment="1">
      <alignment horizontal="center" vertical="center"/>
    </xf>
    <xf numFmtId="167" fontId="6" fillId="8" borderId="5" xfId="20" applyNumberFormat="1" applyFont="1" applyFill="1" applyBorder="1" applyAlignment="1">
      <alignment horizontal="center" vertical="center"/>
    </xf>
    <xf numFmtId="169" fontId="6" fillId="8" borderId="5" xfId="20" applyNumberFormat="1" applyFont="1" applyFill="1" applyBorder="1" applyAlignment="1">
      <alignment horizontal="center" vertical="center"/>
    </xf>
    <xf numFmtId="2" fontId="6" fillId="8" borderId="1" xfId="20" applyNumberFormat="1" applyFont="1" applyFill="1" applyBorder="1" applyAlignment="1">
      <alignment horizontal="center" vertical="center"/>
    </xf>
    <xf numFmtId="165" fontId="40" fillId="16" borderId="1" xfId="20" applyNumberFormat="1" applyFont="1" applyFill="1" applyBorder="1" applyAlignment="1">
      <alignment horizontal="center" vertical="center"/>
    </xf>
    <xf numFmtId="2" fontId="40" fillId="16" borderId="1" xfId="20" applyNumberFormat="1" applyFont="1" applyFill="1" applyBorder="1" applyAlignment="1">
      <alignment horizontal="center" vertical="center"/>
    </xf>
    <xf numFmtId="172" fontId="1" fillId="0" borderId="0" xfId="20" applyFont="1" applyFill="1" applyAlignment="1">
      <alignment horizontal="center" vertical="center"/>
    </xf>
    <xf numFmtId="170" fontId="40" fillId="16" borderId="1" xfId="20" applyNumberFormat="1" applyFont="1" applyFill="1" applyBorder="1" applyAlignment="1">
      <alignment horizontal="center" vertical="center"/>
    </xf>
    <xf numFmtId="165" fontId="1" fillId="8" borderId="0" xfId="20" applyNumberFormat="1" applyFont="1" applyFill="1" applyBorder="1" applyAlignment="1">
      <alignment vertical="center"/>
    </xf>
    <xf numFmtId="165" fontId="2" fillId="8" borderId="7" xfId="20" applyNumberFormat="1" applyFont="1" applyFill="1" applyBorder="1" applyAlignment="1">
      <alignment horizontal="right" vertical="center"/>
    </xf>
    <xf numFmtId="165" fontId="1" fillId="8" borderId="8" xfId="20" applyNumberFormat="1" applyFont="1" applyFill="1" applyBorder="1" applyAlignment="1">
      <alignment vertical="center"/>
    </xf>
    <xf numFmtId="165" fontId="1" fillId="8" borderId="9" xfId="20" applyNumberFormat="1" applyFont="1" applyFill="1" applyBorder="1" applyAlignment="1">
      <alignment vertical="center"/>
    </xf>
    <xf numFmtId="172" fontId="1" fillId="8" borderId="0" xfId="20" applyFont="1" applyFill="1" applyAlignment="1">
      <alignment horizontal="center" vertical="center"/>
    </xf>
    <xf numFmtId="169" fontId="7" fillId="8" borderId="0" xfId="20" applyNumberFormat="1" applyFont="1" applyFill="1" applyBorder="1" applyAlignment="1">
      <alignment horizontal="center" vertical="center"/>
    </xf>
    <xf numFmtId="2" fontId="7" fillId="8" borderId="0" xfId="20" applyNumberFormat="1" applyFont="1" applyFill="1" applyBorder="1" applyAlignment="1">
      <alignment horizontal="center" vertical="center"/>
    </xf>
    <xf numFmtId="165" fontId="7" fillId="8" borderId="0" xfId="20" applyNumberFormat="1" applyFont="1" applyFill="1" applyBorder="1" applyAlignment="1">
      <alignment horizontal="center" vertical="center"/>
    </xf>
    <xf numFmtId="172" fontId="1" fillId="8" borderId="0" xfId="20" applyFont="1" applyFill="1" applyBorder="1" applyAlignment="1">
      <alignment horizontal="center" vertical="center"/>
    </xf>
    <xf numFmtId="2" fontId="1" fillId="8" borderId="0" xfId="20" applyNumberFormat="1" applyFont="1" applyFill="1" applyBorder="1" applyAlignment="1">
      <alignment horizontal="center" vertical="center"/>
    </xf>
    <xf numFmtId="165" fontId="1" fillId="8" borderId="0" xfId="20" applyNumberFormat="1" applyFont="1" applyFill="1" applyBorder="1" applyAlignment="1">
      <alignment horizontal="center" vertical="center"/>
    </xf>
    <xf numFmtId="165" fontId="13" fillId="8" borderId="0" xfId="20" applyNumberFormat="1" applyFont="1" applyFill="1" applyBorder="1" applyAlignment="1">
      <alignment horizontal="center" vertical="center"/>
    </xf>
    <xf numFmtId="172" fontId="55" fillId="0" borderId="0" xfId="9" applyFont="1" applyBorder="1" applyAlignment="1">
      <alignment vertical="center"/>
    </xf>
    <xf numFmtId="172" fontId="55" fillId="0" borderId="0" xfId="9" applyFont="1" applyAlignment="1">
      <alignment vertical="center"/>
    </xf>
    <xf numFmtId="172" fontId="55" fillId="0" borderId="0" xfId="9" applyFont="1" applyAlignment="1">
      <alignment horizontal="center" vertical="center"/>
    </xf>
    <xf numFmtId="172" fontId="56" fillId="0" borderId="0" xfId="9" applyFont="1" applyBorder="1" applyAlignment="1">
      <alignment vertical="center"/>
    </xf>
    <xf numFmtId="172" fontId="56" fillId="0" borderId="0" xfId="9" applyFont="1" applyAlignment="1">
      <alignment vertical="center"/>
    </xf>
    <xf numFmtId="172" fontId="55" fillId="0" borderId="0" xfId="9" applyFont="1" applyAlignment="1">
      <alignment horizontal="right" vertical="center"/>
    </xf>
    <xf numFmtId="172" fontId="55" fillId="0" borderId="0" xfId="9" applyFont="1" applyBorder="1" applyAlignment="1">
      <alignment horizontal="center" vertical="center"/>
    </xf>
    <xf numFmtId="172" fontId="55" fillId="0" borderId="0" xfId="4" applyFont="1" applyBorder="1" applyAlignment="1">
      <alignment vertical="center"/>
    </xf>
    <xf numFmtId="172" fontId="56" fillId="0" borderId="0" xfId="4" applyFont="1" applyBorder="1" applyAlignment="1">
      <alignment vertical="center"/>
    </xf>
    <xf numFmtId="172" fontId="57" fillId="0" borderId="0" xfId="17" applyFont="1" applyBorder="1" applyAlignment="1">
      <alignment horizontal="left" vertical="center"/>
    </xf>
    <xf numFmtId="172" fontId="56" fillId="0" borderId="0" xfId="17" applyFont="1" applyBorder="1" applyAlignment="1">
      <alignment horizontal="left" vertical="center"/>
    </xf>
    <xf numFmtId="172" fontId="56" fillId="0" borderId="0" xfId="4" applyFont="1" applyBorder="1" applyAlignment="1">
      <alignment horizontal="left" vertical="center"/>
    </xf>
    <xf numFmtId="172" fontId="56" fillId="0" borderId="0" xfId="17" applyFont="1" applyFill="1" applyBorder="1" applyAlignment="1">
      <alignment horizontal="left" vertical="center"/>
    </xf>
    <xf numFmtId="164" fontId="25" fillId="0" borderId="10" xfId="3" applyFont="1" applyFill="1" applyBorder="1" applyAlignment="1" applyProtection="1">
      <alignment vertical="center"/>
      <protection locked="0"/>
    </xf>
    <xf numFmtId="172" fontId="25" fillId="0" borderId="10" xfId="9" applyFont="1" applyBorder="1" applyAlignment="1">
      <alignment horizontal="left" vertical="center"/>
    </xf>
    <xf numFmtId="172" fontId="55" fillId="0" borderId="0" xfId="4" applyFont="1" applyBorder="1" applyAlignment="1">
      <alignment horizontal="left" vertical="center"/>
    </xf>
    <xf numFmtId="172" fontId="56" fillId="0" borderId="0" xfId="4" quotePrefix="1" applyFont="1" applyBorder="1" applyAlignment="1">
      <alignment vertical="center"/>
    </xf>
    <xf numFmtId="1" fontId="11" fillId="0" borderId="0" xfId="4" quotePrefix="1" applyNumberFormat="1" applyFont="1" applyBorder="1" applyAlignment="1">
      <alignment vertical="center"/>
    </xf>
    <xf numFmtId="1" fontId="56" fillId="0" borderId="0" xfId="4" applyNumberFormat="1" applyFont="1" applyBorder="1" applyAlignment="1">
      <alignment horizontal="left" vertical="center"/>
    </xf>
    <xf numFmtId="1" fontId="56" fillId="0" borderId="0" xfId="4" quotePrefix="1" applyNumberFormat="1" applyFont="1" applyBorder="1" applyAlignment="1">
      <alignment horizontal="left" vertical="center"/>
    </xf>
    <xf numFmtId="172" fontId="11" fillId="0" borderId="0" xfId="4" quotePrefix="1" applyNumberFormat="1" applyFont="1" applyBorder="1" applyAlignment="1">
      <alignment vertical="center"/>
    </xf>
    <xf numFmtId="172" fontId="58" fillId="0" borderId="0" xfId="4" applyFont="1" applyBorder="1" applyAlignment="1">
      <alignment horizontal="left" vertical="center"/>
    </xf>
    <xf numFmtId="172" fontId="56" fillId="0" borderId="0" xfId="4" quotePrefix="1" applyNumberFormat="1" applyFont="1" applyBorder="1" applyAlignment="1">
      <alignment horizontal="left" vertical="center"/>
    </xf>
    <xf numFmtId="9" fontId="58" fillId="0" borderId="0" xfId="4" applyNumberFormat="1" applyFont="1" applyBorder="1" applyAlignment="1">
      <alignment horizontal="left" vertical="center"/>
    </xf>
    <xf numFmtId="172" fontId="11" fillId="0" borderId="0" xfId="4" applyNumberFormat="1" applyFont="1" applyBorder="1" applyAlignment="1">
      <alignment vertical="center"/>
    </xf>
    <xf numFmtId="172" fontId="56" fillId="0" borderId="0" xfId="4" applyNumberFormat="1" applyFont="1" applyBorder="1" applyAlignment="1">
      <alignment horizontal="left" vertical="center"/>
    </xf>
    <xf numFmtId="172" fontId="44" fillId="0" borderId="0" xfId="22" applyFont="1"/>
    <xf numFmtId="171" fontId="56" fillId="0" borderId="0" xfId="9" applyNumberFormat="1" applyFont="1" applyAlignment="1">
      <alignment vertical="center"/>
    </xf>
    <xf numFmtId="172" fontId="56" fillId="0" borderId="10" xfId="9" applyFont="1" applyBorder="1" applyAlignment="1">
      <alignment vertical="center"/>
    </xf>
    <xf numFmtId="172" fontId="25" fillId="0" borderId="10" xfId="9" applyFont="1" applyBorder="1" applyAlignment="1">
      <alignment vertical="center"/>
    </xf>
    <xf numFmtId="172" fontId="56" fillId="0" borderId="0" xfId="9" applyFont="1" applyBorder="1" applyAlignment="1">
      <alignment horizontal="left" vertical="center"/>
    </xf>
    <xf numFmtId="172" fontId="56" fillId="0" borderId="0" xfId="9" applyFont="1" applyAlignment="1">
      <alignment horizontal="center" vertical="center"/>
    </xf>
    <xf numFmtId="2" fontId="56" fillId="0" borderId="0" xfId="4" applyNumberFormat="1" applyFont="1" applyBorder="1" applyAlignment="1">
      <alignment vertical="center"/>
    </xf>
    <xf numFmtId="172" fontId="59" fillId="0" borderId="0" xfId="22" applyFont="1" applyFill="1" applyBorder="1" applyAlignment="1">
      <alignment vertical="center"/>
    </xf>
    <xf numFmtId="172" fontId="16" fillId="0" borderId="0" xfId="22" applyFont="1" applyAlignment="1">
      <alignment vertical="center"/>
    </xf>
    <xf numFmtId="172" fontId="3" fillId="0" borderId="0" xfId="22"/>
    <xf numFmtId="172" fontId="33" fillId="0" borderId="0" xfId="22" applyFont="1" applyFill="1" applyAlignment="1">
      <alignment vertical="center"/>
    </xf>
    <xf numFmtId="172" fontId="34" fillId="0" borderId="0" xfId="22" applyFont="1" applyAlignment="1">
      <alignment vertical="center"/>
    </xf>
    <xf numFmtId="172" fontId="33" fillId="0" borderId="0" xfId="0" applyFont="1"/>
    <xf numFmtId="172" fontId="32" fillId="0" borderId="0" xfId="9" applyNumberFormat="1" applyFont="1" applyAlignment="1">
      <alignment vertical="center"/>
    </xf>
    <xf numFmtId="172" fontId="39" fillId="0" borderId="8" xfId="0" applyFont="1" applyFill="1" applyBorder="1" applyAlignment="1"/>
    <xf numFmtId="172" fontId="62" fillId="0" borderId="0" xfId="9" applyFont="1" applyBorder="1" applyAlignment="1">
      <alignment horizontal="center" vertical="center"/>
    </xf>
    <xf numFmtId="172" fontId="11" fillId="0" borderId="0" xfId="9" quotePrefix="1" applyFont="1" applyBorder="1" applyAlignment="1">
      <alignment horizontal="center" vertical="center"/>
    </xf>
    <xf numFmtId="172" fontId="11" fillId="0" borderId="0" xfId="9" applyNumberFormat="1" applyFont="1" applyBorder="1" applyAlignment="1">
      <alignment horizontal="center" vertical="center"/>
    </xf>
    <xf numFmtId="172" fontId="39" fillId="0" borderId="10" xfId="0" applyFont="1" applyFill="1" applyBorder="1" applyAlignment="1">
      <alignment horizontal="center"/>
    </xf>
    <xf numFmtId="172" fontId="16" fillId="0" borderId="0" xfId="9" applyFont="1" applyBorder="1" applyAlignment="1">
      <alignment horizontal="center" vertical="center"/>
    </xf>
    <xf numFmtId="172" fontId="11" fillId="0" borderId="0" xfId="9" applyFont="1" applyBorder="1" applyAlignment="1">
      <alignment horizontal="center" vertical="center"/>
    </xf>
    <xf numFmtId="172" fontId="39" fillId="0" borderId="10" xfId="0" applyFont="1" applyFill="1" applyBorder="1" applyAlignment="1">
      <alignment horizontal="center"/>
    </xf>
    <xf numFmtId="172" fontId="33" fillId="0" borderId="0" xfId="18" applyFont="1" applyFill="1" applyBorder="1" applyAlignment="1">
      <alignment vertical="center"/>
    </xf>
    <xf numFmtId="171" fontId="39" fillId="0" borderId="0" xfId="18" applyNumberFormat="1" applyFont="1" applyFill="1" applyBorder="1" applyAlignment="1"/>
    <xf numFmtId="172" fontId="39" fillId="0" borderId="0" xfId="0" applyFont="1" applyFill="1" applyBorder="1" applyAlignment="1">
      <alignment horizontal="left"/>
    </xf>
    <xf numFmtId="172" fontId="33" fillId="0" borderId="0" xfId="0" applyFont="1" applyFill="1" applyBorder="1" applyAlignment="1">
      <alignment vertical="center"/>
    </xf>
    <xf numFmtId="172" fontId="33" fillId="0" borderId="10" xfId="0" applyFont="1" applyFill="1" applyBorder="1" applyAlignment="1">
      <alignment vertical="center"/>
    </xf>
    <xf numFmtId="172" fontId="39" fillId="0" borderId="10" xfId="0" applyFont="1" applyFill="1" applyBorder="1" applyAlignment="1"/>
    <xf numFmtId="172" fontId="38" fillId="0" borderId="10" xfId="0" applyFont="1" applyBorder="1" applyAlignment="1">
      <alignment horizontal="center"/>
    </xf>
    <xf numFmtId="172" fontId="39" fillId="0" borderId="10" xfId="0" applyFont="1" applyFill="1" applyBorder="1" applyAlignment="1">
      <alignment vertical="center"/>
    </xf>
    <xf numFmtId="172" fontId="65" fillId="0" borderId="0" xfId="13" applyFont="1" applyFill="1" applyAlignment="1">
      <alignment vertical="center"/>
    </xf>
    <xf numFmtId="172" fontId="66" fillId="5" borderId="0" xfId="18" applyFont="1" applyFill="1" applyBorder="1" applyAlignment="1">
      <alignment horizontal="center" vertical="center"/>
    </xf>
    <xf numFmtId="172" fontId="33" fillId="0" borderId="0" xfId="0" applyFont="1" applyFill="1" applyBorder="1" applyAlignment="1">
      <alignment horizontal="center" vertical="center"/>
    </xf>
    <xf numFmtId="166" fontId="11" fillId="0" borderId="0" xfId="0" applyNumberFormat="1" applyFont="1" applyBorder="1" applyAlignment="1">
      <alignment horizontal="center" vertical="center"/>
    </xf>
    <xf numFmtId="171" fontId="16" fillId="0" borderId="0" xfId="9" applyNumberFormat="1" applyFont="1" applyAlignment="1">
      <alignment vertical="center"/>
    </xf>
    <xf numFmtId="172" fontId="34" fillId="0" borderId="0" xfId="0" applyFont="1" applyFill="1" applyAlignment="1">
      <alignment vertical="center"/>
    </xf>
    <xf numFmtId="172" fontId="0" fillId="0" borderId="0" xfId="0" applyAlignment="1"/>
    <xf numFmtId="172" fontId="33" fillId="0" borderId="0" xfId="0" applyFont="1" applyAlignment="1"/>
    <xf numFmtId="172" fontId="0" fillId="0" borderId="0" xfId="0" applyBorder="1" applyAlignment="1"/>
    <xf numFmtId="172" fontId="16" fillId="0" borderId="0" xfId="0" applyFont="1" applyAlignment="1">
      <alignment vertical="center"/>
    </xf>
    <xf numFmtId="172" fontId="67" fillId="0" borderId="0" xfId="0" applyFont="1"/>
    <xf numFmtId="172" fontId="68" fillId="0" borderId="0" xfId="9" applyFont="1" applyAlignment="1">
      <alignment vertical="center"/>
    </xf>
    <xf numFmtId="172" fontId="68" fillId="0" borderId="0" xfId="9" applyFont="1" applyBorder="1" applyAlignment="1">
      <alignment vertical="center"/>
    </xf>
    <xf numFmtId="172" fontId="69" fillId="0" borderId="0" xfId="9" applyFont="1" applyBorder="1" applyAlignment="1">
      <alignment vertical="center"/>
    </xf>
    <xf numFmtId="172" fontId="69" fillId="0" borderId="0" xfId="9" applyFont="1" applyAlignment="1">
      <alignment vertical="center"/>
    </xf>
    <xf numFmtId="172" fontId="70" fillId="0" borderId="0" xfId="17" applyFont="1" applyBorder="1" applyAlignment="1">
      <alignment horizontal="left" vertical="center"/>
    </xf>
    <xf numFmtId="172" fontId="27" fillId="0" borderId="10" xfId="9" applyFont="1" applyBorder="1" applyAlignment="1">
      <alignment vertical="center"/>
    </xf>
    <xf numFmtId="172" fontId="28" fillId="0" borderId="10" xfId="9" applyFont="1" applyBorder="1" applyAlignment="1">
      <alignment vertical="center"/>
    </xf>
    <xf numFmtId="172" fontId="28" fillId="0" borderId="10" xfId="9" applyFont="1" applyBorder="1" applyAlignment="1">
      <alignment horizontal="center" vertical="center"/>
    </xf>
    <xf numFmtId="172" fontId="31" fillId="0" borderId="10" xfId="9" applyFont="1" applyBorder="1" applyAlignment="1">
      <alignment vertical="center"/>
    </xf>
    <xf numFmtId="172" fontId="16" fillId="0" borderId="10" xfId="9" applyFont="1" applyBorder="1" applyAlignment="1">
      <alignment vertical="center"/>
    </xf>
    <xf numFmtId="172" fontId="26" fillId="0" borderId="10" xfId="9" applyFont="1" applyBorder="1" applyAlignment="1">
      <alignment vertical="center"/>
    </xf>
    <xf numFmtId="172" fontId="26" fillId="0" borderId="0" xfId="17" applyFont="1" applyBorder="1" applyAlignment="1">
      <alignment horizontal="left" vertical="center"/>
    </xf>
    <xf numFmtId="172" fontId="11" fillId="0" borderId="0" xfId="9" applyNumberFormat="1" applyFont="1" applyBorder="1" applyAlignment="1">
      <alignment vertical="center"/>
    </xf>
    <xf numFmtId="172" fontId="11" fillId="0" borderId="0" xfId="4" applyNumberFormat="1" applyFont="1" applyBorder="1" applyAlignment="1"/>
    <xf numFmtId="171" fontId="34" fillId="0" borderId="10" xfId="18" applyNumberFormat="1" applyFont="1" applyFill="1" applyBorder="1" applyAlignment="1">
      <alignment vertical="center"/>
    </xf>
    <xf numFmtId="2" fontId="1" fillId="8" borderId="0" xfId="20" applyNumberFormat="1" applyFont="1" applyFill="1" applyBorder="1" applyAlignment="1">
      <alignment vertical="center"/>
    </xf>
    <xf numFmtId="1" fontId="40" fillId="16" borderId="1" xfId="20" applyNumberFormat="1" applyFont="1" applyFill="1" applyBorder="1" applyAlignment="1">
      <alignment horizontal="center" vertical="center"/>
    </xf>
    <xf numFmtId="172" fontId="36" fillId="12" borderId="0" xfId="18" applyFont="1" applyFill="1" applyBorder="1" applyAlignment="1">
      <alignment horizontal="center" vertical="center"/>
    </xf>
    <xf numFmtId="172" fontId="39" fillId="0" borderId="10" xfId="18" applyFont="1" applyFill="1" applyBorder="1" applyAlignment="1">
      <alignment horizontal="center"/>
    </xf>
    <xf numFmtId="172" fontId="39" fillId="0" borderId="6" xfId="18" applyNumberFormat="1" applyFont="1" applyFill="1" applyBorder="1" applyAlignment="1">
      <alignment horizontal="center"/>
    </xf>
    <xf numFmtId="172" fontId="39" fillId="0" borderId="10" xfId="18" applyNumberFormat="1" applyFont="1" applyFill="1" applyBorder="1" applyAlignment="1">
      <alignment horizontal="center"/>
    </xf>
    <xf numFmtId="172" fontId="34" fillId="13" borderId="0" xfId="18" applyFont="1" applyFill="1" applyBorder="1" applyAlignment="1">
      <alignment horizontal="center" vertical="center"/>
    </xf>
    <xf numFmtId="172" fontId="39" fillId="0" borderId="6" xfId="18" applyFont="1" applyFill="1" applyBorder="1" applyAlignment="1">
      <alignment horizontal="center"/>
    </xf>
    <xf numFmtId="172" fontId="39" fillId="0" borderId="10" xfId="0" applyFont="1" applyFill="1" applyBorder="1" applyAlignment="1">
      <alignment horizontal="left" vertical="center"/>
    </xf>
    <xf numFmtId="172" fontId="39" fillId="0" borderId="6" xfId="0" applyFont="1" applyFill="1" applyBorder="1" applyAlignment="1">
      <alignment horizontal="left"/>
    </xf>
    <xf numFmtId="172" fontId="39" fillId="0" borderId="10" xfId="0" applyFont="1" applyFill="1" applyBorder="1" applyAlignment="1">
      <alignment horizontal="left"/>
    </xf>
    <xf numFmtId="172" fontId="33" fillId="0" borderId="7" xfId="0" applyFont="1" applyFill="1" applyBorder="1" applyAlignment="1">
      <alignment horizontal="center" vertical="center" wrapText="1"/>
    </xf>
    <xf numFmtId="172" fontId="33" fillId="0" borderId="8" xfId="0" applyFont="1" applyFill="1" applyBorder="1" applyAlignment="1">
      <alignment horizontal="center" vertical="center" wrapText="1"/>
    </xf>
    <xf numFmtId="172" fontId="33" fillId="0" borderId="9" xfId="0" applyFont="1" applyFill="1" applyBorder="1" applyAlignment="1">
      <alignment horizontal="center" vertical="center" wrapText="1"/>
    </xf>
    <xf numFmtId="172" fontId="33" fillId="0" borderId="13" xfId="0" applyFont="1" applyFill="1" applyBorder="1" applyAlignment="1">
      <alignment horizontal="center" vertical="center" wrapText="1"/>
    </xf>
    <xf numFmtId="172" fontId="33" fillId="0" borderId="10" xfId="0" applyFont="1" applyFill="1" applyBorder="1" applyAlignment="1">
      <alignment horizontal="center" vertical="center" wrapText="1"/>
    </xf>
    <xf numFmtId="172" fontId="33" fillId="0" borderId="14" xfId="0" applyFont="1" applyFill="1" applyBorder="1" applyAlignment="1">
      <alignment horizontal="center" vertical="center" wrapText="1"/>
    </xf>
    <xf numFmtId="172" fontId="33" fillId="0" borderId="7" xfId="0" applyFont="1" applyFill="1" applyBorder="1" applyAlignment="1">
      <alignment horizontal="center" vertical="center" textRotation="180" wrapText="1"/>
    </xf>
    <xf numFmtId="172" fontId="33" fillId="0" borderId="9" xfId="0" applyFont="1" applyFill="1" applyBorder="1" applyAlignment="1">
      <alignment horizontal="center" vertical="center" textRotation="180" wrapText="1"/>
    </xf>
    <xf numFmtId="172" fontId="33" fillId="0" borderId="13" xfId="0" applyFont="1" applyFill="1" applyBorder="1" applyAlignment="1">
      <alignment horizontal="center" vertical="center" textRotation="180" wrapText="1"/>
    </xf>
    <xf numFmtId="172" fontId="33" fillId="0" borderId="14" xfId="0" applyFont="1" applyFill="1" applyBorder="1" applyAlignment="1">
      <alignment horizontal="center" vertical="center" textRotation="180" wrapText="1"/>
    </xf>
    <xf numFmtId="172" fontId="33" fillId="0" borderId="2" xfId="0" applyFont="1" applyFill="1" applyBorder="1" applyAlignment="1">
      <alignment horizontal="center" vertical="center"/>
    </xf>
    <xf numFmtId="172" fontId="33" fillId="0" borderId="6" xfId="0" applyFont="1" applyFill="1" applyBorder="1" applyAlignment="1">
      <alignment horizontal="center" vertical="center"/>
    </xf>
    <xf numFmtId="172" fontId="33" fillId="0" borderId="3" xfId="0" applyFont="1" applyFill="1" applyBorder="1" applyAlignment="1">
      <alignment horizontal="center" vertical="center"/>
    </xf>
    <xf numFmtId="172" fontId="64" fillId="15" borderId="0" xfId="18" applyFont="1" applyFill="1" applyBorder="1" applyAlignment="1">
      <alignment horizontal="center" vertical="center"/>
    </xf>
    <xf numFmtId="172" fontId="33" fillId="0" borderId="10" xfId="0" applyFont="1" applyFill="1" applyBorder="1" applyAlignment="1">
      <alignment horizontal="left"/>
    </xf>
    <xf numFmtId="172" fontId="33" fillId="0" borderId="7" xfId="0" applyFont="1" applyFill="1" applyBorder="1" applyAlignment="1">
      <alignment horizontal="center" vertical="center"/>
    </xf>
    <xf numFmtId="172" fontId="33" fillId="0" borderId="8" xfId="0" applyFont="1" applyFill="1" applyBorder="1" applyAlignment="1">
      <alignment horizontal="center" vertical="center"/>
    </xf>
    <xf numFmtId="172" fontId="33" fillId="0" borderId="9" xfId="0" applyFont="1" applyFill="1" applyBorder="1" applyAlignment="1">
      <alignment horizontal="center" vertical="center"/>
    </xf>
    <xf numFmtId="172" fontId="33" fillId="0" borderId="13" xfId="0" applyFont="1" applyFill="1" applyBorder="1" applyAlignment="1">
      <alignment horizontal="center" vertical="center"/>
    </xf>
    <xf numFmtId="172" fontId="33" fillId="0" borderId="10" xfId="0" applyFont="1" applyFill="1" applyBorder="1" applyAlignment="1">
      <alignment horizontal="center" vertical="center"/>
    </xf>
    <xf numFmtId="172" fontId="33" fillId="0" borderId="14" xfId="0" applyFont="1" applyFill="1" applyBorder="1" applyAlignment="1">
      <alignment horizontal="center" vertical="center"/>
    </xf>
    <xf numFmtId="172" fontId="33" fillId="17" borderId="7" xfId="18" applyFont="1" applyFill="1" applyBorder="1" applyAlignment="1">
      <alignment horizontal="center" vertical="center"/>
    </xf>
    <xf numFmtId="172" fontId="33" fillId="17" borderId="8" xfId="18" applyFont="1" applyFill="1" applyBorder="1" applyAlignment="1">
      <alignment horizontal="center" vertical="center"/>
    </xf>
    <xf numFmtId="172" fontId="33" fillId="17" borderId="9" xfId="18" applyFont="1" applyFill="1" applyBorder="1" applyAlignment="1">
      <alignment horizontal="center" vertical="center"/>
    </xf>
    <xf numFmtId="172" fontId="33" fillId="17" borderId="13" xfId="18" applyFont="1" applyFill="1" applyBorder="1" applyAlignment="1">
      <alignment horizontal="center" vertical="center"/>
    </xf>
    <xf numFmtId="172" fontId="33" fillId="17" borderId="10" xfId="18" applyFont="1" applyFill="1" applyBorder="1" applyAlignment="1">
      <alignment horizontal="center" vertical="center"/>
    </xf>
    <xf numFmtId="172" fontId="33" fillId="17" borderId="14" xfId="18" applyFont="1" applyFill="1" applyBorder="1" applyAlignment="1">
      <alignment horizontal="center" vertical="center"/>
    </xf>
    <xf numFmtId="1" fontId="39" fillId="0" borderId="6" xfId="0" applyNumberFormat="1" applyFont="1" applyFill="1" applyBorder="1" applyAlignment="1">
      <alignment horizontal="center"/>
    </xf>
    <xf numFmtId="172" fontId="39" fillId="0" borderId="10" xfId="0" applyFont="1" applyFill="1" applyBorder="1" applyAlignment="1">
      <alignment horizontal="center"/>
    </xf>
    <xf numFmtId="172" fontId="33" fillId="0" borderId="0" xfId="0" applyFont="1" applyFill="1" applyBorder="1" applyAlignment="1">
      <alignment horizontal="center" vertical="center" wrapText="1"/>
    </xf>
    <xf numFmtId="2" fontId="39" fillId="0" borderId="10" xfId="0" applyNumberFormat="1" applyFont="1" applyFill="1" applyBorder="1" applyAlignment="1">
      <alignment horizontal="center"/>
    </xf>
    <xf numFmtId="167" fontId="61" fillId="0" borderId="7" xfId="0" applyNumberFormat="1" applyFont="1" applyFill="1" applyBorder="1" applyAlignment="1">
      <alignment horizontal="center" vertical="center"/>
    </xf>
    <xf numFmtId="167" fontId="61" fillId="0" borderId="8" xfId="0" applyNumberFormat="1" applyFont="1" applyFill="1" applyBorder="1" applyAlignment="1">
      <alignment horizontal="center" vertical="center"/>
    </xf>
    <xf numFmtId="167" fontId="61" fillId="0" borderId="9" xfId="0" applyNumberFormat="1" applyFont="1" applyFill="1" applyBorder="1" applyAlignment="1">
      <alignment horizontal="center" vertical="center"/>
    </xf>
    <xf numFmtId="167" fontId="61" fillId="0" borderId="13" xfId="0" applyNumberFormat="1" applyFont="1" applyFill="1" applyBorder="1" applyAlignment="1">
      <alignment horizontal="center" vertical="center"/>
    </xf>
    <xf numFmtId="167" fontId="61" fillId="0" borderId="10" xfId="0" applyNumberFormat="1" applyFont="1" applyFill="1" applyBorder="1" applyAlignment="1">
      <alignment horizontal="center" vertical="center"/>
    </xf>
    <xf numFmtId="167" fontId="61" fillId="0" borderId="14" xfId="0" applyNumberFormat="1" applyFont="1" applyFill="1" applyBorder="1" applyAlignment="1">
      <alignment horizontal="center" vertical="center"/>
    </xf>
    <xf numFmtId="166" fontId="33" fillId="0" borderId="7" xfId="18" applyNumberFormat="1" applyFont="1" applyFill="1" applyBorder="1" applyAlignment="1">
      <alignment horizontal="center" vertical="center"/>
    </xf>
    <xf numFmtId="166" fontId="33" fillId="0" borderId="8" xfId="18" applyNumberFormat="1" applyFont="1" applyFill="1" applyBorder="1" applyAlignment="1">
      <alignment horizontal="center" vertical="center"/>
    </xf>
    <xf numFmtId="166" fontId="33" fillId="0" borderId="9" xfId="18" applyNumberFormat="1" applyFont="1" applyFill="1" applyBorder="1" applyAlignment="1">
      <alignment horizontal="center" vertical="center"/>
    </xf>
    <xf numFmtId="166" fontId="33" fillId="0" borderId="13" xfId="18" applyNumberFormat="1" applyFont="1" applyFill="1" applyBorder="1" applyAlignment="1">
      <alignment horizontal="center" vertical="center"/>
    </xf>
    <xf numFmtId="166" fontId="33" fillId="0" borderId="10" xfId="18" applyNumberFormat="1" applyFont="1" applyFill="1" applyBorder="1" applyAlignment="1">
      <alignment horizontal="center" vertical="center"/>
    </xf>
    <xf numFmtId="166" fontId="33" fillId="0" borderId="14" xfId="18" applyNumberFormat="1" applyFont="1" applyFill="1" applyBorder="1" applyAlignment="1">
      <alignment horizontal="center" vertical="center"/>
    </xf>
    <xf numFmtId="167" fontId="10" fillId="0" borderId="7" xfId="0" applyNumberFormat="1" applyFont="1" applyFill="1" applyBorder="1" applyAlignment="1">
      <alignment horizontal="center" vertical="center"/>
    </xf>
    <xf numFmtId="167" fontId="10" fillId="0" borderId="8" xfId="0" applyNumberFormat="1" applyFont="1" applyFill="1" applyBorder="1" applyAlignment="1">
      <alignment horizontal="center" vertical="center"/>
    </xf>
    <xf numFmtId="167" fontId="10" fillId="0" borderId="9" xfId="0" applyNumberFormat="1" applyFont="1" applyFill="1" applyBorder="1" applyAlignment="1">
      <alignment horizontal="center" vertical="center"/>
    </xf>
    <xf numFmtId="167" fontId="10" fillId="0" borderId="13" xfId="0" applyNumberFormat="1" applyFont="1" applyFill="1" applyBorder="1" applyAlignment="1">
      <alignment horizontal="center" vertical="center"/>
    </xf>
    <xf numFmtId="167" fontId="10" fillId="0" borderId="10" xfId="0" applyNumberFormat="1" applyFont="1" applyFill="1" applyBorder="1" applyAlignment="1">
      <alignment horizontal="center" vertical="center"/>
    </xf>
    <xf numFmtId="167" fontId="10" fillId="0" borderId="14" xfId="0" applyNumberFormat="1" applyFont="1" applyFill="1" applyBorder="1" applyAlignment="1">
      <alignment horizontal="center" vertical="center"/>
    </xf>
    <xf numFmtId="172" fontId="60" fillId="0" borderId="2" xfId="0" applyFont="1" applyFill="1" applyBorder="1" applyAlignment="1">
      <alignment horizontal="center" vertical="center"/>
    </xf>
    <xf numFmtId="172" fontId="60" fillId="0" borderId="3" xfId="0" applyFont="1" applyFill="1" applyBorder="1" applyAlignment="1">
      <alignment horizontal="center" vertical="center"/>
    </xf>
    <xf numFmtId="167" fontId="33" fillId="0" borderId="2" xfId="0" applyNumberFormat="1" applyFont="1" applyFill="1" applyBorder="1" applyAlignment="1">
      <alignment horizontal="center" vertical="center"/>
    </xf>
    <xf numFmtId="167" fontId="33" fillId="0" borderId="6" xfId="0" applyNumberFormat="1" applyFont="1" applyFill="1" applyBorder="1" applyAlignment="1">
      <alignment horizontal="center" vertical="center"/>
    </xf>
    <xf numFmtId="167" fontId="33" fillId="0" borderId="3" xfId="0" applyNumberFormat="1" applyFont="1" applyFill="1" applyBorder="1" applyAlignment="1">
      <alignment horizontal="center" vertical="center"/>
    </xf>
    <xf numFmtId="172" fontId="60" fillId="0" borderId="7" xfId="0" applyFont="1" applyFill="1" applyBorder="1" applyAlignment="1">
      <alignment horizontal="center" vertical="center"/>
    </xf>
    <xf numFmtId="172" fontId="60" fillId="0" borderId="8" xfId="0" applyFont="1" applyFill="1" applyBorder="1" applyAlignment="1">
      <alignment horizontal="center" vertical="center"/>
    </xf>
    <xf numFmtId="172" fontId="60" fillId="0" borderId="9" xfId="0" applyFont="1" applyFill="1" applyBorder="1" applyAlignment="1">
      <alignment horizontal="center" vertical="center"/>
    </xf>
    <xf numFmtId="172" fontId="60" fillId="0" borderId="13" xfId="0" applyFont="1" applyFill="1" applyBorder="1" applyAlignment="1">
      <alignment horizontal="center" vertical="center"/>
    </xf>
    <xf numFmtId="172" fontId="60" fillId="0" borderId="10" xfId="0" applyFont="1" applyFill="1" applyBorder="1" applyAlignment="1">
      <alignment horizontal="center" vertical="center"/>
    </xf>
    <xf numFmtId="172" fontId="60" fillId="0" borderId="14" xfId="0" applyFont="1" applyFill="1" applyBorder="1" applyAlignment="1">
      <alignment horizontal="center" vertical="center"/>
    </xf>
    <xf numFmtId="167" fontId="33" fillId="0" borderId="7" xfId="0" applyNumberFormat="1" applyFont="1" applyFill="1" applyBorder="1" applyAlignment="1">
      <alignment horizontal="center" vertical="center"/>
    </xf>
    <xf numFmtId="167" fontId="33" fillId="0" borderId="8" xfId="0" applyNumberFormat="1" applyFont="1" applyFill="1" applyBorder="1" applyAlignment="1">
      <alignment horizontal="center" vertical="center"/>
    </xf>
    <xf numFmtId="167" fontId="33" fillId="0" borderId="9" xfId="0" applyNumberFormat="1" applyFont="1" applyFill="1" applyBorder="1" applyAlignment="1">
      <alignment horizontal="center" vertical="center"/>
    </xf>
    <xf numFmtId="167" fontId="33" fillId="0" borderId="1" xfId="0" applyNumberFormat="1" applyFont="1" applyFill="1" applyBorder="1" applyAlignment="1">
      <alignment horizontal="center" vertical="center"/>
    </xf>
    <xf numFmtId="172" fontId="60" fillId="0" borderId="1" xfId="0" applyFont="1" applyFill="1" applyBorder="1" applyAlignment="1">
      <alignment horizontal="center" vertical="center"/>
    </xf>
    <xf numFmtId="172" fontId="56" fillId="0" borderId="0" xfId="9" applyFont="1" applyBorder="1" applyAlignment="1">
      <alignment horizontal="center" vertical="center"/>
    </xf>
    <xf numFmtId="172" fontId="56" fillId="0" borderId="0" xfId="9" applyFont="1" applyAlignment="1">
      <alignment horizontal="center" vertical="center"/>
    </xf>
    <xf numFmtId="172" fontId="25" fillId="0" borderId="0" xfId="9" quotePrefix="1" applyFont="1" applyBorder="1" applyAlignment="1">
      <alignment horizontal="center" vertical="center" shrinkToFit="1"/>
    </xf>
    <xf numFmtId="172" fontId="54" fillId="0" borderId="0" xfId="9" applyFont="1" applyAlignment="1">
      <alignment horizontal="center" vertical="center"/>
    </xf>
    <xf numFmtId="1" fontId="56" fillId="0" borderId="0" xfId="4" quotePrefix="1" applyNumberFormat="1" applyFont="1" applyBorder="1" applyAlignment="1">
      <alignment horizontal="left" vertical="center"/>
    </xf>
    <xf numFmtId="172" fontId="56" fillId="0" borderId="0" xfId="4" quotePrefix="1" applyNumberFormat="1" applyFont="1" applyBorder="1" applyAlignment="1">
      <alignment horizontal="left" vertical="center"/>
    </xf>
    <xf numFmtId="172" fontId="56" fillId="0" borderId="0" xfId="4" applyNumberFormat="1" applyFont="1" applyBorder="1" applyAlignment="1">
      <alignment horizontal="left" vertical="center"/>
    </xf>
    <xf numFmtId="172" fontId="56" fillId="0" borderId="0" xfId="9" applyNumberFormat="1" applyFont="1" applyAlignment="1">
      <alignment horizontal="left" vertical="center"/>
    </xf>
    <xf numFmtId="172" fontId="11" fillId="0" borderId="0" xfId="4" quotePrefix="1" applyNumberFormat="1" applyFont="1" applyBorder="1" applyAlignment="1">
      <alignment horizontal="left" vertical="center"/>
    </xf>
    <xf numFmtId="172" fontId="11" fillId="0" borderId="0" xfId="4" applyNumberFormat="1" applyFont="1" applyBorder="1" applyAlignment="1">
      <alignment horizontal="left" vertical="center"/>
    </xf>
    <xf numFmtId="172" fontId="46" fillId="0" borderId="0" xfId="9" applyFont="1" applyAlignment="1">
      <alignment horizontal="center" vertical="center"/>
    </xf>
    <xf numFmtId="172" fontId="63" fillId="0" borderId="0" xfId="9" applyFont="1" applyAlignment="1">
      <alignment horizontal="center" vertical="center"/>
    </xf>
    <xf numFmtId="172" fontId="32" fillId="0" borderId="2" xfId="9" applyFont="1" applyBorder="1" applyAlignment="1">
      <alignment horizontal="center" vertical="center"/>
    </xf>
    <xf numFmtId="172" fontId="32" fillId="0" borderId="6" xfId="9" applyFont="1" applyBorder="1" applyAlignment="1">
      <alignment horizontal="center" vertical="center"/>
    </xf>
    <xf numFmtId="172" fontId="32" fillId="0" borderId="3" xfId="9" applyFont="1" applyBorder="1" applyAlignment="1">
      <alignment horizontal="center" vertical="center"/>
    </xf>
    <xf numFmtId="172" fontId="11" fillId="0" borderId="13" xfId="9" applyFont="1" applyBorder="1" applyAlignment="1">
      <alignment horizontal="center" vertical="center"/>
    </xf>
    <xf numFmtId="172" fontId="11" fillId="0" borderId="10" xfId="9" applyFont="1" applyBorder="1" applyAlignment="1">
      <alignment horizontal="center" vertical="center"/>
    </xf>
    <xf numFmtId="172" fontId="11" fillId="0" borderId="14" xfId="9" applyFont="1" applyBorder="1" applyAlignment="1">
      <alignment horizontal="center" vertical="center"/>
    </xf>
    <xf numFmtId="172" fontId="11" fillId="0" borderId="2" xfId="9" applyFont="1" applyBorder="1" applyAlignment="1">
      <alignment horizontal="center" vertical="center"/>
    </xf>
    <xf numFmtId="172" fontId="11" fillId="0" borderId="6" xfId="9" applyFont="1" applyBorder="1" applyAlignment="1">
      <alignment horizontal="center" vertical="center"/>
    </xf>
    <xf numFmtId="172" fontId="11" fillId="0" borderId="3" xfId="9" applyFont="1" applyBorder="1" applyAlignment="1">
      <alignment horizontal="center" vertical="center"/>
    </xf>
    <xf numFmtId="172" fontId="11" fillId="0" borderId="2" xfId="9" quotePrefix="1" applyFont="1" applyBorder="1" applyAlignment="1">
      <alignment horizontal="center" vertical="center"/>
    </xf>
    <xf numFmtId="172" fontId="11" fillId="0" borderId="6" xfId="9" quotePrefix="1" applyFont="1" applyBorder="1" applyAlignment="1">
      <alignment horizontal="center" vertical="center"/>
    </xf>
    <xf numFmtId="172" fontId="11" fillId="0" borderId="3" xfId="9" quotePrefix="1" applyFont="1" applyBorder="1" applyAlignment="1">
      <alignment horizontal="center" vertical="center"/>
    </xf>
    <xf numFmtId="172" fontId="11" fillId="0" borderId="2" xfId="9" applyNumberFormat="1" applyFont="1" applyBorder="1" applyAlignment="1">
      <alignment horizontal="center" vertical="center"/>
    </xf>
    <xf numFmtId="172" fontId="11" fillId="0" borderId="6" xfId="9" applyNumberFormat="1" applyFont="1" applyBorder="1" applyAlignment="1">
      <alignment horizontal="center" vertical="center"/>
    </xf>
    <xf numFmtId="172" fontId="11" fillId="0" borderId="3" xfId="9" applyNumberFormat="1" applyFont="1" applyBorder="1" applyAlignment="1">
      <alignment horizontal="center" vertical="center"/>
    </xf>
    <xf numFmtId="172" fontId="16" fillId="0" borderId="0" xfId="4" quotePrefix="1" applyNumberFormat="1" applyFont="1" applyBorder="1" applyAlignment="1">
      <alignment horizontal="left" vertical="center"/>
    </xf>
    <xf numFmtId="172" fontId="16" fillId="0" borderId="0" xfId="4" applyNumberFormat="1" applyFont="1" applyBorder="1" applyAlignment="1">
      <alignment horizontal="left" vertical="center"/>
    </xf>
    <xf numFmtId="172" fontId="16" fillId="0" borderId="0" xfId="9" applyNumberFormat="1" applyFont="1" applyBorder="1" applyAlignment="1">
      <alignment horizontal="left" vertical="center"/>
    </xf>
    <xf numFmtId="172" fontId="27" fillId="0" borderId="0" xfId="9" applyFont="1" applyBorder="1" applyAlignment="1">
      <alignment horizontal="right" vertical="center"/>
    </xf>
    <xf numFmtId="172" fontId="16" fillId="0" borderId="0" xfId="9" applyFont="1" applyBorder="1" applyAlignment="1">
      <alignment horizontal="center" vertical="center"/>
    </xf>
    <xf numFmtId="172" fontId="11" fillId="0" borderId="0" xfId="9" applyFont="1" applyBorder="1" applyAlignment="1">
      <alignment horizontal="center" vertical="center"/>
    </xf>
    <xf numFmtId="172" fontId="11" fillId="0" borderId="0" xfId="0" applyNumberFormat="1" applyFont="1" applyBorder="1" applyAlignment="1">
      <alignment horizontal="center" vertical="center" shrinkToFit="1"/>
    </xf>
    <xf numFmtId="172" fontId="11" fillId="0" borderId="0" xfId="12" quotePrefix="1" applyNumberFormat="1" applyFont="1" applyBorder="1" applyAlignment="1">
      <alignment horizontal="center" vertical="center"/>
    </xf>
    <xf numFmtId="167" fontId="11" fillId="0" borderId="11" xfId="4" applyNumberFormat="1" applyFont="1" applyBorder="1" applyAlignment="1">
      <alignment horizontal="center" vertical="center"/>
    </xf>
    <xf numFmtId="167" fontId="11" fillId="0" borderId="0" xfId="4" applyNumberFormat="1" applyFont="1" applyBorder="1" applyAlignment="1">
      <alignment horizontal="center" vertical="center"/>
    </xf>
    <xf numFmtId="167" fontId="11" fillId="0" borderId="12" xfId="4" applyNumberFormat="1" applyFont="1" applyBorder="1" applyAlignment="1">
      <alignment horizontal="center" vertical="center"/>
    </xf>
    <xf numFmtId="2" fontId="11" fillId="0" borderId="11" xfId="4" applyNumberFormat="1" applyFont="1" applyBorder="1" applyAlignment="1">
      <alignment horizontal="center" vertical="center"/>
    </xf>
    <xf numFmtId="2" fontId="11" fillId="0" borderId="0" xfId="4" applyNumberFormat="1" applyFont="1" applyBorder="1" applyAlignment="1">
      <alignment horizontal="center" vertical="center"/>
    </xf>
    <xf numFmtId="2" fontId="11" fillId="0" borderId="12" xfId="4" applyNumberFormat="1" applyFont="1" applyBorder="1" applyAlignment="1">
      <alignment horizontal="center" vertical="center"/>
    </xf>
    <xf numFmtId="172" fontId="11" fillId="0" borderId="11" xfId="4" applyNumberFormat="1" applyFont="1" applyBorder="1" applyAlignment="1">
      <alignment horizontal="center" vertical="center"/>
    </xf>
    <xf numFmtId="172" fontId="11" fillId="0" borderId="0" xfId="4" applyNumberFormat="1" applyFont="1" applyBorder="1" applyAlignment="1">
      <alignment horizontal="center" vertical="center"/>
    </xf>
    <xf numFmtId="172" fontId="11" fillId="0" borderId="12" xfId="4" applyNumberFormat="1" applyFont="1" applyBorder="1" applyAlignment="1">
      <alignment horizontal="center" vertical="center"/>
    </xf>
    <xf numFmtId="1" fontId="11" fillId="0" borderId="11" xfId="4" applyNumberFormat="1" applyFont="1" applyBorder="1" applyAlignment="1">
      <alignment horizontal="center" vertical="center"/>
    </xf>
    <xf numFmtId="1" fontId="11" fillId="0" borderId="0" xfId="4" applyNumberFormat="1" applyFont="1" applyBorder="1" applyAlignment="1">
      <alignment horizontal="center" vertical="center"/>
    </xf>
    <xf numFmtId="1" fontId="11" fillId="0" borderId="12" xfId="4" applyNumberFormat="1" applyFont="1" applyBorder="1" applyAlignment="1">
      <alignment horizontal="center" vertical="center"/>
    </xf>
    <xf numFmtId="172" fontId="11" fillId="0" borderId="13" xfId="4" applyNumberFormat="1" applyFont="1" applyBorder="1" applyAlignment="1">
      <alignment horizontal="center" vertical="center"/>
    </xf>
    <xf numFmtId="172" fontId="11" fillId="0" borderId="10" xfId="4" applyNumberFormat="1" applyFont="1" applyBorder="1" applyAlignment="1">
      <alignment horizontal="center" vertical="center"/>
    </xf>
    <xf numFmtId="172" fontId="11" fillId="0" borderId="14" xfId="4" applyNumberFormat="1" applyFont="1" applyBorder="1" applyAlignment="1">
      <alignment horizontal="center" vertical="center"/>
    </xf>
    <xf numFmtId="167" fontId="11" fillId="0" borderId="13" xfId="4" applyNumberFormat="1" applyFont="1" applyBorder="1" applyAlignment="1">
      <alignment horizontal="center" vertical="center"/>
    </xf>
    <xf numFmtId="167" fontId="11" fillId="0" borderId="10" xfId="4" applyNumberFormat="1" applyFont="1" applyBorder="1" applyAlignment="1">
      <alignment horizontal="center" vertical="center"/>
    </xf>
    <xf numFmtId="167" fontId="11" fillId="0" borderId="14" xfId="4" applyNumberFormat="1" applyFont="1" applyBorder="1" applyAlignment="1">
      <alignment horizontal="center" vertical="center"/>
    </xf>
    <xf numFmtId="1" fontId="11" fillId="0" borderId="13" xfId="4" applyNumberFormat="1" applyFont="1" applyBorder="1" applyAlignment="1">
      <alignment horizontal="center" vertical="center"/>
    </xf>
    <xf numFmtId="1" fontId="11" fillId="0" borderId="10" xfId="4" applyNumberFormat="1" applyFont="1" applyBorder="1" applyAlignment="1">
      <alignment horizontal="center" vertical="center"/>
    </xf>
    <xf numFmtId="1" fontId="11" fillId="0" borderId="14" xfId="4" applyNumberFormat="1" applyFont="1" applyBorder="1" applyAlignment="1">
      <alignment horizontal="center" vertical="center"/>
    </xf>
    <xf numFmtId="172" fontId="46" fillId="0" borderId="0" xfId="4" applyNumberFormat="1" applyFont="1" applyBorder="1" applyAlignment="1">
      <alignment horizontal="center" vertical="center"/>
    </xf>
    <xf numFmtId="172" fontId="11" fillId="0" borderId="10" xfId="4" applyNumberFormat="1" applyFont="1" applyBorder="1" applyAlignment="1">
      <alignment horizontal="right"/>
    </xf>
    <xf numFmtId="172" fontId="11" fillId="0" borderId="7" xfId="4" applyNumberFormat="1" applyFont="1" applyBorder="1" applyAlignment="1">
      <alignment horizontal="center" vertical="center" wrapText="1"/>
    </xf>
    <xf numFmtId="172" fontId="11" fillId="0" borderId="8" xfId="4" applyNumberFormat="1" applyFont="1" applyBorder="1" applyAlignment="1">
      <alignment horizontal="center" vertical="center" wrapText="1"/>
    </xf>
    <xf numFmtId="172" fontId="11" fillId="0" borderId="9" xfId="4" applyNumberFormat="1" applyFont="1" applyBorder="1" applyAlignment="1">
      <alignment horizontal="center" vertical="center" wrapText="1"/>
    </xf>
    <xf numFmtId="172" fontId="11" fillId="0" borderId="13" xfId="4" applyNumberFormat="1" applyFont="1" applyBorder="1" applyAlignment="1">
      <alignment horizontal="center" vertical="center" wrapText="1"/>
    </xf>
    <xf numFmtId="172" fontId="11" fillId="0" borderId="10" xfId="4" applyNumberFormat="1" applyFont="1" applyBorder="1" applyAlignment="1">
      <alignment horizontal="center" vertical="center" wrapText="1"/>
    </xf>
    <xf numFmtId="172" fontId="11" fillId="0" borderId="14" xfId="4" applyNumberFormat="1" applyFont="1" applyBorder="1" applyAlignment="1">
      <alignment horizontal="center" vertical="center" wrapText="1"/>
    </xf>
    <xf numFmtId="172" fontId="11" fillId="0" borderId="7" xfId="4" applyNumberFormat="1" applyFont="1" applyBorder="1" applyAlignment="1">
      <alignment horizontal="center" vertical="center"/>
    </xf>
    <xf numFmtId="172" fontId="11" fillId="0" borderId="8" xfId="4" applyNumberFormat="1" applyFont="1" applyBorder="1" applyAlignment="1">
      <alignment horizontal="center" vertical="center"/>
    </xf>
    <xf numFmtId="172" fontId="11" fillId="0" borderId="9" xfId="4" applyNumberFormat="1" applyFont="1" applyBorder="1" applyAlignment="1">
      <alignment horizontal="center" vertical="center"/>
    </xf>
    <xf numFmtId="165" fontId="11" fillId="0" borderId="7" xfId="4" applyNumberFormat="1" applyFont="1" applyBorder="1" applyAlignment="1">
      <alignment horizontal="center" vertical="center"/>
    </xf>
    <xf numFmtId="165" fontId="11" fillId="0" borderId="8" xfId="4" applyNumberFormat="1" applyFont="1" applyBorder="1" applyAlignment="1">
      <alignment horizontal="center" vertical="center"/>
    </xf>
    <xf numFmtId="165" fontId="11" fillId="0" borderId="9" xfId="4" applyNumberFormat="1" applyFont="1" applyBorder="1" applyAlignment="1">
      <alignment horizontal="center" vertical="center"/>
    </xf>
    <xf numFmtId="165" fontId="11" fillId="0" borderId="11" xfId="4" applyNumberFormat="1" applyFont="1" applyBorder="1" applyAlignment="1">
      <alignment horizontal="center" vertical="center"/>
    </xf>
    <xf numFmtId="165" fontId="11" fillId="0" borderId="0" xfId="4" applyNumberFormat="1" applyFont="1" applyBorder="1" applyAlignment="1">
      <alignment horizontal="center" vertical="center"/>
    </xf>
    <xf numFmtId="165" fontId="11" fillId="0" borderId="12" xfId="4" applyNumberFormat="1" applyFont="1" applyBorder="1" applyAlignment="1">
      <alignment horizontal="center" vertical="center"/>
    </xf>
    <xf numFmtId="170" fontId="11" fillId="0" borderId="11" xfId="4" applyNumberFormat="1" applyFont="1" applyBorder="1" applyAlignment="1">
      <alignment horizontal="center" vertical="center"/>
    </xf>
    <xf numFmtId="170" fontId="11" fillId="0" borderId="0" xfId="4" applyNumberFormat="1" applyFont="1" applyBorder="1" applyAlignment="1">
      <alignment horizontal="center" vertical="center"/>
    </xf>
    <xf numFmtId="170" fontId="11" fillId="0" borderId="12" xfId="4" applyNumberFormat="1" applyFont="1" applyBorder="1" applyAlignment="1">
      <alignment horizontal="center" vertical="center"/>
    </xf>
    <xf numFmtId="172" fontId="45" fillId="2" borderId="0" xfId="20" applyFont="1" applyFill="1" applyAlignment="1">
      <alignment horizontal="center" vertical="center"/>
    </xf>
    <xf numFmtId="172" fontId="2" fillId="2" borderId="0" xfId="20" applyFont="1" applyFill="1" applyAlignment="1">
      <alignment horizontal="left" vertical="center"/>
    </xf>
    <xf numFmtId="172" fontId="38" fillId="3" borderId="7" xfId="20" applyFont="1" applyFill="1" applyBorder="1" applyAlignment="1">
      <alignment horizontal="center" vertical="center"/>
    </xf>
    <xf numFmtId="172" fontId="38" fillId="3" borderId="9" xfId="20" applyFont="1" applyFill="1" applyBorder="1" applyAlignment="1">
      <alignment horizontal="center" vertical="center"/>
    </xf>
    <xf numFmtId="172" fontId="38" fillId="3" borderId="7" xfId="2" applyFont="1" applyFill="1" applyBorder="1" applyAlignment="1">
      <alignment horizontal="center" vertical="center"/>
    </xf>
    <xf numFmtId="172" fontId="38" fillId="3" borderId="9" xfId="2" applyFont="1" applyFill="1" applyBorder="1" applyAlignment="1">
      <alignment horizontal="center" vertical="center"/>
    </xf>
    <xf numFmtId="172" fontId="48" fillId="3" borderId="7" xfId="20" applyFont="1" applyFill="1" applyBorder="1" applyAlignment="1">
      <alignment horizontal="center" vertical="center"/>
    </xf>
    <xf numFmtId="172" fontId="48" fillId="3" borderId="9" xfId="20" applyFont="1" applyFill="1" applyBorder="1" applyAlignment="1">
      <alignment horizontal="center" vertical="center"/>
    </xf>
    <xf numFmtId="172" fontId="11" fillId="3" borderId="4" xfId="20" applyFont="1" applyFill="1" applyBorder="1" applyAlignment="1">
      <alignment horizontal="center" vertical="center"/>
    </xf>
    <xf numFmtId="172" fontId="11" fillId="3" borderId="5" xfId="20" applyFont="1" applyFill="1" applyBorder="1" applyAlignment="1">
      <alignment horizontal="center" vertical="center"/>
    </xf>
    <xf numFmtId="172" fontId="38" fillId="3" borderId="13" xfId="20" applyFont="1" applyFill="1" applyBorder="1" applyAlignment="1">
      <alignment horizontal="center" vertical="center"/>
    </xf>
    <xf numFmtId="172" fontId="38" fillId="3" borderId="14" xfId="20" applyFont="1" applyFill="1" applyBorder="1" applyAlignment="1">
      <alignment horizontal="center" vertical="center"/>
    </xf>
    <xf numFmtId="1" fontId="6" fillId="8" borderId="2" xfId="20" applyNumberFormat="1" applyFont="1" applyFill="1" applyBorder="1" applyAlignment="1">
      <alignment horizontal="center" vertical="center"/>
    </xf>
    <xf numFmtId="1" fontId="6" fillId="8" borderId="3" xfId="20" applyNumberFormat="1" applyFont="1" applyFill="1" applyBorder="1" applyAlignment="1">
      <alignment horizontal="center" vertical="center"/>
    </xf>
    <xf numFmtId="172" fontId="6" fillId="6" borderId="2" xfId="20" applyFont="1" applyFill="1" applyBorder="1" applyAlignment="1">
      <alignment horizontal="center" vertical="center"/>
    </xf>
    <xf numFmtId="172" fontId="6" fillId="6" borderId="3" xfId="20" applyFont="1" applyFill="1" applyBorder="1" applyAlignment="1">
      <alignment horizontal="center" vertical="center"/>
    </xf>
    <xf numFmtId="165" fontId="2" fillId="8" borderId="13" xfId="20" applyNumberFormat="1" applyFont="1" applyFill="1" applyBorder="1" applyAlignment="1">
      <alignment horizontal="center" vertical="center" wrapText="1"/>
    </xf>
    <xf numFmtId="165" fontId="2" fillId="8" borderId="10" xfId="20" applyNumberFormat="1" applyFont="1" applyFill="1" applyBorder="1" applyAlignment="1">
      <alignment horizontal="center" vertical="center" wrapText="1"/>
    </xf>
    <xf numFmtId="165" fontId="2" fillId="8" borderId="14" xfId="20" applyNumberFormat="1" applyFont="1" applyFill="1" applyBorder="1" applyAlignment="1">
      <alignment horizontal="center" vertical="center" wrapText="1"/>
    </xf>
    <xf numFmtId="172" fontId="4" fillId="14" borderId="2" xfId="1" applyFont="1" applyFill="1" applyBorder="1" applyAlignment="1" applyProtection="1">
      <alignment horizontal="center" vertical="center"/>
      <protection locked="0"/>
    </xf>
    <xf numFmtId="172" fontId="4" fillId="14" borderId="6" xfId="1" applyFont="1" applyFill="1" applyBorder="1" applyAlignment="1" applyProtection="1">
      <alignment horizontal="center" vertical="center"/>
      <protection locked="0"/>
    </xf>
    <xf numFmtId="172" fontId="4" fillId="14" borderId="3" xfId="1" applyFont="1" applyFill="1" applyBorder="1" applyAlignment="1" applyProtection="1">
      <alignment horizontal="center" vertical="center"/>
      <protection locked="0"/>
    </xf>
    <xf numFmtId="172" fontId="18" fillId="11" borderId="2" xfId="1" applyFont="1" applyFill="1" applyBorder="1" applyAlignment="1" applyProtection="1">
      <alignment horizontal="center" vertical="center"/>
      <protection locked="0"/>
    </xf>
    <xf numFmtId="172" fontId="18" fillId="11" borderId="6" xfId="1" applyFont="1" applyFill="1" applyBorder="1" applyAlignment="1" applyProtection="1">
      <alignment horizontal="center" vertical="center"/>
      <protection locked="0"/>
    </xf>
    <xf numFmtId="172" fontId="18" fillId="11" borderId="3" xfId="1" applyFont="1" applyFill="1" applyBorder="1" applyAlignment="1" applyProtection="1">
      <alignment horizontal="center" vertical="center"/>
      <protection locked="0"/>
    </xf>
    <xf numFmtId="172" fontId="19" fillId="9" borderId="2" xfId="1" applyFont="1" applyFill="1" applyBorder="1" applyAlignment="1" applyProtection="1">
      <alignment horizontal="center" vertical="center"/>
      <protection locked="0"/>
    </xf>
    <xf numFmtId="172" fontId="19" fillId="9" borderId="6" xfId="1" applyFont="1" applyFill="1" applyBorder="1" applyAlignment="1" applyProtection="1">
      <alignment horizontal="center" vertical="center"/>
      <protection locked="0"/>
    </xf>
    <xf numFmtId="172" fontId="19" fillId="9" borderId="3" xfId="1" applyFont="1" applyFill="1" applyBorder="1" applyAlignment="1" applyProtection="1">
      <alignment horizontal="center" vertical="center"/>
      <protection locked="0"/>
    </xf>
    <xf numFmtId="172" fontId="4" fillId="10" borderId="2" xfId="1" applyFont="1" applyFill="1" applyBorder="1" applyAlignment="1" applyProtection="1">
      <alignment horizontal="center" vertical="center"/>
      <protection locked="0"/>
    </xf>
    <xf numFmtId="172" fontId="4" fillId="10" borderId="6" xfId="1" applyFont="1" applyFill="1" applyBorder="1" applyAlignment="1" applyProtection="1">
      <alignment horizontal="center" vertical="center"/>
      <protection locked="0"/>
    </xf>
    <xf numFmtId="172" fontId="20" fillId="10" borderId="2" xfId="1" applyNumberFormat="1" applyFont="1" applyFill="1" applyBorder="1" applyAlignment="1" applyProtection="1">
      <alignment horizontal="center" vertical="center"/>
      <protection locked="0"/>
    </xf>
    <xf numFmtId="172" fontId="20" fillId="10" borderId="6" xfId="1" applyNumberFormat="1" applyFont="1" applyFill="1" applyBorder="1" applyAlignment="1" applyProtection="1">
      <alignment horizontal="center" vertical="center"/>
      <protection locked="0"/>
    </xf>
    <xf numFmtId="172" fontId="20" fillId="10" borderId="3" xfId="1" applyNumberFormat="1" applyFont="1" applyFill="1" applyBorder="1" applyAlignment="1" applyProtection="1">
      <alignment horizontal="center" vertical="center"/>
      <protection locked="0"/>
    </xf>
  </cellXfs>
  <cellStyles count="23">
    <cellStyle name="Comma 2" xfId="3"/>
    <cellStyle name="Normal" xfId="0" builtinId="0"/>
    <cellStyle name="Normal - Style1" xfId="22"/>
    <cellStyle name="Normal 2" xfId="4"/>
    <cellStyle name="Normal 2 2" xfId="5"/>
    <cellStyle name="Normal 2 2 6" xfId="6"/>
    <cellStyle name="Normal 2 2 7" xfId="7"/>
    <cellStyle name="Normal 2 2 8" xfId="8"/>
    <cellStyle name="Normal 3" xfId="2"/>
    <cellStyle name="Normal 3 2" xfId="21"/>
    <cellStyle name="Normal 4" xfId="9"/>
    <cellStyle name="Normal 4 2" xfId="10"/>
    <cellStyle name="Normal 4 7" xfId="11"/>
    <cellStyle name="Normal 5" xfId="20"/>
    <cellStyle name="Normal 6" xfId="12"/>
    <cellStyle name="Normal 6 2" xfId="13"/>
    <cellStyle name="Normal 7" xfId="14"/>
    <cellStyle name="Normal 7 2" xfId="15"/>
    <cellStyle name="Normal_Uncertainty Budget" xfId="1"/>
    <cellStyle name="ปกติ 2" xfId="16"/>
    <cellStyle name="ปกติ 2 2" xfId="17"/>
    <cellStyle name="ปกติ 3" xfId="18"/>
    <cellStyle name="ปกติ_Cert.(ตัวอย่าง DMM)" xfId="19"/>
  </cellStyles>
  <dxfs count="0"/>
  <tableStyles count="0" defaultTableStyle="TableStyleMedium2" defaultPivotStyle="PivotStyleLight16"/>
  <colors>
    <mruColors>
      <color rgb="FF00FF00"/>
      <color rgb="FFFF660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3</xdr:row>
          <xdr:rowOff>19050</xdr:rowOff>
        </xdr:from>
        <xdr:to>
          <xdr:col>25</xdr:col>
          <xdr:colOff>190500</xdr:colOff>
          <xdr:row>4</xdr:row>
          <xdr:rowOff>57150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0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3</xdr:row>
          <xdr:rowOff>19050</xdr:rowOff>
        </xdr:from>
        <xdr:to>
          <xdr:col>17</xdr:col>
          <xdr:colOff>190500</xdr:colOff>
          <xdr:row>4</xdr:row>
          <xdr:rowOff>85725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0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6581775" y="36861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8</xdr:row>
          <xdr:rowOff>66675</xdr:rowOff>
        </xdr:from>
        <xdr:to>
          <xdr:col>8</xdr:col>
          <xdr:colOff>190500</xdr:colOff>
          <xdr:row>9</xdr:row>
          <xdr:rowOff>47625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0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8</xdr:row>
          <xdr:rowOff>66675</xdr:rowOff>
        </xdr:from>
        <xdr:to>
          <xdr:col>12</xdr:col>
          <xdr:colOff>190500</xdr:colOff>
          <xdr:row>9</xdr:row>
          <xdr:rowOff>47625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0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36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6581775" y="982027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 txBox="1">
          <a:spLocks noChangeArrowheads="1"/>
        </xdr:cNvSpPr>
      </xdr:nvSpPr>
      <xdr:spPr bwMode="auto">
        <a:xfrm>
          <a:off x="6581775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39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 txBox="1">
          <a:spLocks noChangeArrowheads="1"/>
        </xdr:cNvSpPr>
      </xdr:nvSpPr>
      <xdr:spPr bwMode="auto">
        <a:xfrm>
          <a:off x="1438275" y="1053465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</xdr:colOff>
          <xdr:row>3</xdr:row>
          <xdr:rowOff>19050</xdr:rowOff>
        </xdr:from>
        <xdr:to>
          <xdr:col>25</xdr:col>
          <xdr:colOff>190500</xdr:colOff>
          <xdr:row>4</xdr:row>
          <xdr:rowOff>57150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01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3</xdr:row>
          <xdr:rowOff>19050</xdr:rowOff>
        </xdr:from>
        <xdr:to>
          <xdr:col>17</xdr:col>
          <xdr:colOff>190500</xdr:colOff>
          <xdr:row>4</xdr:row>
          <xdr:rowOff>85725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01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4" name="Text Box 387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5" name="Text Box 387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6" name="Text Box 387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7" name="Text Box 387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8" name="Text Box 387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9" name="Text Box 387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0" name="Text Box 387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1" name="Text Box 387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2" name="Text Box 387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3" name="Text Box 387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4" name="Text Box 387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5" name="Text Box 387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6" name="Text Box 387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7" name="Text Box 387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8" name="Text Box 387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19" name="Text Box 387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0" name="Text Box 3871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1" name="Text Box 387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2" name="Text Box 387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3" name="Text Box 387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4" name="Text Box 387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5" name="Text Box 387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13</xdr:row>
      <xdr:rowOff>0</xdr:rowOff>
    </xdr:from>
    <xdr:ext cx="18531" cy="548483"/>
    <xdr:sp macro="" textlink="">
      <xdr:nvSpPr>
        <xdr:cNvPr id="26" name="Text Box 387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36</xdr:col>
      <xdr:colOff>152400</xdr:colOff>
      <xdr:row>11</xdr:row>
      <xdr:rowOff>66675</xdr:rowOff>
    </xdr:from>
    <xdr:ext cx="18531" cy="548483"/>
    <xdr:sp macro="" textlink="">
      <xdr:nvSpPr>
        <xdr:cNvPr id="27" name="Text Box 387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 bwMode="auto">
        <a:xfrm>
          <a:off x="7696200" y="29718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8</xdr:row>
          <xdr:rowOff>66675</xdr:rowOff>
        </xdr:from>
        <xdr:to>
          <xdr:col>8</xdr:col>
          <xdr:colOff>190500</xdr:colOff>
          <xdr:row>9</xdr:row>
          <xdr:rowOff>47625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01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8</xdr:row>
          <xdr:rowOff>66675</xdr:rowOff>
        </xdr:from>
        <xdr:to>
          <xdr:col>12</xdr:col>
          <xdr:colOff>190500</xdr:colOff>
          <xdr:row>9</xdr:row>
          <xdr:rowOff>47625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01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30" name="Text Box 387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31" name="Text Box 387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32" name="Text Box 387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33" name="Text Box 387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34" name="Text Box 3871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35" name="Text Box 3871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36" name="Text Box 3871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37" name="Text Box 3871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38" name="Text Box 387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39" name="Text Box 3871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40" name="Text Box 3871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41" name="Text Box 3871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42" name="Text Box 387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43" name="Text Box 3871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44" name="Text Box 3871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45" name="Text Box 3871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46" name="Text Box 3871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47" name="Text Box 387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48" name="Text Box 3871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49" name="Text Box 3871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50" name="Text Box 3871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51" name="Text Box 3871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52" name="Text Box 387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38</xdr:row>
      <xdr:rowOff>0</xdr:rowOff>
    </xdr:from>
    <xdr:ext cx="18531" cy="548483"/>
    <xdr:sp macro="" textlink="">
      <xdr:nvSpPr>
        <xdr:cNvPr id="53" name="Text Box 387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7124700" y="95345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54" name="Text Box 3871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55" name="Text Box 3871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56" name="Text Box 3871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57" name="Text Box 3871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58" name="Text Box 387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59" name="Text Box 3871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60" name="Text Box 3871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61" name="Text Box 3871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62" name="Text Box 387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63" name="Text Box 3871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64" name="Text Box 387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65" name="Text Box 3871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66" name="Text Box 3871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67" name="Text Box 3871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68" name="Text Box 3871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69" name="Text Box 387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70" name="Text Box 3871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71" name="Text Box 3871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72" name="Text Box 38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73" name="Text Box 3871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74" name="Text Box 3871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75" name="Text Box 3871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76" name="Text Box 387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6</xdr:row>
      <xdr:rowOff>0</xdr:rowOff>
    </xdr:from>
    <xdr:ext cx="18531" cy="548483"/>
    <xdr:sp macro="" textlink="">
      <xdr:nvSpPr>
        <xdr:cNvPr id="77" name="Text Box 3871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>
          <a:spLocks noChangeArrowheads="1"/>
        </xdr:cNvSpPr>
      </xdr:nvSpPr>
      <xdr:spPr bwMode="auto">
        <a:xfrm>
          <a:off x="7124700" y="16764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78" name="Text Box 3871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79" name="Text Box 3871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80" name="Text Box 3871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81" name="Text Box 387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82" name="Text Box 387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83" name="Text Box 3871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84" name="Text Box 3871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85" name="Text Box 3871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86" name="Text Box 3871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87" name="Text Box 3871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88" name="Text Box 3871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89" name="Text Box 3871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90" name="Text Box 3871">
          <a:extLst>
            <a:ext uri="{FF2B5EF4-FFF2-40B4-BE49-F238E27FC236}">
              <a16:creationId xmlns:a16="http://schemas.microsoft.com/office/drawing/2014/main" id="{00000000-0008-0000-0100-00005A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91" name="Text Box 3871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92" name="Text Box 3871">
          <a:extLst>
            <a:ext uri="{FF2B5EF4-FFF2-40B4-BE49-F238E27FC236}">
              <a16:creationId xmlns:a16="http://schemas.microsoft.com/office/drawing/2014/main" id="{00000000-0008-0000-0100-00005C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93" name="Text Box 3871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94" name="Text Box 3871">
          <a:extLst>
            <a:ext uri="{FF2B5EF4-FFF2-40B4-BE49-F238E27FC236}">
              <a16:creationId xmlns:a16="http://schemas.microsoft.com/office/drawing/2014/main" id="{00000000-0008-0000-0100-00005E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95" name="Text Box 3871">
          <a:extLst>
            <a:ext uri="{FF2B5EF4-FFF2-40B4-BE49-F238E27FC236}">
              <a16:creationId xmlns:a16="http://schemas.microsoft.com/office/drawing/2014/main" id="{00000000-0008-0000-0100-00005F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96" name="Text Box 3871">
          <a:extLst>
            <a:ext uri="{FF2B5EF4-FFF2-40B4-BE49-F238E27FC236}">
              <a16:creationId xmlns:a16="http://schemas.microsoft.com/office/drawing/2014/main" id="{00000000-0008-0000-0100-000060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97" name="Text Box 3871">
          <a:extLst>
            <a:ext uri="{FF2B5EF4-FFF2-40B4-BE49-F238E27FC236}">
              <a16:creationId xmlns:a16="http://schemas.microsoft.com/office/drawing/2014/main" id="{00000000-0008-0000-0100-000061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98" name="Text Box 3871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99" name="Text Box 3871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100" name="Text Box 3871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7</xdr:col>
      <xdr:colOff>0</xdr:colOff>
      <xdr:row>41</xdr:row>
      <xdr:rowOff>0</xdr:rowOff>
    </xdr:from>
    <xdr:ext cx="18531" cy="548483"/>
    <xdr:sp macro="" textlink="">
      <xdr:nvSpPr>
        <xdr:cNvPr id="101" name="Text Box 3871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SpPr txBox="1">
          <a:spLocks noChangeArrowheads="1"/>
        </xdr:cNvSpPr>
      </xdr:nvSpPr>
      <xdr:spPr bwMode="auto">
        <a:xfrm>
          <a:off x="1466850" y="10248900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02" name="Text Box 387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03" name="Text Box 3871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04" name="Text Box 3871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05" name="Text Box 3871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06" name="Text Box 3871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07" name="Text Box 3871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08" name="Text Box 3871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09" name="Text Box 3871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10" name="Text Box 3871">
          <a:extLst>
            <a:ext uri="{FF2B5EF4-FFF2-40B4-BE49-F238E27FC236}">
              <a16:creationId xmlns:a16="http://schemas.microsoft.com/office/drawing/2014/main" id="{00000000-0008-0000-0100-00006E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11" name="Text Box 3871">
          <a:extLst>
            <a:ext uri="{FF2B5EF4-FFF2-40B4-BE49-F238E27FC236}">
              <a16:creationId xmlns:a16="http://schemas.microsoft.com/office/drawing/2014/main" id="{00000000-0008-0000-0100-00006F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12" name="Text Box 3871">
          <a:extLst>
            <a:ext uri="{FF2B5EF4-FFF2-40B4-BE49-F238E27FC236}">
              <a16:creationId xmlns:a16="http://schemas.microsoft.com/office/drawing/2014/main" id="{00000000-0008-0000-0100-000070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13" name="Text Box 3871">
          <a:extLst>
            <a:ext uri="{FF2B5EF4-FFF2-40B4-BE49-F238E27FC236}">
              <a16:creationId xmlns:a16="http://schemas.microsoft.com/office/drawing/2014/main" id="{00000000-0008-0000-0100-000071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14" name="Text Box 3871">
          <a:extLst>
            <a:ext uri="{FF2B5EF4-FFF2-40B4-BE49-F238E27FC236}">
              <a16:creationId xmlns:a16="http://schemas.microsoft.com/office/drawing/2014/main" id="{00000000-0008-0000-0100-000072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15" name="Text Box 3871">
          <a:extLst>
            <a:ext uri="{FF2B5EF4-FFF2-40B4-BE49-F238E27FC236}">
              <a16:creationId xmlns:a16="http://schemas.microsoft.com/office/drawing/2014/main" id="{00000000-0008-0000-0100-000073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16" name="Text Box 3871">
          <a:extLst>
            <a:ext uri="{FF2B5EF4-FFF2-40B4-BE49-F238E27FC236}">
              <a16:creationId xmlns:a16="http://schemas.microsoft.com/office/drawing/2014/main" id="{00000000-0008-0000-0100-000074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17" name="Text Box 3871">
          <a:extLst>
            <a:ext uri="{FF2B5EF4-FFF2-40B4-BE49-F238E27FC236}">
              <a16:creationId xmlns:a16="http://schemas.microsoft.com/office/drawing/2014/main" id="{00000000-0008-0000-0100-000075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18" name="Text Box 3871">
          <a:extLst>
            <a:ext uri="{FF2B5EF4-FFF2-40B4-BE49-F238E27FC236}">
              <a16:creationId xmlns:a16="http://schemas.microsoft.com/office/drawing/2014/main" id="{00000000-0008-0000-0100-000076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19" name="Text Box 3871">
          <a:extLst>
            <a:ext uri="{FF2B5EF4-FFF2-40B4-BE49-F238E27FC236}">
              <a16:creationId xmlns:a16="http://schemas.microsoft.com/office/drawing/2014/main" id="{00000000-0008-0000-0100-000077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20" name="Text Box 3871">
          <a:extLst>
            <a:ext uri="{FF2B5EF4-FFF2-40B4-BE49-F238E27FC236}">
              <a16:creationId xmlns:a16="http://schemas.microsoft.com/office/drawing/2014/main" id="{00000000-0008-0000-0100-000078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21" name="Text Box 3871">
          <a:extLst>
            <a:ext uri="{FF2B5EF4-FFF2-40B4-BE49-F238E27FC236}">
              <a16:creationId xmlns:a16="http://schemas.microsoft.com/office/drawing/2014/main" id="{00000000-0008-0000-0100-000079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22" name="Text Box 3871">
          <a:extLst>
            <a:ext uri="{FF2B5EF4-FFF2-40B4-BE49-F238E27FC236}">
              <a16:creationId xmlns:a16="http://schemas.microsoft.com/office/drawing/2014/main" id="{00000000-0008-0000-0100-00007A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23" name="Text Box 3871">
          <a:extLst>
            <a:ext uri="{FF2B5EF4-FFF2-40B4-BE49-F238E27FC236}">
              <a16:creationId xmlns:a16="http://schemas.microsoft.com/office/drawing/2014/main" id="{00000000-0008-0000-0100-00007B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15</xdr:row>
      <xdr:rowOff>0</xdr:rowOff>
    </xdr:from>
    <xdr:ext cx="18531" cy="548483"/>
    <xdr:sp macro="" textlink="">
      <xdr:nvSpPr>
        <xdr:cNvPr id="124" name="Text Box 3871">
          <a:extLst>
            <a:ext uri="{FF2B5EF4-FFF2-40B4-BE49-F238E27FC236}">
              <a16:creationId xmlns:a16="http://schemas.microsoft.com/office/drawing/2014/main" id="{00000000-0008-0000-0100-00007C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25" name="Text Box 3871">
          <a:extLst>
            <a:ext uri="{FF2B5EF4-FFF2-40B4-BE49-F238E27FC236}">
              <a16:creationId xmlns:a16="http://schemas.microsoft.com/office/drawing/2014/main" id="{00000000-0008-0000-0100-00007D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26" name="Text Box 3871">
          <a:extLst>
            <a:ext uri="{FF2B5EF4-FFF2-40B4-BE49-F238E27FC236}">
              <a16:creationId xmlns:a16="http://schemas.microsoft.com/office/drawing/2014/main" id="{00000000-0008-0000-0100-00007E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27" name="Text Box 3871">
          <a:extLst>
            <a:ext uri="{FF2B5EF4-FFF2-40B4-BE49-F238E27FC236}">
              <a16:creationId xmlns:a16="http://schemas.microsoft.com/office/drawing/2014/main" id="{00000000-0008-0000-0100-00007F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28" name="Text Box 3871">
          <a:extLst>
            <a:ext uri="{FF2B5EF4-FFF2-40B4-BE49-F238E27FC236}">
              <a16:creationId xmlns:a16="http://schemas.microsoft.com/office/drawing/2014/main" id="{00000000-0008-0000-0100-000080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29" name="Text Box 3871">
          <a:extLst>
            <a:ext uri="{FF2B5EF4-FFF2-40B4-BE49-F238E27FC236}">
              <a16:creationId xmlns:a16="http://schemas.microsoft.com/office/drawing/2014/main" id="{00000000-0008-0000-0100-000081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30" name="Text Box 3871">
          <a:extLst>
            <a:ext uri="{FF2B5EF4-FFF2-40B4-BE49-F238E27FC236}">
              <a16:creationId xmlns:a16="http://schemas.microsoft.com/office/drawing/2014/main" id="{00000000-0008-0000-0100-000082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31" name="Text Box 3871">
          <a:extLst>
            <a:ext uri="{FF2B5EF4-FFF2-40B4-BE49-F238E27FC236}">
              <a16:creationId xmlns:a16="http://schemas.microsoft.com/office/drawing/2014/main" id="{00000000-0008-0000-0100-000083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32" name="Text Box 3871">
          <a:extLst>
            <a:ext uri="{FF2B5EF4-FFF2-40B4-BE49-F238E27FC236}">
              <a16:creationId xmlns:a16="http://schemas.microsoft.com/office/drawing/2014/main" id="{00000000-0008-0000-0100-000084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33" name="Text Box 3871">
          <a:extLst>
            <a:ext uri="{FF2B5EF4-FFF2-40B4-BE49-F238E27FC236}">
              <a16:creationId xmlns:a16="http://schemas.microsoft.com/office/drawing/2014/main" id="{00000000-0008-0000-0100-000085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34" name="Text Box 3871">
          <a:extLst>
            <a:ext uri="{FF2B5EF4-FFF2-40B4-BE49-F238E27FC236}">
              <a16:creationId xmlns:a16="http://schemas.microsoft.com/office/drawing/2014/main" id="{00000000-0008-0000-0100-000086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35" name="Text Box 3871">
          <a:extLst>
            <a:ext uri="{FF2B5EF4-FFF2-40B4-BE49-F238E27FC236}">
              <a16:creationId xmlns:a16="http://schemas.microsoft.com/office/drawing/2014/main" id="{00000000-0008-0000-0100-000087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36" name="Text Box 3871">
          <a:extLst>
            <a:ext uri="{FF2B5EF4-FFF2-40B4-BE49-F238E27FC236}">
              <a16:creationId xmlns:a16="http://schemas.microsoft.com/office/drawing/2014/main" id="{00000000-0008-0000-0100-000088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37" name="Text Box 3871">
          <a:extLst>
            <a:ext uri="{FF2B5EF4-FFF2-40B4-BE49-F238E27FC236}">
              <a16:creationId xmlns:a16="http://schemas.microsoft.com/office/drawing/2014/main" id="{00000000-0008-0000-0100-000089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38" name="Text Box 3871">
          <a:extLst>
            <a:ext uri="{FF2B5EF4-FFF2-40B4-BE49-F238E27FC236}">
              <a16:creationId xmlns:a16="http://schemas.microsoft.com/office/drawing/2014/main" id="{00000000-0008-0000-0100-00008A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39" name="Text Box 3871">
          <a:extLst>
            <a:ext uri="{FF2B5EF4-FFF2-40B4-BE49-F238E27FC236}">
              <a16:creationId xmlns:a16="http://schemas.microsoft.com/office/drawing/2014/main" id="{00000000-0008-0000-0100-00008B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40" name="Text Box 3871">
          <a:extLst>
            <a:ext uri="{FF2B5EF4-FFF2-40B4-BE49-F238E27FC236}">
              <a16:creationId xmlns:a16="http://schemas.microsoft.com/office/drawing/2014/main" id="{00000000-0008-0000-0100-00008C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41" name="Text Box 3871">
          <a:extLst>
            <a:ext uri="{FF2B5EF4-FFF2-40B4-BE49-F238E27FC236}">
              <a16:creationId xmlns:a16="http://schemas.microsoft.com/office/drawing/2014/main" id="{00000000-0008-0000-0100-00008D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42" name="Text Box 387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43" name="Text Box 3871">
          <a:extLst>
            <a:ext uri="{FF2B5EF4-FFF2-40B4-BE49-F238E27FC236}">
              <a16:creationId xmlns:a16="http://schemas.microsoft.com/office/drawing/2014/main" id="{00000000-0008-0000-0100-00008F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44" name="Text Box 3871">
          <a:extLst>
            <a:ext uri="{FF2B5EF4-FFF2-40B4-BE49-F238E27FC236}">
              <a16:creationId xmlns:a16="http://schemas.microsoft.com/office/drawing/2014/main" id="{00000000-0008-0000-0100-000090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45" name="Text Box 3871">
          <a:extLst>
            <a:ext uri="{FF2B5EF4-FFF2-40B4-BE49-F238E27FC236}">
              <a16:creationId xmlns:a16="http://schemas.microsoft.com/office/drawing/2014/main" id="{00000000-0008-0000-0100-000091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46" name="Text Box 3871">
          <a:extLst>
            <a:ext uri="{FF2B5EF4-FFF2-40B4-BE49-F238E27FC236}">
              <a16:creationId xmlns:a16="http://schemas.microsoft.com/office/drawing/2014/main" id="{00000000-0008-0000-0100-000092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17</xdr:row>
      <xdr:rowOff>0</xdr:rowOff>
    </xdr:from>
    <xdr:ext cx="18531" cy="548483"/>
    <xdr:sp macro="" textlink="">
      <xdr:nvSpPr>
        <xdr:cNvPr id="147" name="Text Box 3871">
          <a:extLst>
            <a:ext uri="{FF2B5EF4-FFF2-40B4-BE49-F238E27FC236}">
              <a16:creationId xmlns:a16="http://schemas.microsoft.com/office/drawing/2014/main" id="{00000000-0008-0000-0100-000093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48" name="Text Box 3871">
          <a:extLst>
            <a:ext uri="{FF2B5EF4-FFF2-40B4-BE49-F238E27FC236}">
              <a16:creationId xmlns:a16="http://schemas.microsoft.com/office/drawing/2014/main" id="{00000000-0008-0000-0100-000094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49" name="Text Box 3871">
          <a:extLst>
            <a:ext uri="{FF2B5EF4-FFF2-40B4-BE49-F238E27FC236}">
              <a16:creationId xmlns:a16="http://schemas.microsoft.com/office/drawing/2014/main" id="{00000000-0008-0000-0100-000095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50" name="Text Box 3871">
          <a:extLst>
            <a:ext uri="{FF2B5EF4-FFF2-40B4-BE49-F238E27FC236}">
              <a16:creationId xmlns:a16="http://schemas.microsoft.com/office/drawing/2014/main" id="{00000000-0008-0000-0100-000096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51" name="Text Box 3871">
          <a:extLst>
            <a:ext uri="{FF2B5EF4-FFF2-40B4-BE49-F238E27FC236}">
              <a16:creationId xmlns:a16="http://schemas.microsoft.com/office/drawing/2014/main" id="{00000000-0008-0000-0100-000097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52" name="Text Box 3871">
          <a:extLst>
            <a:ext uri="{FF2B5EF4-FFF2-40B4-BE49-F238E27FC236}">
              <a16:creationId xmlns:a16="http://schemas.microsoft.com/office/drawing/2014/main" id="{00000000-0008-0000-0100-000098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53" name="Text Box 3871">
          <a:extLst>
            <a:ext uri="{FF2B5EF4-FFF2-40B4-BE49-F238E27FC236}">
              <a16:creationId xmlns:a16="http://schemas.microsoft.com/office/drawing/2014/main" id="{00000000-0008-0000-0100-000099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54" name="Text Box 3871">
          <a:extLst>
            <a:ext uri="{FF2B5EF4-FFF2-40B4-BE49-F238E27FC236}">
              <a16:creationId xmlns:a16="http://schemas.microsoft.com/office/drawing/2014/main" id="{00000000-0008-0000-0100-00009A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55" name="Text Box 3871">
          <a:extLst>
            <a:ext uri="{FF2B5EF4-FFF2-40B4-BE49-F238E27FC236}">
              <a16:creationId xmlns:a16="http://schemas.microsoft.com/office/drawing/2014/main" id="{00000000-0008-0000-0100-00009B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56" name="Text Box 3871">
          <a:extLst>
            <a:ext uri="{FF2B5EF4-FFF2-40B4-BE49-F238E27FC236}">
              <a16:creationId xmlns:a16="http://schemas.microsoft.com/office/drawing/2014/main" id="{00000000-0008-0000-0100-00009C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57" name="Text Box 3871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58" name="Text Box 3871">
          <a:extLst>
            <a:ext uri="{FF2B5EF4-FFF2-40B4-BE49-F238E27FC236}">
              <a16:creationId xmlns:a16="http://schemas.microsoft.com/office/drawing/2014/main" id="{00000000-0008-0000-0100-00009E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59" name="Text Box 3871">
          <a:extLst>
            <a:ext uri="{FF2B5EF4-FFF2-40B4-BE49-F238E27FC236}">
              <a16:creationId xmlns:a16="http://schemas.microsoft.com/office/drawing/2014/main" id="{00000000-0008-0000-0100-00009F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60" name="Text Box 3871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61" name="Text Box 3871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62" name="Text Box 3871">
          <a:extLst>
            <a:ext uri="{FF2B5EF4-FFF2-40B4-BE49-F238E27FC236}">
              <a16:creationId xmlns:a16="http://schemas.microsoft.com/office/drawing/2014/main" id="{00000000-0008-0000-0100-0000A2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63" name="Text Box 3871">
          <a:extLst>
            <a:ext uri="{FF2B5EF4-FFF2-40B4-BE49-F238E27FC236}">
              <a16:creationId xmlns:a16="http://schemas.microsoft.com/office/drawing/2014/main" id="{00000000-0008-0000-0100-0000A3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64" name="Text Box 3871">
          <a:extLst>
            <a:ext uri="{FF2B5EF4-FFF2-40B4-BE49-F238E27FC236}">
              <a16:creationId xmlns:a16="http://schemas.microsoft.com/office/drawing/2014/main" id="{00000000-0008-0000-0100-0000A4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65" name="Text Box 3871">
          <a:extLst>
            <a:ext uri="{FF2B5EF4-FFF2-40B4-BE49-F238E27FC236}">
              <a16:creationId xmlns:a16="http://schemas.microsoft.com/office/drawing/2014/main" id="{00000000-0008-0000-0100-0000A5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66" name="Text Box 3871">
          <a:extLst>
            <a:ext uri="{FF2B5EF4-FFF2-40B4-BE49-F238E27FC236}">
              <a16:creationId xmlns:a16="http://schemas.microsoft.com/office/drawing/2014/main" id="{00000000-0008-0000-0100-0000A6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67" name="Text Box 3871">
          <a:extLst>
            <a:ext uri="{FF2B5EF4-FFF2-40B4-BE49-F238E27FC236}">
              <a16:creationId xmlns:a16="http://schemas.microsoft.com/office/drawing/2014/main" id="{00000000-0008-0000-0100-0000A7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68" name="Text Box 3871">
          <a:extLst>
            <a:ext uri="{FF2B5EF4-FFF2-40B4-BE49-F238E27FC236}">
              <a16:creationId xmlns:a16="http://schemas.microsoft.com/office/drawing/2014/main" id="{00000000-0008-0000-0100-0000A8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69" name="Text Box 3871">
          <a:extLst>
            <a:ext uri="{FF2B5EF4-FFF2-40B4-BE49-F238E27FC236}">
              <a16:creationId xmlns:a16="http://schemas.microsoft.com/office/drawing/2014/main" id="{00000000-0008-0000-0100-0000A9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19</xdr:row>
      <xdr:rowOff>0</xdr:rowOff>
    </xdr:from>
    <xdr:ext cx="18531" cy="548483"/>
    <xdr:sp macro="" textlink="">
      <xdr:nvSpPr>
        <xdr:cNvPr id="170" name="Text Box 3871">
          <a:extLst>
            <a:ext uri="{FF2B5EF4-FFF2-40B4-BE49-F238E27FC236}">
              <a16:creationId xmlns:a16="http://schemas.microsoft.com/office/drawing/2014/main" id="{00000000-0008-0000-0100-0000AA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71" name="Text Box 3871">
          <a:extLst>
            <a:ext uri="{FF2B5EF4-FFF2-40B4-BE49-F238E27FC236}">
              <a16:creationId xmlns:a16="http://schemas.microsoft.com/office/drawing/2014/main" id="{00000000-0008-0000-0100-0000AB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72" name="Text Box 3871">
          <a:extLst>
            <a:ext uri="{FF2B5EF4-FFF2-40B4-BE49-F238E27FC236}">
              <a16:creationId xmlns:a16="http://schemas.microsoft.com/office/drawing/2014/main" id="{00000000-0008-0000-0100-0000AC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73" name="Text Box 3871">
          <a:extLst>
            <a:ext uri="{FF2B5EF4-FFF2-40B4-BE49-F238E27FC236}">
              <a16:creationId xmlns:a16="http://schemas.microsoft.com/office/drawing/2014/main" id="{00000000-0008-0000-0100-0000AD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74" name="Text Box 3871">
          <a:extLst>
            <a:ext uri="{FF2B5EF4-FFF2-40B4-BE49-F238E27FC236}">
              <a16:creationId xmlns:a16="http://schemas.microsoft.com/office/drawing/2014/main" id="{00000000-0008-0000-0100-0000AE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75" name="Text Box 3871">
          <a:extLst>
            <a:ext uri="{FF2B5EF4-FFF2-40B4-BE49-F238E27FC236}">
              <a16:creationId xmlns:a16="http://schemas.microsoft.com/office/drawing/2014/main" id="{00000000-0008-0000-0100-0000AF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76" name="Text Box 3871">
          <a:extLst>
            <a:ext uri="{FF2B5EF4-FFF2-40B4-BE49-F238E27FC236}">
              <a16:creationId xmlns:a16="http://schemas.microsoft.com/office/drawing/2014/main" id="{00000000-0008-0000-0100-0000B0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77" name="Text Box 3871">
          <a:extLst>
            <a:ext uri="{FF2B5EF4-FFF2-40B4-BE49-F238E27FC236}">
              <a16:creationId xmlns:a16="http://schemas.microsoft.com/office/drawing/2014/main" id="{00000000-0008-0000-0100-0000B1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78" name="Text Box 3871">
          <a:extLst>
            <a:ext uri="{FF2B5EF4-FFF2-40B4-BE49-F238E27FC236}">
              <a16:creationId xmlns:a16="http://schemas.microsoft.com/office/drawing/2014/main" id="{00000000-0008-0000-0100-0000B2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79" name="Text Box 3871">
          <a:extLst>
            <a:ext uri="{FF2B5EF4-FFF2-40B4-BE49-F238E27FC236}">
              <a16:creationId xmlns:a16="http://schemas.microsoft.com/office/drawing/2014/main" id="{00000000-0008-0000-0100-0000B3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80" name="Text Box 3871">
          <a:extLst>
            <a:ext uri="{FF2B5EF4-FFF2-40B4-BE49-F238E27FC236}">
              <a16:creationId xmlns:a16="http://schemas.microsoft.com/office/drawing/2014/main" id="{00000000-0008-0000-0100-0000B4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81" name="Text Box 3871">
          <a:extLst>
            <a:ext uri="{FF2B5EF4-FFF2-40B4-BE49-F238E27FC236}">
              <a16:creationId xmlns:a16="http://schemas.microsoft.com/office/drawing/2014/main" id="{00000000-0008-0000-0100-0000B5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82" name="Text Box 3871">
          <a:extLst>
            <a:ext uri="{FF2B5EF4-FFF2-40B4-BE49-F238E27FC236}">
              <a16:creationId xmlns:a16="http://schemas.microsoft.com/office/drawing/2014/main" id="{00000000-0008-0000-0100-0000B6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83" name="Text Box 3871">
          <a:extLst>
            <a:ext uri="{FF2B5EF4-FFF2-40B4-BE49-F238E27FC236}">
              <a16:creationId xmlns:a16="http://schemas.microsoft.com/office/drawing/2014/main" id="{00000000-0008-0000-0100-0000B7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84" name="Text Box 3871">
          <a:extLst>
            <a:ext uri="{FF2B5EF4-FFF2-40B4-BE49-F238E27FC236}">
              <a16:creationId xmlns:a16="http://schemas.microsoft.com/office/drawing/2014/main" id="{00000000-0008-0000-0100-0000B8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85" name="Text Box 3871">
          <a:extLst>
            <a:ext uri="{FF2B5EF4-FFF2-40B4-BE49-F238E27FC236}">
              <a16:creationId xmlns:a16="http://schemas.microsoft.com/office/drawing/2014/main" id="{00000000-0008-0000-0100-0000B9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86" name="Text Box 3871">
          <a:extLst>
            <a:ext uri="{FF2B5EF4-FFF2-40B4-BE49-F238E27FC236}">
              <a16:creationId xmlns:a16="http://schemas.microsoft.com/office/drawing/2014/main" id="{00000000-0008-0000-0100-0000BA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87" name="Text Box 3871">
          <a:extLst>
            <a:ext uri="{FF2B5EF4-FFF2-40B4-BE49-F238E27FC236}">
              <a16:creationId xmlns:a16="http://schemas.microsoft.com/office/drawing/2014/main" id="{00000000-0008-0000-0100-0000BB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88" name="Text Box 3871">
          <a:extLst>
            <a:ext uri="{FF2B5EF4-FFF2-40B4-BE49-F238E27FC236}">
              <a16:creationId xmlns:a16="http://schemas.microsoft.com/office/drawing/2014/main" id="{00000000-0008-0000-0100-0000BC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89" name="Text Box 3871">
          <a:extLst>
            <a:ext uri="{FF2B5EF4-FFF2-40B4-BE49-F238E27FC236}">
              <a16:creationId xmlns:a16="http://schemas.microsoft.com/office/drawing/2014/main" id="{00000000-0008-0000-0100-0000BD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90" name="Text Box 3871">
          <a:extLst>
            <a:ext uri="{FF2B5EF4-FFF2-40B4-BE49-F238E27FC236}">
              <a16:creationId xmlns:a16="http://schemas.microsoft.com/office/drawing/2014/main" id="{00000000-0008-0000-0100-0000BE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91" name="Text Box 3871">
          <a:extLst>
            <a:ext uri="{FF2B5EF4-FFF2-40B4-BE49-F238E27FC236}">
              <a16:creationId xmlns:a16="http://schemas.microsoft.com/office/drawing/2014/main" id="{00000000-0008-0000-0100-0000BF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92" name="Text Box 3871">
          <a:extLst>
            <a:ext uri="{FF2B5EF4-FFF2-40B4-BE49-F238E27FC236}">
              <a16:creationId xmlns:a16="http://schemas.microsoft.com/office/drawing/2014/main" id="{00000000-0008-0000-0100-0000C0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21</xdr:row>
      <xdr:rowOff>0</xdr:rowOff>
    </xdr:from>
    <xdr:ext cx="18531" cy="548483"/>
    <xdr:sp macro="" textlink="">
      <xdr:nvSpPr>
        <xdr:cNvPr id="193" name="Text Box 3871">
          <a:extLst>
            <a:ext uri="{FF2B5EF4-FFF2-40B4-BE49-F238E27FC236}">
              <a16:creationId xmlns:a16="http://schemas.microsoft.com/office/drawing/2014/main" id="{00000000-0008-0000-0100-0000C1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194" name="Text Box 3871">
          <a:extLst>
            <a:ext uri="{FF2B5EF4-FFF2-40B4-BE49-F238E27FC236}">
              <a16:creationId xmlns:a16="http://schemas.microsoft.com/office/drawing/2014/main" id="{00000000-0008-0000-0100-0000C2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195" name="Text Box 3871">
          <a:extLst>
            <a:ext uri="{FF2B5EF4-FFF2-40B4-BE49-F238E27FC236}">
              <a16:creationId xmlns:a16="http://schemas.microsoft.com/office/drawing/2014/main" id="{00000000-0008-0000-0100-0000C3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196" name="Text Box 3871">
          <a:extLst>
            <a:ext uri="{FF2B5EF4-FFF2-40B4-BE49-F238E27FC236}">
              <a16:creationId xmlns:a16="http://schemas.microsoft.com/office/drawing/2014/main" id="{00000000-0008-0000-0100-0000C4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197" name="Text Box 3871">
          <a:extLst>
            <a:ext uri="{FF2B5EF4-FFF2-40B4-BE49-F238E27FC236}">
              <a16:creationId xmlns:a16="http://schemas.microsoft.com/office/drawing/2014/main" id="{00000000-0008-0000-0100-0000C5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198" name="Text Box 3871">
          <a:extLst>
            <a:ext uri="{FF2B5EF4-FFF2-40B4-BE49-F238E27FC236}">
              <a16:creationId xmlns:a16="http://schemas.microsoft.com/office/drawing/2014/main" id="{00000000-0008-0000-0100-0000C6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199" name="Text Box 3871">
          <a:extLst>
            <a:ext uri="{FF2B5EF4-FFF2-40B4-BE49-F238E27FC236}">
              <a16:creationId xmlns:a16="http://schemas.microsoft.com/office/drawing/2014/main" id="{00000000-0008-0000-0100-0000C7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200" name="Text Box 3871">
          <a:extLst>
            <a:ext uri="{FF2B5EF4-FFF2-40B4-BE49-F238E27FC236}">
              <a16:creationId xmlns:a16="http://schemas.microsoft.com/office/drawing/2014/main" id="{00000000-0008-0000-0100-0000C8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201" name="Text Box 3871">
          <a:extLst>
            <a:ext uri="{FF2B5EF4-FFF2-40B4-BE49-F238E27FC236}">
              <a16:creationId xmlns:a16="http://schemas.microsoft.com/office/drawing/2014/main" id="{00000000-0008-0000-0100-0000C9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202" name="Text Box 3871">
          <a:extLst>
            <a:ext uri="{FF2B5EF4-FFF2-40B4-BE49-F238E27FC236}">
              <a16:creationId xmlns:a16="http://schemas.microsoft.com/office/drawing/2014/main" id="{00000000-0008-0000-0100-0000CA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203" name="Text Box 3871">
          <a:extLst>
            <a:ext uri="{FF2B5EF4-FFF2-40B4-BE49-F238E27FC236}">
              <a16:creationId xmlns:a16="http://schemas.microsoft.com/office/drawing/2014/main" id="{00000000-0008-0000-0100-0000CB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204" name="Text Box 3871">
          <a:extLst>
            <a:ext uri="{FF2B5EF4-FFF2-40B4-BE49-F238E27FC236}">
              <a16:creationId xmlns:a16="http://schemas.microsoft.com/office/drawing/2014/main" id="{00000000-0008-0000-0100-0000CC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205" name="Text Box 3871">
          <a:extLst>
            <a:ext uri="{FF2B5EF4-FFF2-40B4-BE49-F238E27FC236}">
              <a16:creationId xmlns:a16="http://schemas.microsoft.com/office/drawing/2014/main" id="{00000000-0008-0000-0100-0000CD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206" name="Text Box 3871">
          <a:extLst>
            <a:ext uri="{FF2B5EF4-FFF2-40B4-BE49-F238E27FC236}">
              <a16:creationId xmlns:a16="http://schemas.microsoft.com/office/drawing/2014/main" id="{00000000-0008-0000-0100-0000CE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207" name="Text Box 3871">
          <a:extLst>
            <a:ext uri="{FF2B5EF4-FFF2-40B4-BE49-F238E27FC236}">
              <a16:creationId xmlns:a16="http://schemas.microsoft.com/office/drawing/2014/main" id="{00000000-0008-0000-0100-0000CF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208" name="Text Box 3871">
          <a:extLst>
            <a:ext uri="{FF2B5EF4-FFF2-40B4-BE49-F238E27FC236}">
              <a16:creationId xmlns:a16="http://schemas.microsoft.com/office/drawing/2014/main" id="{00000000-0008-0000-0100-0000D0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209" name="Text Box 3871">
          <a:extLst>
            <a:ext uri="{FF2B5EF4-FFF2-40B4-BE49-F238E27FC236}">
              <a16:creationId xmlns:a16="http://schemas.microsoft.com/office/drawing/2014/main" id="{00000000-0008-0000-0100-0000D1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210" name="Text Box 3871">
          <a:extLst>
            <a:ext uri="{FF2B5EF4-FFF2-40B4-BE49-F238E27FC236}">
              <a16:creationId xmlns:a16="http://schemas.microsoft.com/office/drawing/2014/main" id="{00000000-0008-0000-0100-0000D2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211" name="Text Box 3871">
          <a:extLst>
            <a:ext uri="{FF2B5EF4-FFF2-40B4-BE49-F238E27FC236}">
              <a16:creationId xmlns:a16="http://schemas.microsoft.com/office/drawing/2014/main" id="{00000000-0008-0000-0100-0000D3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212" name="Text Box 3871">
          <a:extLst>
            <a:ext uri="{FF2B5EF4-FFF2-40B4-BE49-F238E27FC236}">
              <a16:creationId xmlns:a16="http://schemas.microsoft.com/office/drawing/2014/main" id="{00000000-0008-0000-0100-0000D4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213" name="Text Box 3871">
          <a:extLst>
            <a:ext uri="{FF2B5EF4-FFF2-40B4-BE49-F238E27FC236}">
              <a16:creationId xmlns:a16="http://schemas.microsoft.com/office/drawing/2014/main" id="{00000000-0008-0000-0100-0000D5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214" name="Text Box 3871">
          <a:extLst>
            <a:ext uri="{FF2B5EF4-FFF2-40B4-BE49-F238E27FC236}">
              <a16:creationId xmlns:a16="http://schemas.microsoft.com/office/drawing/2014/main" id="{00000000-0008-0000-0100-0000D6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215" name="Text Box 3871">
          <a:extLst>
            <a:ext uri="{FF2B5EF4-FFF2-40B4-BE49-F238E27FC236}">
              <a16:creationId xmlns:a16="http://schemas.microsoft.com/office/drawing/2014/main" id="{00000000-0008-0000-0100-0000D7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23</xdr:row>
      <xdr:rowOff>0</xdr:rowOff>
    </xdr:from>
    <xdr:ext cx="18531" cy="548483"/>
    <xdr:sp macro="" textlink="">
      <xdr:nvSpPr>
        <xdr:cNvPr id="216" name="Text Box 3871">
          <a:extLst>
            <a:ext uri="{FF2B5EF4-FFF2-40B4-BE49-F238E27FC236}">
              <a16:creationId xmlns:a16="http://schemas.microsoft.com/office/drawing/2014/main" id="{00000000-0008-0000-0100-0000D8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17" name="Text Box 3871">
          <a:extLst>
            <a:ext uri="{FF2B5EF4-FFF2-40B4-BE49-F238E27FC236}">
              <a16:creationId xmlns:a16="http://schemas.microsoft.com/office/drawing/2014/main" id="{00000000-0008-0000-0100-0000D9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18" name="Text Box 3871">
          <a:extLst>
            <a:ext uri="{FF2B5EF4-FFF2-40B4-BE49-F238E27FC236}">
              <a16:creationId xmlns:a16="http://schemas.microsoft.com/office/drawing/2014/main" id="{00000000-0008-0000-0100-0000DA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19" name="Text Box 3871">
          <a:extLst>
            <a:ext uri="{FF2B5EF4-FFF2-40B4-BE49-F238E27FC236}">
              <a16:creationId xmlns:a16="http://schemas.microsoft.com/office/drawing/2014/main" id="{00000000-0008-0000-0100-0000DB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20" name="Text Box 3871">
          <a:extLst>
            <a:ext uri="{FF2B5EF4-FFF2-40B4-BE49-F238E27FC236}">
              <a16:creationId xmlns:a16="http://schemas.microsoft.com/office/drawing/2014/main" id="{00000000-0008-0000-0100-0000DC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21" name="Text Box 3871">
          <a:extLst>
            <a:ext uri="{FF2B5EF4-FFF2-40B4-BE49-F238E27FC236}">
              <a16:creationId xmlns:a16="http://schemas.microsoft.com/office/drawing/2014/main" id="{00000000-0008-0000-0100-0000DD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22" name="Text Box 3871">
          <a:extLst>
            <a:ext uri="{FF2B5EF4-FFF2-40B4-BE49-F238E27FC236}">
              <a16:creationId xmlns:a16="http://schemas.microsoft.com/office/drawing/2014/main" id="{00000000-0008-0000-0100-0000DE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23" name="Text Box 3871">
          <a:extLst>
            <a:ext uri="{FF2B5EF4-FFF2-40B4-BE49-F238E27FC236}">
              <a16:creationId xmlns:a16="http://schemas.microsoft.com/office/drawing/2014/main" id="{00000000-0008-0000-0100-0000DF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24" name="Text Box 3871">
          <a:extLst>
            <a:ext uri="{FF2B5EF4-FFF2-40B4-BE49-F238E27FC236}">
              <a16:creationId xmlns:a16="http://schemas.microsoft.com/office/drawing/2014/main" id="{00000000-0008-0000-0100-0000E0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25" name="Text Box 3871">
          <a:extLst>
            <a:ext uri="{FF2B5EF4-FFF2-40B4-BE49-F238E27FC236}">
              <a16:creationId xmlns:a16="http://schemas.microsoft.com/office/drawing/2014/main" id="{00000000-0008-0000-0100-0000E1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26" name="Text Box 3871">
          <a:extLst>
            <a:ext uri="{FF2B5EF4-FFF2-40B4-BE49-F238E27FC236}">
              <a16:creationId xmlns:a16="http://schemas.microsoft.com/office/drawing/2014/main" id="{00000000-0008-0000-0100-0000E2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27" name="Text Box 3871">
          <a:extLst>
            <a:ext uri="{FF2B5EF4-FFF2-40B4-BE49-F238E27FC236}">
              <a16:creationId xmlns:a16="http://schemas.microsoft.com/office/drawing/2014/main" id="{00000000-0008-0000-0100-0000E3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28" name="Text Box 3871">
          <a:extLst>
            <a:ext uri="{FF2B5EF4-FFF2-40B4-BE49-F238E27FC236}">
              <a16:creationId xmlns:a16="http://schemas.microsoft.com/office/drawing/2014/main" id="{00000000-0008-0000-0100-0000E4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29" name="Text Box 3871">
          <a:extLst>
            <a:ext uri="{FF2B5EF4-FFF2-40B4-BE49-F238E27FC236}">
              <a16:creationId xmlns:a16="http://schemas.microsoft.com/office/drawing/2014/main" id="{00000000-0008-0000-0100-0000E5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30" name="Text Box 3871">
          <a:extLst>
            <a:ext uri="{FF2B5EF4-FFF2-40B4-BE49-F238E27FC236}">
              <a16:creationId xmlns:a16="http://schemas.microsoft.com/office/drawing/2014/main" id="{00000000-0008-0000-0100-0000E6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31" name="Text Box 3871">
          <a:extLst>
            <a:ext uri="{FF2B5EF4-FFF2-40B4-BE49-F238E27FC236}">
              <a16:creationId xmlns:a16="http://schemas.microsoft.com/office/drawing/2014/main" id="{00000000-0008-0000-0100-0000E7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32" name="Text Box 3871">
          <a:extLst>
            <a:ext uri="{FF2B5EF4-FFF2-40B4-BE49-F238E27FC236}">
              <a16:creationId xmlns:a16="http://schemas.microsoft.com/office/drawing/2014/main" id="{00000000-0008-0000-0100-0000E8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33" name="Text Box 3871">
          <a:extLst>
            <a:ext uri="{FF2B5EF4-FFF2-40B4-BE49-F238E27FC236}">
              <a16:creationId xmlns:a16="http://schemas.microsoft.com/office/drawing/2014/main" id="{00000000-0008-0000-0100-0000E9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34" name="Text Box 3871">
          <a:extLst>
            <a:ext uri="{FF2B5EF4-FFF2-40B4-BE49-F238E27FC236}">
              <a16:creationId xmlns:a16="http://schemas.microsoft.com/office/drawing/2014/main" id="{00000000-0008-0000-0100-0000EA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35" name="Text Box 3871">
          <a:extLst>
            <a:ext uri="{FF2B5EF4-FFF2-40B4-BE49-F238E27FC236}">
              <a16:creationId xmlns:a16="http://schemas.microsoft.com/office/drawing/2014/main" id="{00000000-0008-0000-0100-0000EB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36" name="Text Box 3871">
          <a:extLst>
            <a:ext uri="{FF2B5EF4-FFF2-40B4-BE49-F238E27FC236}">
              <a16:creationId xmlns:a16="http://schemas.microsoft.com/office/drawing/2014/main" id="{00000000-0008-0000-0100-0000EC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37" name="Text Box 3871">
          <a:extLst>
            <a:ext uri="{FF2B5EF4-FFF2-40B4-BE49-F238E27FC236}">
              <a16:creationId xmlns:a16="http://schemas.microsoft.com/office/drawing/2014/main" id="{00000000-0008-0000-0100-0000ED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38" name="Text Box 3871">
          <a:extLst>
            <a:ext uri="{FF2B5EF4-FFF2-40B4-BE49-F238E27FC236}">
              <a16:creationId xmlns:a16="http://schemas.microsoft.com/office/drawing/2014/main" id="{00000000-0008-0000-0100-0000EE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25</xdr:row>
      <xdr:rowOff>0</xdr:rowOff>
    </xdr:from>
    <xdr:ext cx="18531" cy="548483"/>
    <xdr:sp macro="" textlink="">
      <xdr:nvSpPr>
        <xdr:cNvPr id="239" name="Text Box 3871">
          <a:extLst>
            <a:ext uri="{FF2B5EF4-FFF2-40B4-BE49-F238E27FC236}">
              <a16:creationId xmlns:a16="http://schemas.microsoft.com/office/drawing/2014/main" id="{00000000-0008-0000-0100-0000EF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40" name="Text Box 3871">
          <a:extLst>
            <a:ext uri="{FF2B5EF4-FFF2-40B4-BE49-F238E27FC236}">
              <a16:creationId xmlns:a16="http://schemas.microsoft.com/office/drawing/2014/main" id="{00000000-0008-0000-0100-0000F0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41" name="Text Box 3871">
          <a:extLst>
            <a:ext uri="{FF2B5EF4-FFF2-40B4-BE49-F238E27FC236}">
              <a16:creationId xmlns:a16="http://schemas.microsoft.com/office/drawing/2014/main" id="{00000000-0008-0000-0100-0000F1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42" name="Text Box 3871">
          <a:extLst>
            <a:ext uri="{FF2B5EF4-FFF2-40B4-BE49-F238E27FC236}">
              <a16:creationId xmlns:a16="http://schemas.microsoft.com/office/drawing/2014/main" id="{00000000-0008-0000-0100-0000F2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43" name="Text Box 3871">
          <a:extLst>
            <a:ext uri="{FF2B5EF4-FFF2-40B4-BE49-F238E27FC236}">
              <a16:creationId xmlns:a16="http://schemas.microsoft.com/office/drawing/2014/main" id="{00000000-0008-0000-0100-0000F3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44" name="Text Box 3871">
          <a:extLst>
            <a:ext uri="{FF2B5EF4-FFF2-40B4-BE49-F238E27FC236}">
              <a16:creationId xmlns:a16="http://schemas.microsoft.com/office/drawing/2014/main" id="{00000000-0008-0000-0100-0000F4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45" name="Text Box 3871">
          <a:extLst>
            <a:ext uri="{FF2B5EF4-FFF2-40B4-BE49-F238E27FC236}">
              <a16:creationId xmlns:a16="http://schemas.microsoft.com/office/drawing/2014/main" id="{00000000-0008-0000-0100-0000F5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46" name="Text Box 3871">
          <a:extLst>
            <a:ext uri="{FF2B5EF4-FFF2-40B4-BE49-F238E27FC236}">
              <a16:creationId xmlns:a16="http://schemas.microsoft.com/office/drawing/2014/main" id="{00000000-0008-0000-0100-0000F6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47" name="Text Box 3871">
          <a:extLst>
            <a:ext uri="{FF2B5EF4-FFF2-40B4-BE49-F238E27FC236}">
              <a16:creationId xmlns:a16="http://schemas.microsoft.com/office/drawing/2014/main" id="{00000000-0008-0000-0100-0000F7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48" name="Text Box 3871">
          <a:extLst>
            <a:ext uri="{FF2B5EF4-FFF2-40B4-BE49-F238E27FC236}">
              <a16:creationId xmlns:a16="http://schemas.microsoft.com/office/drawing/2014/main" id="{00000000-0008-0000-0100-0000F8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49" name="Text Box 3871">
          <a:extLst>
            <a:ext uri="{FF2B5EF4-FFF2-40B4-BE49-F238E27FC236}">
              <a16:creationId xmlns:a16="http://schemas.microsoft.com/office/drawing/2014/main" id="{00000000-0008-0000-0100-0000F9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50" name="Text Box 3871">
          <a:extLst>
            <a:ext uri="{FF2B5EF4-FFF2-40B4-BE49-F238E27FC236}">
              <a16:creationId xmlns:a16="http://schemas.microsoft.com/office/drawing/2014/main" id="{00000000-0008-0000-0100-0000FA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51" name="Text Box 3871">
          <a:extLst>
            <a:ext uri="{FF2B5EF4-FFF2-40B4-BE49-F238E27FC236}">
              <a16:creationId xmlns:a16="http://schemas.microsoft.com/office/drawing/2014/main" id="{00000000-0008-0000-0100-0000FB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52" name="Text Box 3871">
          <a:extLst>
            <a:ext uri="{FF2B5EF4-FFF2-40B4-BE49-F238E27FC236}">
              <a16:creationId xmlns:a16="http://schemas.microsoft.com/office/drawing/2014/main" id="{00000000-0008-0000-0100-0000FC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53" name="Text Box 3871">
          <a:extLst>
            <a:ext uri="{FF2B5EF4-FFF2-40B4-BE49-F238E27FC236}">
              <a16:creationId xmlns:a16="http://schemas.microsoft.com/office/drawing/2014/main" id="{00000000-0008-0000-0100-0000FD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54" name="Text Box 3871">
          <a:extLst>
            <a:ext uri="{FF2B5EF4-FFF2-40B4-BE49-F238E27FC236}">
              <a16:creationId xmlns:a16="http://schemas.microsoft.com/office/drawing/2014/main" id="{00000000-0008-0000-0100-0000FE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55" name="Text Box 3871">
          <a:extLst>
            <a:ext uri="{FF2B5EF4-FFF2-40B4-BE49-F238E27FC236}">
              <a16:creationId xmlns:a16="http://schemas.microsoft.com/office/drawing/2014/main" id="{00000000-0008-0000-0100-0000FF00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56" name="Text Box 3871">
          <a:extLst>
            <a:ext uri="{FF2B5EF4-FFF2-40B4-BE49-F238E27FC236}">
              <a16:creationId xmlns:a16="http://schemas.microsoft.com/office/drawing/2014/main" id="{00000000-0008-0000-0100-000000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57" name="Text Box 3871">
          <a:extLst>
            <a:ext uri="{FF2B5EF4-FFF2-40B4-BE49-F238E27FC236}">
              <a16:creationId xmlns:a16="http://schemas.microsoft.com/office/drawing/2014/main" id="{00000000-0008-0000-0100-000001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58" name="Text Box 3871">
          <a:extLst>
            <a:ext uri="{FF2B5EF4-FFF2-40B4-BE49-F238E27FC236}">
              <a16:creationId xmlns:a16="http://schemas.microsoft.com/office/drawing/2014/main" id="{00000000-0008-0000-0100-000002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59" name="Text Box 3871">
          <a:extLst>
            <a:ext uri="{FF2B5EF4-FFF2-40B4-BE49-F238E27FC236}">
              <a16:creationId xmlns:a16="http://schemas.microsoft.com/office/drawing/2014/main" id="{00000000-0008-0000-0100-000003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60" name="Text Box 3871">
          <a:extLst>
            <a:ext uri="{FF2B5EF4-FFF2-40B4-BE49-F238E27FC236}">
              <a16:creationId xmlns:a16="http://schemas.microsoft.com/office/drawing/2014/main" id="{00000000-0008-0000-0100-000004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61" name="Text Box 3871">
          <a:extLst>
            <a:ext uri="{FF2B5EF4-FFF2-40B4-BE49-F238E27FC236}">
              <a16:creationId xmlns:a16="http://schemas.microsoft.com/office/drawing/2014/main" id="{00000000-0008-0000-0100-000005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27</xdr:row>
      <xdr:rowOff>0</xdr:rowOff>
    </xdr:from>
    <xdr:ext cx="18531" cy="548483"/>
    <xdr:sp macro="" textlink="">
      <xdr:nvSpPr>
        <xdr:cNvPr id="262" name="Text Box 3871">
          <a:extLst>
            <a:ext uri="{FF2B5EF4-FFF2-40B4-BE49-F238E27FC236}">
              <a16:creationId xmlns:a16="http://schemas.microsoft.com/office/drawing/2014/main" id="{00000000-0008-0000-0100-000006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63" name="Text Box 3871">
          <a:extLst>
            <a:ext uri="{FF2B5EF4-FFF2-40B4-BE49-F238E27FC236}">
              <a16:creationId xmlns:a16="http://schemas.microsoft.com/office/drawing/2014/main" id="{00000000-0008-0000-0100-000007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64" name="Text Box 3871">
          <a:extLst>
            <a:ext uri="{FF2B5EF4-FFF2-40B4-BE49-F238E27FC236}">
              <a16:creationId xmlns:a16="http://schemas.microsoft.com/office/drawing/2014/main" id="{00000000-0008-0000-0100-000008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65" name="Text Box 3871">
          <a:extLst>
            <a:ext uri="{FF2B5EF4-FFF2-40B4-BE49-F238E27FC236}">
              <a16:creationId xmlns:a16="http://schemas.microsoft.com/office/drawing/2014/main" id="{00000000-0008-0000-0100-000009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66" name="Text Box 3871">
          <a:extLst>
            <a:ext uri="{FF2B5EF4-FFF2-40B4-BE49-F238E27FC236}">
              <a16:creationId xmlns:a16="http://schemas.microsoft.com/office/drawing/2014/main" id="{00000000-0008-0000-0100-00000A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67" name="Text Box 3871">
          <a:extLst>
            <a:ext uri="{FF2B5EF4-FFF2-40B4-BE49-F238E27FC236}">
              <a16:creationId xmlns:a16="http://schemas.microsoft.com/office/drawing/2014/main" id="{00000000-0008-0000-0100-00000B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68" name="Text Box 3871">
          <a:extLst>
            <a:ext uri="{FF2B5EF4-FFF2-40B4-BE49-F238E27FC236}">
              <a16:creationId xmlns:a16="http://schemas.microsoft.com/office/drawing/2014/main" id="{00000000-0008-0000-0100-00000C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69" name="Text Box 3871">
          <a:extLst>
            <a:ext uri="{FF2B5EF4-FFF2-40B4-BE49-F238E27FC236}">
              <a16:creationId xmlns:a16="http://schemas.microsoft.com/office/drawing/2014/main" id="{00000000-0008-0000-0100-00000D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70" name="Text Box 3871">
          <a:extLst>
            <a:ext uri="{FF2B5EF4-FFF2-40B4-BE49-F238E27FC236}">
              <a16:creationId xmlns:a16="http://schemas.microsoft.com/office/drawing/2014/main" id="{00000000-0008-0000-0100-00000E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71" name="Text Box 3871">
          <a:extLst>
            <a:ext uri="{FF2B5EF4-FFF2-40B4-BE49-F238E27FC236}">
              <a16:creationId xmlns:a16="http://schemas.microsoft.com/office/drawing/2014/main" id="{00000000-0008-0000-0100-00000F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72" name="Text Box 3871">
          <a:extLst>
            <a:ext uri="{FF2B5EF4-FFF2-40B4-BE49-F238E27FC236}">
              <a16:creationId xmlns:a16="http://schemas.microsoft.com/office/drawing/2014/main" id="{00000000-0008-0000-0100-000010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73" name="Text Box 3871">
          <a:extLst>
            <a:ext uri="{FF2B5EF4-FFF2-40B4-BE49-F238E27FC236}">
              <a16:creationId xmlns:a16="http://schemas.microsoft.com/office/drawing/2014/main" id="{00000000-0008-0000-0100-000011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74" name="Text Box 3871">
          <a:extLst>
            <a:ext uri="{FF2B5EF4-FFF2-40B4-BE49-F238E27FC236}">
              <a16:creationId xmlns:a16="http://schemas.microsoft.com/office/drawing/2014/main" id="{00000000-0008-0000-0100-000012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75" name="Text Box 3871">
          <a:extLst>
            <a:ext uri="{FF2B5EF4-FFF2-40B4-BE49-F238E27FC236}">
              <a16:creationId xmlns:a16="http://schemas.microsoft.com/office/drawing/2014/main" id="{00000000-0008-0000-0100-000013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76" name="Text Box 3871">
          <a:extLst>
            <a:ext uri="{FF2B5EF4-FFF2-40B4-BE49-F238E27FC236}">
              <a16:creationId xmlns:a16="http://schemas.microsoft.com/office/drawing/2014/main" id="{00000000-0008-0000-0100-000014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77" name="Text Box 3871">
          <a:extLst>
            <a:ext uri="{FF2B5EF4-FFF2-40B4-BE49-F238E27FC236}">
              <a16:creationId xmlns:a16="http://schemas.microsoft.com/office/drawing/2014/main" id="{00000000-0008-0000-0100-000015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78" name="Text Box 3871">
          <a:extLst>
            <a:ext uri="{FF2B5EF4-FFF2-40B4-BE49-F238E27FC236}">
              <a16:creationId xmlns:a16="http://schemas.microsoft.com/office/drawing/2014/main" id="{00000000-0008-0000-0100-000016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79" name="Text Box 3871">
          <a:extLst>
            <a:ext uri="{FF2B5EF4-FFF2-40B4-BE49-F238E27FC236}">
              <a16:creationId xmlns:a16="http://schemas.microsoft.com/office/drawing/2014/main" id="{00000000-0008-0000-0100-000017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80" name="Text Box 3871">
          <a:extLst>
            <a:ext uri="{FF2B5EF4-FFF2-40B4-BE49-F238E27FC236}">
              <a16:creationId xmlns:a16="http://schemas.microsoft.com/office/drawing/2014/main" id="{00000000-0008-0000-0100-000018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81" name="Text Box 3871">
          <a:extLst>
            <a:ext uri="{FF2B5EF4-FFF2-40B4-BE49-F238E27FC236}">
              <a16:creationId xmlns:a16="http://schemas.microsoft.com/office/drawing/2014/main" id="{00000000-0008-0000-0100-000019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82" name="Text Box 3871">
          <a:extLst>
            <a:ext uri="{FF2B5EF4-FFF2-40B4-BE49-F238E27FC236}">
              <a16:creationId xmlns:a16="http://schemas.microsoft.com/office/drawing/2014/main" id="{00000000-0008-0000-0100-00001A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83" name="Text Box 3871">
          <a:extLst>
            <a:ext uri="{FF2B5EF4-FFF2-40B4-BE49-F238E27FC236}">
              <a16:creationId xmlns:a16="http://schemas.microsoft.com/office/drawing/2014/main" id="{00000000-0008-0000-0100-00001B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84" name="Text Box 3871">
          <a:extLst>
            <a:ext uri="{FF2B5EF4-FFF2-40B4-BE49-F238E27FC236}">
              <a16:creationId xmlns:a16="http://schemas.microsoft.com/office/drawing/2014/main" id="{00000000-0008-0000-0100-00001C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29</xdr:row>
      <xdr:rowOff>0</xdr:rowOff>
    </xdr:from>
    <xdr:ext cx="18531" cy="548483"/>
    <xdr:sp macro="" textlink="">
      <xdr:nvSpPr>
        <xdr:cNvPr id="285" name="Text Box 3871">
          <a:extLst>
            <a:ext uri="{FF2B5EF4-FFF2-40B4-BE49-F238E27FC236}">
              <a16:creationId xmlns:a16="http://schemas.microsoft.com/office/drawing/2014/main" id="{00000000-0008-0000-0100-00001D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286" name="Text Box 3871">
          <a:extLst>
            <a:ext uri="{FF2B5EF4-FFF2-40B4-BE49-F238E27FC236}">
              <a16:creationId xmlns:a16="http://schemas.microsoft.com/office/drawing/2014/main" id="{00000000-0008-0000-0100-00001E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287" name="Text Box 3871">
          <a:extLst>
            <a:ext uri="{FF2B5EF4-FFF2-40B4-BE49-F238E27FC236}">
              <a16:creationId xmlns:a16="http://schemas.microsoft.com/office/drawing/2014/main" id="{00000000-0008-0000-0100-00001F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288" name="Text Box 3871">
          <a:extLst>
            <a:ext uri="{FF2B5EF4-FFF2-40B4-BE49-F238E27FC236}">
              <a16:creationId xmlns:a16="http://schemas.microsoft.com/office/drawing/2014/main" id="{00000000-0008-0000-0100-000020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289" name="Text Box 3871">
          <a:extLst>
            <a:ext uri="{FF2B5EF4-FFF2-40B4-BE49-F238E27FC236}">
              <a16:creationId xmlns:a16="http://schemas.microsoft.com/office/drawing/2014/main" id="{00000000-0008-0000-0100-000021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290" name="Text Box 3871">
          <a:extLst>
            <a:ext uri="{FF2B5EF4-FFF2-40B4-BE49-F238E27FC236}">
              <a16:creationId xmlns:a16="http://schemas.microsoft.com/office/drawing/2014/main" id="{00000000-0008-0000-0100-000022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291" name="Text Box 3871">
          <a:extLst>
            <a:ext uri="{FF2B5EF4-FFF2-40B4-BE49-F238E27FC236}">
              <a16:creationId xmlns:a16="http://schemas.microsoft.com/office/drawing/2014/main" id="{00000000-0008-0000-0100-000023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292" name="Text Box 3871">
          <a:extLst>
            <a:ext uri="{FF2B5EF4-FFF2-40B4-BE49-F238E27FC236}">
              <a16:creationId xmlns:a16="http://schemas.microsoft.com/office/drawing/2014/main" id="{00000000-0008-0000-0100-000024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293" name="Text Box 3871">
          <a:extLst>
            <a:ext uri="{FF2B5EF4-FFF2-40B4-BE49-F238E27FC236}">
              <a16:creationId xmlns:a16="http://schemas.microsoft.com/office/drawing/2014/main" id="{00000000-0008-0000-0100-000025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294" name="Text Box 3871">
          <a:extLst>
            <a:ext uri="{FF2B5EF4-FFF2-40B4-BE49-F238E27FC236}">
              <a16:creationId xmlns:a16="http://schemas.microsoft.com/office/drawing/2014/main" id="{00000000-0008-0000-0100-000026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295" name="Text Box 3871">
          <a:extLst>
            <a:ext uri="{FF2B5EF4-FFF2-40B4-BE49-F238E27FC236}">
              <a16:creationId xmlns:a16="http://schemas.microsoft.com/office/drawing/2014/main" id="{00000000-0008-0000-0100-000027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296" name="Text Box 3871">
          <a:extLst>
            <a:ext uri="{FF2B5EF4-FFF2-40B4-BE49-F238E27FC236}">
              <a16:creationId xmlns:a16="http://schemas.microsoft.com/office/drawing/2014/main" id="{00000000-0008-0000-0100-000028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297" name="Text Box 3871">
          <a:extLst>
            <a:ext uri="{FF2B5EF4-FFF2-40B4-BE49-F238E27FC236}">
              <a16:creationId xmlns:a16="http://schemas.microsoft.com/office/drawing/2014/main" id="{00000000-0008-0000-0100-000029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298" name="Text Box 3871">
          <a:extLst>
            <a:ext uri="{FF2B5EF4-FFF2-40B4-BE49-F238E27FC236}">
              <a16:creationId xmlns:a16="http://schemas.microsoft.com/office/drawing/2014/main" id="{00000000-0008-0000-0100-00002A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299" name="Text Box 3871">
          <a:extLst>
            <a:ext uri="{FF2B5EF4-FFF2-40B4-BE49-F238E27FC236}">
              <a16:creationId xmlns:a16="http://schemas.microsoft.com/office/drawing/2014/main" id="{00000000-0008-0000-0100-00002B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300" name="Text Box 3871">
          <a:extLst>
            <a:ext uri="{FF2B5EF4-FFF2-40B4-BE49-F238E27FC236}">
              <a16:creationId xmlns:a16="http://schemas.microsoft.com/office/drawing/2014/main" id="{00000000-0008-0000-0100-00002C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301" name="Text Box 3871">
          <a:extLst>
            <a:ext uri="{FF2B5EF4-FFF2-40B4-BE49-F238E27FC236}">
              <a16:creationId xmlns:a16="http://schemas.microsoft.com/office/drawing/2014/main" id="{00000000-0008-0000-0100-00002D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302" name="Text Box 3871">
          <a:extLst>
            <a:ext uri="{FF2B5EF4-FFF2-40B4-BE49-F238E27FC236}">
              <a16:creationId xmlns:a16="http://schemas.microsoft.com/office/drawing/2014/main" id="{00000000-0008-0000-0100-00002E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303" name="Text Box 3871">
          <a:extLst>
            <a:ext uri="{FF2B5EF4-FFF2-40B4-BE49-F238E27FC236}">
              <a16:creationId xmlns:a16="http://schemas.microsoft.com/office/drawing/2014/main" id="{00000000-0008-0000-0100-00002F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304" name="Text Box 3871">
          <a:extLst>
            <a:ext uri="{FF2B5EF4-FFF2-40B4-BE49-F238E27FC236}">
              <a16:creationId xmlns:a16="http://schemas.microsoft.com/office/drawing/2014/main" id="{00000000-0008-0000-0100-000030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305" name="Text Box 3871">
          <a:extLst>
            <a:ext uri="{FF2B5EF4-FFF2-40B4-BE49-F238E27FC236}">
              <a16:creationId xmlns:a16="http://schemas.microsoft.com/office/drawing/2014/main" id="{00000000-0008-0000-0100-000031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306" name="Text Box 3871">
          <a:extLst>
            <a:ext uri="{FF2B5EF4-FFF2-40B4-BE49-F238E27FC236}">
              <a16:creationId xmlns:a16="http://schemas.microsoft.com/office/drawing/2014/main" id="{00000000-0008-0000-0100-000032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307" name="Text Box 3871">
          <a:extLst>
            <a:ext uri="{FF2B5EF4-FFF2-40B4-BE49-F238E27FC236}">
              <a16:creationId xmlns:a16="http://schemas.microsoft.com/office/drawing/2014/main" id="{00000000-0008-0000-0100-000033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31</xdr:row>
      <xdr:rowOff>0</xdr:rowOff>
    </xdr:from>
    <xdr:ext cx="18531" cy="548483"/>
    <xdr:sp macro="" textlink="">
      <xdr:nvSpPr>
        <xdr:cNvPr id="308" name="Text Box 3871">
          <a:extLst>
            <a:ext uri="{FF2B5EF4-FFF2-40B4-BE49-F238E27FC236}">
              <a16:creationId xmlns:a16="http://schemas.microsoft.com/office/drawing/2014/main" id="{00000000-0008-0000-0100-000034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09" name="Text Box 3871">
          <a:extLst>
            <a:ext uri="{FF2B5EF4-FFF2-40B4-BE49-F238E27FC236}">
              <a16:creationId xmlns:a16="http://schemas.microsoft.com/office/drawing/2014/main" id="{00000000-0008-0000-0100-000035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10" name="Text Box 3871">
          <a:extLst>
            <a:ext uri="{FF2B5EF4-FFF2-40B4-BE49-F238E27FC236}">
              <a16:creationId xmlns:a16="http://schemas.microsoft.com/office/drawing/2014/main" id="{00000000-0008-0000-0100-000036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11" name="Text Box 3871">
          <a:extLst>
            <a:ext uri="{FF2B5EF4-FFF2-40B4-BE49-F238E27FC236}">
              <a16:creationId xmlns:a16="http://schemas.microsoft.com/office/drawing/2014/main" id="{00000000-0008-0000-0100-000037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12" name="Text Box 3871">
          <a:extLst>
            <a:ext uri="{FF2B5EF4-FFF2-40B4-BE49-F238E27FC236}">
              <a16:creationId xmlns:a16="http://schemas.microsoft.com/office/drawing/2014/main" id="{00000000-0008-0000-0100-000038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13" name="Text Box 3871">
          <a:extLst>
            <a:ext uri="{FF2B5EF4-FFF2-40B4-BE49-F238E27FC236}">
              <a16:creationId xmlns:a16="http://schemas.microsoft.com/office/drawing/2014/main" id="{00000000-0008-0000-0100-000039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14" name="Text Box 3871">
          <a:extLst>
            <a:ext uri="{FF2B5EF4-FFF2-40B4-BE49-F238E27FC236}">
              <a16:creationId xmlns:a16="http://schemas.microsoft.com/office/drawing/2014/main" id="{00000000-0008-0000-0100-00003A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15" name="Text Box 3871">
          <a:extLst>
            <a:ext uri="{FF2B5EF4-FFF2-40B4-BE49-F238E27FC236}">
              <a16:creationId xmlns:a16="http://schemas.microsoft.com/office/drawing/2014/main" id="{00000000-0008-0000-0100-00003B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16" name="Text Box 3871">
          <a:extLst>
            <a:ext uri="{FF2B5EF4-FFF2-40B4-BE49-F238E27FC236}">
              <a16:creationId xmlns:a16="http://schemas.microsoft.com/office/drawing/2014/main" id="{00000000-0008-0000-0100-00003C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17" name="Text Box 3871">
          <a:extLst>
            <a:ext uri="{FF2B5EF4-FFF2-40B4-BE49-F238E27FC236}">
              <a16:creationId xmlns:a16="http://schemas.microsoft.com/office/drawing/2014/main" id="{00000000-0008-0000-0100-00003D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18" name="Text Box 3871">
          <a:extLst>
            <a:ext uri="{FF2B5EF4-FFF2-40B4-BE49-F238E27FC236}">
              <a16:creationId xmlns:a16="http://schemas.microsoft.com/office/drawing/2014/main" id="{00000000-0008-0000-0100-00003E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19" name="Text Box 3871">
          <a:extLst>
            <a:ext uri="{FF2B5EF4-FFF2-40B4-BE49-F238E27FC236}">
              <a16:creationId xmlns:a16="http://schemas.microsoft.com/office/drawing/2014/main" id="{00000000-0008-0000-0100-00003F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20" name="Text Box 3871">
          <a:extLst>
            <a:ext uri="{FF2B5EF4-FFF2-40B4-BE49-F238E27FC236}">
              <a16:creationId xmlns:a16="http://schemas.microsoft.com/office/drawing/2014/main" id="{00000000-0008-0000-0100-000040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21" name="Text Box 3871">
          <a:extLst>
            <a:ext uri="{FF2B5EF4-FFF2-40B4-BE49-F238E27FC236}">
              <a16:creationId xmlns:a16="http://schemas.microsoft.com/office/drawing/2014/main" id="{00000000-0008-0000-0100-000041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22" name="Text Box 3871">
          <a:extLst>
            <a:ext uri="{FF2B5EF4-FFF2-40B4-BE49-F238E27FC236}">
              <a16:creationId xmlns:a16="http://schemas.microsoft.com/office/drawing/2014/main" id="{00000000-0008-0000-0100-000042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23" name="Text Box 3871">
          <a:extLst>
            <a:ext uri="{FF2B5EF4-FFF2-40B4-BE49-F238E27FC236}">
              <a16:creationId xmlns:a16="http://schemas.microsoft.com/office/drawing/2014/main" id="{00000000-0008-0000-0100-000043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24" name="Text Box 3871">
          <a:extLst>
            <a:ext uri="{FF2B5EF4-FFF2-40B4-BE49-F238E27FC236}">
              <a16:creationId xmlns:a16="http://schemas.microsoft.com/office/drawing/2014/main" id="{00000000-0008-0000-0100-000044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25" name="Text Box 3871">
          <a:extLst>
            <a:ext uri="{FF2B5EF4-FFF2-40B4-BE49-F238E27FC236}">
              <a16:creationId xmlns:a16="http://schemas.microsoft.com/office/drawing/2014/main" id="{00000000-0008-0000-0100-000045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26" name="Text Box 3871">
          <a:extLst>
            <a:ext uri="{FF2B5EF4-FFF2-40B4-BE49-F238E27FC236}">
              <a16:creationId xmlns:a16="http://schemas.microsoft.com/office/drawing/2014/main" id="{00000000-0008-0000-0100-000046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27" name="Text Box 3871">
          <a:extLst>
            <a:ext uri="{FF2B5EF4-FFF2-40B4-BE49-F238E27FC236}">
              <a16:creationId xmlns:a16="http://schemas.microsoft.com/office/drawing/2014/main" id="{00000000-0008-0000-0100-000047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28" name="Text Box 3871">
          <a:extLst>
            <a:ext uri="{FF2B5EF4-FFF2-40B4-BE49-F238E27FC236}">
              <a16:creationId xmlns:a16="http://schemas.microsoft.com/office/drawing/2014/main" id="{00000000-0008-0000-0100-000048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29" name="Text Box 3871">
          <a:extLst>
            <a:ext uri="{FF2B5EF4-FFF2-40B4-BE49-F238E27FC236}">
              <a16:creationId xmlns:a16="http://schemas.microsoft.com/office/drawing/2014/main" id="{00000000-0008-0000-0100-000049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30" name="Text Box 3871">
          <a:extLst>
            <a:ext uri="{FF2B5EF4-FFF2-40B4-BE49-F238E27FC236}">
              <a16:creationId xmlns:a16="http://schemas.microsoft.com/office/drawing/2014/main" id="{00000000-0008-0000-0100-00004A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33</xdr:row>
      <xdr:rowOff>0</xdr:rowOff>
    </xdr:from>
    <xdr:ext cx="18531" cy="548483"/>
    <xdr:sp macro="" textlink="">
      <xdr:nvSpPr>
        <xdr:cNvPr id="331" name="Text Box 3871">
          <a:extLst>
            <a:ext uri="{FF2B5EF4-FFF2-40B4-BE49-F238E27FC236}">
              <a16:creationId xmlns:a16="http://schemas.microsoft.com/office/drawing/2014/main" id="{00000000-0008-0000-0100-00004B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32" name="Text Box 3871">
          <a:extLst>
            <a:ext uri="{FF2B5EF4-FFF2-40B4-BE49-F238E27FC236}">
              <a16:creationId xmlns:a16="http://schemas.microsoft.com/office/drawing/2014/main" id="{00000000-0008-0000-0100-00004C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33" name="Text Box 3871">
          <a:extLst>
            <a:ext uri="{FF2B5EF4-FFF2-40B4-BE49-F238E27FC236}">
              <a16:creationId xmlns:a16="http://schemas.microsoft.com/office/drawing/2014/main" id="{00000000-0008-0000-0100-00004D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34" name="Text Box 3871">
          <a:extLst>
            <a:ext uri="{FF2B5EF4-FFF2-40B4-BE49-F238E27FC236}">
              <a16:creationId xmlns:a16="http://schemas.microsoft.com/office/drawing/2014/main" id="{00000000-0008-0000-0100-00004E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35" name="Text Box 3871">
          <a:extLst>
            <a:ext uri="{FF2B5EF4-FFF2-40B4-BE49-F238E27FC236}">
              <a16:creationId xmlns:a16="http://schemas.microsoft.com/office/drawing/2014/main" id="{00000000-0008-0000-0100-00004F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36" name="Text Box 3871">
          <a:extLst>
            <a:ext uri="{FF2B5EF4-FFF2-40B4-BE49-F238E27FC236}">
              <a16:creationId xmlns:a16="http://schemas.microsoft.com/office/drawing/2014/main" id="{00000000-0008-0000-0100-000050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37" name="Text Box 3871">
          <a:extLst>
            <a:ext uri="{FF2B5EF4-FFF2-40B4-BE49-F238E27FC236}">
              <a16:creationId xmlns:a16="http://schemas.microsoft.com/office/drawing/2014/main" id="{00000000-0008-0000-0100-000051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38" name="Text Box 3871">
          <a:extLst>
            <a:ext uri="{FF2B5EF4-FFF2-40B4-BE49-F238E27FC236}">
              <a16:creationId xmlns:a16="http://schemas.microsoft.com/office/drawing/2014/main" id="{00000000-0008-0000-0100-000052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39" name="Text Box 3871">
          <a:extLst>
            <a:ext uri="{FF2B5EF4-FFF2-40B4-BE49-F238E27FC236}">
              <a16:creationId xmlns:a16="http://schemas.microsoft.com/office/drawing/2014/main" id="{00000000-0008-0000-0100-000053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40" name="Text Box 3871">
          <a:extLst>
            <a:ext uri="{FF2B5EF4-FFF2-40B4-BE49-F238E27FC236}">
              <a16:creationId xmlns:a16="http://schemas.microsoft.com/office/drawing/2014/main" id="{00000000-0008-0000-0100-000054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41" name="Text Box 3871">
          <a:extLst>
            <a:ext uri="{FF2B5EF4-FFF2-40B4-BE49-F238E27FC236}">
              <a16:creationId xmlns:a16="http://schemas.microsoft.com/office/drawing/2014/main" id="{00000000-0008-0000-0100-000055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42" name="Text Box 3871">
          <a:extLst>
            <a:ext uri="{FF2B5EF4-FFF2-40B4-BE49-F238E27FC236}">
              <a16:creationId xmlns:a16="http://schemas.microsoft.com/office/drawing/2014/main" id="{00000000-0008-0000-0100-000056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43" name="Text Box 3871">
          <a:extLst>
            <a:ext uri="{FF2B5EF4-FFF2-40B4-BE49-F238E27FC236}">
              <a16:creationId xmlns:a16="http://schemas.microsoft.com/office/drawing/2014/main" id="{00000000-0008-0000-0100-000057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44" name="Text Box 3871">
          <a:extLst>
            <a:ext uri="{FF2B5EF4-FFF2-40B4-BE49-F238E27FC236}">
              <a16:creationId xmlns:a16="http://schemas.microsoft.com/office/drawing/2014/main" id="{00000000-0008-0000-0100-000058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45" name="Text Box 3871">
          <a:extLst>
            <a:ext uri="{FF2B5EF4-FFF2-40B4-BE49-F238E27FC236}">
              <a16:creationId xmlns:a16="http://schemas.microsoft.com/office/drawing/2014/main" id="{00000000-0008-0000-0100-000059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46" name="Text Box 3871">
          <a:extLst>
            <a:ext uri="{FF2B5EF4-FFF2-40B4-BE49-F238E27FC236}">
              <a16:creationId xmlns:a16="http://schemas.microsoft.com/office/drawing/2014/main" id="{00000000-0008-0000-0100-00005A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47" name="Text Box 3871">
          <a:extLst>
            <a:ext uri="{FF2B5EF4-FFF2-40B4-BE49-F238E27FC236}">
              <a16:creationId xmlns:a16="http://schemas.microsoft.com/office/drawing/2014/main" id="{00000000-0008-0000-0100-00005B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48" name="Text Box 3871">
          <a:extLst>
            <a:ext uri="{FF2B5EF4-FFF2-40B4-BE49-F238E27FC236}">
              <a16:creationId xmlns:a16="http://schemas.microsoft.com/office/drawing/2014/main" id="{00000000-0008-0000-0100-00005C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49" name="Text Box 3871">
          <a:extLst>
            <a:ext uri="{FF2B5EF4-FFF2-40B4-BE49-F238E27FC236}">
              <a16:creationId xmlns:a16="http://schemas.microsoft.com/office/drawing/2014/main" id="{00000000-0008-0000-0100-00005D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50" name="Text Box 3871">
          <a:extLst>
            <a:ext uri="{FF2B5EF4-FFF2-40B4-BE49-F238E27FC236}">
              <a16:creationId xmlns:a16="http://schemas.microsoft.com/office/drawing/2014/main" id="{00000000-0008-0000-0100-00005E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51" name="Text Box 3871">
          <a:extLst>
            <a:ext uri="{FF2B5EF4-FFF2-40B4-BE49-F238E27FC236}">
              <a16:creationId xmlns:a16="http://schemas.microsoft.com/office/drawing/2014/main" id="{00000000-0008-0000-0100-00005F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52" name="Text Box 3871">
          <a:extLst>
            <a:ext uri="{FF2B5EF4-FFF2-40B4-BE49-F238E27FC236}">
              <a16:creationId xmlns:a16="http://schemas.microsoft.com/office/drawing/2014/main" id="{00000000-0008-0000-0100-000060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53" name="Text Box 3871">
          <a:extLst>
            <a:ext uri="{FF2B5EF4-FFF2-40B4-BE49-F238E27FC236}">
              <a16:creationId xmlns:a16="http://schemas.microsoft.com/office/drawing/2014/main" id="{00000000-0008-0000-0100-000061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  <xdr:oneCellAnchor>
    <xdr:from>
      <xdr:col>34</xdr:col>
      <xdr:colOff>0</xdr:colOff>
      <xdr:row>35</xdr:row>
      <xdr:rowOff>0</xdr:rowOff>
    </xdr:from>
    <xdr:ext cx="18531" cy="548483"/>
    <xdr:sp macro="" textlink="">
      <xdr:nvSpPr>
        <xdr:cNvPr id="354" name="Text Box 3871">
          <a:extLst>
            <a:ext uri="{FF2B5EF4-FFF2-40B4-BE49-F238E27FC236}">
              <a16:creationId xmlns:a16="http://schemas.microsoft.com/office/drawing/2014/main" id="{00000000-0008-0000-0100-000062010000}"/>
            </a:ext>
          </a:extLst>
        </xdr:cNvPr>
        <xdr:cNvSpPr txBox="1">
          <a:spLocks noChangeArrowheads="1"/>
        </xdr:cNvSpPr>
      </xdr:nvSpPr>
      <xdr:spPr bwMode="auto">
        <a:xfrm>
          <a:off x="7124700" y="3400425"/>
          <a:ext cx="18531" cy="5484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50292" rIns="0" bIns="0" anchor="t" upright="1">
          <a:spAutoFit/>
        </a:bodyPr>
        <a:lstStyle/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  <a:p>
          <a:pPr algn="l" rtl="0">
            <a:defRPr sz="1000"/>
          </a:pPr>
          <a:endParaRPr lang="en-US" sz="1400" b="0" i="0" strike="noStrike">
            <a:solidFill>
              <a:srgbClr val="000000"/>
            </a:solidFill>
            <a:latin typeface="Cordia New"/>
            <a:cs typeface="Cordia New"/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3_Steel%20Ru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Record"/>
      <sheetName val="Certificate "/>
      <sheetName val="Report"/>
      <sheetName val="Result"/>
      <sheetName val="Uncertainty Budget"/>
      <sheetName val="Uncert of STD"/>
    </sheetNames>
    <sheetDataSet>
      <sheetData sheetId="0"/>
      <sheetData sheetId="1">
        <row r="5">
          <cell r="J5" t="str">
            <v>SPR16050023-8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N41"/>
  <sheetViews>
    <sheetView view="pageBreakPreview" topLeftCell="A13" zoomScaleNormal="100" zoomScaleSheetLayoutView="100" workbookViewId="0">
      <selection activeCell="AD17" sqref="AD17:AG18"/>
    </sheetView>
  </sheetViews>
  <sheetFormatPr defaultColWidth="7.5703125" defaultRowHeight="18.75" customHeight="1"/>
  <cols>
    <col min="1" max="67" width="3.140625" style="86" customWidth="1"/>
    <col min="68" max="189" width="7.5703125" style="86"/>
    <col min="190" max="190" width="1.5703125" style="86" customWidth="1"/>
    <col min="191" max="194" width="3.5703125" style="86" customWidth="1"/>
    <col min="195" max="198" width="5.42578125" style="86" customWidth="1"/>
    <col min="199" max="214" width="4" style="86" customWidth="1"/>
    <col min="215" max="216" width="3.42578125" style="86" customWidth="1"/>
    <col min="217" max="254" width="3.5703125" style="86" customWidth="1"/>
    <col min="255" max="445" width="7.5703125" style="86"/>
    <col min="446" max="446" width="1.5703125" style="86" customWidth="1"/>
    <col min="447" max="450" width="3.5703125" style="86" customWidth="1"/>
    <col min="451" max="454" width="5.42578125" style="86" customWidth="1"/>
    <col min="455" max="470" width="4" style="86" customWidth="1"/>
    <col min="471" max="472" width="3.42578125" style="86" customWidth="1"/>
    <col min="473" max="510" width="3.5703125" style="86" customWidth="1"/>
    <col min="511" max="701" width="7.5703125" style="86"/>
    <col min="702" max="702" width="1.5703125" style="86" customWidth="1"/>
    <col min="703" max="706" width="3.5703125" style="86" customWidth="1"/>
    <col min="707" max="710" width="5.42578125" style="86" customWidth="1"/>
    <col min="711" max="726" width="4" style="86" customWidth="1"/>
    <col min="727" max="728" width="3.42578125" style="86" customWidth="1"/>
    <col min="729" max="766" width="3.5703125" style="86" customWidth="1"/>
    <col min="767" max="957" width="7.5703125" style="86"/>
    <col min="958" max="958" width="1.5703125" style="86" customWidth="1"/>
    <col min="959" max="962" width="3.5703125" style="86" customWidth="1"/>
    <col min="963" max="966" width="5.42578125" style="86" customWidth="1"/>
    <col min="967" max="982" width="4" style="86" customWidth="1"/>
    <col min="983" max="984" width="3.42578125" style="86" customWidth="1"/>
    <col min="985" max="1022" width="3.5703125" style="86" customWidth="1"/>
    <col min="1023" max="1213" width="7.5703125" style="86"/>
    <col min="1214" max="1214" width="1.5703125" style="86" customWidth="1"/>
    <col min="1215" max="1218" width="3.5703125" style="86" customWidth="1"/>
    <col min="1219" max="1222" width="5.42578125" style="86" customWidth="1"/>
    <col min="1223" max="1238" width="4" style="86" customWidth="1"/>
    <col min="1239" max="1240" width="3.42578125" style="86" customWidth="1"/>
    <col min="1241" max="1278" width="3.5703125" style="86" customWidth="1"/>
    <col min="1279" max="1469" width="7.5703125" style="86"/>
    <col min="1470" max="1470" width="1.5703125" style="86" customWidth="1"/>
    <col min="1471" max="1474" width="3.5703125" style="86" customWidth="1"/>
    <col min="1475" max="1478" width="5.42578125" style="86" customWidth="1"/>
    <col min="1479" max="1494" width="4" style="86" customWidth="1"/>
    <col min="1495" max="1496" width="3.42578125" style="86" customWidth="1"/>
    <col min="1497" max="1534" width="3.5703125" style="86" customWidth="1"/>
    <col min="1535" max="1725" width="7.5703125" style="86"/>
    <col min="1726" max="1726" width="1.5703125" style="86" customWidth="1"/>
    <col min="1727" max="1730" width="3.5703125" style="86" customWidth="1"/>
    <col min="1731" max="1734" width="5.42578125" style="86" customWidth="1"/>
    <col min="1735" max="1750" width="4" style="86" customWidth="1"/>
    <col min="1751" max="1752" width="3.42578125" style="86" customWidth="1"/>
    <col min="1753" max="1790" width="3.5703125" style="86" customWidth="1"/>
    <col min="1791" max="1981" width="7.5703125" style="86"/>
    <col min="1982" max="1982" width="1.5703125" style="86" customWidth="1"/>
    <col min="1983" max="1986" width="3.5703125" style="86" customWidth="1"/>
    <col min="1987" max="1990" width="5.42578125" style="86" customWidth="1"/>
    <col min="1991" max="2006" width="4" style="86" customWidth="1"/>
    <col min="2007" max="2008" width="3.42578125" style="86" customWidth="1"/>
    <col min="2009" max="2046" width="3.5703125" style="86" customWidth="1"/>
    <col min="2047" max="2237" width="7.5703125" style="86"/>
    <col min="2238" max="2238" width="1.5703125" style="86" customWidth="1"/>
    <col min="2239" max="2242" width="3.5703125" style="86" customWidth="1"/>
    <col min="2243" max="2246" width="5.42578125" style="86" customWidth="1"/>
    <col min="2247" max="2262" width="4" style="86" customWidth="1"/>
    <col min="2263" max="2264" width="3.42578125" style="86" customWidth="1"/>
    <col min="2265" max="2302" width="3.5703125" style="86" customWidth="1"/>
    <col min="2303" max="2493" width="7.5703125" style="86"/>
    <col min="2494" max="2494" width="1.5703125" style="86" customWidth="1"/>
    <col min="2495" max="2498" width="3.5703125" style="86" customWidth="1"/>
    <col min="2499" max="2502" width="5.42578125" style="86" customWidth="1"/>
    <col min="2503" max="2518" width="4" style="86" customWidth="1"/>
    <col min="2519" max="2520" width="3.42578125" style="86" customWidth="1"/>
    <col min="2521" max="2558" width="3.5703125" style="86" customWidth="1"/>
    <col min="2559" max="2749" width="7.5703125" style="86"/>
    <col min="2750" max="2750" width="1.5703125" style="86" customWidth="1"/>
    <col min="2751" max="2754" width="3.5703125" style="86" customWidth="1"/>
    <col min="2755" max="2758" width="5.42578125" style="86" customWidth="1"/>
    <col min="2759" max="2774" width="4" style="86" customWidth="1"/>
    <col min="2775" max="2776" width="3.42578125" style="86" customWidth="1"/>
    <col min="2777" max="2814" width="3.5703125" style="86" customWidth="1"/>
    <col min="2815" max="3005" width="7.5703125" style="86"/>
    <col min="3006" max="3006" width="1.5703125" style="86" customWidth="1"/>
    <col min="3007" max="3010" width="3.5703125" style="86" customWidth="1"/>
    <col min="3011" max="3014" width="5.42578125" style="86" customWidth="1"/>
    <col min="3015" max="3030" width="4" style="86" customWidth="1"/>
    <col min="3031" max="3032" width="3.42578125" style="86" customWidth="1"/>
    <col min="3033" max="3070" width="3.5703125" style="86" customWidth="1"/>
    <col min="3071" max="3261" width="7.5703125" style="86"/>
    <col min="3262" max="3262" width="1.5703125" style="86" customWidth="1"/>
    <col min="3263" max="3266" width="3.5703125" style="86" customWidth="1"/>
    <col min="3267" max="3270" width="5.42578125" style="86" customWidth="1"/>
    <col min="3271" max="3286" width="4" style="86" customWidth="1"/>
    <col min="3287" max="3288" width="3.42578125" style="86" customWidth="1"/>
    <col min="3289" max="3326" width="3.5703125" style="86" customWidth="1"/>
    <col min="3327" max="3517" width="7.5703125" style="86"/>
    <col min="3518" max="3518" width="1.5703125" style="86" customWidth="1"/>
    <col min="3519" max="3522" width="3.5703125" style="86" customWidth="1"/>
    <col min="3523" max="3526" width="5.42578125" style="86" customWidth="1"/>
    <col min="3527" max="3542" width="4" style="86" customWidth="1"/>
    <col min="3543" max="3544" width="3.42578125" style="86" customWidth="1"/>
    <col min="3545" max="3582" width="3.5703125" style="86" customWidth="1"/>
    <col min="3583" max="3773" width="7.5703125" style="86"/>
    <col min="3774" max="3774" width="1.5703125" style="86" customWidth="1"/>
    <col min="3775" max="3778" width="3.5703125" style="86" customWidth="1"/>
    <col min="3779" max="3782" width="5.42578125" style="86" customWidth="1"/>
    <col min="3783" max="3798" width="4" style="86" customWidth="1"/>
    <col min="3799" max="3800" width="3.42578125" style="86" customWidth="1"/>
    <col min="3801" max="3838" width="3.5703125" style="86" customWidth="1"/>
    <col min="3839" max="4029" width="7.5703125" style="86"/>
    <col min="4030" max="4030" width="1.5703125" style="86" customWidth="1"/>
    <col min="4031" max="4034" width="3.5703125" style="86" customWidth="1"/>
    <col min="4035" max="4038" width="5.42578125" style="86" customWidth="1"/>
    <col min="4039" max="4054" width="4" style="86" customWidth="1"/>
    <col min="4055" max="4056" width="3.42578125" style="86" customWidth="1"/>
    <col min="4057" max="4094" width="3.5703125" style="86" customWidth="1"/>
    <col min="4095" max="4285" width="7.5703125" style="86"/>
    <col min="4286" max="4286" width="1.5703125" style="86" customWidth="1"/>
    <col min="4287" max="4290" width="3.5703125" style="86" customWidth="1"/>
    <col min="4291" max="4294" width="5.42578125" style="86" customWidth="1"/>
    <col min="4295" max="4310" width="4" style="86" customWidth="1"/>
    <col min="4311" max="4312" width="3.42578125" style="86" customWidth="1"/>
    <col min="4313" max="4350" width="3.5703125" style="86" customWidth="1"/>
    <col min="4351" max="4541" width="7.5703125" style="86"/>
    <col min="4542" max="4542" width="1.5703125" style="86" customWidth="1"/>
    <col min="4543" max="4546" width="3.5703125" style="86" customWidth="1"/>
    <col min="4547" max="4550" width="5.42578125" style="86" customWidth="1"/>
    <col min="4551" max="4566" width="4" style="86" customWidth="1"/>
    <col min="4567" max="4568" width="3.42578125" style="86" customWidth="1"/>
    <col min="4569" max="4606" width="3.5703125" style="86" customWidth="1"/>
    <col min="4607" max="4797" width="7.5703125" style="86"/>
    <col min="4798" max="4798" width="1.5703125" style="86" customWidth="1"/>
    <col min="4799" max="4802" width="3.5703125" style="86" customWidth="1"/>
    <col min="4803" max="4806" width="5.42578125" style="86" customWidth="1"/>
    <col min="4807" max="4822" width="4" style="86" customWidth="1"/>
    <col min="4823" max="4824" width="3.42578125" style="86" customWidth="1"/>
    <col min="4825" max="4862" width="3.5703125" style="86" customWidth="1"/>
    <col min="4863" max="5053" width="7.5703125" style="86"/>
    <col min="5054" max="5054" width="1.5703125" style="86" customWidth="1"/>
    <col min="5055" max="5058" width="3.5703125" style="86" customWidth="1"/>
    <col min="5059" max="5062" width="5.42578125" style="86" customWidth="1"/>
    <col min="5063" max="5078" width="4" style="86" customWidth="1"/>
    <col min="5079" max="5080" width="3.42578125" style="86" customWidth="1"/>
    <col min="5081" max="5118" width="3.5703125" style="86" customWidth="1"/>
    <col min="5119" max="5309" width="7.5703125" style="86"/>
    <col min="5310" max="5310" width="1.5703125" style="86" customWidth="1"/>
    <col min="5311" max="5314" width="3.5703125" style="86" customWidth="1"/>
    <col min="5315" max="5318" width="5.42578125" style="86" customWidth="1"/>
    <col min="5319" max="5334" width="4" style="86" customWidth="1"/>
    <col min="5335" max="5336" width="3.42578125" style="86" customWidth="1"/>
    <col min="5337" max="5374" width="3.5703125" style="86" customWidth="1"/>
    <col min="5375" max="5565" width="7.5703125" style="86"/>
    <col min="5566" max="5566" width="1.5703125" style="86" customWidth="1"/>
    <col min="5567" max="5570" width="3.5703125" style="86" customWidth="1"/>
    <col min="5571" max="5574" width="5.42578125" style="86" customWidth="1"/>
    <col min="5575" max="5590" width="4" style="86" customWidth="1"/>
    <col min="5591" max="5592" width="3.42578125" style="86" customWidth="1"/>
    <col min="5593" max="5630" width="3.5703125" style="86" customWidth="1"/>
    <col min="5631" max="5821" width="7.5703125" style="86"/>
    <col min="5822" max="5822" width="1.5703125" style="86" customWidth="1"/>
    <col min="5823" max="5826" width="3.5703125" style="86" customWidth="1"/>
    <col min="5827" max="5830" width="5.42578125" style="86" customWidth="1"/>
    <col min="5831" max="5846" width="4" style="86" customWidth="1"/>
    <col min="5847" max="5848" width="3.42578125" style="86" customWidth="1"/>
    <col min="5849" max="5886" width="3.5703125" style="86" customWidth="1"/>
    <col min="5887" max="6077" width="7.5703125" style="86"/>
    <col min="6078" max="6078" width="1.5703125" style="86" customWidth="1"/>
    <col min="6079" max="6082" width="3.5703125" style="86" customWidth="1"/>
    <col min="6083" max="6086" width="5.42578125" style="86" customWidth="1"/>
    <col min="6087" max="6102" width="4" style="86" customWidth="1"/>
    <col min="6103" max="6104" width="3.42578125" style="86" customWidth="1"/>
    <col min="6105" max="6142" width="3.5703125" style="86" customWidth="1"/>
    <col min="6143" max="6333" width="7.5703125" style="86"/>
    <col min="6334" max="6334" width="1.5703125" style="86" customWidth="1"/>
    <col min="6335" max="6338" width="3.5703125" style="86" customWidth="1"/>
    <col min="6339" max="6342" width="5.42578125" style="86" customWidth="1"/>
    <col min="6343" max="6358" width="4" style="86" customWidth="1"/>
    <col min="6359" max="6360" width="3.42578125" style="86" customWidth="1"/>
    <col min="6361" max="6398" width="3.5703125" style="86" customWidth="1"/>
    <col min="6399" max="6589" width="7.5703125" style="86"/>
    <col min="6590" max="6590" width="1.5703125" style="86" customWidth="1"/>
    <col min="6591" max="6594" width="3.5703125" style="86" customWidth="1"/>
    <col min="6595" max="6598" width="5.42578125" style="86" customWidth="1"/>
    <col min="6599" max="6614" width="4" style="86" customWidth="1"/>
    <col min="6615" max="6616" width="3.42578125" style="86" customWidth="1"/>
    <col min="6617" max="6654" width="3.5703125" style="86" customWidth="1"/>
    <col min="6655" max="6845" width="7.5703125" style="86"/>
    <col min="6846" max="6846" width="1.5703125" style="86" customWidth="1"/>
    <col min="6847" max="6850" width="3.5703125" style="86" customWidth="1"/>
    <col min="6851" max="6854" width="5.42578125" style="86" customWidth="1"/>
    <col min="6855" max="6870" width="4" style="86" customWidth="1"/>
    <col min="6871" max="6872" width="3.42578125" style="86" customWidth="1"/>
    <col min="6873" max="6910" width="3.5703125" style="86" customWidth="1"/>
    <col min="6911" max="7101" width="7.5703125" style="86"/>
    <col min="7102" max="7102" width="1.5703125" style="86" customWidth="1"/>
    <col min="7103" max="7106" width="3.5703125" style="86" customWidth="1"/>
    <col min="7107" max="7110" width="5.42578125" style="86" customWidth="1"/>
    <col min="7111" max="7126" width="4" style="86" customWidth="1"/>
    <col min="7127" max="7128" width="3.42578125" style="86" customWidth="1"/>
    <col min="7129" max="7166" width="3.5703125" style="86" customWidth="1"/>
    <col min="7167" max="7357" width="7.5703125" style="86"/>
    <col min="7358" max="7358" width="1.5703125" style="86" customWidth="1"/>
    <col min="7359" max="7362" width="3.5703125" style="86" customWidth="1"/>
    <col min="7363" max="7366" width="5.42578125" style="86" customWidth="1"/>
    <col min="7367" max="7382" width="4" style="86" customWidth="1"/>
    <col min="7383" max="7384" width="3.42578125" style="86" customWidth="1"/>
    <col min="7385" max="7422" width="3.5703125" style="86" customWidth="1"/>
    <col min="7423" max="7613" width="7.5703125" style="86"/>
    <col min="7614" max="7614" width="1.5703125" style="86" customWidth="1"/>
    <col min="7615" max="7618" width="3.5703125" style="86" customWidth="1"/>
    <col min="7619" max="7622" width="5.42578125" style="86" customWidth="1"/>
    <col min="7623" max="7638" width="4" style="86" customWidth="1"/>
    <col min="7639" max="7640" width="3.42578125" style="86" customWidth="1"/>
    <col min="7641" max="7678" width="3.5703125" style="86" customWidth="1"/>
    <col min="7679" max="7869" width="7.5703125" style="86"/>
    <col min="7870" max="7870" width="1.5703125" style="86" customWidth="1"/>
    <col min="7871" max="7874" width="3.5703125" style="86" customWidth="1"/>
    <col min="7875" max="7878" width="5.42578125" style="86" customWidth="1"/>
    <col min="7879" max="7894" width="4" style="86" customWidth="1"/>
    <col min="7895" max="7896" width="3.42578125" style="86" customWidth="1"/>
    <col min="7897" max="7934" width="3.5703125" style="86" customWidth="1"/>
    <col min="7935" max="8125" width="7.5703125" style="86"/>
    <col min="8126" max="8126" width="1.5703125" style="86" customWidth="1"/>
    <col min="8127" max="8130" width="3.5703125" style="86" customWidth="1"/>
    <col min="8131" max="8134" width="5.42578125" style="86" customWidth="1"/>
    <col min="8135" max="8150" width="4" style="86" customWidth="1"/>
    <col min="8151" max="8152" width="3.42578125" style="86" customWidth="1"/>
    <col min="8153" max="8190" width="3.5703125" style="86" customWidth="1"/>
    <col min="8191" max="8381" width="7.5703125" style="86"/>
    <col min="8382" max="8382" width="1.5703125" style="86" customWidth="1"/>
    <col min="8383" max="8386" width="3.5703125" style="86" customWidth="1"/>
    <col min="8387" max="8390" width="5.42578125" style="86" customWidth="1"/>
    <col min="8391" max="8406" width="4" style="86" customWidth="1"/>
    <col min="8407" max="8408" width="3.42578125" style="86" customWidth="1"/>
    <col min="8409" max="8446" width="3.5703125" style="86" customWidth="1"/>
    <col min="8447" max="8637" width="7.5703125" style="86"/>
    <col min="8638" max="8638" width="1.5703125" style="86" customWidth="1"/>
    <col min="8639" max="8642" width="3.5703125" style="86" customWidth="1"/>
    <col min="8643" max="8646" width="5.42578125" style="86" customWidth="1"/>
    <col min="8647" max="8662" width="4" style="86" customWidth="1"/>
    <col min="8663" max="8664" width="3.42578125" style="86" customWidth="1"/>
    <col min="8665" max="8702" width="3.5703125" style="86" customWidth="1"/>
    <col min="8703" max="8893" width="7.5703125" style="86"/>
    <col min="8894" max="8894" width="1.5703125" style="86" customWidth="1"/>
    <col min="8895" max="8898" width="3.5703125" style="86" customWidth="1"/>
    <col min="8899" max="8902" width="5.42578125" style="86" customWidth="1"/>
    <col min="8903" max="8918" width="4" style="86" customWidth="1"/>
    <col min="8919" max="8920" width="3.42578125" style="86" customWidth="1"/>
    <col min="8921" max="8958" width="3.5703125" style="86" customWidth="1"/>
    <col min="8959" max="9149" width="7.5703125" style="86"/>
    <col min="9150" max="9150" width="1.5703125" style="86" customWidth="1"/>
    <col min="9151" max="9154" width="3.5703125" style="86" customWidth="1"/>
    <col min="9155" max="9158" width="5.42578125" style="86" customWidth="1"/>
    <col min="9159" max="9174" width="4" style="86" customWidth="1"/>
    <col min="9175" max="9176" width="3.42578125" style="86" customWidth="1"/>
    <col min="9177" max="9214" width="3.5703125" style="86" customWidth="1"/>
    <col min="9215" max="9405" width="7.5703125" style="86"/>
    <col min="9406" max="9406" width="1.5703125" style="86" customWidth="1"/>
    <col min="9407" max="9410" width="3.5703125" style="86" customWidth="1"/>
    <col min="9411" max="9414" width="5.42578125" style="86" customWidth="1"/>
    <col min="9415" max="9430" width="4" style="86" customWidth="1"/>
    <col min="9431" max="9432" width="3.42578125" style="86" customWidth="1"/>
    <col min="9433" max="9470" width="3.5703125" style="86" customWidth="1"/>
    <col min="9471" max="9661" width="7.5703125" style="86"/>
    <col min="9662" max="9662" width="1.5703125" style="86" customWidth="1"/>
    <col min="9663" max="9666" width="3.5703125" style="86" customWidth="1"/>
    <col min="9667" max="9670" width="5.42578125" style="86" customWidth="1"/>
    <col min="9671" max="9686" width="4" style="86" customWidth="1"/>
    <col min="9687" max="9688" width="3.42578125" style="86" customWidth="1"/>
    <col min="9689" max="9726" width="3.5703125" style="86" customWidth="1"/>
    <col min="9727" max="9917" width="7.5703125" style="86"/>
    <col min="9918" max="9918" width="1.5703125" style="86" customWidth="1"/>
    <col min="9919" max="9922" width="3.5703125" style="86" customWidth="1"/>
    <col min="9923" max="9926" width="5.42578125" style="86" customWidth="1"/>
    <col min="9927" max="9942" width="4" style="86" customWidth="1"/>
    <col min="9943" max="9944" width="3.42578125" style="86" customWidth="1"/>
    <col min="9945" max="9982" width="3.5703125" style="86" customWidth="1"/>
    <col min="9983" max="10173" width="7.5703125" style="86"/>
    <col min="10174" max="10174" width="1.5703125" style="86" customWidth="1"/>
    <col min="10175" max="10178" width="3.5703125" style="86" customWidth="1"/>
    <col min="10179" max="10182" width="5.42578125" style="86" customWidth="1"/>
    <col min="10183" max="10198" width="4" style="86" customWidth="1"/>
    <col min="10199" max="10200" width="3.42578125" style="86" customWidth="1"/>
    <col min="10201" max="10238" width="3.5703125" style="86" customWidth="1"/>
    <col min="10239" max="10429" width="7.5703125" style="86"/>
    <col min="10430" max="10430" width="1.5703125" style="86" customWidth="1"/>
    <col min="10431" max="10434" width="3.5703125" style="86" customWidth="1"/>
    <col min="10435" max="10438" width="5.42578125" style="86" customWidth="1"/>
    <col min="10439" max="10454" width="4" style="86" customWidth="1"/>
    <col min="10455" max="10456" width="3.42578125" style="86" customWidth="1"/>
    <col min="10457" max="10494" width="3.5703125" style="86" customWidth="1"/>
    <col min="10495" max="10685" width="7.5703125" style="86"/>
    <col min="10686" max="10686" width="1.5703125" style="86" customWidth="1"/>
    <col min="10687" max="10690" width="3.5703125" style="86" customWidth="1"/>
    <col min="10691" max="10694" width="5.42578125" style="86" customWidth="1"/>
    <col min="10695" max="10710" width="4" style="86" customWidth="1"/>
    <col min="10711" max="10712" width="3.42578125" style="86" customWidth="1"/>
    <col min="10713" max="10750" width="3.5703125" style="86" customWidth="1"/>
    <col min="10751" max="10941" width="7.5703125" style="86"/>
    <col min="10942" max="10942" width="1.5703125" style="86" customWidth="1"/>
    <col min="10943" max="10946" width="3.5703125" style="86" customWidth="1"/>
    <col min="10947" max="10950" width="5.42578125" style="86" customWidth="1"/>
    <col min="10951" max="10966" width="4" style="86" customWidth="1"/>
    <col min="10967" max="10968" width="3.42578125" style="86" customWidth="1"/>
    <col min="10969" max="11006" width="3.5703125" style="86" customWidth="1"/>
    <col min="11007" max="11197" width="7.5703125" style="86"/>
    <col min="11198" max="11198" width="1.5703125" style="86" customWidth="1"/>
    <col min="11199" max="11202" width="3.5703125" style="86" customWidth="1"/>
    <col min="11203" max="11206" width="5.42578125" style="86" customWidth="1"/>
    <col min="11207" max="11222" width="4" style="86" customWidth="1"/>
    <col min="11223" max="11224" width="3.42578125" style="86" customWidth="1"/>
    <col min="11225" max="11262" width="3.5703125" style="86" customWidth="1"/>
    <col min="11263" max="11453" width="7.5703125" style="86"/>
    <col min="11454" max="11454" width="1.5703125" style="86" customWidth="1"/>
    <col min="11455" max="11458" width="3.5703125" style="86" customWidth="1"/>
    <col min="11459" max="11462" width="5.42578125" style="86" customWidth="1"/>
    <col min="11463" max="11478" width="4" style="86" customWidth="1"/>
    <col min="11479" max="11480" width="3.42578125" style="86" customWidth="1"/>
    <col min="11481" max="11518" width="3.5703125" style="86" customWidth="1"/>
    <col min="11519" max="11709" width="7.5703125" style="86"/>
    <col min="11710" max="11710" width="1.5703125" style="86" customWidth="1"/>
    <col min="11711" max="11714" width="3.5703125" style="86" customWidth="1"/>
    <col min="11715" max="11718" width="5.42578125" style="86" customWidth="1"/>
    <col min="11719" max="11734" width="4" style="86" customWidth="1"/>
    <col min="11735" max="11736" width="3.42578125" style="86" customWidth="1"/>
    <col min="11737" max="11774" width="3.5703125" style="86" customWidth="1"/>
    <col min="11775" max="11965" width="7.5703125" style="86"/>
    <col min="11966" max="11966" width="1.5703125" style="86" customWidth="1"/>
    <col min="11967" max="11970" width="3.5703125" style="86" customWidth="1"/>
    <col min="11971" max="11974" width="5.42578125" style="86" customWidth="1"/>
    <col min="11975" max="11990" width="4" style="86" customWidth="1"/>
    <col min="11991" max="11992" width="3.42578125" style="86" customWidth="1"/>
    <col min="11993" max="12030" width="3.5703125" style="86" customWidth="1"/>
    <col min="12031" max="12221" width="7.5703125" style="86"/>
    <col min="12222" max="12222" width="1.5703125" style="86" customWidth="1"/>
    <col min="12223" max="12226" width="3.5703125" style="86" customWidth="1"/>
    <col min="12227" max="12230" width="5.42578125" style="86" customWidth="1"/>
    <col min="12231" max="12246" width="4" style="86" customWidth="1"/>
    <col min="12247" max="12248" width="3.42578125" style="86" customWidth="1"/>
    <col min="12249" max="12286" width="3.5703125" style="86" customWidth="1"/>
    <col min="12287" max="12477" width="7.5703125" style="86"/>
    <col min="12478" max="12478" width="1.5703125" style="86" customWidth="1"/>
    <col min="12479" max="12482" width="3.5703125" style="86" customWidth="1"/>
    <col min="12483" max="12486" width="5.42578125" style="86" customWidth="1"/>
    <col min="12487" max="12502" width="4" style="86" customWidth="1"/>
    <col min="12503" max="12504" width="3.42578125" style="86" customWidth="1"/>
    <col min="12505" max="12542" width="3.5703125" style="86" customWidth="1"/>
    <col min="12543" max="12733" width="7.5703125" style="86"/>
    <col min="12734" max="12734" width="1.5703125" style="86" customWidth="1"/>
    <col min="12735" max="12738" width="3.5703125" style="86" customWidth="1"/>
    <col min="12739" max="12742" width="5.42578125" style="86" customWidth="1"/>
    <col min="12743" max="12758" width="4" style="86" customWidth="1"/>
    <col min="12759" max="12760" width="3.42578125" style="86" customWidth="1"/>
    <col min="12761" max="12798" width="3.5703125" style="86" customWidth="1"/>
    <col min="12799" max="12989" width="7.5703125" style="86"/>
    <col min="12990" max="12990" width="1.5703125" style="86" customWidth="1"/>
    <col min="12991" max="12994" width="3.5703125" style="86" customWidth="1"/>
    <col min="12995" max="12998" width="5.42578125" style="86" customWidth="1"/>
    <col min="12999" max="13014" width="4" style="86" customWidth="1"/>
    <col min="13015" max="13016" width="3.42578125" style="86" customWidth="1"/>
    <col min="13017" max="13054" width="3.5703125" style="86" customWidth="1"/>
    <col min="13055" max="13245" width="7.5703125" style="86"/>
    <col min="13246" max="13246" width="1.5703125" style="86" customWidth="1"/>
    <col min="13247" max="13250" width="3.5703125" style="86" customWidth="1"/>
    <col min="13251" max="13254" width="5.42578125" style="86" customWidth="1"/>
    <col min="13255" max="13270" width="4" style="86" customWidth="1"/>
    <col min="13271" max="13272" width="3.42578125" style="86" customWidth="1"/>
    <col min="13273" max="13310" width="3.5703125" style="86" customWidth="1"/>
    <col min="13311" max="13501" width="7.5703125" style="86"/>
    <col min="13502" max="13502" width="1.5703125" style="86" customWidth="1"/>
    <col min="13503" max="13506" width="3.5703125" style="86" customWidth="1"/>
    <col min="13507" max="13510" width="5.42578125" style="86" customWidth="1"/>
    <col min="13511" max="13526" width="4" style="86" customWidth="1"/>
    <col min="13527" max="13528" width="3.42578125" style="86" customWidth="1"/>
    <col min="13529" max="13566" width="3.5703125" style="86" customWidth="1"/>
    <col min="13567" max="13757" width="7.5703125" style="86"/>
    <col min="13758" max="13758" width="1.5703125" style="86" customWidth="1"/>
    <col min="13759" max="13762" width="3.5703125" style="86" customWidth="1"/>
    <col min="13763" max="13766" width="5.42578125" style="86" customWidth="1"/>
    <col min="13767" max="13782" width="4" style="86" customWidth="1"/>
    <col min="13783" max="13784" width="3.42578125" style="86" customWidth="1"/>
    <col min="13785" max="13822" width="3.5703125" style="86" customWidth="1"/>
    <col min="13823" max="14013" width="7.5703125" style="86"/>
    <col min="14014" max="14014" width="1.5703125" style="86" customWidth="1"/>
    <col min="14015" max="14018" width="3.5703125" style="86" customWidth="1"/>
    <col min="14019" max="14022" width="5.42578125" style="86" customWidth="1"/>
    <col min="14023" max="14038" width="4" style="86" customWidth="1"/>
    <col min="14039" max="14040" width="3.42578125" style="86" customWidth="1"/>
    <col min="14041" max="14078" width="3.5703125" style="86" customWidth="1"/>
    <col min="14079" max="14269" width="7.5703125" style="86"/>
    <col min="14270" max="14270" width="1.5703125" style="86" customWidth="1"/>
    <col min="14271" max="14274" width="3.5703125" style="86" customWidth="1"/>
    <col min="14275" max="14278" width="5.42578125" style="86" customWidth="1"/>
    <col min="14279" max="14294" width="4" style="86" customWidth="1"/>
    <col min="14295" max="14296" width="3.42578125" style="86" customWidth="1"/>
    <col min="14297" max="14334" width="3.5703125" style="86" customWidth="1"/>
    <col min="14335" max="14525" width="7.5703125" style="86"/>
    <col min="14526" max="14526" width="1.5703125" style="86" customWidth="1"/>
    <col min="14527" max="14530" width="3.5703125" style="86" customWidth="1"/>
    <col min="14531" max="14534" width="5.42578125" style="86" customWidth="1"/>
    <col min="14535" max="14550" width="4" style="86" customWidth="1"/>
    <col min="14551" max="14552" width="3.42578125" style="86" customWidth="1"/>
    <col min="14553" max="14590" width="3.5703125" style="86" customWidth="1"/>
    <col min="14591" max="14781" width="7.5703125" style="86"/>
    <col min="14782" max="14782" width="1.5703125" style="86" customWidth="1"/>
    <col min="14783" max="14786" width="3.5703125" style="86" customWidth="1"/>
    <col min="14787" max="14790" width="5.42578125" style="86" customWidth="1"/>
    <col min="14791" max="14806" width="4" style="86" customWidth="1"/>
    <col min="14807" max="14808" width="3.42578125" style="86" customWidth="1"/>
    <col min="14809" max="14846" width="3.5703125" style="86" customWidth="1"/>
    <col min="14847" max="15037" width="7.5703125" style="86"/>
    <col min="15038" max="15038" width="1.5703125" style="86" customWidth="1"/>
    <col min="15039" max="15042" width="3.5703125" style="86" customWidth="1"/>
    <col min="15043" max="15046" width="5.42578125" style="86" customWidth="1"/>
    <col min="15047" max="15062" width="4" style="86" customWidth="1"/>
    <col min="15063" max="15064" width="3.42578125" style="86" customWidth="1"/>
    <col min="15065" max="15102" width="3.5703125" style="86" customWidth="1"/>
    <col min="15103" max="15293" width="7.5703125" style="86"/>
    <col min="15294" max="15294" width="1.5703125" style="86" customWidth="1"/>
    <col min="15295" max="15298" width="3.5703125" style="86" customWidth="1"/>
    <col min="15299" max="15302" width="5.42578125" style="86" customWidth="1"/>
    <col min="15303" max="15318" width="4" style="86" customWidth="1"/>
    <col min="15319" max="15320" width="3.42578125" style="86" customWidth="1"/>
    <col min="15321" max="15358" width="3.5703125" style="86" customWidth="1"/>
    <col min="15359" max="15549" width="7.5703125" style="86"/>
    <col min="15550" max="15550" width="1.5703125" style="86" customWidth="1"/>
    <col min="15551" max="15554" width="3.5703125" style="86" customWidth="1"/>
    <col min="15555" max="15558" width="5.42578125" style="86" customWidth="1"/>
    <col min="15559" max="15574" width="4" style="86" customWidth="1"/>
    <col min="15575" max="15576" width="3.42578125" style="86" customWidth="1"/>
    <col min="15577" max="15614" width="3.5703125" style="86" customWidth="1"/>
    <col min="15615" max="15805" width="7.5703125" style="86"/>
    <col min="15806" max="15806" width="1.5703125" style="86" customWidth="1"/>
    <col min="15807" max="15810" width="3.5703125" style="86" customWidth="1"/>
    <col min="15811" max="15814" width="5.42578125" style="86" customWidth="1"/>
    <col min="15815" max="15830" width="4" style="86" customWidth="1"/>
    <col min="15831" max="15832" width="3.42578125" style="86" customWidth="1"/>
    <col min="15833" max="15870" width="3.5703125" style="86" customWidth="1"/>
    <col min="15871" max="16061" width="7.5703125" style="86"/>
    <col min="16062" max="16062" width="1.5703125" style="86" customWidth="1"/>
    <col min="16063" max="16066" width="3.5703125" style="86" customWidth="1"/>
    <col min="16067" max="16070" width="5.42578125" style="86" customWidth="1"/>
    <col min="16071" max="16086" width="4" style="86" customWidth="1"/>
    <col min="16087" max="16088" width="3.42578125" style="86" customWidth="1"/>
    <col min="16089" max="16126" width="3.5703125" style="86" customWidth="1"/>
    <col min="16127" max="16384" width="7.5703125" style="86"/>
  </cols>
  <sheetData>
    <row r="1" spans="1:40" ht="21.75">
      <c r="A1" s="253" t="s">
        <v>40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90" t="s">
        <v>60</v>
      </c>
      <c r="O1" s="90"/>
      <c r="P1" s="90"/>
      <c r="Q1" s="90"/>
      <c r="R1" s="217"/>
      <c r="S1" s="254" t="s">
        <v>112</v>
      </c>
      <c r="T1" s="254"/>
      <c r="U1" s="254"/>
      <c r="V1" s="254"/>
      <c r="W1" s="254"/>
      <c r="X1" s="90"/>
      <c r="Y1" s="90"/>
      <c r="AA1" s="90"/>
      <c r="AC1" s="91" t="s">
        <v>61</v>
      </c>
      <c r="AE1" s="109"/>
      <c r="AF1" s="91" t="s">
        <v>62</v>
      </c>
      <c r="AG1" s="250"/>
      <c r="AH1" s="92"/>
    </row>
    <row r="2" spans="1:40" ht="21.75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91" t="s">
        <v>63</v>
      </c>
      <c r="O2" s="90"/>
      <c r="P2" s="91"/>
      <c r="Q2" s="90"/>
      <c r="S2" s="255">
        <v>42450</v>
      </c>
      <c r="T2" s="255"/>
      <c r="U2" s="255"/>
      <c r="V2" s="255"/>
      <c r="W2" s="255"/>
      <c r="X2" s="91" t="s">
        <v>64</v>
      </c>
      <c r="Y2" s="218"/>
      <c r="Z2" s="218"/>
      <c r="AA2" s="218"/>
      <c r="AC2" s="256">
        <v>42450</v>
      </c>
      <c r="AD2" s="256"/>
      <c r="AE2" s="256"/>
      <c r="AF2" s="256"/>
      <c r="AG2" s="256"/>
      <c r="AH2" s="92"/>
    </row>
    <row r="3" spans="1:40" ht="21.75">
      <c r="A3" s="257" t="s">
        <v>65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90" t="s">
        <v>66</v>
      </c>
      <c r="O3" s="90"/>
      <c r="P3" s="90"/>
      <c r="Q3" s="90"/>
      <c r="R3" s="90"/>
      <c r="T3" s="258">
        <v>20</v>
      </c>
      <c r="U3" s="258"/>
      <c r="V3" s="94" t="s">
        <v>67</v>
      </c>
      <c r="W3" s="258">
        <v>50</v>
      </c>
      <c r="X3" s="254"/>
      <c r="Y3" s="95" t="s">
        <v>68</v>
      </c>
      <c r="Z3" s="90"/>
      <c r="AA3" s="90"/>
      <c r="AB3" s="90"/>
      <c r="AC3" s="90"/>
      <c r="AD3" s="90"/>
      <c r="AE3" s="90"/>
      <c r="AF3" s="90"/>
      <c r="AG3" s="93"/>
      <c r="AH3" s="93"/>
    </row>
    <row r="4" spans="1:40" ht="21.75">
      <c r="A4" s="275" t="s">
        <v>113</v>
      </c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90" t="s">
        <v>41</v>
      </c>
      <c r="O4" s="90"/>
      <c r="P4" s="90"/>
      <c r="Q4" s="90"/>
      <c r="R4" s="90"/>
      <c r="S4" s="90" t="s">
        <v>69</v>
      </c>
      <c r="T4" s="90"/>
      <c r="U4" s="90"/>
      <c r="V4" s="90"/>
      <c r="W4" s="90"/>
      <c r="X4" s="90"/>
      <c r="Y4" s="90"/>
      <c r="Z4" s="90"/>
      <c r="AA4" s="90" t="s">
        <v>70</v>
      </c>
      <c r="AB4" s="90"/>
      <c r="AC4" s="90"/>
      <c r="AD4" s="90"/>
      <c r="AE4" s="90"/>
      <c r="AF4" s="90"/>
      <c r="AG4" s="93"/>
      <c r="AH4" s="93"/>
    </row>
    <row r="5" spans="1:40" s="73" customFormat="1" ht="23.1" customHeight="1">
      <c r="A5" s="96" t="s">
        <v>71</v>
      </c>
      <c r="B5" s="97"/>
      <c r="C5" s="97"/>
      <c r="D5" s="97"/>
      <c r="E5" s="97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  <c r="AA5" s="259"/>
      <c r="AB5" s="259"/>
      <c r="AC5" s="96"/>
      <c r="AD5" s="96"/>
      <c r="AE5" s="96"/>
      <c r="AF5" s="98"/>
    </row>
    <row r="6" spans="1:40" s="73" customFormat="1" ht="23.1" customHeight="1">
      <c r="A6" s="96" t="s">
        <v>72</v>
      </c>
      <c r="B6" s="97"/>
      <c r="C6" s="97"/>
      <c r="D6" s="97"/>
      <c r="E6" s="97"/>
      <c r="F6" s="260" t="s">
        <v>113</v>
      </c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09"/>
      <c r="R6" s="96" t="s">
        <v>73</v>
      </c>
      <c r="S6" s="97"/>
      <c r="V6" s="261" t="s">
        <v>114</v>
      </c>
      <c r="W6" s="261"/>
      <c r="X6" s="261"/>
      <c r="Y6" s="261"/>
      <c r="Z6" s="261"/>
      <c r="AA6" s="261"/>
      <c r="AB6" s="261"/>
      <c r="AC6" s="261"/>
      <c r="AD6" s="261"/>
      <c r="AE6" s="96"/>
      <c r="AF6" s="98"/>
    </row>
    <row r="7" spans="1:40" s="73" customFormat="1" ht="23.1" customHeight="1">
      <c r="A7" s="96" t="s">
        <v>42</v>
      </c>
      <c r="D7" s="276">
        <v>123</v>
      </c>
      <c r="E7" s="276"/>
      <c r="F7" s="276"/>
      <c r="G7" s="276"/>
      <c r="H7" s="276"/>
      <c r="I7" s="276"/>
      <c r="J7" s="276"/>
      <c r="K7" s="276"/>
      <c r="L7" s="209" t="s">
        <v>74</v>
      </c>
      <c r="M7" s="209"/>
      <c r="N7" s="209"/>
      <c r="P7" s="276">
        <v>123456</v>
      </c>
      <c r="Q7" s="276"/>
      <c r="R7" s="276"/>
      <c r="S7" s="276"/>
      <c r="T7" s="276"/>
      <c r="U7" s="276"/>
      <c r="V7" s="276"/>
      <c r="W7" s="276"/>
      <c r="X7" s="209" t="s">
        <v>43</v>
      </c>
      <c r="Y7" s="209"/>
      <c r="Z7" s="261" t="s">
        <v>82</v>
      </c>
      <c r="AA7" s="261"/>
      <c r="AB7" s="261"/>
      <c r="AC7" s="261"/>
      <c r="AD7" s="261"/>
      <c r="AE7" s="261"/>
      <c r="AF7" s="98"/>
      <c r="AG7" s="99"/>
      <c r="AH7" s="99"/>
    </row>
    <row r="8" spans="1:40" s="73" customFormat="1" ht="23.1" customHeight="1">
      <c r="A8" s="100" t="s">
        <v>75</v>
      </c>
      <c r="B8" s="98"/>
      <c r="C8" s="97"/>
      <c r="D8" s="292">
        <v>0</v>
      </c>
      <c r="E8" s="292"/>
      <c r="F8" s="96" t="s">
        <v>76</v>
      </c>
      <c r="G8" s="289">
        <v>2000</v>
      </c>
      <c r="H8" s="289"/>
      <c r="I8" s="100" t="s">
        <v>7</v>
      </c>
      <c r="K8" s="102" t="s">
        <v>44</v>
      </c>
      <c r="O8" s="290">
        <v>10</v>
      </c>
      <c r="P8" s="290"/>
      <c r="Q8" s="96" t="s">
        <v>115</v>
      </c>
      <c r="R8" s="220"/>
      <c r="W8" s="220"/>
      <c r="X8" s="220"/>
      <c r="Y8" s="101"/>
      <c r="Z8" s="105"/>
      <c r="AA8" s="105"/>
      <c r="AB8" s="105"/>
      <c r="AC8" s="97"/>
      <c r="AD8" s="98"/>
      <c r="AE8" s="98"/>
      <c r="AF8" s="98"/>
    </row>
    <row r="9" spans="1:40" s="73" customFormat="1" ht="23.1" customHeight="1">
      <c r="A9" s="102" t="s">
        <v>77</v>
      </c>
      <c r="B9" s="102"/>
      <c r="C9" s="102"/>
      <c r="D9" s="102"/>
      <c r="E9" s="102"/>
      <c r="F9" s="102"/>
      <c r="G9" s="102"/>
      <c r="H9" s="100"/>
      <c r="I9" s="100"/>
      <c r="J9" s="100" t="s">
        <v>78</v>
      </c>
      <c r="L9" s="103"/>
      <c r="N9" s="100" t="s">
        <v>79</v>
      </c>
      <c r="P9" s="100"/>
      <c r="Q9" s="213"/>
      <c r="R9" s="221"/>
      <c r="S9" s="222"/>
      <c r="T9" s="223"/>
      <c r="U9" s="221"/>
      <c r="V9" s="222"/>
      <c r="W9" s="222"/>
      <c r="X9" s="222"/>
      <c r="Y9" s="224"/>
      <c r="Z9" s="224"/>
      <c r="AA9" s="224"/>
      <c r="AB9" s="224"/>
      <c r="AC9" s="224"/>
      <c r="AD9" s="224"/>
      <c r="AE9" s="224"/>
      <c r="AF9" s="98"/>
      <c r="AG9" s="99"/>
      <c r="AH9" s="99"/>
    </row>
    <row r="10" spans="1:40" s="73" customFormat="1" ht="6.95" customHeight="1">
      <c r="A10" s="104"/>
      <c r="B10" s="104"/>
      <c r="C10" s="104"/>
      <c r="D10" s="104"/>
      <c r="E10" s="104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/>
      <c r="AD10" s="98"/>
      <c r="AE10" s="98"/>
      <c r="AF10" s="98"/>
      <c r="AG10" s="99"/>
      <c r="AH10" s="99"/>
    </row>
    <row r="11" spans="1:40" s="73" customFormat="1" ht="23.1" customHeight="1">
      <c r="A11" s="100" t="s">
        <v>45</v>
      </c>
      <c r="B11" s="100"/>
      <c r="C11" s="100"/>
      <c r="D11" s="100"/>
      <c r="E11" s="100"/>
      <c r="F11" s="100"/>
      <c r="G11" s="290"/>
      <c r="H11" s="290"/>
      <c r="I11" s="290"/>
      <c r="J11" s="290"/>
      <c r="K11" s="290"/>
      <c r="L11" s="290"/>
      <c r="M11" s="290"/>
      <c r="N11" s="290"/>
      <c r="O11" s="290"/>
      <c r="P11" s="219" t="s">
        <v>80</v>
      </c>
      <c r="Q11" s="98"/>
      <c r="R11" s="98"/>
      <c r="S11" s="281"/>
      <c r="T11" s="281"/>
      <c r="U11" s="281"/>
      <c r="V11" s="281"/>
      <c r="W11" s="281"/>
      <c r="X11" s="281"/>
      <c r="Y11" s="281"/>
      <c r="Z11" s="281"/>
      <c r="AA11" s="97"/>
      <c r="AB11" s="97"/>
      <c r="AC11" s="98"/>
      <c r="AD11" s="98"/>
      <c r="AE11" s="98"/>
      <c r="AF11" s="98"/>
      <c r="AI11" s="217"/>
      <c r="AJ11" s="217"/>
      <c r="AK11" s="225"/>
      <c r="AL11" s="225"/>
    </row>
    <row r="12" spans="1:40" s="73" customFormat="1" ht="18" customHeight="1">
      <c r="Y12" s="106"/>
      <c r="Z12" s="106"/>
      <c r="AA12" s="106"/>
      <c r="AF12" s="107"/>
      <c r="AJ12" s="108"/>
      <c r="AK12" s="108"/>
      <c r="AL12" s="108"/>
    </row>
    <row r="13" spans="1:40" customFormat="1" ht="21" customHeight="1">
      <c r="A13" s="262" t="s">
        <v>107</v>
      </c>
      <c r="B13" s="263"/>
      <c r="C13" s="264"/>
      <c r="D13" s="268" t="s">
        <v>116</v>
      </c>
      <c r="E13" s="269"/>
      <c r="F13" s="272" t="s">
        <v>108</v>
      </c>
      <c r="G13" s="273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4"/>
      <c r="V13" s="277" t="s">
        <v>46</v>
      </c>
      <c r="W13" s="278"/>
      <c r="X13" s="278"/>
      <c r="Y13" s="279"/>
      <c r="Z13" s="283" t="s">
        <v>2</v>
      </c>
      <c r="AA13" s="284"/>
      <c r="AB13" s="284"/>
      <c r="AC13" s="285"/>
      <c r="AD13" s="277" t="s">
        <v>52</v>
      </c>
      <c r="AE13" s="278"/>
      <c r="AF13" s="278"/>
      <c r="AG13" s="279"/>
      <c r="AH13" s="86"/>
      <c r="AI13" s="291"/>
      <c r="AJ13" s="86"/>
      <c r="AK13" s="86"/>
      <c r="AL13" s="86"/>
      <c r="AM13" s="86"/>
      <c r="AN13" s="217"/>
    </row>
    <row r="14" spans="1:40" customFormat="1" ht="21" customHeight="1">
      <c r="A14" s="265"/>
      <c r="B14" s="266"/>
      <c r="C14" s="267"/>
      <c r="D14" s="270"/>
      <c r="E14" s="271"/>
      <c r="F14" s="272" t="s">
        <v>48</v>
      </c>
      <c r="G14" s="273"/>
      <c r="H14" s="273"/>
      <c r="I14" s="274"/>
      <c r="J14" s="272" t="s">
        <v>49</v>
      </c>
      <c r="K14" s="273"/>
      <c r="L14" s="273"/>
      <c r="M14" s="274"/>
      <c r="N14" s="272" t="s">
        <v>50</v>
      </c>
      <c r="O14" s="273"/>
      <c r="P14" s="273"/>
      <c r="Q14" s="274"/>
      <c r="R14" s="272" t="s">
        <v>51</v>
      </c>
      <c r="S14" s="273"/>
      <c r="T14" s="273"/>
      <c r="U14" s="274"/>
      <c r="V14" s="280"/>
      <c r="W14" s="281"/>
      <c r="X14" s="281"/>
      <c r="Y14" s="282"/>
      <c r="Z14" s="286"/>
      <c r="AA14" s="287"/>
      <c r="AB14" s="287"/>
      <c r="AC14" s="288"/>
      <c r="AD14" s="280"/>
      <c r="AE14" s="281"/>
      <c r="AF14" s="281"/>
      <c r="AG14" s="282"/>
      <c r="AH14" s="86"/>
      <c r="AI14" s="291"/>
      <c r="AJ14" s="86"/>
      <c r="AK14" s="86"/>
      <c r="AL14" s="86"/>
      <c r="AM14" s="86"/>
      <c r="AN14" s="226"/>
    </row>
    <row r="15" spans="1:40" customFormat="1" ht="21" customHeight="1">
      <c r="A15" s="316">
        <v>0</v>
      </c>
      <c r="B15" s="317"/>
      <c r="C15" s="318"/>
      <c r="D15" s="316" t="s">
        <v>117</v>
      </c>
      <c r="E15" s="318"/>
      <c r="F15" s="322">
        <v>0</v>
      </c>
      <c r="G15" s="323"/>
      <c r="H15" s="323"/>
      <c r="I15" s="324"/>
      <c r="J15" s="322">
        <f>F15</f>
        <v>0</v>
      </c>
      <c r="K15" s="323"/>
      <c r="L15" s="323"/>
      <c r="M15" s="324"/>
      <c r="N15" s="322">
        <f>J15</f>
        <v>0</v>
      </c>
      <c r="O15" s="323"/>
      <c r="P15" s="323"/>
      <c r="Q15" s="324"/>
      <c r="R15" s="322">
        <f>N15</f>
        <v>0</v>
      </c>
      <c r="S15" s="323"/>
      <c r="T15" s="323"/>
      <c r="U15" s="324"/>
      <c r="V15" s="293">
        <f>AVERAGE(F15:U16)</f>
        <v>1.4999999999999999E-4</v>
      </c>
      <c r="W15" s="294"/>
      <c r="X15" s="294"/>
      <c r="Y15" s="295"/>
      <c r="Z15" s="299">
        <f>STDEV(AVERAGE(F15:I16),AVERAGE(J15:M16),AVERAGE(N15:Q16),AVERAGE(R15:U16))/SQRT(4)</f>
        <v>0</v>
      </c>
      <c r="AA15" s="300"/>
      <c r="AB15" s="300"/>
      <c r="AC15" s="301"/>
      <c r="AD15" s="305">
        <f>MAX(AVERAGE(F15:I16)-A15,AVERAGE(J15:M16)-A15,AVERAGE(N15:Q16)-A15,AVERAGE(R15:U16)-A15)</f>
        <v>1.4999999999999999E-4</v>
      </c>
      <c r="AE15" s="306"/>
      <c r="AF15" s="306"/>
      <c r="AG15" s="307"/>
      <c r="AH15" s="86"/>
      <c r="AI15" s="227"/>
      <c r="AJ15" s="86"/>
      <c r="AK15" s="86"/>
      <c r="AL15" s="86"/>
      <c r="AM15" s="86"/>
      <c r="AN15" s="228"/>
    </row>
    <row r="16" spans="1:40" customFormat="1" ht="21" customHeight="1">
      <c r="A16" s="319"/>
      <c r="B16" s="320"/>
      <c r="C16" s="321"/>
      <c r="D16" s="311" t="s">
        <v>118</v>
      </c>
      <c r="E16" s="312"/>
      <c r="F16" s="313">
        <v>2.9999999999999997E-4</v>
      </c>
      <c r="G16" s="314"/>
      <c r="H16" s="314"/>
      <c r="I16" s="315"/>
      <c r="J16" s="313">
        <v>2.9999999999999997E-4</v>
      </c>
      <c r="K16" s="314"/>
      <c r="L16" s="314"/>
      <c r="M16" s="315"/>
      <c r="N16" s="313">
        <v>2.9999999999999997E-4</v>
      </c>
      <c r="O16" s="314"/>
      <c r="P16" s="314"/>
      <c r="Q16" s="315"/>
      <c r="R16" s="313">
        <v>2.9999999999999997E-4</v>
      </c>
      <c r="S16" s="314"/>
      <c r="T16" s="314"/>
      <c r="U16" s="315"/>
      <c r="V16" s="296"/>
      <c r="W16" s="297"/>
      <c r="X16" s="297"/>
      <c r="Y16" s="298"/>
      <c r="Z16" s="302"/>
      <c r="AA16" s="303"/>
      <c r="AB16" s="303"/>
      <c r="AC16" s="304"/>
      <c r="AD16" s="308"/>
      <c r="AE16" s="309"/>
      <c r="AF16" s="309"/>
      <c r="AG16" s="310"/>
      <c r="AH16" s="86"/>
      <c r="AI16" s="227"/>
      <c r="AJ16" s="86"/>
      <c r="AK16" s="86"/>
      <c r="AL16" s="86"/>
      <c r="AM16" s="86"/>
      <c r="AN16" s="228"/>
    </row>
    <row r="17" spans="1:40" customFormat="1" ht="21" customHeight="1">
      <c r="A17" s="326">
        <f>G8*10%</f>
        <v>200</v>
      </c>
      <c r="B17" s="326"/>
      <c r="C17" s="326"/>
      <c r="D17" s="316" t="s">
        <v>117</v>
      </c>
      <c r="E17" s="318"/>
      <c r="F17" s="325">
        <v>19.998799999999999</v>
      </c>
      <c r="G17" s="325"/>
      <c r="H17" s="325"/>
      <c r="I17" s="325"/>
      <c r="J17" s="325">
        <v>19.9986</v>
      </c>
      <c r="K17" s="325"/>
      <c r="L17" s="325"/>
      <c r="M17" s="325"/>
      <c r="N17" s="325">
        <v>19.998699999999999</v>
      </c>
      <c r="O17" s="325"/>
      <c r="P17" s="325"/>
      <c r="Q17" s="325"/>
      <c r="R17" s="325">
        <v>19.998699999999999</v>
      </c>
      <c r="S17" s="325"/>
      <c r="T17" s="325"/>
      <c r="U17" s="325"/>
      <c r="V17" s="293">
        <f t="shared" ref="V17" si="0">AVERAGE(F17:U18)</f>
        <v>19.998699999999999</v>
      </c>
      <c r="W17" s="294"/>
      <c r="X17" s="294"/>
      <c r="Y17" s="295"/>
      <c r="Z17" s="299">
        <f>STDEV(AVERAGE(F17:I18),AVERAGE(J17:M18),AVERAGE(N17:Q18),AVERAGE(R17:U18))/SQRT(4)</f>
        <v>4.0824829046291159E-5</v>
      </c>
      <c r="AA17" s="300"/>
      <c r="AB17" s="300"/>
      <c r="AC17" s="301"/>
      <c r="AD17" s="305">
        <f t="shared" ref="AD17" si="1">MAX(AVERAGE(F17:I18)-A17,AVERAGE(J17:M18)-A17,AVERAGE(N17:Q18)-A17,AVERAGE(R17:U18)-A17)</f>
        <v>-180.00120000000001</v>
      </c>
      <c r="AE17" s="306"/>
      <c r="AF17" s="306"/>
      <c r="AG17" s="307"/>
      <c r="AH17" s="86"/>
      <c r="AI17" s="227"/>
      <c r="AJ17" s="86"/>
      <c r="AK17" s="86"/>
      <c r="AL17" s="86"/>
      <c r="AM17" s="86"/>
      <c r="AN17" s="228"/>
    </row>
    <row r="18" spans="1:40" customFormat="1" ht="21" customHeight="1">
      <c r="A18" s="326"/>
      <c r="B18" s="326"/>
      <c r="C18" s="326"/>
      <c r="D18" s="311" t="s">
        <v>118</v>
      </c>
      <c r="E18" s="312"/>
      <c r="F18" s="325">
        <v>19.998799999999999</v>
      </c>
      <c r="G18" s="325"/>
      <c r="H18" s="325"/>
      <c r="I18" s="325"/>
      <c r="J18" s="325">
        <v>19.9986</v>
      </c>
      <c r="K18" s="325"/>
      <c r="L18" s="325"/>
      <c r="M18" s="325"/>
      <c r="N18" s="325">
        <v>19.998699999999999</v>
      </c>
      <c r="O18" s="325"/>
      <c r="P18" s="325"/>
      <c r="Q18" s="325"/>
      <c r="R18" s="325">
        <v>19.998699999999999</v>
      </c>
      <c r="S18" s="325"/>
      <c r="T18" s="325"/>
      <c r="U18" s="325"/>
      <c r="V18" s="296"/>
      <c r="W18" s="297"/>
      <c r="X18" s="297"/>
      <c r="Y18" s="298"/>
      <c r="Z18" s="302"/>
      <c r="AA18" s="303"/>
      <c r="AB18" s="303"/>
      <c r="AC18" s="304"/>
      <c r="AD18" s="308"/>
      <c r="AE18" s="309"/>
      <c r="AF18" s="309"/>
      <c r="AG18" s="310"/>
      <c r="AH18" s="86"/>
      <c r="AI18" s="227"/>
      <c r="AJ18" s="86"/>
      <c r="AK18" s="86"/>
      <c r="AL18" s="86"/>
      <c r="AM18" s="86"/>
      <c r="AN18" s="228"/>
    </row>
    <row r="19" spans="1:40" customFormat="1" ht="21" customHeight="1">
      <c r="A19" s="326">
        <f>G8*20%</f>
        <v>400</v>
      </c>
      <c r="B19" s="326"/>
      <c r="C19" s="326"/>
      <c r="D19" s="316" t="s">
        <v>117</v>
      </c>
      <c r="E19" s="318"/>
      <c r="F19" s="325">
        <v>39.999600000000001</v>
      </c>
      <c r="G19" s="325"/>
      <c r="H19" s="325"/>
      <c r="I19" s="325"/>
      <c r="J19" s="325">
        <v>39.999400000000001</v>
      </c>
      <c r="K19" s="325"/>
      <c r="L19" s="325"/>
      <c r="M19" s="325"/>
      <c r="N19" s="325">
        <v>39.999600000000001</v>
      </c>
      <c r="O19" s="325"/>
      <c r="P19" s="325"/>
      <c r="Q19" s="325"/>
      <c r="R19" s="325">
        <v>39.999499999999998</v>
      </c>
      <c r="S19" s="325"/>
      <c r="T19" s="325"/>
      <c r="U19" s="325"/>
      <c r="V19" s="293">
        <f t="shared" ref="V19" si="2">AVERAGE(F19:U20)</f>
        <v>39.999525000000006</v>
      </c>
      <c r="W19" s="294"/>
      <c r="X19" s="294"/>
      <c r="Y19" s="295"/>
      <c r="Z19" s="299">
        <f t="shared" ref="Z19" si="3">STDEV(AVERAGE(F19:I20),AVERAGE(J19:M20),AVERAGE(N19:Q20),AVERAGE(R19:U20))/SQRT(4)</f>
        <v>4.7871355387859952E-5</v>
      </c>
      <c r="AA19" s="300"/>
      <c r="AB19" s="300"/>
      <c r="AC19" s="301"/>
      <c r="AD19" s="305">
        <f t="shared" ref="AD19" si="4">MAX(AVERAGE(F19:I20)-A19,AVERAGE(J19:M20)-A19,AVERAGE(N19:Q20)-A19,AVERAGE(R19:U20)-A19)</f>
        <v>-360.00040000000001</v>
      </c>
      <c r="AE19" s="306"/>
      <c r="AF19" s="306"/>
      <c r="AG19" s="307"/>
      <c r="AH19" s="86"/>
      <c r="AI19" s="227"/>
      <c r="AJ19" s="86"/>
      <c r="AK19" s="86"/>
      <c r="AL19" s="86"/>
      <c r="AM19" s="86"/>
      <c r="AN19" s="228"/>
    </row>
    <row r="20" spans="1:40" customFormat="1" ht="21" customHeight="1">
      <c r="A20" s="326"/>
      <c r="B20" s="326"/>
      <c r="C20" s="326"/>
      <c r="D20" s="311" t="s">
        <v>118</v>
      </c>
      <c r="E20" s="312"/>
      <c r="F20" s="325">
        <v>39.999600000000001</v>
      </c>
      <c r="G20" s="325"/>
      <c r="H20" s="325"/>
      <c r="I20" s="325"/>
      <c r="J20" s="325">
        <v>39.999400000000001</v>
      </c>
      <c r="K20" s="325"/>
      <c r="L20" s="325"/>
      <c r="M20" s="325"/>
      <c r="N20" s="325">
        <v>39.999600000000001</v>
      </c>
      <c r="O20" s="325"/>
      <c r="P20" s="325"/>
      <c r="Q20" s="325"/>
      <c r="R20" s="325">
        <v>39.999499999999998</v>
      </c>
      <c r="S20" s="325"/>
      <c r="T20" s="325"/>
      <c r="U20" s="325"/>
      <c r="V20" s="296"/>
      <c r="W20" s="297"/>
      <c r="X20" s="297"/>
      <c r="Y20" s="298"/>
      <c r="Z20" s="302"/>
      <c r="AA20" s="303"/>
      <c r="AB20" s="303"/>
      <c r="AC20" s="304"/>
      <c r="AD20" s="308"/>
      <c r="AE20" s="309"/>
      <c r="AF20" s="309"/>
      <c r="AG20" s="310"/>
      <c r="AH20" s="86"/>
      <c r="AI20" s="227"/>
      <c r="AJ20" s="86"/>
      <c r="AK20" s="86"/>
      <c r="AL20" s="86"/>
      <c r="AM20" s="86"/>
      <c r="AN20" s="228"/>
    </row>
    <row r="21" spans="1:40" customFormat="1" ht="21" customHeight="1">
      <c r="A21" s="326">
        <f>G8*30%</f>
        <v>600</v>
      </c>
      <c r="B21" s="326"/>
      <c r="C21" s="326"/>
      <c r="D21" s="316" t="s">
        <v>117</v>
      </c>
      <c r="E21" s="318"/>
      <c r="F21" s="325">
        <v>59.999200000000002</v>
      </c>
      <c r="G21" s="325"/>
      <c r="H21" s="325"/>
      <c r="I21" s="325"/>
      <c r="J21" s="325">
        <v>59.999200000000002</v>
      </c>
      <c r="K21" s="325"/>
      <c r="L21" s="325"/>
      <c r="M21" s="325"/>
      <c r="N21" s="325">
        <v>59.999200000000002</v>
      </c>
      <c r="O21" s="325"/>
      <c r="P21" s="325"/>
      <c r="Q21" s="325"/>
      <c r="R21" s="325">
        <v>59.999000000000002</v>
      </c>
      <c r="S21" s="325"/>
      <c r="T21" s="325"/>
      <c r="U21" s="325"/>
      <c r="V21" s="293">
        <f t="shared" ref="V21" si="5">AVERAGE(F21:U22)</f>
        <v>59.99915</v>
      </c>
      <c r="W21" s="294"/>
      <c r="X21" s="294"/>
      <c r="Y21" s="295"/>
      <c r="Z21" s="299">
        <f t="shared" ref="Z21" si="6">STDEV(AVERAGE(F21:I22),AVERAGE(J21:M22),AVERAGE(N21:Q22),AVERAGE(R21:U22))/SQRT(4)</f>
        <v>4.9999999999883471E-5</v>
      </c>
      <c r="AA21" s="300"/>
      <c r="AB21" s="300"/>
      <c r="AC21" s="301"/>
      <c r="AD21" s="305">
        <f t="shared" ref="AD21" si="7">MAX(AVERAGE(F21:I22)-A21,AVERAGE(J21:M22)-A21,AVERAGE(N21:Q22)-A21,AVERAGE(R21:U22)-A21)</f>
        <v>-540.00080000000003</v>
      </c>
      <c r="AE21" s="306"/>
      <c r="AF21" s="306"/>
      <c r="AG21" s="307"/>
      <c r="AH21" s="86"/>
      <c r="AI21" s="227"/>
      <c r="AJ21" s="86"/>
      <c r="AK21" s="86"/>
      <c r="AL21" s="86"/>
      <c r="AM21" s="86"/>
      <c r="AN21" s="228"/>
    </row>
    <row r="22" spans="1:40" customFormat="1" ht="21" customHeight="1">
      <c r="A22" s="326"/>
      <c r="B22" s="326"/>
      <c r="C22" s="326"/>
      <c r="D22" s="311" t="s">
        <v>118</v>
      </c>
      <c r="E22" s="312"/>
      <c r="F22" s="325">
        <v>59.999200000000002</v>
      </c>
      <c r="G22" s="325"/>
      <c r="H22" s="325"/>
      <c r="I22" s="325"/>
      <c r="J22" s="325">
        <v>59.999200000000002</v>
      </c>
      <c r="K22" s="325"/>
      <c r="L22" s="325"/>
      <c r="M22" s="325"/>
      <c r="N22" s="325">
        <v>59.999200000000002</v>
      </c>
      <c r="O22" s="325"/>
      <c r="P22" s="325"/>
      <c r="Q22" s="325"/>
      <c r="R22" s="325">
        <v>59.999000000000002</v>
      </c>
      <c r="S22" s="325"/>
      <c r="T22" s="325"/>
      <c r="U22" s="325"/>
      <c r="V22" s="296"/>
      <c r="W22" s="297"/>
      <c r="X22" s="297"/>
      <c r="Y22" s="298"/>
      <c r="Z22" s="302"/>
      <c r="AA22" s="303"/>
      <c r="AB22" s="303"/>
      <c r="AC22" s="304"/>
      <c r="AD22" s="308"/>
      <c r="AE22" s="309"/>
      <c r="AF22" s="309"/>
      <c r="AG22" s="310"/>
      <c r="AH22" s="86"/>
      <c r="AI22" s="227"/>
      <c r="AJ22" s="86"/>
      <c r="AK22" s="86"/>
      <c r="AL22" s="86"/>
      <c r="AM22" s="86"/>
      <c r="AN22" s="228"/>
    </row>
    <row r="23" spans="1:40" customFormat="1" ht="21" customHeight="1">
      <c r="A23" s="326">
        <f>G8*40%</f>
        <v>800</v>
      </c>
      <c r="B23" s="326"/>
      <c r="C23" s="326"/>
      <c r="D23" s="316" t="s">
        <v>117</v>
      </c>
      <c r="E23" s="318"/>
      <c r="F23" s="325">
        <v>79.998599999999996</v>
      </c>
      <c r="G23" s="325"/>
      <c r="H23" s="325"/>
      <c r="I23" s="325"/>
      <c r="J23" s="325">
        <v>79.998500000000007</v>
      </c>
      <c r="K23" s="325"/>
      <c r="L23" s="325"/>
      <c r="M23" s="325"/>
      <c r="N23" s="325">
        <v>79.998199999999997</v>
      </c>
      <c r="O23" s="325"/>
      <c r="P23" s="325"/>
      <c r="Q23" s="325"/>
      <c r="R23" s="325">
        <v>79.998800000000003</v>
      </c>
      <c r="S23" s="325"/>
      <c r="T23" s="325"/>
      <c r="U23" s="325"/>
      <c r="V23" s="293">
        <f t="shared" ref="V23" si="8">AVERAGE(F23:U24)</f>
        <v>79.998525000000001</v>
      </c>
      <c r="W23" s="294"/>
      <c r="X23" s="294"/>
      <c r="Y23" s="295"/>
      <c r="Z23" s="299">
        <f t="shared" ref="Z23" si="9">STDEV(AVERAGE(F23:I24),AVERAGE(J23:M24),AVERAGE(N23:Q24),AVERAGE(R23:U24))/SQRT(4)</f>
        <v>1.250000000008337E-4</v>
      </c>
      <c r="AA23" s="300"/>
      <c r="AB23" s="300"/>
      <c r="AC23" s="301"/>
      <c r="AD23" s="305">
        <f t="shared" ref="AD23" si="10">MAX(AVERAGE(F23:I24)-A23,AVERAGE(J23:M24)-A23,AVERAGE(N23:Q24)-A23,AVERAGE(R23:U24)-A23)</f>
        <v>-720.00120000000004</v>
      </c>
      <c r="AE23" s="306"/>
      <c r="AF23" s="306"/>
      <c r="AG23" s="307"/>
      <c r="AH23" s="86"/>
      <c r="AI23" s="227"/>
      <c r="AJ23" s="86"/>
      <c r="AK23" s="86"/>
      <c r="AL23" s="86"/>
      <c r="AM23" s="86"/>
      <c r="AN23" s="228"/>
    </row>
    <row r="24" spans="1:40" customFormat="1" ht="21" customHeight="1">
      <c r="A24" s="326"/>
      <c r="B24" s="326"/>
      <c r="C24" s="326"/>
      <c r="D24" s="311" t="s">
        <v>118</v>
      </c>
      <c r="E24" s="312"/>
      <c r="F24" s="325">
        <v>79.998599999999996</v>
      </c>
      <c r="G24" s="325"/>
      <c r="H24" s="325"/>
      <c r="I24" s="325"/>
      <c r="J24" s="325">
        <v>79.998500000000007</v>
      </c>
      <c r="K24" s="325"/>
      <c r="L24" s="325"/>
      <c r="M24" s="325"/>
      <c r="N24" s="325">
        <v>79.998199999999997</v>
      </c>
      <c r="O24" s="325"/>
      <c r="P24" s="325"/>
      <c r="Q24" s="325"/>
      <c r="R24" s="325">
        <v>79.998800000000003</v>
      </c>
      <c r="S24" s="325"/>
      <c r="T24" s="325"/>
      <c r="U24" s="325"/>
      <c r="V24" s="296"/>
      <c r="W24" s="297"/>
      <c r="X24" s="297"/>
      <c r="Y24" s="298"/>
      <c r="Z24" s="302"/>
      <c r="AA24" s="303"/>
      <c r="AB24" s="303"/>
      <c r="AC24" s="304"/>
      <c r="AD24" s="308"/>
      <c r="AE24" s="309"/>
      <c r="AF24" s="309"/>
      <c r="AG24" s="310"/>
      <c r="AH24" s="86"/>
      <c r="AI24" s="227"/>
      <c r="AJ24" s="86"/>
      <c r="AK24" s="86"/>
      <c r="AL24" s="86"/>
      <c r="AM24" s="86"/>
      <c r="AN24" s="228"/>
    </row>
    <row r="25" spans="1:40" customFormat="1" ht="21" customHeight="1">
      <c r="A25" s="326">
        <f>G8*50%</f>
        <v>1000</v>
      </c>
      <c r="B25" s="326"/>
      <c r="C25" s="326"/>
      <c r="D25" s="316" t="s">
        <v>117</v>
      </c>
      <c r="E25" s="318"/>
      <c r="F25" s="325">
        <v>99.998000000000005</v>
      </c>
      <c r="G25" s="325"/>
      <c r="H25" s="325"/>
      <c r="I25" s="325"/>
      <c r="J25" s="325">
        <v>99.998199999999997</v>
      </c>
      <c r="K25" s="325"/>
      <c r="L25" s="325"/>
      <c r="M25" s="325"/>
      <c r="N25" s="325">
        <v>99.997900000000001</v>
      </c>
      <c r="O25" s="325"/>
      <c r="P25" s="325"/>
      <c r="Q25" s="325"/>
      <c r="R25" s="325">
        <v>99.998199999999997</v>
      </c>
      <c r="S25" s="325"/>
      <c r="T25" s="325"/>
      <c r="U25" s="325"/>
      <c r="V25" s="293">
        <f t="shared" ref="V25" si="11">AVERAGE(F25:U26)</f>
        <v>99.998074999999986</v>
      </c>
      <c r="W25" s="294"/>
      <c r="X25" s="294"/>
      <c r="Y25" s="295"/>
      <c r="Z25" s="299">
        <f t="shared" ref="Z25" si="12">STDEV(AVERAGE(F25:I26),AVERAGE(J25:M26),AVERAGE(N25:Q26),AVERAGE(R25:U26))/SQRT(4)</f>
        <v>7.4999999998542284E-5</v>
      </c>
      <c r="AA25" s="300"/>
      <c r="AB25" s="300"/>
      <c r="AC25" s="301"/>
      <c r="AD25" s="305">
        <f t="shared" ref="AD25" si="13">MAX(AVERAGE(F25:I26)-A25,AVERAGE(J25:M26)-A25,AVERAGE(N25:Q26)-A25,AVERAGE(R25:U26)-A25)</f>
        <v>-900.0018</v>
      </c>
      <c r="AE25" s="306"/>
      <c r="AF25" s="306"/>
      <c r="AG25" s="307"/>
      <c r="AH25" s="86"/>
      <c r="AI25" s="227"/>
      <c r="AJ25" s="86"/>
      <c r="AK25" s="86"/>
      <c r="AL25" s="86"/>
      <c r="AM25" s="86"/>
      <c r="AN25" s="228"/>
    </row>
    <row r="26" spans="1:40" customFormat="1" ht="21" customHeight="1">
      <c r="A26" s="326"/>
      <c r="B26" s="326"/>
      <c r="C26" s="326"/>
      <c r="D26" s="311" t="s">
        <v>118</v>
      </c>
      <c r="E26" s="312"/>
      <c r="F26" s="325">
        <v>99.998000000000005</v>
      </c>
      <c r="G26" s="325"/>
      <c r="H26" s="325"/>
      <c r="I26" s="325"/>
      <c r="J26" s="325">
        <v>99.998199999999997</v>
      </c>
      <c r="K26" s="325"/>
      <c r="L26" s="325"/>
      <c r="M26" s="325"/>
      <c r="N26" s="325">
        <v>99.997900000000001</v>
      </c>
      <c r="O26" s="325"/>
      <c r="P26" s="325"/>
      <c r="Q26" s="325"/>
      <c r="R26" s="325">
        <v>99.998199999999997</v>
      </c>
      <c r="S26" s="325"/>
      <c r="T26" s="325"/>
      <c r="U26" s="325"/>
      <c r="V26" s="296"/>
      <c r="W26" s="297"/>
      <c r="X26" s="297"/>
      <c r="Y26" s="298"/>
      <c r="Z26" s="302"/>
      <c r="AA26" s="303"/>
      <c r="AB26" s="303"/>
      <c r="AC26" s="304"/>
      <c r="AD26" s="308"/>
      <c r="AE26" s="309"/>
      <c r="AF26" s="309"/>
      <c r="AG26" s="310"/>
      <c r="AH26" s="86"/>
      <c r="AI26" s="227"/>
      <c r="AJ26" s="86"/>
      <c r="AK26" s="86"/>
      <c r="AL26" s="86"/>
      <c r="AM26" s="86"/>
      <c r="AN26" s="228"/>
    </row>
    <row r="27" spans="1:40" customFormat="1" ht="21" customHeight="1">
      <c r="A27" s="326">
        <f>G8*60%</f>
        <v>1200</v>
      </c>
      <c r="B27" s="326"/>
      <c r="C27" s="326"/>
      <c r="D27" s="316" t="s">
        <v>117</v>
      </c>
      <c r="E27" s="318"/>
      <c r="F27" s="325">
        <v>199.9983</v>
      </c>
      <c r="G27" s="325"/>
      <c r="H27" s="325"/>
      <c r="I27" s="325"/>
      <c r="J27" s="325">
        <v>199.9982</v>
      </c>
      <c r="K27" s="325"/>
      <c r="L27" s="325"/>
      <c r="M27" s="325"/>
      <c r="N27" s="325">
        <v>199.9982</v>
      </c>
      <c r="O27" s="325"/>
      <c r="P27" s="325"/>
      <c r="Q27" s="325"/>
      <c r="R27" s="325">
        <v>199.99809999999999</v>
      </c>
      <c r="S27" s="325"/>
      <c r="T27" s="325"/>
      <c r="U27" s="325"/>
      <c r="V27" s="293">
        <f t="shared" ref="V27" si="14">AVERAGE(F27:U28)</f>
        <v>199.9982</v>
      </c>
      <c r="W27" s="294"/>
      <c r="X27" s="294"/>
      <c r="Y27" s="295"/>
      <c r="Z27" s="299">
        <f t="shared" ref="Z27" si="15">STDEV(AVERAGE(F27:I28),AVERAGE(J27:M28),AVERAGE(N27:Q28),AVERAGE(R27:U28))/SQRT(4)</f>
        <v>4.0824829047741543E-5</v>
      </c>
      <c r="AA27" s="300"/>
      <c r="AB27" s="300"/>
      <c r="AC27" s="301"/>
      <c r="AD27" s="305">
        <f t="shared" ref="AD27" si="16">MAX(AVERAGE(F27:I28)-A27,AVERAGE(J27:M28)-A27,AVERAGE(N27:Q28)-A27,AVERAGE(R27:U28)-A27)</f>
        <v>-1000.0017</v>
      </c>
      <c r="AE27" s="306"/>
      <c r="AF27" s="306"/>
      <c r="AG27" s="307"/>
      <c r="AH27" s="86"/>
      <c r="AI27" s="227"/>
      <c r="AJ27" s="86"/>
      <c r="AK27" s="86"/>
      <c r="AL27" s="86"/>
      <c r="AM27" s="86"/>
      <c r="AN27" s="228"/>
    </row>
    <row r="28" spans="1:40" customFormat="1" ht="21" customHeight="1">
      <c r="A28" s="326"/>
      <c r="B28" s="326"/>
      <c r="C28" s="326"/>
      <c r="D28" s="311" t="s">
        <v>118</v>
      </c>
      <c r="E28" s="312"/>
      <c r="F28" s="325">
        <v>199.9983</v>
      </c>
      <c r="G28" s="325"/>
      <c r="H28" s="325"/>
      <c r="I28" s="325"/>
      <c r="J28" s="325">
        <v>199.9982</v>
      </c>
      <c r="K28" s="325"/>
      <c r="L28" s="325"/>
      <c r="M28" s="325"/>
      <c r="N28" s="325">
        <v>199.9982</v>
      </c>
      <c r="O28" s="325"/>
      <c r="P28" s="325"/>
      <c r="Q28" s="325"/>
      <c r="R28" s="325">
        <v>199.99809999999999</v>
      </c>
      <c r="S28" s="325"/>
      <c r="T28" s="325"/>
      <c r="U28" s="325"/>
      <c r="V28" s="296"/>
      <c r="W28" s="297"/>
      <c r="X28" s="297"/>
      <c r="Y28" s="298"/>
      <c r="Z28" s="302"/>
      <c r="AA28" s="303"/>
      <c r="AB28" s="303"/>
      <c r="AC28" s="304"/>
      <c r="AD28" s="308"/>
      <c r="AE28" s="309"/>
      <c r="AF28" s="309"/>
      <c r="AG28" s="310"/>
      <c r="AH28" s="86"/>
      <c r="AI28" s="227"/>
      <c r="AJ28" s="86"/>
      <c r="AK28" s="86"/>
      <c r="AL28" s="86"/>
      <c r="AM28" s="86"/>
      <c r="AN28" s="228"/>
    </row>
    <row r="29" spans="1:40" customFormat="1" ht="21" customHeight="1">
      <c r="A29" s="326">
        <f>G8*70%</f>
        <v>1400</v>
      </c>
      <c r="B29" s="326"/>
      <c r="C29" s="326"/>
      <c r="D29" s="316" t="s">
        <v>117</v>
      </c>
      <c r="E29" s="318"/>
      <c r="F29" s="325">
        <v>299.9984</v>
      </c>
      <c r="G29" s="325"/>
      <c r="H29" s="325"/>
      <c r="I29" s="325"/>
      <c r="J29" s="325">
        <v>299.99829999999997</v>
      </c>
      <c r="K29" s="325"/>
      <c r="L29" s="325"/>
      <c r="M29" s="325"/>
      <c r="N29" s="325">
        <v>299.99860000000001</v>
      </c>
      <c r="O29" s="325"/>
      <c r="P29" s="325"/>
      <c r="Q29" s="325"/>
      <c r="R29" s="325">
        <v>299.99880000000002</v>
      </c>
      <c r="S29" s="325"/>
      <c r="T29" s="325"/>
      <c r="U29" s="325"/>
      <c r="V29" s="293">
        <f t="shared" ref="V29" si="17">AVERAGE(F29:U30)</f>
        <v>299.99852499999997</v>
      </c>
      <c r="W29" s="294"/>
      <c r="X29" s="294"/>
      <c r="Y29" s="295"/>
      <c r="Z29" s="299">
        <f t="shared" ref="Z29" si="18">STDEV(AVERAGE(F29:I30),AVERAGE(J29:M30),AVERAGE(N29:Q30),AVERAGE(R29:U30))/SQRT(4)</f>
        <v>1.1086778913890438E-4</v>
      </c>
      <c r="AA29" s="300"/>
      <c r="AB29" s="300"/>
      <c r="AC29" s="301"/>
      <c r="AD29" s="305">
        <f t="shared" ref="AD29" si="19">MAX(AVERAGE(F29:I30)-A29,AVERAGE(J29:M30)-A29,AVERAGE(N29:Q30)-A29,AVERAGE(R29:U30)-A29)</f>
        <v>-1100.0011999999999</v>
      </c>
      <c r="AE29" s="306"/>
      <c r="AF29" s="306"/>
      <c r="AG29" s="307"/>
      <c r="AH29" s="86"/>
      <c r="AI29" s="227"/>
      <c r="AJ29" s="86"/>
      <c r="AK29" s="86"/>
      <c r="AL29" s="86"/>
      <c r="AM29" s="86"/>
      <c r="AN29" s="228"/>
    </row>
    <row r="30" spans="1:40" customFormat="1" ht="21" customHeight="1">
      <c r="A30" s="326"/>
      <c r="B30" s="326"/>
      <c r="C30" s="326"/>
      <c r="D30" s="311" t="s">
        <v>118</v>
      </c>
      <c r="E30" s="312"/>
      <c r="F30" s="325">
        <v>299.9984</v>
      </c>
      <c r="G30" s="325"/>
      <c r="H30" s="325"/>
      <c r="I30" s="325"/>
      <c r="J30" s="325">
        <v>299.99829999999997</v>
      </c>
      <c r="K30" s="325"/>
      <c r="L30" s="325"/>
      <c r="M30" s="325"/>
      <c r="N30" s="325">
        <v>299.99860000000001</v>
      </c>
      <c r="O30" s="325"/>
      <c r="P30" s="325"/>
      <c r="Q30" s="325"/>
      <c r="R30" s="325">
        <v>299.99880000000002</v>
      </c>
      <c r="S30" s="325"/>
      <c r="T30" s="325"/>
      <c r="U30" s="325"/>
      <c r="V30" s="296"/>
      <c r="W30" s="297"/>
      <c r="X30" s="297"/>
      <c r="Y30" s="298"/>
      <c r="Z30" s="302"/>
      <c r="AA30" s="303"/>
      <c r="AB30" s="303"/>
      <c r="AC30" s="304"/>
      <c r="AD30" s="308"/>
      <c r="AE30" s="309"/>
      <c r="AF30" s="309"/>
      <c r="AG30" s="310"/>
      <c r="AH30" s="86"/>
      <c r="AI30" s="227"/>
      <c r="AJ30" s="86"/>
      <c r="AK30" s="86"/>
      <c r="AL30" s="86"/>
      <c r="AM30" s="86"/>
      <c r="AN30" s="228"/>
    </row>
    <row r="31" spans="1:40" customFormat="1" ht="21" customHeight="1">
      <c r="A31" s="326">
        <f>G8*80%</f>
        <v>1600</v>
      </c>
      <c r="B31" s="326"/>
      <c r="C31" s="326"/>
      <c r="D31" s="316" t="s">
        <v>117</v>
      </c>
      <c r="E31" s="318"/>
      <c r="F31" s="325">
        <v>399.99860000000001</v>
      </c>
      <c r="G31" s="325"/>
      <c r="H31" s="325"/>
      <c r="I31" s="325"/>
      <c r="J31" s="325">
        <v>399.99860000000001</v>
      </c>
      <c r="K31" s="325"/>
      <c r="L31" s="325"/>
      <c r="M31" s="325"/>
      <c r="N31" s="325">
        <v>399.99860000000001</v>
      </c>
      <c r="O31" s="325"/>
      <c r="P31" s="325"/>
      <c r="Q31" s="325"/>
      <c r="R31" s="325">
        <v>399.99869999999999</v>
      </c>
      <c r="S31" s="325"/>
      <c r="T31" s="325"/>
      <c r="U31" s="325"/>
      <c r="V31" s="293">
        <f t="shared" ref="V31" si="20">AVERAGE(F31:U32)</f>
        <v>399.998625</v>
      </c>
      <c r="W31" s="294"/>
      <c r="X31" s="294"/>
      <c r="Y31" s="295"/>
      <c r="Z31" s="299">
        <f t="shared" ref="Z31" si="21">STDEV(AVERAGE(F31:I32),AVERAGE(J31:M32),AVERAGE(N31:Q32),AVERAGE(R31:U32))/SQRT(4)</f>
        <v>2.4999999993724487E-5</v>
      </c>
      <c r="AA31" s="300"/>
      <c r="AB31" s="300"/>
      <c r="AC31" s="301"/>
      <c r="AD31" s="305">
        <f t="shared" ref="AD31" si="22">MAX(AVERAGE(F31:I32)-A31,AVERAGE(J31:M32)-A31,AVERAGE(N31:Q32)-A31,AVERAGE(R31:U32)-A31)</f>
        <v>-1200.0012999999999</v>
      </c>
      <c r="AE31" s="306"/>
      <c r="AF31" s="306"/>
      <c r="AG31" s="307"/>
      <c r="AH31" s="86"/>
      <c r="AI31" s="227"/>
      <c r="AJ31" s="86"/>
      <c r="AK31" s="86"/>
      <c r="AL31" s="86"/>
      <c r="AM31" s="86"/>
      <c r="AN31" s="228"/>
    </row>
    <row r="32" spans="1:40" customFormat="1" ht="21" customHeight="1">
      <c r="A32" s="326"/>
      <c r="B32" s="326"/>
      <c r="C32" s="326"/>
      <c r="D32" s="311" t="s">
        <v>118</v>
      </c>
      <c r="E32" s="312"/>
      <c r="F32" s="325">
        <v>399.99860000000001</v>
      </c>
      <c r="G32" s="325"/>
      <c r="H32" s="325"/>
      <c r="I32" s="325"/>
      <c r="J32" s="325">
        <v>399.99860000000001</v>
      </c>
      <c r="K32" s="325"/>
      <c r="L32" s="325"/>
      <c r="M32" s="325"/>
      <c r="N32" s="325">
        <v>399.99860000000001</v>
      </c>
      <c r="O32" s="325"/>
      <c r="P32" s="325"/>
      <c r="Q32" s="325"/>
      <c r="R32" s="325">
        <v>399.99869999999999</v>
      </c>
      <c r="S32" s="325"/>
      <c r="T32" s="325"/>
      <c r="U32" s="325"/>
      <c r="V32" s="296"/>
      <c r="W32" s="297"/>
      <c r="X32" s="297"/>
      <c r="Y32" s="298"/>
      <c r="Z32" s="302"/>
      <c r="AA32" s="303"/>
      <c r="AB32" s="303"/>
      <c r="AC32" s="304"/>
      <c r="AD32" s="308"/>
      <c r="AE32" s="309"/>
      <c r="AF32" s="309"/>
      <c r="AG32" s="310"/>
      <c r="AH32" s="86"/>
      <c r="AI32" s="227"/>
      <c r="AJ32" s="86"/>
      <c r="AK32" s="86"/>
      <c r="AL32" s="86"/>
      <c r="AM32" s="86"/>
      <c r="AN32" s="228"/>
    </row>
    <row r="33" spans="1:40" customFormat="1" ht="21" customHeight="1">
      <c r="A33" s="326">
        <f>G8*90%</f>
        <v>1800</v>
      </c>
      <c r="B33" s="326"/>
      <c r="C33" s="326"/>
      <c r="D33" s="316" t="s">
        <v>117</v>
      </c>
      <c r="E33" s="318"/>
      <c r="F33" s="325">
        <v>499.99829999999997</v>
      </c>
      <c r="G33" s="325"/>
      <c r="H33" s="325"/>
      <c r="I33" s="325"/>
      <c r="J33" s="325">
        <v>499.99799999999999</v>
      </c>
      <c r="K33" s="325"/>
      <c r="L33" s="325"/>
      <c r="M33" s="325"/>
      <c r="N33" s="325">
        <v>499.9984</v>
      </c>
      <c r="O33" s="325"/>
      <c r="P33" s="325"/>
      <c r="Q33" s="325"/>
      <c r="R33" s="325">
        <v>499.99860000000001</v>
      </c>
      <c r="S33" s="325"/>
      <c r="T33" s="325"/>
      <c r="U33" s="325"/>
      <c r="V33" s="293">
        <f t="shared" ref="V33" si="23">AVERAGE(F33:U34)</f>
        <v>499.99832500000002</v>
      </c>
      <c r="W33" s="294"/>
      <c r="X33" s="294"/>
      <c r="Y33" s="295"/>
      <c r="Z33" s="299">
        <f t="shared" ref="Z33" si="24">STDEV(AVERAGE(F33:I34),AVERAGE(J33:M34),AVERAGE(N33:Q34),AVERAGE(R33:U34))/SQRT(4)</f>
        <v>1.2500000000462326E-4</v>
      </c>
      <c r="AA33" s="300"/>
      <c r="AB33" s="300"/>
      <c r="AC33" s="301"/>
      <c r="AD33" s="305">
        <f t="shared" ref="AD33" si="25">MAX(AVERAGE(F33:I34)-A33,AVERAGE(J33:M34)-A33,AVERAGE(N33:Q34)-A33,AVERAGE(R33:U34)-A33)</f>
        <v>-1300.0014000000001</v>
      </c>
      <c r="AE33" s="306"/>
      <c r="AF33" s="306"/>
      <c r="AG33" s="307"/>
      <c r="AH33" s="86"/>
      <c r="AI33" s="227"/>
      <c r="AJ33" s="86"/>
      <c r="AK33" s="86"/>
      <c r="AL33" s="86"/>
      <c r="AM33" s="86"/>
      <c r="AN33" s="228"/>
    </row>
    <row r="34" spans="1:40" customFormat="1" ht="21" customHeight="1">
      <c r="A34" s="326"/>
      <c r="B34" s="326"/>
      <c r="C34" s="326"/>
      <c r="D34" s="311" t="s">
        <v>118</v>
      </c>
      <c r="E34" s="312"/>
      <c r="F34" s="325">
        <v>499.99829999999997</v>
      </c>
      <c r="G34" s="325"/>
      <c r="H34" s="325"/>
      <c r="I34" s="325"/>
      <c r="J34" s="325">
        <v>499.99799999999999</v>
      </c>
      <c r="K34" s="325"/>
      <c r="L34" s="325"/>
      <c r="M34" s="325"/>
      <c r="N34" s="325">
        <v>499.9984</v>
      </c>
      <c r="O34" s="325"/>
      <c r="P34" s="325"/>
      <c r="Q34" s="325"/>
      <c r="R34" s="325">
        <v>499.99860000000001</v>
      </c>
      <c r="S34" s="325"/>
      <c r="T34" s="325"/>
      <c r="U34" s="325"/>
      <c r="V34" s="296"/>
      <c r="W34" s="297"/>
      <c r="X34" s="297"/>
      <c r="Y34" s="298"/>
      <c r="Z34" s="302"/>
      <c r="AA34" s="303"/>
      <c r="AB34" s="303"/>
      <c r="AC34" s="304"/>
      <c r="AD34" s="308"/>
      <c r="AE34" s="309"/>
      <c r="AF34" s="309"/>
      <c r="AG34" s="310"/>
      <c r="AH34" s="86"/>
      <c r="AI34" s="227"/>
      <c r="AJ34" s="86"/>
      <c r="AK34" s="86"/>
      <c r="AL34" s="86"/>
      <c r="AM34" s="86"/>
      <c r="AN34" s="228"/>
    </row>
    <row r="35" spans="1:40" customFormat="1" ht="21" customHeight="1">
      <c r="A35" s="326">
        <f>G8*100%</f>
        <v>2000</v>
      </c>
      <c r="B35" s="326"/>
      <c r="C35" s="326"/>
      <c r="D35" s="316" t="s">
        <v>117</v>
      </c>
      <c r="E35" s="318"/>
      <c r="F35" s="325">
        <v>599.99810000000002</v>
      </c>
      <c r="G35" s="325"/>
      <c r="H35" s="325"/>
      <c r="I35" s="325"/>
      <c r="J35" s="325">
        <v>599.99839999999995</v>
      </c>
      <c r="K35" s="325"/>
      <c r="L35" s="325"/>
      <c r="M35" s="325"/>
      <c r="N35" s="325">
        <v>599.99879999999996</v>
      </c>
      <c r="O35" s="325"/>
      <c r="P35" s="325"/>
      <c r="Q35" s="325"/>
      <c r="R35" s="325">
        <v>599.99829999999997</v>
      </c>
      <c r="S35" s="325"/>
      <c r="T35" s="325"/>
      <c r="U35" s="325"/>
      <c r="V35" s="293">
        <f t="shared" ref="V35" si="26">AVERAGE(F35:U36)</f>
        <v>599.99839999999995</v>
      </c>
      <c r="W35" s="294"/>
      <c r="X35" s="294"/>
      <c r="Y35" s="295"/>
      <c r="Z35" s="299">
        <f t="shared" ref="Z35" si="27">STDEV(AVERAGE(F35:I36),AVERAGE(J35:M36),AVERAGE(N35:Q36),AVERAGE(R35:U36))/SQRT(4)</f>
        <v>1.4719601442759323E-4</v>
      </c>
      <c r="AA35" s="300"/>
      <c r="AB35" s="300"/>
      <c r="AC35" s="301"/>
      <c r="AD35" s="305">
        <f t="shared" ref="AD35" si="28">MAX(AVERAGE(F35:I36)-A35,AVERAGE(J35:M36)-A35,AVERAGE(N35:Q36)-A35,AVERAGE(R35:U36)-A35)</f>
        <v>-1400.0012000000002</v>
      </c>
      <c r="AE35" s="306"/>
      <c r="AF35" s="306"/>
      <c r="AG35" s="307"/>
      <c r="AH35" s="86"/>
      <c r="AI35" s="227"/>
      <c r="AJ35" s="86"/>
      <c r="AK35" s="86"/>
      <c r="AL35" s="86"/>
      <c r="AM35" s="86"/>
      <c r="AN35" s="228"/>
    </row>
    <row r="36" spans="1:40" customFormat="1" ht="21" customHeight="1">
      <c r="A36" s="326"/>
      <c r="B36" s="326"/>
      <c r="C36" s="326"/>
      <c r="D36" s="311" t="s">
        <v>118</v>
      </c>
      <c r="E36" s="312"/>
      <c r="F36" s="325">
        <v>599.99810000000002</v>
      </c>
      <c r="G36" s="325"/>
      <c r="H36" s="325"/>
      <c r="I36" s="325"/>
      <c r="J36" s="325">
        <v>599.99839999999995</v>
      </c>
      <c r="K36" s="325"/>
      <c r="L36" s="325"/>
      <c r="M36" s="325"/>
      <c r="N36" s="325">
        <v>599.99879999999996</v>
      </c>
      <c r="O36" s="325"/>
      <c r="P36" s="325"/>
      <c r="Q36" s="325"/>
      <c r="R36" s="325">
        <v>599.99829999999997</v>
      </c>
      <c r="S36" s="325"/>
      <c r="T36" s="325"/>
      <c r="U36" s="325"/>
      <c r="V36" s="296"/>
      <c r="W36" s="297"/>
      <c r="X36" s="297"/>
      <c r="Y36" s="298"/>
      <c r="Z36" s="302"/>
      <c r="AA36" s="303"/>
      <c r="AB36" s="303"/>
      <c r="AC36" s="304"/>
      <c r="AD36" s="308"/>
      <c r="AE36" s="309"/>
      <c r="AF36" s="309"/>
      <c r="AG36" s="310"/>
      <c r="AH36" s="86"/>
      <c r="AI36" s="227"/>
      <c r="AJ36" s="86"/>
      <c r="AK36" s="86"/>
      <c r="AL36" s="86"/>
      <c r="AM36" s="86"/>
      <c r="AN36" s="228"/>
    </row>
    <row r="37" spans="1:40" ht="18.75" customHeight="1">
      <c r="C37" s="21"/>
      <c r="D37" s="21"/>
      <c r="E37" s="21"/>
      <c r="F37" s="21"/>
      <c r="G37" s="18"/>
      <c r="H37" s="28"/>
      <c r="I37" s="229"/>
      <c r="J37" s="229"/>
      <c r="K37" s="229"/>
      <c r="L37" s="18"/>
    </row>
    <row r="38" spans="1:40" customFormat="1" ht="18.95" customHeight="1">
      <c r="A38" s="230" t="s">
        <v>119</v>
      </c>
      <c r="B38" s="231"/>
      <c r="C38" s="231"/>
      <c r="D38" s="231"/>
      <c r="E38" s="231"/>
      <c r="F38" s="231"/>
      <c r="G38" s="232" t="str">
        <f>I41</f>
        <v>Ms. Arunkamon Raramanus</v>
      </c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AB38" s="231"/>
      <c r="AC38" s="231"/>
      <c r="AD38" s="231"/>
      <c r="AE38" s="231"/>
      <c r="AF38" s="231"/>
      <c r="AG38" s="233"/>
      <c r="AH38" s="231"/>
      <c r="AI38" s="231"/>
    </row>
    <row r="39" spans="1:40" ht="18.75" customHeight="1"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</row>
    <row r="41" spans="1:40" customFormat="1" ht="18.95" customHeight="1">
      <c r="B41" s="231"/>
      <c r="C41" s="231"/>
      <c r="D41" s="231"/>
      <c r="E41" s="231"/>
      <c r="F41" s="231"/>
      <c r="G41" s="28">
        <v>11</v>
      </c>
      <c r="H41" s="28"/>
      <c r="I41" s="234" t="s">
        <v>85</v>
      </c>
      <c r="J41" s="86"/>
      <c r="K41" s="86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AB41" s="231"/>
      <c r="AC41" s="231"/>
      <c r="AD41" s="231"/>
      <c r="AE41" s="231"/>
      <c r="AF41" s="231"/>
      <c r="AG41" s="233"/>
      <c r="AH41" s="231"/>
      <c r="AI41" s="231"/>
    </row>
  </sheetData>
  <mergeCells count="184">
    <mergeCell ref="V35:Y36"/>
    <mergeCell ref="Z35:AC36"/>
    <mergeCell ref="AD35:AG36"/>
    <mergeCell ref="D36:E36"/>
    <mergeCell ref="F36:I36"/>
    <mergeCell ref="J36:M36"/>
    <mergeCell ref="N36:Q36"/>
    <mergeCell ref="R36:U36"/>
    <mergeCell ref="A35:C36"/>
    <mergeCell ref="D35:E35"/>
    <mergeCell ref="F35:I35"/>
    <mergeCell ref="J35:M35"/>
    <mergeCell ref="N35:Q35"/>
    <mergeCell ref="R35:U35"/>
    <mergeCell ref="V33:Y34"/>
    <mergeCell ref="Z33:AC34"/>
    <mergeCell ref="AD33:AG34"/>
    <mergeCell ref="D34:E34"/>
    <mergeCell ref="F34:I34"/>
    <mergeCell ref="J34:M34"/>
    <mergeCell ref="N34:Q34"/>
    <mergeCell ref="R34:U34"/>
    <mergeCell ref="A33:C34"/>
    <mergeCell ref="D33:E33"/>
    <mergeCell ref="F33:I33"/>
    <mergeCell ref="J33:M33"/>
    <mergeCell ref="N33:Q33"/>
    <mergeCell ref="R33:U33"/>
    <mergeCell ref="V31:Y32"/>
    <mergeCell ref="Z31:AC32"/>
    <mergeCell ref="AD31:AG32"/>
    <mergeCell ref="D32:E32"/>
    <mergeCell ref="F32:I32"/>
    <mergeCell ref="J32:M32"/>
    <mergeCell ref="N32:Q32"/>
    <mergeCell ref="R32:U32"/>
    <mergeCell ref="A31:C32"/>
    <mergeCell ref="D31:E31"/>
    <mergeCell ref="F31:I31"/>
    <mergeCell ref="J31:M31"/>
    <mergeCell ref="N31:Q31"/>
    <mergeCell ref="R31:U31"/>
    <mergeCell ref="V29:Y30"/>
    <mergeCell ref="Z29:AC30"/>
    <mergeCell ref="AD29:AG30"/>
    <mergeCell ref="D30:E30"/>
    <mergeCell ref="F30:I30"/>
    <mergeCell ref="J30:M30"/>
    <mergeCell ref="N30:Q30"/>
    <mergeCell ref="R30:U30"/>
    <mergeCell ref="A29:C30"/>
    <mergeCell ref="D29:E29"/>
    <mergeCell ref="F29:I29"/>
    <mergeCell ref="J29:M29"/>
    <mergeCell ref="N29:Q29"/>
    <mergeCell ref="R29:U29"/>
    <mergeCell ref="V27:Y28"/>
    <mergeCell ref="Z27:AC28"/>
    <mergeCell ref="AD27:AG28"/>
    <mergeCell ref="D28:E28"/>
    <mergeCell ref="F28:I28"/>
    <mergeCell ref="J28:M28"/>
    <mergeCell ref="N28:Q28"/>
    <mergeCell ref="R28:U28"/>
    <mergeCell ref="A27:C28"/>
    <mergeCell ref="D27:E27"/>
    <mergeCell ref="F27:I27"/>
    <mergeCell ref="J27:M27"/>
    <mergeCell ref="N27:Q27"/>
    <mergeCell ref="R27:U27"/>
    <mergeCell ref="V25:Y26"/>
    <mergeCell ref="Z25:AC26"/>
    <mergeCell ref="AD25:AG26"/>
    <mergeCell ref="D26:E26"/>
    <mergeCell ref="F26:I26"/>
    <mergeCell ref="J26:M26"/>
    <mergeCell ref="N26:Q26"/>
    <mergeCell ref="R26:U26"/>
    <mergeCell ref="A25:C26"/>
    <mergeCell ref="D25:E25"/>
    <mergeCell ref="F25:I25"/>
    <mergeCell ref="J25:M25"/>
    <mergeCell ref="N25:Q25"/>
    <mergeCell ref="R25:U25"/>
    <mergeCell ref="V23:Y24"/>
    <mergeCell ref="Z23:AC24"/>
    <mergeCell ref="AD23:AG24"/>
    <mergeCell ref="D24:E24"/>
    <mergeCell ref="F24:I24"/>
    <mergeCell ref="J24:M24"/>
    <mergeCell ref="N24:Q24"/>
    <mergeCell ref="R24:U24"/>
    <mergeCell ref="A23:C24"/>
    <mergeCell ref="D23:E23"/>
    <mergeCell ref="F23:I23"/>
    <mergeCell ref="J23:M23"/>
    <mergeCell ref="N23:Q23"/>
    <mergeCell ref="R23:U23"/>
    <mergeCell ref="V21:Y22"/>
    <mergeCell ref="Z21:AC22"/>
    <mergeCell ref="AD21:AG22"/>
    <mergeCell ref="D22:E22"/>
    <mergeCell ref="F22:I22"/>
    <mergeCell ref="J22:M22"/>
    <mergeCell ref="N22:Q22"/>
    <mergeCell ref="R22:U22"/>
    <mergeCell ref="A21:C22"/>
    <mergeCell ref="D21:E21"/>
    <mergeCell ref="F21:I21"/>
    <mergeCell ref="J21:M21"/>
    <mergeCell ref="N21:Q21"/>
    <mergeCell ref="R21:U21"/>
    <mergeCell ref="V19:Y20"/>
    <mergeCell ref="Z19:AC20"/>
    <mergeCell ref="AD19:AG20"/>
    <mergeCell ref="D20:E20"/>
    <mergeCell ref="F20:I20"/>
    <mergeCell ref="J20:M20"/>
    <mergeCell ref="N20:Q20"/>
    <mergeCell ref="R20:U20"/>
    <mergeCell ref="A19:C20"/>
    <mergeCell ref="D19:E19"/>
    <mergeCell ref="F19:I19"/>
    <mergeCell ref="J19:M19"/>
    <mergeCell ref="N19:Q19"/>
    <mergeCell ref="R19:U19"/>
    <mergeCell ref="A15:C16"/>
    <mergeCell ref="D15:E15"/>
    <mergeCell ref="F15:I15"/>
    <mergeCell ref="J15:M15"/>
    <mergeCell ref="N15:Q15"/>
    <mergeCell ref="R15:U15"/>
    <mergeCell ref="V17:Y18"/>
    <mergeCell ref="Z17:AC18"/>
    <mergeCell ref="AD17:AG18"/>
    <mergeCell ref="D18:E18"/>
    <mergeCell ref="F18:I18"/>
    <mergeCell ref="J18:M18"/>
    <mergeCell ref="N18:Q18"/>
    <mergeCell ref="R18:U18"/>
    <mergeCell ref="A17:C18"/>
    <mergeCell ref="D17:E17"/>
    <mergeCell ref="F17:I17"/>
    <mergeCell ref="J17:M17"/>
    <mergeCell ref="N17:Q17"/>
    <mergeCell ref="R17:U17"/>
    <mergeCell ref="AI13:AI14"/>
    <mergeCell ref="F14:I14"/>
    <mergeCell ref="J14:M14"/>
    <mergeCell ref="N14:Q14"/>
    <mergeCell ref="R14:U14"/>
    <mergeCell ref="D8:E8"/>
    <mergeCell ref="O8:P8"/>
    <mergeCell ref="V15:Y16"/>
    <mergeCell ref="Z15:AC16"/>
    <mergeCell ref="AD15:AG16"/>
    <mergeCell ref="D16:E16"/>
    <mergeCell ref="F16:I16"/>
    <mergeCell ref="J16:M16"/>
    <mergeCell ref="N16:Q16"/>
    <mergeCell ref="R16:U16"/>
    <mergeCell ref="A13:C14"/>
    <mergeCell ref="D13:E14"/>
    <mergeCell ref="F13:U13"/>
    <mergeCell ref="A4:M4"/>
    <mergeCell ref="D7:K7"/>
    <mergeCell ref="P7:W7"/>
    <mergeCell ref="V13:Y14"/>
    <mergeCell ref="Z13:AC14"/>
    <mergeCell ref="AD13:AG14"/>
    <mergeCell ref="Z7:AE7"/>
    <mergeCell ref="G8:H8"/>
    <mergeCell ref="G11:O11"/>
    <mergeCell ref="S11:Z11"/>
    <mergeCell ref="A1:M2"/>
    <mergeCell ref="S1:W1"/>
    <mergeCell ref="S2:W2"/>
    <mergeCell ref="AC2:AG2"/>
    <mergeCell ref="A3:M3"/>
    <mergeCell ref="T3:U3"/>
    <mergeCell ref="W3:X3"/>
    <mergeCell ref="F5:AB5"/>
    <mergeCell ref="F6:P6"/>
    <mergeCell ref="V6:AD6"/>
  </mergeCells>
  <pageMargins left="0.43307086614173229" right="0.43307086614173229" top="0.51181102362204722" bottom="0.23622047244094491" header="0.31496062992125984" footer="0.31496062992125984"/>
  <pageSetup scale="91" orientation="portrait" horizontalDpi="360" verticalDpi="360" r:id="rId1"/>
  <headerFooter>
    <oddFooter>&amp;R&amp;"Gulim,Regular"&amp;10SP-FMD-04-14 Rev.0 Effective date 2-Nov-15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>
                <anchor moveWithCells="1">
                  <from>
                    <xdr:col>25</xdr:col>
                    <xdr:colOff>9525</xdr:colOff>
                    <xdr:row>3</xdr:row>
                    <xdr:rowOff>19050</xdr:rowOff>
                  </from>
                  <to>
                    <xdr:col>25</xdr:col>
                    <xdr:colOff>190500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>
                <anchor moveWithCells="1">
                  <from>
                    <xdr:col>17</xdr:col>
                    <xdr:colOff>19050</xdr:colOff>
                    <xdr:row>3</xdr:row>
                    <xdr:rowOff>19050</xdr:rowOff>
                  </from>
                  <to>
                    <xdr:col>17</xdr:col>
                    <xdr:colOff>190500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>
                <anchor moveWithCells="1">
                  <from>
                    <xdr:col>8</xdr:col>
                    <xdr:colOff>9525</xdr:colOff>
                    <xdr:row>8</xdr:row>
                    <xdr:rowOff>66675</xdr:rowOff>
                  </from>
                  <to>
                    <xdr:col>8</xdr:col>
                    <xdr:colOff>190500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>
                <anchor moveWithCells="1">
                  <from>
                    <xdr:col>12</xdr:col>
                    <xdr:colOff>9525</xdr:colOff>
                    <xdr:row>8</xdr:row>
                    <xdr:rowOff>66675</xdr:rowOff>
                  </from>
                  <to>
                    <xdr:col>12</xdr:col>
                    <xdr:colOff>190500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N43"/>
  <sheetViews>
    <sheetView tabSelected="1" view="pageBreakPreview" topLeftCell="A12" zoomScaleNormal="100" zoomScaleSheetLayoutView="100" workbookViewId="0">
      <selection activeCell="Z23" sqref="Z23:AC24"/>
    </sheetView>
  </sheetViews>
  <sheetFormatPr defaultColWidth="7.5703125" defaultRowHeight="18.75" customHeight="1"/>
  <cols>
    <col min="1" max="67" width="3.140625" style="86" customWidth="1"/>
    <col min="68" max="189" width="7.5703125" style="86"/>
    <col min="190" max="190" width="1.5703125" style="86" customWidth="1"/>
    <col min="191" max="194" width="3.5703125" style="86" customWidth="1"/>
    <col min="195" max="198" width="5.42578125" style="86" customWidth="1"/>
    <col min="199" max="214" width="4" style="86" customWidth="1"/>
    <col min="215" max="216" width="3.42578125" style="86" customWidth="1"/>
    <col min="217" max="254" width="3.5703125" style="86" customWidth="1"/>
    <col min="255" max="445" width="7.5703125" style="86"/>
    <col min="446" max="446" width="1.5703125" style="86" customWidth="1"/>
    <col min="447" max="450" width="3.5703125" style="86" customWidth="1"/>
    <col min="451" max="454" width="5.42578125" style="86" customWidth="1"/>
    <col min="455" max="470" width="4" style="86" customWidth="1"/>
    <col min="471" max="472" width="3.42578125" style="86" customWidth="1"/>
    <col min="473" max="510" width="3.5703125" style="86" customWidth="1"/>
    <col min="511" max="701" width="7.5703125" style="86"/>
    <col min="702" max="702" width="1.5703125" style="86" customWidth="1"/>
    <col min="703" max="706" width="3.5703125" style="86" customWidth="1"/>
    <col min="707" max="710" width="5.42578125" style="86" customWidth="1"/>
    <col min="711" max="726" width="4" style="86" customWidth="1"/>
    <col min="727" max="728" width="3.42578125" style="86" customWidth="1"/>
    <col min="729" max="766" width="3.5703125" style="86" customWidth="1"/>
    <col min="767" max="957" width="7.5703125" style="86"/>
    <col min="958" max="958" width="1.5703125" style="86" customWidth="1"/>
    <col min="959" max="962" width="3.5703125" style="86" customWidth="1"/>
    <col min="963" max="966" width="5.42578125" style="86" customWidth="1"/>
    <col min="967" max="982" width="4" style="86" customWidth="1"/>
    <col min="983" max="984" width="3.42578125" style="86" customWidth="1"/>
    <col min="985" max="1022" width="3.5703125" style="86" customWidth="1"/>
    <col min="1023" max="1213" width="7.5703125" style="86"/>
    <col min="1214" max="1214" width="1.5703125" style="86" customWidth="1"/>
    <col min="1215" max="1218" width="3.5703125" style="86" customWidth="1"/>
    <col min="1219" max="1222" width="5.42578125" style="86" customWidth="1"/>
    <col min="1223" max="1238" width="4" style="86" customWidth="1"/>
    <col min="1239" max="1240" width="3.42578125" style="86" customWidth="1"/>
    <col min="1241" max="1278" width="3.5703125" style="86" customWidth="1"/>
    <col min="1279" max="1469" width="7.5703125" style="86"/>
    <col min="1470" max="1470" width="1.5703125" style="86" customWidth="1"/>
    <col min="1471" max="1474" width="3.5703125" style="86" customWidth="1"/>
    <col min="1475" max="1478" width="5.42578125" style="86" customWidth="1"/>
    <col min="1479" max="1494" width="4" style="86" customWidth="1"/>
    <col min="1495" max="1496" width="3.42578125" style="86" customWidth="1"/>
    <col min="1497" max="1534" width="3.5703125" style="86" customWidth="1"/>
    <col min="1535" max="1725" width="7.5703125" style="86"/>
    <col min="1726" max="1726" width="1.5703125" style="86" customWidth="1"/>
    <col min="1727" max="1730" width="3.5703125" style="86" customWidth="1"/>
    <col min="1731" max="1734" width="5.42578125" style="86" customWidth="1"/>
    <col min="1735" max="1750" width="4" style="86" customWidth="1"/>
    <col min="1751" max="1752" width="3.42578125" style="86" customWidth="1"/>
    <col min="1753" max="1790" width="3.5703125" style="86" customWidth="1"/>
    <col min="1791" max="1981" width="7.5703125" style="86"/>
    <col min="1982" max="1982" width="1.5703125" style="86" customWidth="1"/>
    <col min="1983" max="1986" width="3.5703125" style="86" customWidth="1"/>
    <col min="1987" max="1990" width="5.42578125" style="86" customWidth="1"/>
    <col min="1991" max="2006" width="4" style="86" customWidth="1"/>
    <col min="2007" max="2008" width="3.42578125" style="86" customWidth="1"/>
    <col min="2009" max="2046" width="3.5703125" style="86" customWidth="1"/>
    <col min="2047" max="2237" width="7.5703125" style="86"/>
    <col min="2238" max="2238" width="1.5703125" style="86" customWidth="1"/>
    <col min="2239" max="2242" width="3.5703125" style="86" customWidth="1"/>
    <col min="2243" max="2246" width="5.42578125" style="86" customWidth="1"/>
    <col min="2247" max="2262" width="4" style="86" customWidth="1"/>
    <col min="2263" max="2264" width="3.42578125" style="86" customWidth="1"/>
    <col min="2265" max="2302" width="3.5703125" style="86" customWidth="1"/>
    <col min="2303" max="2493" width="7.5703125" style="86"/>
    <col min="2494" max="2494" width="1.5703125" style="86" customWidth="1"/>
    <col min="2495" max="2498" width="3.5703125" style="86" customWidth="1"/>
    <col min="2499" max="2502" width="5.42578125" style="86" customWidth="1"/>
    <col min="2503" max="2518" width="4" style="86" customWidth="1"/>
    <col min="2519" max="2520" width="3.42578125" style="86" customWidth="1"/>
    <col min="2521" max="2558" width="3.5703125" style="86" customWidth="1"/>
    <col min="2559" max="2749" width="7.5703125" style="86"/>
    <col min="2750" max="2750" width="1.5703125" style="86" customWidth="1"/>
    <col min="2751" max="2754" width="3.5703125" style="86" customWidth="1"/>
    <col min="2755" max="2758" width="5.42578125" style="86" customWidth="1"/>
    <col min="2759" max="2774" width="4" style="86" customWidth="1"/>
    <col min="2775" max="2776" width="3.42578125" style="86" customWidth="1"/>
    <col min="2777" max="2814" width="3.5703125" style="86" customWidth="1"/>
    <col min="2815" max="3005" width="7.5703125" style="86"/>
    <col min="3006" max="3006" width="1.5703125" style="86" customWidth="1"/>
    <col min="3007" max="3010" width="3.5703125" style="86" customWidth="1"/>
    <col min="3011" max="3014" width="5.42578125" style="86" customWidth="1"/>
    <col min="3015" max="3030" width="4" style="86" customWidth="1"/>
    <col min="3031" max="3032" width="3.42578125" style="86" customWidth="1"/>
    <col min="3033" max="3070" width="3.5703125" style="86" customWidth="1"/>
    <col min="3071" max="3261" width="7.5703125" style="86"/>
    <col min="3262" max="3262" width="1.5703125" style="86" customWidth="1"/>
    <col min="3263" max="3266" width="3.5703125" style="86" customWidth="1"/>
    <col min="3267" max="3270" width="5.42578125" style="86" customWidth="1"/>
    <col min="3271" max="3286" width="4" style="86" customWidth="1"/>
    <col min="3287" max="3288" width="3.42578125" style="86" customWidth="1"/>
    <col min="3289" max="3326" width="3.5703125" style="86" customWidth="1"/>
    <col min="3327" max="3517" width="7.5703125" style="86"/>
    <col min="3518" max="3518" width="1.5703125" style="86" customWidth="1"/>
    <col min="3519" max="3522" width="3.5703125" style="86" customWidth="1"/>
    <col min="3523" max="3526" width="5.42578125" style="86" customWidth="1"/>
    <col min="3527" max="3542" width="4" style="86" customWidth="1"/>
    <col min="3543" max="3544" width="3.42578125" style="86" customWidth="1"/>
    <col min="3545" max="3582" width="3.5703125" style="86" customWidth="1"/>
    <col min="3583" max="3773" width="7.5703125" style="86"/>
    <col min="3774" max="3774" width="1.5703125" style="86" customWidth="1"/>
    <col min="3775" max="3778" width="3.5703125" style="86" customWidth="1"/>
    <col min="3779" max="3782" width="5.42578125" style="86" customWidth="1"/>
    <col min="3783" max="3798" width="4" style="86" customWidth="1"/>
    <col min="3799" max="3800" width="3.42578125" style="86" customWidth="1"/>
    <col min="3801" max="3838" width="3.5703125" style="86" customWidth="1"/>
    <col min="3839" max="4029" width="7.5703125" style="86"/>
    <col min="4030" max="4030" width="1.5703125" style="86" customWidth="1"/>
    <col min="4031" max="4034" width="3.5703125" style="86" customWidth="1"/>
    <col min="4035" max="4038" width="5.42578125" style="86" customWidth="1"/>
    <col min="4039" max="4054" width="4" style="86" customWidth="1"/>
    <col min="4055" max="4056" width="3.42578125" style="86" customWidth="1"/>
    <col min="4057" max="4094" width="3.5703125" style="86" customWidth="1"/>
    <col min="4095" max="4285" width="7.5703125" style="86"/>
    <col min="4286" max="4286" width="1.5703125" style="86" customWidth="1"/>
    <col min="4287" max="4290" width="3.5703125" style="86" customWidth="1"/>
    <col min="4291" max="4294" width="5.42578125" style="86" customWidth="1"/>
    <col min="4295" max="4310" width="4" style="86" customWidth="1"/>
    <col min="4311" max="4312" width="3.42578125" style="86" customWidth="1"/>
    <col min="4313" max="4350" width="3.5703125" style="86" customWidth="1"/>
    <col min="4351" max="4541" width="7.5703125" style="86"/>
    <col min="4542" max="4542" width="1.5703125" style="86" customWidth="1"/>
    <col min="4543" max="4546" width="3.5703125" style="86" customWidth="1"/>
    <col min="4547" max="4550" width="5.42578125" style="86" customWidth="1"/>
    <col min="4551" max="4566" width="4" style="86" customWidth="1"/>
    <col min="4567" max="4568" width="3.42578125" style="86" customWidth="1"/>
    <col min="4569" max="4606" width="3.5703125" style="86" customWidth="1"/>
    <col min="4607" max="4797" width="7.5703125" style="86"/>
    <col min="4798" max="4798" width="1.5703125" style="86" customWidth="1"/>
    <col min="4799" max="4802" width="3.5703125" style="86" customWidth="1"/>
    <col min="4803" max="4806" width="5.42578125" style="86" customWidth="1"/>
    <col min="4807" max="4822" width="4" style="86" customWidth="1"/>
    <col min="4823" max="4824" width="3.42578125" style="86" customWidth="1"/>
    <col min="4825" max="4862" width="3.5703125" style="86" customWidth="1"/>
    <col min="4863" max="5053" width="7.5703125" style="86"/>
    <col min="5054" max="5054" width="1.5703125" style="86" customWidth="1"/>
    <col min="5055" max="5058" width="3.5703125" style="86" customWidth="1"/>
    <col min="5059" max="5062" width="5.42578125" style="86" customWidth="1"/>
    <col min="5063" max="5078" width="4" style="86" customWidth="1"/>
    <col min="5079" max="5080" width="3.42578125" style="86" customWidth="1"/>
    <col min="5081" max="5118" width="3.5703125" style="86" customWidth="1"/>
    <col min="5119" max="5309" width="7.5703125" style="86"/>
    <col min="5310" max="5310" width="1.5703125" style="86" customWidth="1"/>
    <col min="5311" max="5314" width="3.5703125" style="86" customWidth="1"/>
    <col min="5315" max="5318" width="5.42578125" style="86" customWidth="1"/>
    <col min="5319" max="5334" width="4" style="86" customWidth="1"/>
    <col min="5335" max="5336" width="3.42578125" style="86" customWidth="1"/>
    <col min="5337" max="5374" width="3.5703125" style="86" customWidth="1"/>
    <col min="5375" max="5565" width="7.5703125" style="86"/>
    <col min="5566" max="5566" width="1.5703125" style="86" customWidth="1"/>
    <col min="5567" max="5570" width="3.5703125" style="86" customWidth="1"/>
    <col min="5571" max="5574" width="5.42578125" style="86" customWidth="1"/>
    <col min="5575" max="5590" width="4" style="86" customWidth="1"/>
    <col min="5591" max="5592" width="3.42578125" style="86" customWidth="1"/>
    <col min="5593" max="5630" width="3.5703125" style="86" customWidth="1"/>
    <col min="5631" max="5821" width="7.5703125" style="86"/>
    <col min="5822" max="5822" width="1.5703125" style="86" customWidth="1"/>
    <col min="5823" max="5826" width="3.5703125" style="86" customWidth="1"/>
    <col min="5827" max="5830" width="5.42578125" style="86" customWidth="1"/>
    <col min="5831" max="5846" width="4" style="86" customWidth="1"/>
    <col min="5847" max="5848" width="3.42578125" style="86" customWidth="1"/>
    <col min="5849" max="5886" width="3.5703125" style="86" customWidth="1"/>
    <col min="5887" max="6077" width="7.5703125" style="86"/>
    <col min="6078" max="6078" width="1.5703125" style="86" customWidth="1"/>
    <col min="6079" max="6082" width="3.5703125" style="86" customWidth="1"/>
    <col min="6083" max="6086" width="5.42578125" style="86" customWidth="1"/>
    <col min="6087" max="6102" width="4" style="86" customWidth="1"/>
    <col min="6103" max="6104" width="3.42578125" style="86" customWidth="1"/>
    <col min="6105" max="6142" width="3.5703125" style="86" customWidth="1"/>
    <col min="6143" max="6333" width="7.5703125" style="86"/>
    <col min="6334" max="6334" width="1.5703125" style="86" customWidth="1"/>
    <col min="6335" max="6338" width="3.5703125" style="86" customWidth="1"/>
    <col min="6339" max="6342" width="5.42578125" style="86" customWidth="1"/>
    <col min="6343" max="6358" width="4" style="86" customWidth="1"/>
    <col min="6359" max="6360" width="3.42578125" style="86" customWidth="1"/>
    <col min="6361" max="6398" width="3.5703125" style="86" customWidth="1"/>
    <col min="6399" max="6589" width="7.5703125" style="86"/>
    <col min="6590" max="6590" width="1.5703125" style="86" customWidth="1"/>
    <col min="6591" max="6594" width="3.5703125" style="86" customWidth="1"/>
    <col min="6595" max="6598" width="5.42578125" style="86" customWidth="1"/>
    <col min="6599" max="6614" width="4" style="86" customWidth="1"/>
    <col min="6615" max="6616" width="3.42578125" style="86" customWidth="1"/>
    <col min="6617" max="6654" width="3.5703125" style="86" customWidth="1"/>
    <col min="6655" max="6845" width="7.5703125" style="86"/>
    <col min="6846" max="6846" width="1.5703125" style="86" customWidth="1"/>
    <col min="6847" max="6850" width="3.5703125" style="86" customWidth="1"/>
    <col min="6851" max="6854" width="5.42578125" style="86" customWidth="1"/>
    <col min="6855" max="6870" width="4" style="86" customWidth="1"/>
    <col min="6871" max="6872" width="3.42578125" style="86" customWidth="1"/>
    <col min="6873" max="6910" width="3.5703125" style="86" customWidth="1"/>
    <col min="6911" max="7101" width="7.5703125" style="86"/>
    <col min="7102" max="7102" width="1.5703125" style="86" customWidth="1"/>
    <col min="7103" max="7106" width="3.5703125" style="86" customWidth="1"/>
    <col min="7107" max="7110" width="5.42578125" style="86" customWidth="1"/>
    <col min="7111" max="7126" width="4" style="86" customWidth="1"/>
    <col min="7127" max="7128" width="3.42578125" style="86" customWidth="1"/>
    <col min="7129" max="7166" width="3.5703125" style="86" customWidth="1"/>
    <col min="7167" max="7357" width="7.5703125" style="86"/>
    <col min="7358" max="7358" width="1.5703125" style="86" customWidth="1"/>
    <col min="7359" max="7362" width="3.5703125" style="86" customWidth="1"/>
    <col min="7363" max="7366" width="5.42578125" style="86" customWidth="1"/>
    <col min="7367" max="7382" width="4" style="86" customWidth="1"/>
    <col min="7383" max="7384" width="3.42578125" style="86" customWidth="1"/>
    <col min="7385" max="7422" width="3.5703125" style="86" customWidth="1"/>
    <col min="7423" max="7613" width="7.5703125" style="86"/>
    <col min="7614" max="7614" width="1.5703125" style="86" customWidth="1"/>
    <col min="7615" max="7618" width="3.5703125" style="86" customWidth="1"/>
    <col min="7619" max="7622" width="5.42578125" style="86" customWidth="1"/>
    <col min="7623" max="7638" width="4" style="86" customWidth="1"/>
    <col min="7639" max="7640" width="3.42578125" style="86" customWidth="1"/>
    <col min="7641" max="7678" width="3.5703125" style="86" customWidth="1"/>
    <col min="7679" max="7869" width="7.5703125" style="86"/>
    <col min="7870" max="7870" width="1.5703125" style="86" customWidth="1"/>
    <col min="7871" max="7874" width="3.5703125" style="86" customWidth="1"/>
    <col min="7875" max="7878" width="5.42578125" style="86" customWidth="1"/>
    <col min="7879" max="7894" width="4" style="86" customWidth="1"/>
    <col min="7895" max="7896" width="3.42578125" style="86" customWidth="1"/>
    <col min="7897" max="7934" width="3.5703125" style="86" customWidth="1"/>
    <col min="7935" max="8125" width="7.5703125" style="86"/>
    <col min="8126" max="8126" width="1.5703125" style="86" customWidth="1"/>
    <col min="8127" max="8130" width="3.5703125" style="86" customWidth="1"/>
    <col min="8131" max="8134" width="5.42578125" style="86" customWidth="1"/>
    <col min="8135" max="8150" width="4" style="86" customWidth="1"/>
    <col min="8151" max="8152" width="3.42578125" style="86" customWidth="1"/>
    <col min="8153" max="8190" width="3.5703125" style="86" customWidth="1"/>
    <col min="8191" max="8381" width="7.5703125" style="86"/>
    <col min="8382" max="8382" width="1.5703125" style="86" customWidth="1"/>
    <col min="8383" max="8386" width="3.5703125" style="86" customWidth="1"/>
    <col min="8387" max="8390" width="5.42578125" style="86" customWidth="1"/>
    <col min="8391" max="8406" width="4" style="86" customWidth="1"/>
    <col min="8407" max="8408" width="3.42578125" style="86" customWidth="1"/>
    <col min="8409" max="8446" width="3.5703125" style="86" customWidth="1"/>
    <col min="8447" max="8637" width="7.5703125" style="86"/>
    <col min="8638" max="8638" width="1.5703125" style="86" customWidth="1"/>
    <col min="8639" max="8642" width="3.5703125" style="86" customWidth="1"/>
    <col min="8643" max="8646" width="5.42578125" style="86" customWidth="1"/>
    <col min="8647" max="8662" width="4" style="86" customWidth="1"/>
    <col min="8663" max="8664" width="3.42578125" style="86" customWidth="1"/>
    <col min="8665" max="8702" width="3.5703125" style="86" customWidth="1"/>
    <col min="8703" max="8893" width="7.5703125" style="86"/>
    <col min="8894" max="8894" width="1.5703125" style="86" customWidth="1"/>
    <col min="8895" max="8898" width="3.5703125" style="86" customWidth="1"/>
    <col min="8899" max="8902" width="5.42578125" style="86" customWidth="1"/>
    <col min="8903" max="8918" width="4" style="86" customWidth="1"/>
    <col min="8919" max="8920" width="3.42578125" style="86" customWidth="1"/>
    <col min="8921" max="8958" width="3.5703125" style="86" customWidth="1"/>
    <col min="8959" max="9149" width="7.5703125" style="86"/>
    <col min="9150" max="9150" width="1.5703125" style="86" customWidth="1"/>
    <col min="9151" max="9154" width="3.5703125" style="86" customWidth="1"/>
    <col min="9155" max="9158" width="5.42578125" style="86" customWidth="1"/>
    <col min="9159" max="9174" width="4" style="86" customWidth="1"/>
    <col min="9175" max="9176" width="3.42578125" style="86" customWidth="1"/>
    <col min="9177" max="9214" width="3.5703125" style="86" customWidth="1"/>
    <col min="9215" max="9405" width="7.5703125" style="86"/>
    <col min="9406" max="9406" width="1.5703125" style="86" customWidth="1"/>
    <col min="9407" max="9410" width="3.5703125" style="86" customWidth="1"/>
    <col min="9411" max="9414" width="5.42578125" style="86" customWidth="1"/>
    <col min="9415" max="9430" width="4" style="86" customWidth="1"/>
    <col min="9431" max="9432" width="3.42578125" style="86" customWidth="1"/>
    <col min="9433" max="9470" width="3.5703125" style="86" customWidth="1"/>
    <col min="9471" max="9661" width="7.5703125" style="86"/>
    <col min="9662" max="9662" width="1.5703125" style="86" customWidth="1"/>
    <col min="9663" max="9666" width="3.5703125" style="86" customWidth="1"/>
    <col min="9667" max="9670" width="5.42578125" style="86" customWidth="1"/>
    <col min="9671" max="9686" width="4" style="86" customWidth="1"/>
    <col min="9687" max="9688" width="3.42578125" style="86" customWidth="1"/>
    <col min="9689" max="9726" width="3.5703125" style="86" customWidth="1"/>
    <col min="9727" max="9917" width="7.5703125" style="86"/>
    <col min="9918" max="9918" width="1.5703125" style="86" customWidth="1"/>
    <col min="9919" max="9922" width="3.5703125" style="86" customWidth="1"/>
    <col min="9923" max="9926" width="5.42578125" style="86" customWidth="1"/>
    <col min="9927" max="9942" width="4" style="86" customWidth="1"/>
    <col min="9943" max="9944" width="3.42578125" style="86" customWidth="1"/>
    <col min="9945" max="9982" width="3.5703125" style="86" customWidth="1"/>
    <col min="9983" max="10173" width="7.5703125" style="86"/>
    <col min="10174" max="10174" width="1.5703125" style="86" customWidth="1"/>
    <col min="10175" max="10178" width="3.5703125" style="86" customWidth="1"/>
    <col min="10179" max="10182" width="5.42578125" style="86" customWidth="1"/>
    <col min="10183" max="10198" width="4" style="86" customWidth="1"/>
    <col min="10199" max="10200" width="3.42578125" style="86" customWidth="1"/>
    <col min="10201" max="10238" width="3.5703125" style="86" customWidth="1"/>
    <col min="10239" max="10429" width="7.5703125" style="86"/>
    <col min="10430" max="10430" width="1.5703125" style="86" customWidth="1"/>
    <col min="10431" max="10434" width="3.5703125" style="86" customWidth="1"/>
    <col min="10435" max="10438" width="5.42578125" style="86" customWidth="1"/>
    <col min="10439" max="10454" width="4" style="86" customWidth="1"/>
    <col min="10455" max="10456" width="3.42578125" style="86" customWidth="1"/>
    <col min="10457" max="10494" width="3.5703125" style="86" customWidth="1"/>
    <col min="10495" max="10685" width="7.5703125" style="86"/>
    <col min="10686" max="10686" width="1.5703125" style="86" customWidth="1"/>
    <col min="10687" max="10690" width="3.5703125" style="86" customWidth="1"/>
    <col min="10691" max="10694" width="5.42578125" style="86" customWidth="1"/>
    <col min="10695" max="10710" width="4" style="86" customWidth="1"/>
    <col min="10711" max="10712" width="3.42578125" style="86" customWidth="1"/>
    <col min="10713" max="10750" width="3.5703125" style="86" customWidth="1"/>
    <col min="10751" max="10941" width="7.5703125" style="86"/>
    <col min="10942" max="10942" width="1.5703125" style="86" customWidth="1"/>
    <col min="10943" max="10946" width="3.5703125" style="86" customWidth="1"/>
    <col min="10947" max="10950" width="5.42578125" style="86" customWidth="1"/>
    <col min="10951" max="10966" width="4" style="86" customWidth="1"/>
    <col min="10967" max="10968" width="3.42578125" style="86" customWidth="1"/>
    <col min="10969" max="11006" width="3.5703125" style="86" customWidth="1"/>
    <col min="11007" max="11197" width="7.5703125" style="86"/>
    <col min="11198" max="11198" width="1.5703125" style="86" customWidth="1"/>
    <col min="11199" max="11202" width="3.5703125" style="86" customWidth="1"/>
    <col min="11203" max="11206" width="5.42578125" style="86" customWidth="1"/>
    <col min="11207" max="11222" width="4" style="86" customWidth="1"/>
    <col min="11223" max="11224" width="3.42578125" style="86" customWidth="1"/>
    <col min="11225" max="11262" width="3.5703125" style="86" customWidth="1"/>
    <col min="11263" max="11453" width="7.5703125" style="86"/>
    <col min="11454" max="11454" width="1.5703125" style="86" customWidth="1"/>
    <col min="11455" max="11458" width="3.5703125" style="86" customWidth="1"/>
    <col min="11459" max="11462" width="5.42578125" style="86" customWidth="1"/>
    <col min="11463" max="11478" width="4" style="86" customWidth="1"/>
    <col min="11479" max="11480" width="3.42578125" style="86" customWidth="1"/>
    <col min="11481" max="11518" width="3.5703125" style="86" customWidth="1"/>
    <col min="11519" max="11709" width="7.5703125" style="86"/>
    <col min="11710" max="11710" width="1.5703125" style="86" customWidth="1"/>
    <col min="11711" max="11714" width="3.5703125" style="86" customWidth="1"/>
    <col min="11715" max="11718" width="5.42578125" style="86" customWidth="1"/>
    <col min="11719" max="11734" width="4" style="86" customWidth="1"/>
    <col min="11735" max="11736" width="3.42578125" style="86" customWidth="1"/>
    <col min="11737" max="11774" width="3.5703125" style="86" customWidth="1"/>
    <col min="11775" max="11965" width="7.5703125" style="86"/>
    <col min="11966" max="11966" width="1.5703125" style="86" customWidth="1"/>
    <col min="11967" max="11970" width="3.5703125" style="86" customWidth="1"/>
    <col min="11971" max="11974" width="5.42578125" style="86" customWidth="1"/>
    <col min="11975" max="11990" width="4" style="86" customWidth="1"/>
    <col min="11991" max="11992" width="3.42578125" style="86" customWidth="1"/>
    <col min="11993" max="12030" width="3.5703125" style="86" customWidth="1"/>
    <col min="12031" max="12221" width="7.5703125" style="86"/>
    <col min="12222" max="12222" width="1.5703125" style="86" customWidth="1"/>
    <col min="12223" max="12226" width="3.5703125" style="86" customWidth="1"/>
    <col min="12227" max="12230" width="5.42578125" style="86" customWidth="1"/>
    <col min="12231" max="12246" width="4" style="86" customWidth="1"/>
    <col min="12247" max="12248" width="3.42578125" style="86" customWidth="1"/>
    <col min="12249" max="12286" width="3.5703125" style="86" customWidth="1"/>
    <col min="12287" max="12477" width="7.5703125" style="86"/>
    <col min="12478" max="12478" width="1.5703125" style="86" customWidth="1"/>
    <col min="12479" max="12482" width="3.5703125" style="86" customWidth="1"/>
    <col min="12483" max="12486" width="5.42578125" style="86" customWidth="1"/>
    <col min="12487" max="12502" width="4" style="86" customWidth="1"/>
    <col min="12503" max="12504" width="3.42578125" style="86" customWidth="1"/>
    <col min="12505" max="12542" width="3.5703125" style="86" customWidth="1"/>
    <col min="12543" max="12733" width="7.5703125" style="86"/>
    <col min="12734" max="12734" width="1.5703125" style="86" customWidth="1"/>
    <col min="12735" max="12738" width="3.5703125" style="86" customWidth="1"/>
    <col min="12739" max="12742" width="5.42578125" style="86" customWidth="1"/>
    <col min="12743" max="12758" width="4" style="86" customWidth="1"/>
    <col min="12759" max="12760" width="3.42578125" style="86" customWidth="1"/>
    <col min="12761" max="12798" width="3.5703125" style="86" customWidth="1"/>
    <col min="12799" max="12989" width="7.5703125" style="86"/>
    <col min="12990" max="12990" width="1.5703125" style="86" customWidth="1"/>
    <col min="12991" max="12994" width="3.5703125" style="86" customWidth="1"/>
    <col min="12995" max="12998" width="5.42578125" style="86" customWidth="1"/>
    <col min="12999" max="13014" width="4" style="86" customWidth="1"/>
    <col min="13015" max="13016" width="3.42578125" style="86" customWidth="1"/>
    <col min="13017" max="13054" width="3.5703125" style="86" customWidth="1"/>
    <col min="13055" max="13245" width="7.5703125" style="86"/>
    <col min="13246" max="13246" width="1.5703125" style="86" customWidth="1"/>
    <col min="13247" max="13250" width="3.5703125" style="86" customWidth="1"/>
    <col min="13251" max="13254" width="5.42578125" style="86" customWidth="1"/>
    <col min="13255" max="13270" width="4" style="86" customWidth="1"/>
    <col min="13271" max="13272" width="3.42578125" style="86" customWidth="1"/>
    <col min="13273" max="13310" width="3.5703125" style="86" customWidth="1"/>
    <col min="13311" max="13501" width="7.5703125" style="86"/>
    <col min="13502" max="13502" width="1.5703125" style="86" customWidth="1"/>
    <col min="13503" max="13506" width="3.5703125" style="86" customWidth="1"/>
    <col min="13507" max="13510" width="5.42578125" style="86" customWidth="1"/>
    <col min="13511" max="13526" width="4" style="86" customWidth="1"/>
    <col min="13527" max="13528" width="3.42578125" style="86" customWidth="1"/>
    <col min="13529" max="13566" width="3.5703125" style="86" customWidth="1"/>
    <col min="13567" max="13757" width="7.5703125" style="86"/>
    <col min="13758" max="13758" width="1.5703125" style="86" customWidth="1"/>
    <col min="13759" max="13762" width="3.5703125" style="86" customWidth="1"/>
    <col min="13763" max="13766" width="5.42578125" style="86" customWidth="1"/>
    <col min="13767" max="13782" width="4" style="86" customWidth="1"/>
    <col min="13783" max="13784" width="3.42578125" style="86" customWidth="1"/>
    <col min="13785" max="13822" width="3.5703125" style="86" customWidth="1"/>
    <col min="13823" max="14013" width="7.5703125" style="86"/>
    <col min="14014" max="14014" width="1.5703125" style="86" customWidth="1"/>
    <col min="14015" max="14018" width="3.5703125" style="86" customWidth="1"/>
    <col min="14019" max="14022" width="5.42578125" style="86" customWidth="1"/>
    <col min="14023" max="14038" width="4" style="86" customWidth="1"/>
    <col min="14039" max="14040" width="3.42578125" style="86" customWidth="1"/>
    <col min="14041" max="14078" width="3.5703125" style="86" customWidth="1"/>
    <col min="14079" max="14269" width="7.5703125" style="86"/>
    <col min="14270" max="14270" width="1.5703125" style="86" customWidth="1"/>
    <col min="14271" max="14274" width="3.5703125" style="86" customWidth="1"/>
    <col min="14275" max="14278" width="5.42578125" style="86" customWidth="1"/>
    <col min="14279" max="14294" width="4" style="86" customWidth="1"/>
    <col min="14295" max="14296" width="3.42578125" style="86" customWidth="1"/>
    <col min="14297" max="14334" width="3.5703125" style="86" customWidth="1"/>
    <col min="14335" max="14525" width="7.5703125" style="86"/>
    <col min="14526" max="14526" width="1.5703125" style="86" customWidth="1"/>
    <col min="14527" max="14530" width="3.5703125" style="86" customWidth="1"/>
    <col min="14531" max="14534" width="5.42578125" style="86" customWidth="1"/>
    <col min="14535" max="14550" width="4" style="86" customWidth="1"/>
    <col min="14551" max="14552" width="3.42578125" style="86" customWidth="1"/>
    <col min="14553" max="14590" width="3.5703125" style="86" customWidth="1"/>
    <col min="14591" max="14781" width="7.5703125" style="86"/>
    <col min="14782" max="14782" width="1.5703125" style="86" customWidth="1"/>
    <col min="14783" max="14786" width="3.5703125" style="86" customWidth="1"/>
    <col min="14787" max="14790" width="5.42578125" style="86" customWidth="1"/>
    <col min="14791" max="14806" width="4" style="86" customWidth="1"/>
    <col min="14807" max="14808" width="3.42578125" style="86" customWidth="1"/>
    <col min="14809" max="14846" width="3.5703125" style="86" customWidth="1"/>
    <col min="14847" max="15037" width="7.5703125" style="86"/>
    <col min="15038" max="15038" width="1.5703125" style="86" customWidth="1"/>
    <col min="15039" max="15042" width="3.5703125" style="86" customWidth="1"/>
    <col min="15043" max="15046" width="5.42578125" style="86" customWidth="1"/>
    <col min="15047" max="15062" width="4" style="86" customWidth="1"/>
    <col min="15063" max="15064" width="3.42578125" style="86" customWidth="1"/>
    <col min="15065" max="15102" width="3.5703125" style="86" customWidth="1"/>
    <col min="15103" max="15293" width="7.5703125" style="86"/>
    <col min="15294" max="15294" width="1.5703125" style="86" customWidth="1"/>
    <col min="15295" max="15298" width="3.5703125" style="86" customWidth="1"/>
    <col min="15299" max="15302" width="5.42578125" style="86" customWidth="1"/>
    <col min="15303" max="15318" width="4" style="86" customWidth="1"/>
    <col min="15319" max="15320" width="3.42578125" style="86" customWidth="1"/>
    <col min="15321" max="15358" width="3.5703125" style="86" customWidth="1"/>
    <col min="15359" max="15549" width="7.5703125" style="86"/>
    <col min="15550" max="15550" width="1.5703125" style="86" customWidth="1"/>
    <col min="15551" max="15554" width="3.5703125" style="86" customWidth="1"/>
    <col min="15555" max="15558" width="5.42578125" style="86" customWidth="1"/>
    <col min="15559" max="15574" width="4" style="86" customWidth="1"/>
    <col min="15575" max="15576" width="3.42578125" style="86" customWidth="1"/>
    <col min="15577" max="15614" width="3.5703125" style="86" customWidth="1"/>
    <col min="15615" max="15805" width="7.5703125" style="86"/>
    <col min="15806" max="15806" width="1.5703125" style="86" customWidth="1"/>
    <col min="15807" max="15810" width="3.5703125" style="86" customWidth="1"/>
    <col min="15811" max="15814" width="5.42578125" style="86" customWidth="1"/>
    <col min="15815" max="15830" width="4" style="86" customWidth="1"/>
    <col min="15831" max="15832" width="3.42578125" style="86" customWidth="1"/>
    <col min="15833" max="15870" width="3.5703125" style="86" customWidth="1"/>
    <col min="15871" max="16061" width="7.5703125" style="86"/>
    <col min="16062" max="16062" width="1.5703125" style="86" customWidth="1"/>
    <col min="16063" max="16066" width="3.5703125" style="86" customWidth="1"/>
    <col min="16067" max="16070" width="5.42578125" style="86" customWidth="1"/>
    <col min="16071" max="16086" width="4" style="86" customWidth="1"/>
    <col min="16087" max="16088" width="3.42578125" style="86" customWidth="1"/>
    <col min="16089" max="16126" width="3.5703125" style="86" customWidth="1"/>
    <col min="16127" max="16384" width="7.5703125" style="86"/>
  </cols>
  <sheetData>
    <row r="1" spans="1:40" ht="21.75">
      <c r="A1" s="253" t="s">
        <v>40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90" t="s">
        <v>60</v>
      </c>
      <c r="O1" s="90"/>
      <c r="P1" s="90"/>
      <c r="Q1" s="90"/>
      <c r="R1" s="217"/>
      <c r="S1" s="254" t="s">
        <v>112</v>
      </c>
      <c r="T1" s="254"/>
      <c r="U1" s="254"/>
      <c r="V1" s="254"/>
      <c r="W1" s="254"/>
      <c r="X1" s="90"/>
      <c r="Y1" s="90"/>
      <c r="AA1" s="90"/>
      <c r="AC1" s="91" t="s">
        <v>61</v>
      </c>
      <c r="AE1" s="109"/>
      <c r="AF1" s="91" t="s">
        <v>62</v>
      </c>
      <c r="AG1" s="250"/>
      <c r="AH1" s="92"/>
    </row>
    <row r="2" spans="1:40" ht="21.75">
      <c r="A2" s="253"/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91" t="s">
        <v>63</v>
      </c>
      <c r="O2" s="90"/>
      <c r="P2" s="91"/>
      <c r="Q2" s="90"/>
      <c r="S2" s="255">
        <v>42450</v>
      </c>
      <c r="T2" s="255"/>
      <c r="U2" s="255"/>
      <c r="V2" s="255"/>
      <c r="W2" s="255"/>
      <c r="X2" s="91" t="s">
        <v>64</v>
      </c>
      <c r="Y2" s="218"/>
      <c r="Z2" s="218"/>
      <c r="AA2" s="218"/>
      <c r="AC2" s="256">
        <v>42450</v>
      </c>
      <c r="AD2" s="256"/>
      <c r="AE2" s="256"/>
      <c r="AF2" s="256"/>
      <c r="AG2" s="256"/>
      <c r="AH2" s="92"/>
    </row>
    <row r="3" spans="1:40" ht="21.75">
      <c r="A3" s="257" t="s">
        <v>65</v>
      </c>
      <c r="B3" s="257"/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90" t="s">
        <v>66</v>
      </c>
      <c r="O3" s="90"/>
      <c r="P3" s="90"/>
      <c r="Q3" s="90"/>
      <c r="R3" s="90"/>
      <c r="T3" s="258">
        <v>20</v>
      </c>
      <c r="U3" s="258"/>
      <c r="V3" s="94" t="s">
        <v>67</v>
      </c>
      <c r="W3" s="258">
        <v>50</v>
      </c>
      <c r="X3" s="254"/>
      <c r="Y3" s="95" t="s">
        <v>68</v>
      </c>
      <c r="Z3" s="90"/>
      <c r="AA3" s="90"/>
      <c r="AB3" s="90"/>
      <c r="AC3" s="90"/>
      <c r="AD3" s="90"/>
      <c r="AE3" s="90"/>
      <c r="AF3" s="90"/>
      <c r="AG3" s="93"/>
      <c r="AH3" s="93"/>
    </row>
    <row r="4" spans="1:40" ht="21.75">
      <c r="A4" s="275" t="s">
        <v>113</v>
      </c>
      <c r="B4" s="275"/>
      <c r="C4" s="275"/>
      <c r="D4" s="275"/>
      <c r="E4" s="275"/>
      <c r="F4" s="275"/>
      <c r="G4" s="275"/>
      <c r="H4" s="275"/>
      <c r="I4" s="275"/>
      <c r="J4" s="275"/>
      <c r="K4" s="275"/>
      <c r="L4" s="275"/>
      <c r="M4" s="275"/>
      <c r="N4" s="90" t="s">
        <v>41</v>
      </c>
      <c r="O4" s="90"/>
      <c r="P4" s="90"/>
      <c r="Q4" s="90"/>
      <c r="R4" s="90"/>
      <c r="S4" s="90" t="s">
        <v>69</v>
      </c>
      <c r="T4" s="90"/>
      <c r="U4" s="90"/>
      <c r="V4" s="90"/>
      <c r="W4" s="90"/>
      <c r="X4" s="90"/>
      <c r="Y4" s="90"/>
      <c r="Z4" s="90"/>
      <c r="AA4" s="90" t="s">
        <v>70</v>
      </c>
      <c r="AB4" s="90"/>
      <c r="AC4" s="90"/>
      <c r="AD4" s="90"/>
      <c r="AE4" s="90"/>
      <c r="AF4" s="90"/>
      <c r="AG4" s="93"/>
      <c r="AH4" s="93"/>
    </row>
    <row r="5" spans="1:40" s="73" customFormat="1" ht="23.1" customHeight="1">
      <c r="A5" s="96" t="s">
        <v>71</v>
      </c>
      <c r="B5" s="97"/>
      <c r="C5" s="97"/>
      <c r="D5" s="97"/>
      <c r="E5" s="97"/>
      <c r="F5" s="259"/>
      <c r="G5" s="259"/>
      <c r="H5" s="259"/>
      <c r="I5" s="259"/>
      <c r="J5" s="259"/>
      <c r="K5" s="259"/>
      <c r="L5" s="259"/>
      <c r="M5" s="259"/>
      <c r="N5" s="259"/>
      <c r="O5" s="259"/>
      <c r="P5" s="259"/>
      <c r="Q5" s="259"/>
      <c r="R5" s="259"/>
      <c r="S5" s="259"/>
      <c r="T5" s="259"/>
      <c r="U5" s="259"/>
      <c r="V5" s="259"/>
      <c r="W5" s="259"/>
      <c r="X5" s="259"/>
      <c r="Y5" s="259"/>
      <c r="Z5" s="259"/>
      <c r="AA5" s="259"/>
      <c r="AB5" s="259"/>
      <c r="AC5" s="96"/>
      <c r="AD5" s="96"/>
      <c r="AE5" s="96"/>
      <c r="AF5" s="98"/>
    </row>
    <row r="6" spans="1:40" s="73" customFormat="1" ht="23.1" customHeight="1">
      <c r="A6" s="96" t="s">
        <v>72</v>
      </c>
      <c r="B6" s="97"/>
      <c r="C6" s="97"/>
      <c r="D6" s="97"/>
      <c r="E6" s="97"/>
      <c r="F6" s="260" t="s">
        <v>113</v>
      </c>
      <c r="G6" s="260"/>
      <c r="H6" s="260"/>
      <c r="I6" s="260"/>
      <c r="J6" s="260"/>
      <c r="K6" s="260"/>
      <c r="L6" s="260"/>
      <c r="M6" s="260"/>
      <c r="N6" s="260"/>
      <c r="O6" s="260"/>
      <c r="P6" s="260"/>
      <c r="Q6" s="209"/>
      <c r="R6" s="96" t="s">
        <v>73</v>
      </c>
      <c r="S6" s="97"/>
      <c r="V6" s="261" t="s">
        <v>114</v>
      </c>
      <c r="W6" s="261"/>
      <c r="X6" s="261"/>
      <c r="Y6" s="261"/>
      <c r="Z6" s="261"/>
      <c r="AA6" s="261"/>
      <c r="AB6" s="261"/>
      <c r="AC6" s="261"/>
      <c r="AD6" s="261"/>
      <c r="AE6" s="96"/>
      <c r="AF6" s="98"/>
    </row>
    <row r="7" spans="1:40" s="73" customFormat="1" ht="23.1" customHeight="1">
      <c r="A7" s="96" t="s">
        <v>42</v>
      </c>
      <c r="D7" s="276">
        <v>123</v>
      </c>
      <c r="E7" s="276"/>
      <c r="F7" s="276"/>
      <c r="G7" s="276"/>
      <c r="H7" s="276"/>
      <c r="I7" s="276"/>
      <c r="J7" s="276"/>
      <c r="K7" s="276"/>
      <c r="L7" s="209" t="s">
        <v>74</v>
      </c>
      <c r="M7" s="209"/>
      <c r="N7" s="209"/>
      <c r="P7" s="276">
        <v>123456</v>
      </c>
      <c r="Q7" s="276"/>
      <c r="R7" s="276"/>
      <c r="S7" s="276"/>
      <c r="T7" s="276"/>
      <c r="U7" s="276"/>
      <c r="V7" s="276"/>
      <c r="W7" s="276"/>
      <c r="X7" s="209" t="s">
        <v>43</v>
      </c>
      <c r="Y7" s="209"/>
      <c r="Z7" s="261" t="s">
        <v>82</v>
      </c>
      <c r="AA7" s="261"/>
      <c r="AB7" s="261"/>
      <c r="AC7" s="261"/>
      <c r="AD7" s="261"/>
      <c r="AE7" s="261"/>
      <c r="AF7" s="98"/>
      <c r="AG7" s="99"/>
      <c r="AH7" s="99"/>
    </row>
    <row r="8" spans="1:40" s="73" customFormat="1" ht="23.1" customHeight="1">
      <c r="A8" s="100" t="s">
        <v>75</v>
      </c>
      <c r="B8" s="98"/>
      <c r="C8" s="97"/>
      <c r="D8" s="292">
        <v>0</v>
      </c>
      <c r="E8" s="292"/>
      <c r="F8" s="96" t="s">
        <v>76</v>
      </c>
      <c r="G8" s="289">
        <v>2000</v>
      </c>
      <c r="H8" s="289"/>
      <c r="I8" s="100" t="s">
        <v>7</v>
      </c>
      <c r="K8" s="102" t="s">
        <v>44</v>
      </c>
      <c r="O8" s="290">
        <v>10</v>
      </c>
      <c r="P8" s="290"/>
      <c r="Q8" s="96" t="s">
        <v>115</v>
      </c>
      <c r="R8" s="220"/>
      <c r="W8" s="220"/>
      <c r="X8" s="220"/>
      <c r="Y8" s="101"/>
      <c r="Z8" s="105"/>
      <c r="AA8" s="105"/>
      <c r="AB8" s="105"/>
      <c r="AC8" s="97"/>
      <c r="AD8" s="98"/>
      <c r="AE8" s="98"/>
      <c r="AF8" s="98"/>
    </row>
    <row r="9" spans="1:40" s="73" customFormat="1" ht="23.1" customHeight="1">
      <c r="A9" s="102" t="s">
        <v>77</v>
      </c>
      <c r="B9" s="102"/>
      <c r="C9" s="102"/>
      <c r="D9" s="102"/>
      <c r="E9" s="102"/>
      <c r="F9" s="102"/>
      <c r="G9" s="102"/>
      <c r="H9" s="100"/>
      <c r="I9" s="100"/>
      <c r="J9" s="100" t="s">
        <v>78</v>
      </c>
      <c r="L9" s="103"/>
      <c r="N9" s="100" t="s">
        <v>79</v>
      </c>
      <c r="P9" s="100"/>
      <c r="Q9" s="216"/>
      <c r="R9" s="221"/>
      <c r="S9" s="222"/>
      <c r="T9" s="223"/>
      <c r="U9" s="221"/>
      <c r="V9" s="222"/>
      <c r="W9" s="222"/>
      <c r="X9" s="222"/>
      <c r="Y9" s="224"/>
      <c r="Z9" s="224"/>
      <c r="AA9" s="224"/>
      <c r="AB9" s="224"/>
      <c r="AC9" s="224"/>
      <c r="AD9" s="224"/>
      <c r="AE9" s="224"/>
      <c r="AF9" s="98"/>
      <c r="AG9" s="99"/>
      <c r="AH9" s="99"/>
    </row>
    <row r="10" spans="1:40" s="73" customFormat="1" ht="6.95" customHeight="1">
      <c r="A10" s="104"/>
      <c r="B10" s="104"/>
      <c r="C10" s="104"/>
      <c r="D10" s="104"/>
      <c r="E10" s="104"/>
      <c r="F10" s="105"/>
      <c r="G10" s="105"/>
      <c r="H10" s="105"/>
      <c r="I10" s="105"/>
      <c r="J10" s="105"/>
      <c r="K10" s="105"/>
      <c r="L10" s="105"/>
      <c r="M10" s="105"/>
      <c r="N10" s="105"/>
      <c r="O10" s="105"/>
      <c r="P10" s="105"/>
      <c r="Q10" s="105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8"/>
      <c r="AD10" s="98"/>
      <c r="AE10" s="98"/>
      <c r="AF10" s="98"/>
      <c r="AG10" s="99"/>
      <c r="AH10" s="99"/>
    </row>
    <row r="11" spans="1:40" s="73" customFormat="1" ht="23.1" customHeight="1">
      <c r="A11" s="100" t="s">
        <v>45</v>
      </c>
      <c r="B11" s="100"/>
      <c r="C11" s="100"/>
      <c r="D11" s="100"/>
      <c r="E11" s="100"/>
      <c r="F11" s="100"/>
      <c r="G11" s="290"/>
      <c r="H11" s="290"/>
      <c r="I11" s="290"/>
      <c r="J11" s="290"/>
      <c r="K11" s="290"/>
      <c r="L11" s="290"/>
      <c r="M11" s="290"/>
      <c r="N11" s="290"/>
      <c r="O11" s="290"/>
      <c r="P11" s="219" t="s">
        <v>80</v>
      </c>
      <c r="Q11" s="98"/>
      <c r="R11" s="98"/>
      <c r="S11" s="281"/>
      <c r="T11" s="281"/>
      <c r="U11" s="281"/>
      <c r="V11" s="281"/>
      <c r="W11" s="281"/>
      <c r="X11" s="281"/>
      <c r="Y11" s="281"/>
      <c r="Z11" s="281"/>
      <c r="AA11" s="97"/>
      <c r="AB11" s="97"/>
      <c r="AC11" s="98"/>
      <c r="AD11" s="98"/>
      <c r="AE11" s="98"/>
      <c r="AF11" s="98"/>
      <c r="AI11" s="217"/>
      <c r="AJ11" s="217"/>
      <c r="AK11" s="225"/>
      <c r="AL11" s="225"/>
    </row>
    <row r="12" spans="1:40" s="73" customFormat="1" ht="18" customHeight="1">
      <c r="Y12" s="106"/>
      <c r="Z12" s="106"/>
      <c r="AA12" s="106"/>
      <c r="AF12" s="107"/>
      <c r="AJ12" s="108"/>
      <c r="AK12" s="108"/>
      <c r="AL12" s="108"/>
    </row>
    <row r="13" spans="1:40" customFormat="1" ht="21" customHeight="1">
      <c r="A13" s="262" t="s">
        <v>107</v>
      </c>
      <c r="B13" s="263"/>
      <c r="C13" s="264"/>
      <c r="D13" s="268" t="s">
        <v>116</v>
      </c>
      <c r="E13" s="269"/>
      <c r="F13" s="272" t="s">
        <v>108</v>
      </c>
      <c r="G13" s="273"/>
      <c r="H13" s="273"/>
      <c r="I13" s="273"/>
      <c r="J13" s="273"/>
      <c r="K13" s="273"/>
      <c r="L13" s="273"/>
      <c r="M13" s="273"/>
      <c r="N13" s="273"/>
      <c r="O13" s="273"/>
      <c r="P13" s="273"/>
      <c r="Q13" s="273"/>
      <c r="R13" s="273"/>
      <c r="S13" s="273"/>
      <c r="T13" s="273"/>
      <c r="U13" s="274"/>
      <c r="V13" s="277" t="s">
        <v>46</v>
      </c>
      <c r="W13" s="278"/>
      <c r="X13" s="278"/>
      <c r="Y13" s="279"/>
      <c r="Z13" s="283" t="s">
        <v>2</v>
      </c>
      <c r="AA13" s="284"/>
      <c r="AB13" s="284"/>
      <c r="AC13" s="285"/>
      <c r="AD13" s="277" t="s">
        <v>52</v>
      </c>
      <c r="AE13" s="278"/>
      <c r="AF13" s="278"/>
      <c r="AG13" s="279"/>
      <c r="AH13" s="86"/>
      <c r="AI13" s="291"/>
      <c r="AJ13" s="86"/>
      <c r="AK13" s="86"/>
      <c r="AL13" s="86"/>
      <c r="AM13" s="86"/>
      <c r="AN13" s="217"/>
    </row>
    <row r="14" spans="1:40" customFormat="1" ht="21" customHeight="1">
      <c r="A14" s="265"/>
      <c r="B14" s="266"/>
      <c r="C14" s="267"/>
      <c r="D14" s="270"/>
      <c r="E14" s="271"/>
      <c r="F14" s="272" t="s">
        <v>48</v>
      </c>
      <c r="G14" s="273"/>
      <c r="H14" s="273"/>
      <c r="I14" s="274"/>
      <c r="J14" s="272" t="s">
        <v>49</v>
      </c>
      <c r="K14" s="273"/>
      <c r="L14" s="273"/>
      <c r="M14" s="274"/>
      <c r="N14" s="272" t="s">
        <v>50</v>
      </c>
      <c r="O14" s="273"/>
      <c r="P14" s="273"/>
      <c r="Q14" s="274"/>
      <c r="R14" s="272" t="s">
        <v>51</v>
      </c>
      <c r="S14" s="273"/>
      <c r="T14" s="273"/>
      <c r="U14" s="274"/>
      <c r="V14" s="280"/>
      <c r="W14" s="281"/>
      <c r="X14" s="281"/>
      <c r="Y14" s="282"/>
      <c r="Z14" s="286"/>
      <c r="AA14" s="287"/>
      <c r="AB14" s="287"/>
      <c r="AC14" s="288"/>
      <c r="AD14" s="280"/>
      <c r="AE14" s="281"/>
      <c r="AF14" s="281"/>
      <c r="AG14" s="282"/>
      <c r="AH14" s="86"/>
      <c r="AI14" s="291"/>
      <c r="AJ14" s="86"/>
      <c r="AK14" s="86"/>
      <c r="AL14" s="86"/>
      <c r="AM14" s="86"/>
      <c r="AN14" s="226"/>
    </row>
    <row r="15" spans="1:40" customFormat="1" ht="21" customHeight="1">
      <c r="A15" s="316">
        <v>3000</v>
      </c>
      <c r="B15" s="317"/>
      <c r="C15" s="318"/>
      <c r="D15" s="316" t="s">
        <v>117</v>
      </c>
      <c r="E15" s="318"/>
      <c r="F15" s="322">
        <v>0</v>
      </c>
      <c r="G15" s="323"/>
      <c r="H15" s="323"/>
      <c r="I15" s="324"/>
      <c r="J15" s="322">
        <f>F15</f>
        <v>0</v>
      </c>
      <c r="K15" s="323"/>
      <c r="L15" s="323"/>
      <c r="M15" s="324"/>
      <c r="N15" s="322">
        <f>J15</f>
        <v>0</v>
      </c>
      <c r="O15" s="323"/>
      <c r="P15" s="323"/>
      <c r="Q15" s="324"/>
      <c r="R15" s="322">
        <f>N15</f>
        <v>0</v>
      </c>
      <c r="S15" s="323"/>
      <c r="T15" s="323"/>
      <c r="U15" s="324"/>
      <c r="V15" s="293">
        <f>AVERAGE(F15:U16)</f>
        <v>1.4999999999999999E-4</v>
      </c>
      <c r="W15" s="294"/>
      <c r="X15" s="294"/>
      <c r="Y15" s="295"/>
      <c r="Z15" s="299">
        <f>_xlfn.STDEV.S(AVERAGE(F15:I16),AVERAGE(J15:M16),AVERAGE(N15:Q16),AVERAGE(R15:U16))/SQRT(4)</f>
        <v>0</v>
      </c>
      <c r="AA15" s="300"/>
      <c r="AB15" s="300"/>
      <c r="AC15" s="301"/>
      <c r="AD15" s="305">
        <f>MAX(AVERAGE(F15:I16)-A15,AVERAGE(J15:M16)-A15,AVERAGE(N15:Q16)-A15,AVERAGE(R15:U16)-A15)</f>
        <v>-2999.9998500000002</v>
      </c>
      <c r="AE15" s="306"/>
      <c r="AF15" s="306"/>
      <c r="AG15" s="307"/>
      <c r="AH15" s="305"/>
      <c r="AI15" s="306"/>
      <c r="AJ15" s="306"/>
      <c r="AK15" s="307"/>
      <c r="AL15" s="86"/>
      <c r="AM15" s="86"/>
      <c r="AN15" s="228"/>
    </row>
    <row r="16" spans="1:40" customFormat="1" ht="21" customHeight="1">
      <c r="A16" s="319"/>
      <c r="B16" s="320"/>
      <c r="C16" s="321"/>
      <c r="D16" s="311" t="s">
        <v>118</v>
      </c>
      <c r="E16" s="312"/>
      <c r="F16" s="313">
        <v>2.9999999999999997E-4</v>
      </c>
      <c r="G16" s="314"/>
      <c r="H16" s="314"/>
      <c r="I16" s="315"/>
      <c r="J16" s="313">
        <v>2.9999999999999997E-4</v>
      </c>
      <c r="K16" s="314"/>
      <c r="L16" s="314"/>
      <c r="M16" s="315"/>
      <c r="N16" s="313">
        <v>2.9999999999999997E-4</v>
      </c>
      <c r="O16" s="314"/>
      <c r="P16" s="314"/>
      <c r="Q16" s="315"/>
      <c r="R16" s="313">
        <v>2.9999999999999997E-4</v>
      </c>
      <c r="S16" s="314"/>
      <c r="T16" s="314"/>
      <c r="U16" s="315"/>
      <c r="V16" s="296"/>
      <c r="W16" s="297"/>
      <c r="X16" s="297"/>
      <c r="Y16" s="298"/>
      <c r="Z16" s="302"/>
      <c r="AA16" s="303"/>
      <c r="AB16" s="303"/>
      <c r="AC16" s="304"/>
      <c r="AD16" s="308"/>
      <c r="AE16" s="309"/>
      <c r="AF16" s="309"/>
      <c r="AG16" s="310"/>
      <c r="AH16" s="308"/>
      <c r="AI16" s="309"/>
      <c r="AJ16" s="309"/>
      <c r="AK16" s="310"/>
      <c r="AL16" s="86"/>
      <c r="AM16" s="86"/>
      <c r="AN16" s="228"/>
    </row>
    <row r="17" spans="1:40" customFormat="1" ht="21" customHeight="1">
      <c r="A17" s="326">
        <v>4000</v>
      </c>
      <c r="B17" s="326"/>
      <c r="C17" s="326"/>
      <c r="D17" s="316" t="s">
        <v>117</v>
      </c>
      <c r="E17" s="318"/>
      <c r="F17" s="325">
        <v>19.998799999999999</v>
      </c>
      <c r="G17" s="325"/>
      <c r="H17" s="325"/>
      <c r="I17" s="325"/>
      <c r="J17" s="325">
        <v>19.9986</v>
      </c>
      <c r="K17" s="325"/>
      <c r="L17" s="325"/>
      <c r="M17" s="325"/>
      <c r="N17" s="325">
        <v>19.998699999999999</v>
      </c>
      <c r="O17" s="325"/>
      <c r="P17" s="325"/>
      <c r="Q17" s="325"/>
      <c r="R17" s="325">
        <v>19.998699999999999</v>
      </c>
      <c r="S17" s="325"/>
      <c r="T17" s="325"/>
      <c r="U17" s="325"/>
      <c r="V17" s="293">
        <f t="shared" ref="V17" si="0">AVERAGE(F17:U18)</f>
        <v>19.998699999999999</v>
      </c>
      <c r="W17" s="294"/>
      <c r="X17" s="294"/>
      <c r="Y17" s="295"/>
      <c r="Z17" s="299">
        <f t="shared" ref="Z17" si="1">_xlfn.STDEV.S(AVERAGE(F17:I18),AVERAGE(J17:M18),AVERAGE(N17:Q18),AVERAGE(R17:U18))/SQRT(4)</f>
        <v>4.0824829046291159E-5</v>
      </c>
      <c r="AA17" s="300"/>
      <c r="AB17" s="300"/>
      <c r="AC17" s="301"/>
      <c r="AD17" s="305">
        <f t="shared" ref="AD17" si="2">MAX(AVERAGE(F17:I18)-A17,AVERAGE(J17:M18)-A17,AVERAGE(N17:Q18)-A17,AVERAGE(R17:U18)-A17)</f>
        <v>-3980.0012000000002</v>
      </c>
      <c r="AE17" s="306"/>
      <c r="AF17" s="306"/>
      <c r="AG17" s="307"/>
      <c r="AH17" s="305"/>
      <c r="AI17" s="306"/>
      <c r="AJ17" s="306"/>
      <c r="AK17" s="307"/>
      <c r="AL17" s="86"/>
      <c r="AM17" s="86"/>
      <c r="AN17" s="228"/>
    </row>
    <row r="18" spans="1:40" customFormat="1" ht="21" customHeight="1">
      <c r="A18" s="326"/>
      <c r="B18" s="326"/>
      <c r="C18" s="326"/>
      <c r="D18" s="311" t="s">
        <v>118</v>
      </c>
      <c r="E18" s="312"/>
      <c r="F18" s="325">
        <v>19.998799999999999</v>
      </c>
      <c r="G18" s="325"/>
      <c r="H18" s="325"/>
      <c r="I18" s="325"/>
      <c r="J18" s="325">
        <v>19.9986</v>
      </c>
      <c r="K18" s="325"/>
      <c r="L18" s="325"/>
      <c r="M18" s="325"/>
      <c r="N18" s="325">
        <v>19.998699999999999</v>
      </c>
      <c r="O18" s="325"/>
      <c r="P18" s="325"/>
      <c r="Q18" s="325"/>
      <c r="R18" s="325">
        <v>19.998699999999999</v>
      </c>
      <c r="S18" s="325"/>
      <c r="T18" s="325"/>
      <c r="U18" s="325"/>
      <c r="V18" s="296"/>
      <c r="W18" s="297"/>
      <c r="X18" s="297"/>
      <c r="Y18" s="298"/>
      <c r="Z18" s="302"/>
      <c r="AA18" s="303"/>
      <c r="AB18" s="303"/>
      <c r="AC18" s="304"/>
      <c r="AD18" s="308"/>
      <c r="AE18" s="309"/>
      <c r="AF18" s="309"/>
      <c r="AG18" s="310"/>
      <c r="AH18" s="308"/>
      <c r="AI18" s="309"/>
      <c r="AJ18" s="309"/>
      <c r="AK18" s="310"/>
      <c r="AL18" s="86"/>
      <c r="AM18" s="86"/>
      <c r="AN18" s="228"/>
    </row>
    <row r="19" spans="1:40" customFormat="1" ht="21" customHeight="1">
      <c r="A19" s="326">
        <v>5000</v>
      </c>
      <c r="B19" s="326"/>
      <c r="C19" s="326"/>
      <c r="D19" s="316" t="s">
        <v>117</v>
      </c>
      <c r="E19" s="318"/>
      <c r="F19" s="325">
        <v>39.999600000000001</v>
      </c>
      <c r="G19" s="325"/>
      <c r="H19" s="325"/>
      <c r="I19" s="325"/>
      <c r="J19" s="325">
        <v>39.999400000000001</v>
      </c>
      <c r="K19" s="325"/>
      <c r="L19" s="325"/>
      <c r="M19" s="325"/>
      <c r="N19" s="325">
        <v>39.999600000000001</v>
      </c>
      <c r="O19" s="325"/>
      <c r="P19" s="325"/>
      <c r="Q19" s="325"/>
      <c r="R19" s="325">
        <v>39.999499999999998</v>
      </c>
      <c r="S19" s="325"/>
      <c r="T19" s="325"/>
      <c r="U19" s="325"/>
      <c r="V19" s="293">
        <f t="shared" ref="V19" si="3">AVERAGE(F19:U20)</f>
        <v>39.999525000000006</v>
      </c>
      <c r="W19" s="294"/>
      <c r="X19" s="294"/>
      <c r="Y19" s="295"/>
      <c r="Z19" s="299">
        <f t="shared" ref="Z19" si="4">_xlfn.STDEV.S(AVERAGE(F19:I20),AVERAGE(J19:M20),AVERAGE(N19:Q20),AVERAGE(R19:U20))/SQRT(4)</f>
        <v>4.7871355387859952E-5</v>
      </c>
      <c r="AA19" s="300"/>
      <c r="AB19" s="300"/>
      <c r="AC19" s="301"/>
      <c r="AD19" s="305">
        <f t="shared" ref="AD19" si="5">MAX(AVERAGE(F19:I20)-A19,AVERAGE(J19:M20)-A19,AVERAGE(N19:Q20)-A19,AVERAGE(R19:U20)-A19)</f>
        <v>-4960.0003999999999</v>
      </c>
      <c r="AE19" s="306"/>
      <c r="AF19" s="306"/>
      <c r="AG19" s="307"/>
      <c r="AH19" s="305"/>
      <c r="AI19" s="306"/>
      <c r="AJ19" s="306"/>
      <c r="AK19" s="307"/>
      <c r="AL19" s="86"/>
      <c r="AM19" s="86"/>
      <c r="AN19" s="228"/>
    </row>
    <row r="20" spans="1:40" customFormat="1" ht="21" customHeight="1">
      <c r="A20" s="326"/>
      <c r="B20" s="326"/>
      <c r="C20" s="326"/>
      <c r="D20" s="311" t="s">
        <v>118</v>
      </c>
      <c r="E20" s="312"/>
      <c r="F20" s="325">
        <v>39.999600000000001</v>
      </c>
      <c r="G20" s="325"/>
      <c r="H20" s="325"/>
      <c r="I20" s="325"/>
      <c r="J20" s="325">
        <v>39.999400000000001</v>
      </c>
      <c r="K20" s="325"/>
      <c r="L20" s="325"/>
      <c r="M20" s="325"/>
      <c r="N20" s="325">
        <v>39.999600000000001</v>
      </c>
      <c r="O20" s="325"/>
      <c r="P20" s="325"/>
      <c r="Q20" s="325"/>
      <c r="R20" s="325">
        <v>39.999499999999998</v>
      </c>
      <c r="S20" s="325"/>
      <c r="T20" s="325"/>
      <c r="U20" s="325"/>
      <c r="V20" s="296"/>
      <c r="W20" s="297"/>
      <c r="X20" s="297"/>
      <c r="Y20" s="298"/>
      <c r="Z20" s="302"/>
      <c r="AA20" s="303"/>
      <c r="AB20" s="303"/>
      <c r="AC20" s="304"/>
      <c r="AD20" s="308"/>
      <c r="AE20" s="309"/>
      <c r="AF20" s="309"/>
      <c r="AG20" s="310"/>
      <c r="AH20" s="308"/>
      <c r="AI20" s="309"/>
      <c r="AJ20" s="309"/>
      <c r="AK20" s="310"/>
      <c r="AL20" s="86"/>
      <c r="AM20" s="86"/>
      <c r="AN20" s="228"/>
    </row>
    <row r="21" spans="1:40" customFormat="1" ht="21" customHeight="1">
      <c r="A21" s="326">
        <v>6000</v>
      </c>
      <c r="B21" s="326"/>
      <c r="C21" s="326"/>
      <c r="D21" s="316" t="s">
        <v>117</v>
      </c>
      <c r="E21" s="318"/>
      <c r="F21" s="325">
        <v>59.999200000000002</v>
      </c>
      <c r="G21" s="325"/>
      <c r="H21" s="325"/>
      <c r="I21" s="325"/>
      <c r="J21" s="325">
        <v>59.999200000000002</v>
      </c>
      <c r="K21" s="325"/>
      <c r="L21" s="325"/>
      <c r="M21" s="325"/>
      <c r="N21" s="325">
        <v>59.999200000000002</v>
      </c>
      <c r="O21" s="325"/>
      <c r="P21" s="325"/>
      <c r="Q21" s="325"/>
      <c r="R21" s="325">
        <v>59.999000000000002</v>
      </c>
      <c r="S21" s="325"/>
      <c r="T21" s="325"/>
      <c r="U21" s="325"/>
      <c r="V21" s="293">
        <f t="shared" ref="V21" si="6">AVERAGE(F21:U22)</f>
        <v>59.99915</v>
      </c>
      <c r="W21" s="294"/>
      <c r="X21" s="294"/>
      <c r="Y21" s="295"/>
      <c r="Z21" s="299">
        <f t="shared" ref="Z21" si="7">_xlfn.STDEV.S(AVERAGE(F21:I22),AVERAGE(J21:M22),AVERAGE(N21:Q22),AVERAGE(R21:U22))/SQRT(4)</f>
        <v>4.9999999999883471E-5</v>
      </c>
      <c r="AA21" s="300"/>
      <c r="AB21" s="300"/>
      <c r="AC21" s="301"/>
      <c r="AD21" s="305">
        <f t="shared" ref="AD21" si="8">MAX(AVERAGE(F21:I22)-A21,AVERAGE(J21:M22)-A21,AVERAGE(N21:Q22)-A21,AVERAGE(R21:U22)-A21)</f>
        <v>-5940.0007999999998</v>
      </c>
      <c r="AE21" s="306"/>
      <c r="AF21" s="306"/>
      <c r="AG21" s="307"/>
      <c r="AH21" s="305"/>
      <c r="AI21" s="306"/>
      <c r="AJ21" s="306"/>
      <c r="AK21" s="307"/>
      <c r="AL21" s="86"/>
      <c r="AM21" s="86"/>
      <c r="AN21" s="228"/>
    </row>
    <row r="22" spans="1:40" customFormat="1" ht="21" customHeight="1">
      <c r="A22" s="326"/>
      <c r="B22" s="326"/>
      <c r="C22" s="326"/>
      <c r="D22" s="311" t="s">
        <v>118</v>
      </c>
      <c r="E22" s="312"/>
      <c r="F22" s="325">
        <v>59.999200000000002</v>
      </c>
      <c r="G22" s="325"/>
      <c r="H22" s="325"/>
      <c r="I22" s="325"/>
      <c r="J22" s="325">
        <v>59.999200000000002</v>
      </c>
      <c r="K22" s="325"/>
      <c r="L22" s="325"/>
      <c r="M22" s="325"/>
      <c r="N22" s="325">
        <v>59.999200000000002</v>
      </c>
      <c r="O22" s="325"/>
      <c r="P22" s="325"/>
      <c r="Q22" s="325"/>
      <c r="R22" s="325">
        <v>59.999000000000002</v>
      </c>
      <c r="S22" s="325"/>
      <c r="T22" s="325"/>
      <c r="U22" s="325"/>
      <c r="V22" s="296"/>
      <c r="W22" s="297"/>
      <c r="X22" s="297"/>
      <c r="Y22" s="298"/>
      <c r="Z22" s="302"/>
      <c r="AA22" s="303"/>
      <c r="AB22" s="303"/>
      <c r="AC22" s="304"/>
      <c r="AD22" s="308"/>
      <c r="AE22" s="309"/>
      <c r="AF22" s="309"/>
      <c r="AG22" s="310"/>
      <c r="AH22" s="308"/>
      <c r="AI22" s="309"/>
      <c r="AJ22" s="309"/>
      <c r="AK22" s="310"/>
      <c r="AL22" s="86"/>
      <c r="AM22" s="86"/>
      <c r="AN22" s="228"/>
    </row>
    <row r="23" spans="1:40" customFormat="1" ht="21" customHeight="1">
      <c r="A23" s="326">
        <v>7000</v>
      </c>
      <c r="B23" s="326"/>
      <c r="C23" s="326"/>
      <c r="D23" s="316" t="s">
        <v>117</v>
      </c>
      <c r="E23" s="318"/>
      <c r="F23" s="325">
        <v>79.998599999999996</v>
      </c>
      <c r="G23" s="325"/>
      <c r="H23" s="325"/>
      <c r="I23" s="325"/>
      <c r="J23" s="325">
        <v>79.998500000000007</v>
      </c>
      <c r="K23" s="325"/>
      <c r="L23" s="325"/>
      <c r="M23" s="325"/>
      <c r="N23" s="325">
        <v>79.998199999999997</v>
      </c>
      <c r="O23" s="325"/>
      <c r="P23" s="325"/>
      <c r="Q23" s="325"/>
      <c r="R23" s="325">
        <v>79.998800000000003</v>
      </c>
      <c r="S23" s="325"/>
      <c r="T23" s="325"/>
      <c r="U23" s="325"/>
      <c r="V23" s="293">
        <f t="shared" ref="V23" si="9">AVERAGE(F23:U24)</f>
        <v>79.998525000000001</v>
      </c>
      <c r="W23" s="294"/>
      <c r="X23" s="294"/>
      <c r="Y23" s="295"/>
      <c r="Z23" s="299">
        <f t="shared" ref="Z23" si="10">_xlfn.STDEV.S(AVERAGE(F23:I24),AVERAGE(J23:M24),AVERAGE(N23:Q24),AVERAGE(R23:U24))/SQRT(4)</f>
        <v>1.250000000008337E-4</v>
      </c>
      <c r="AA23" s="300"/>
      <c r="AB23" s="300"/>
      <c r="AC23" s="301"/>
      <c r="AD23" s="305">
        <f t="shared" ref="AD23" si="11">MAX(AVERAGE(F23:I24)-A23,AVERAGE(J23:M24)-A23,AVERAGE(N23:Q24)-A23,AVERAGE(R23:U24)-A23)</f>
        <v>-6920.0011999999997</v>
      </c>
      <c r="AE23" s="306"/>
      <c r="AF23" s="306"/>
      <c r="AG23" s="307"/>
      <c r="AH23" s="305"/>
      <c r="AI23" s="306"/>
      <c r="AJ23" s="306"/>
      <c r="AK23" s="307"/>
      <c r="AL23" s="86"/>
      <c r="AM23" s="86"/>
      <c r="AN23" s="228"/>
    </row>
    <row r="24" spans="1:40" customFormat="1" ht="21" customHeight="1">
      <c r="A24" s="326"/>
      <c r="B24" s="326"/>
      <c r="C24" s="326"/>
      <c r="D24" s="311" t="s">
        <v>118</v>
      </c>
      <c r="E24" s="312"/>
      <c r="F24" s="325">
        <v>79.998599999999996</v>
      </c>
      <c r="G24" s="325"/>
      <c r="H24" s="325"/>
      <c r="I24" s="325"/>
      <c r="J24" s="325">
        <v>79.998500000000007</v>
      </c>
      <c r="K24" s="325"/>
      <c r="L24" s="325"/>
      <c r="M24" s="325"/>
      <c r="N24" s="325">
        <v>79.998199999999997</v>
      </c>
      <c r="O24" s="325"/>
      <c r="P24" s="325"/>
      <c r="Q24" s="325"/>
      <c r="R24" s="325">
        <v>79.998800000000003</v>
      </c>
      <c r="S24" s="325"/>
      <c r="T24" s="325"/>
      <c r="U24" s="325"/>
      <c r="V24" s="296"/>
      <c r="W24" s="297"/>
      <c r="X24" s="297"/>
      <c r="Y24" s="298"/>
      <c r="Z24" s="302"/>
      <c r="AA24" s="303"/>
      <c r="AB24" s="303"/>
      <c r="AC24" s="304"/>
      <c r="AD24" s="308"/>
      <c r="AE24" s="309"/>
      <c r="AF24" s="309"/>
      <c r="AG24" s="310"/>
      <c r="AH24" s="308"/>
      <c r="AI24" s="309"/>
      <c r="AJ24" s="309"/>
      <c r="AK24" s="310"/>
      <c r="AL24" s="86"/>
      <c r="AM24" s="86"/>
      <c r="AN24" s="228"/>
    </row>
    <row r="25" spans="1:40" customFormat="1" ht="21" customHeight="1">
      <c r="A25" s="326">
        <v>8000</v>
      </c>
      <c r="B25" s="326"/>
      <c r="C25" s="326"/>
      <c r="D25" s="316" t="s">
        <v>117</v>
      </c>
      <c r="E25" s="318"/>
      <c r="F25" s="325">
        <v>99.998000000000005</v>
      </c>
      <c r="G25" s="325"/>
      <c r="H25" s="325"/>
      <c r="I25" s="325"/>
      <c r="J25" s="325">
        <v>99.998199999999997</v>
      </c>
      <c r="K25" s="325"/>
      <c r="L25" s="325"/>
      <c r="M25" s="325"/>
      <c r="N25" s="325">
        <v>99.997900000000001</v>
      </c>
      <c r="O25" s="325"/>
      <c r="P25" s="325"/>
      <c r="Q25" s="325"/>
      <c r="R25" s="325">
        <v>99.998199999999997</v>
      </c>
      <c r="S25" s="325"/>
      <c r="T25" s="325"/>
      <c r="U25" s="325"/>
      <c r="V25" s="293">
        <f t="shared" ref="V25" si="12">AVERAGE(F25:U26)</f>
        <v>99.998074999999986</v>
      </c>
      <c r="W25" s="294"/>
      <c r="X25" s="294"/>
      <c r="Y25" s="295"/>
      <c r="Z25" s="299">
        <f t="shared" ref="Z25" si="13">_xlfn.STDEV.S(AVERAGE(F25:I26),AVERAGE(J25:M26),AVERAGE(N25:Q26),AVERAGE(R25:U26))/SQRT(4)</f>
        <v>7.4999999998542284E-5</v>
      </c>
      <c r="AA25" s="300"/>
      <c r="AB25" s="300"/>
      <c r="AC25" s="301"/>
      <c r="AD25" s="305">
        <f t="shared" ref="AD25" si="14">MAX(AVERAGE(F25:I26)-A25,AVERAGE(J25:M26)-A25,AVERAGE(N25:Q26)-A25,AVERAGE(R25:U26)-A25)</f>
        <v>-7900.0018</v>
      </c>
      <c r="AE25" s="306"/>
      <c r="AF25" s="306"/>
      <c r="AG25" s="307"/>
      <c r="AH25" s="305"/>
      <c r="AI25" s="306"/>
      <c r="AJ25" s="306"/>
      <c r="AK25" s="307"/>
      <c r="AL25" s="86"/>
      <c r="AM25" s="86"/>
      <c r="AN25" s="228"/>
    </row>
    <row r="26" spans="1:40" customFormat="1" ht="21" customHeight="1">
      <c r="A26" s="326"/>
      <c r="B26" s="326"/>
      <c r="C26" s="326"/>
      <c r="D26" s="311" t="s">
        <v>118</v>
      </c>
      <c r="E26" s="312"/>
      <c r="F26" s="325">
        <v>99.998000000000005</v>
      </c>
      <c r="G26" s="325"/>
      <c r="H26" s="325"/>
      <c r="I26" s="325"/>
      <c r="J26" s="325">
        <v>99.998199999999997</v>
      </c>
      <c r="K26" s="325"/>
      <c r="L26" s="325"/>
      <c r="M26" s="325"/>
      <c r="N26" s="325">
        <v>99.997900000000001</v>
      </c>
      <c r="O26" s="325"/>
      <c r="P26" s="325"/>
      <c r="Q26" s="325"/>
      <c r="R26" s="325">
        <v>99.998199999999997</v>
      </c>
      <c r="S26" s="325"/>
      <c r="T26" s="325"/>
      <c r="U26" s="325"/>
      <c r="V26" s="296"/>
      <c r="W26" s="297"/>
      <c r="X26" s="297"/>
      <c r="Y26" s="298"/>
      <c r="Z26" s="302"/>
      <c r="AA26" s="303"/>
      <c r="AB26" s="303"/>
      <c r="AC26" s="304"/>
      <c r="AD26" s="308"/>
      <c r="AE26" s="309"/>
      <c r="AF26" s="309"/>
      <c r="AG26" s="310"/>
      <c r="AH26" s="308"/>
      <c r="AI26" s="309"/>
      <c r="AJ26" s="309"/>
      <c r="AK26" s="310"/>
      <c r="AL26" s="86"/>
      <c r="AM26" s="86"/>
      <c r="AN26" s="228"/>
    </row>
    <row r="27" spans="1:40" customFormat="1" ht="21" customHeight="1">
      <c r="A27" s="326">
        <v>9000</v>
      </c>
      <c r="B27" s="326"/>
      <c r="C27" s="326"/>
      <c r="D27" s="316" t="s">
        <v>117</v>
      </c>
      <c r="E27" s="318"/>
      <c r="F27" s="325">
        <v>199.9983</v>
      </c>
      <c r="G27" s="325"/>
      <c r="H27" s="325"/>
      <c r="I27" s="325"/>
      <c r="J27" s="325">
        <v>199.9982</v>
      </c>
      <c r="K27" s="325"/>
      <c r="L27" s="325"/>
      <c r="M27" s="325"/>
      <c r="N27" s="325">
        <v>199.9982</v>
      </c>
      <c r="O27" s="325"/>
      <c r="P27" s="325"/>
      <c r="Q27" s="325"/>
      <c r="R27" s="325">
        <v>199.99809999999999</v>
      </c>
      <c r="S27" s="325"/>
      <c r="T27" s="325"/>
      <c r="U27" s="325"/>
      <c r="V27" s="293">
        <f t="shared" ref="V27" si="15">AVERAGE(F27:U28)</f>
        <v>199.9982</v>
      </c>
      <c r="W27" s="294"/>
      <c r="X27" s="294"/>
      <c r="Y27" s="295"/>
      <c r="Z27" s="299">
        <f t="shared" ref="Z27" si="16">_xlfn.STDEV.S(AVERAGE(F27:I28),AVERAGE(J27:M28),AVERAGE(N27:Q28),AVERAGE(R27:U28))/SQRT(4)</f>
        <v>4.0824829047741543E-5</v>
      </c>
      <c r="AA27" s="300"/>
      <c r="AB27" s="300"/>
      <c r="AC27" s="301"/>
      <c r="AD27" s="305">
        <f t="shared" ref="AD27" si="17">MAX(AVERAGE(F27:I28)-A27,AVERAGE(J27:M28)-A27,AVERAGE(N27:Q28)-A27,AVERAGE(R27:U28)-A27)</f>
        <v>-8800.0017000000007</v>
      </c>
      <c r="AE27" s="306"/>
      <c r="AF27" s="306"/>
      <c r="AG27" s="307"/>
      <c r="AH27" s="305"/>
      <c r="AI27" s="306"/>
      <c r="AJ27" s="306"/>
      <c r="AK27" s="307"/>
      <c r="AL27" s="86"/>
      <c r="AM27" s="86"/>
      <c r="AN27" s="228"/>
    </row>
    <row r="28" spans="1:40" customFormat="1" ht="21" customHeight="1">
      <c r="A28" s="326"/>
      <c r="B28" s="326"/>
      <c r="C28" s="326"/>
      <c r="D28" s="311" t="s">
        <v>118</v>
      </c>
      <c r="E28" s="312"/>
      <c r="F28" s="325">
        <v>199.9983</v>
      </c>
      <c r="G28" s="325"/>
      <c r="H28" s="325"/>
      <c r="I28" s="325"/>
      <c r="J28" s="325">
        <v>199.9982</v>
      </c>
      <c r="K28" s="325"/>
      <c r="L28" s="325"/>
      <c r="M28" s="325"/>
      <c r="N28" s="325">
        <v>199.9982</v>
      </c>
      <c r="O28" s="325"/>
      <c r="P28" s="325"/>
      <c r="Q28" s="325"/>
      <c r="R28" s="325">
        <v>199.99809999999999</v>
      </c>
      <c r="S28" s="325"/>
      <c r="T28" s="325"/>
      <c r="U28" s="325"/>
      <c r="V28" s="296"/>
      <c r="W28" s="297"/>
      <c r="X28" s="297"/>
      <c r="Y28" s="298"/>
      <c r="Z28" s="302"/>
      <c r="AA28" s="303"/>
      <c r="AB28" s="303"/>
      <c r="AC28" s="304"/>
      <c r="AD28" s="308"/>
      <c r="AE28" s="309"/>
      <c r="AF28" s="309"/>
      <c r="AG28" s="310"/>
      <c r="AH28" s="308"/>
      <c r="AI28" s="309"/>
      <c r="AJ28" s="309"/>
      <c r="AK28" s="310"/>
      <c r="AL28" s="86"/>
      <c r="AM28" s="86"/>
      <c r="AN28" s="228"/>
    </row>
    <row r="29" spans="1:40" customFormat="1" ht="21" customHeight="1">
      <c r="A29" s="326">
        <v>10000</v>
      </c>
      <c r="B29" s="326"/>
      <c r="C29" s="326"/>
      <c r="D29" s="316" t="s">
        <v>117</v>
      </c>
      <c r="E29" s="318"/>
      <c r="F29" s="325">
        <v>299.9984</v>
      </c>
      <c r="G29" s="325"/>
      <c r="H29" s="325"/>
      <c r="I29" s="325"/>
      <c r="J29" s="325">
        <v>299.99829999999997</v>
      </c>
      <c r="K29" s="325"/>
      <c r="L29" s="325"/>
      <c r="M29" s="325"/>
      <c r="N29" s="325">
        <v>299.99860000000001</v>
      </c>
      <c r="O29" s="325"/>
      <c r="P29" s="325"/>
      <c r="Q29" s="325"/>
      <c r="R29" s="325">
        <v>299.99880000000002</v>
      </c>
      <c r="S29" s="325"/>
      <c r="T29" s="325"/>
      <c r="U29" s="325"/>
      <c r="V29" s="293">
        <f t="shared" ref="V29" si="18">AVERAGE(F29:U30)</f>
        <v>299.99852499999997</v>
      </c>
      <c r="W29" s="294"/>
      <c r="X29" s="294"/>
      <c r="Y29" s="295"/>
      <c r="Z29" s="299">
        <f t="shared" ref="Z29" si="19">_xlfn.STDEV.S(AVERAGE(F29:I30),AVERAGE(J29:M30),AVERAGE(N29:Q30),AVERAGE(R29:U30))/SQRT(4)</f>
        <v>1.1086778913890438E-4</v>
      </c>
      <c r="AA29" s="300"/>
      <c r="AB29" s="300"/>
      <c r="AC29" s="301"/>
      <c r="AD29" s="305">
        <f t="shared" ref="AD29" si="20">MAX(AVERAGE(F29:I30)-A29,AVERAGE(J29:M30)-A29,AVERAGE(N29:Q30)-A29,AVERAGE(R29:U30)-A29)</f>
        <v>-9700.0012000000006</v>
      </c>
      <c r="AE29" s="306"/>
      <c r="AF29" s="306"/>
      <c r="AG29" s="307"/>
      <c r="AH29" s="305"/>
      <c r="AI29" s="306"/>
      <c r="AJ29" s="306"/>
      <c r="AK29" s="307"/>
      <c r="AL29" s="86"/>
      <c r="AM29" s="86"/>
      <c r="AN29" s="228"/>
    </row>
    <row r="30" spans="1:40" customFormat="1" ht="21" customHeight="1">
      <c r="A30" s="326"/>
      <c r="B30" s="326"/>
      <c r="C30" s="326"/>
      <c r="D30" s="311" t="s">
        <v>118</v>
      </c>
      <c r="E30" s="312"/>
      <c r="F30" s="325">
        <v>299.9984</v>
      </c>
      <c r="G30" s="325"/>
      <c r="H30" s="325"/>
      <c r="I30" s="325"/>
      <c r="J30" s="325">
        <v>299.99829999999997</v>
      </c>
      <c r="K30" s="325"/>
      <c r="L30" s="325"/>
      <c r="M30" s="325"/>
      <c r="N30" s="325">
        <v>299.99860000000001</v>
      </c>
      <c r="O30" s="325"/>
      <c r="P30" s="325"/>
      <c r="Q30" s="325"/>
      <c r="R30" s="325">
        <v>299.99880000000002</v>
      </c>
      <c r="S30" s="325"/>
      <c r="T30" s="325"/>
      <c r="U30" s="325"/>
      <c r="V30" s="296"/>
      <c r="W30" s="297"/>
      <c r="X30" s="297"/>
      <c r="Y30" s="298"/>
      <c r="Z30" s="302"/>
      <c r="AA30" s="303"/>
      <c r="AB30" s="303"/>
      <c r="AC30" s="304"/>
      <c r="AD30" s="308"/>
      <c r="AE30" s="309"/>
      <c r="AF30" s="309"/>
      <c r="AG30" s="310"/>
      <c r="AH30" s="308"/>
      <c r="AI30" s="309"/>
      <c r="AJ30" s="309"/>
      <c r="AK30" s="310"/>
      <c r="AL30" s="86"/>
      <c r="AM30" s="86"/>
      <c r="AN30" s="228"/>
    </row>
    <row r="31" spans="1:40" customFormat="1" ht="21" customHeight="1">
      <c r="A31" s="326">
        <v>20000</v>
      </c>
      <c r="B31" s="326"/>
      <c r="C31" s="326"/>
      <c r="D31" s="316" t="s">
        <v>117</v>
      </c>
      <c r="E31" s="318"/>
      <c r="F31" s="325">
        <v>399.99860000000001</v>
      </c>
      <c r="G31" s="325"/>
      <c r="H31" s="325"/>
      <c r="I31" s="325"/>
      <c r="J31" s="325">
        <v>399.99860000000001</v>
      </c>
      <c r="K31" s="325"/>
      <c r="L31" s="325"/>
      <c r="M31" s="325"/>
      <c r="N31" s="325">
        <v>399.99860000000001</v>
      </c>
      <c r="O31" s="325"/>
      <c r="P31" s="325"/>
      <c r="Q31" s="325"/>
      <c r="R31" s="325">
        <v>399.99869999999999</v>
      </c>
      <c r="S31" s="325"/>
      <c r="T31" s="325"/>
      <c r="U31" s="325"/>
      <c r="V31" s="293">
        <f t="shared" ref="V31" si="21">AVERAGE(F31:U32)</f>
        <v>399.998625</v>
      </c>
      <c r="W31" s="294"/>
      <c r="X31" s="294"/>
      <c r="Y31" s="295"/>
      <c r="Z31" s="299">
        <f t="shared" ref="Z31" si="22">_xlfn.STDEV.S(AVERAGE(F31:I32),AVERAGE(J31:M32),AVERAGE(N31:Q32),AVERAGE(R31:U32))/SQRT(4)</f>
        <v>2.4999999993724487E-5</v>
      </c>
      <c r="AA31" s="300"/>
      <c r="AB31" s="300"/>
      <c r="AC31" s="301"/>
      <c r="AD31" s="305">
        <f t="shared" ref="AD31" si="23">MAX(AVERAGE(F31:I32)-A31,AVERAGE(J31:M32)-A31,AVERAGE(N31:Q32)-A31,AVERAGE(R31:U32)-A31)</f>
        <v>-19600.0013</v>
      </c>
      <c r="AE31" s="306"/>
      <c r="AF31" s="306"/>
      <c r="AG31" s="307"/>
      <c r="AH31" s="305"/>
      <c r="AI31" s="306"/>
      <c r="AJ31" s="306"/>
      <c r="AK31" s="307"/>
      <c r="AL31" s="86"/>
      <c r="AM31" s="86"/>
      <c r="AN31" s="228"/>
    </row>
    <row r="32" spans="1:40" customFormat="1" ht="21" customHeight="1">
      <c r="A32" s="326"/>
      <c r="B32" s="326"/>
      <c r="C32" s="326"/>
      <c r="D32" s="311" t="s">
        <v>118</v>
      </c>
      <c r="E32" s="312"/>
      <c r="F32" s="325">
        <v>399.99860000000001</v>
      </c>
      <c r="G32" s="325"/>
      <c r="H32" s="325"/>
      <c r="I32" s="325"/>
      <c r="J32" s="325">
        <v>399.99860000000001</v>
      </c>
      <c r="K32" s="325"/>
      <c r="L32" s="325"/>
      <c r="M32" s="325"/>
      <c r="N32" s="325">
        <v>399.99860000000001</v>
      </c>
      <c r="O32" s="325"/>
      <c r="P32" s="325"/>
      <c r="Q32" s="325"/>
      <c r="R32" s="325">
        <v>399.99869999999999</v>
      </c>
      <c r="S32" s="325"/>
      <c r="T32" s="325"/>
      <c r="U32" s="325"/>
      <c r="V32" s="296"/>
      <c r="W32" s="297"/>
      <c r="X32" s="297"/>
      <c r="Y32" s="298"/>
      <c r="Z32" s="302"/>
      <c r="AA32" s="303"/>
      <c r="AB32" s="303"/>
      <c r="AC32" s="304"/>
      <c r="AD32" s="308"/>
      <c r="AE32" s="309"/>
      <c r="AF32" s="309"/>
      <c r="AG32" s="310"/>
      <c r="AH32" s="308"/>
      <c r="AI32" s="309"/>
      <c r="AJ32" s="309"/>
      <c r="AK32" s="310"/>
      <c r="AL32" s="86"/>
      <c r="AM32" s="86"/>
      <c r="AN32" s="228"/>
    </row>
    <row r="33" spans="1:40" customFormat="1" ht="21" customHeight="1">
      <c r="A33" s="326">
        <v>30000</v>
      </c>
      <c r="B33" s="326"/>
      <c r="C33" s="326"/>
      <c r="D33" s="316" t="s">
        <v>117</v>
      </c>
      <c r="E33" s="318"/>
      <c r="F33" s="325">
        <v>499.99829999999997</v>
      </c>
      <c r="G33" s="325"/>
      <c r="H33" s="325"/>
      <c r="I33" s="325"/>
      <c r="J33" s="325">
        <v>499.99799999999999</v>
      </c>
      <c r="K33" s="325"/>
      <c r="L33" s="325"/>
      <c r="M33" s="325"/>
      <c r="N33" s="325">
        <v>499.9984</v>
      </c>
      <c r="O33" s="325"/>
      <c r="P33" s="325"/>
      <c r="Q33" s="325"/>
      <c r="R33" s="325">
        <v>499.99860000000001</v>
      </c>
      <c r="S33" s="325"/>
      <c r="T33" s="325"/>
      <c r="U33" s="325"/>
      <c r="V33" s="293">
        <f t="shared" ref="V33" si="24">AVERAGE(F33:U34)</f>
        <v>499.99832500000002</v>
      </c>
      <c r="W33" s="294"/>
      <c r="X33" s="294"/>
      <c r="Y33" s="295"/>
      <c r="Z33" s="299">
        <f t="shared" ref="Z33" si="25">_xlfn.STDEV.S(AVERAGE(F33:I34),AVERAGE(J33:M34),AVERAGE(N33:Q34),AVERAGE(R33:U34))/SQRT(4)</f>
        <v>1.2500000000462326E-4</v>
      </c>
      <c r="AA33" s="300"/>
      <c r="AB33" s="300"/>
      <c r="AC33" s="301"/>
      <c r="AD33" s="305">
        <f t="shared" ref="AD33" si="26">MAX(AVERAGE(F33:I34)-A33,AVERAGE(J33:M34)-A33,AVERAGE(N33:Q34)-A33,AVERAGE(R33:U34)-A33)</f>
        <v>-29500.001400000001</v>
      </c>
      <c r="AE33" s="306"/>
      <c r="AF33" s="306"/>
      <c r="AG33" s="307"/>
      <c r="AH33" s="305"/>
      <c r="AI33" s="306"/>
      <c r="AJ33" s="306"/>
      <c r="AK33" s="307"/>
      <c r="AL33" s="86"/>
      <c r="AM33" s="86"/>
      <c r="AN33" s="228"/>
    </row>
    <row r="34" spans="1:40" customFormat="1" ht="21" customHeight="1">
      <c r="A34" s="326"/>
      <c r="B34" s="326"/>
      <c r="C34" s="326"/>
      <c r="D34" s="311" t="s">
        <v>118</v>
      </c>
      <c r="E34" s="312"/>
      <c r="F34" s="325">
        <v>499.99829999999997</v>
      </c>
      <c r="G34" s="325"/>
      <c r="H34" s="325"/>
      <c r="I34" s="325"/>
      <c r="J34" s="325">
        <v>499.99799999999999</v>
      </c>
      <c r="K34" s="325"/>
      <c r="L34" s="325"/>
      <c r="M34" s="325"/>
      <c r="N34" s="325">
        <v>499.9984</v>
      </c>
      <c r="O34" s="325"/>
      <c r="P34" s="325"/>
      <c r="Q34" s="325"/>
      <c r="R34" s="325">
        <v>499.99860000000001</v>
      </c>
      <c r="S34" s="325"/>
      <c r="T34" s="325"/>
      <c r="U34" s="325"/>
      <c r="V34" s="296"/>
      <c r="W34" s="297"/>
      <c r="X34" s="297"/>
      <c r="Y34" s="298"/>
      <c r="Z34" s="302"/>
      <c r="AA34" s="303"/>
      <c r="AB34" s="303"/>
      <c r="AC34" s="304"/>
      <c r="AD34" s="308"/>
      <c r="AE34" s="309"/>
      <c r="AF34" s="309"/>
      <c r="AG34" s="310"/>
      <c r="AH34" s="308"/>
      <c r="AI34" s="309"/>
      <c r="AJ34" s="309"/>
      <c r="AK34" s="310"/>
      <c r="AL34" s="86"/>
      <c r="AM34" s="86"/>
      <c r="AN34" s="228"/>
    </row>
    <row r="35" spans="1:40" customFormat="1" ht="21" customHeight="1">
      <c r="A35" s="326">
        <v>40000</v>
      </c>
      <c r="B35" s="326"/>
      <c r="C35" s="326"/>
      <c r="D35" s="316" t="s">
        <v>117</v>
      </c>
      <c r="E35" s="318"/>
      <c r="F35" s="325">
        <v>599.99810000000002</v>
      </c>
      <c r="G35" s="325"/>
      <c r="H35" s="325"/>
      <c r="I35" s="325"/>
      <c r="J35" s="325">
        <v>599.99839999999995</v>
      </c>
      <c r="K35" s="325"/>
      <c r="L35" s="325"/>
      <c r="M35" s="325"/>
      <c r="N35" s="325">
        <v>599.99879999999996</v>
      </c>
      <c r="O35" s="325"/>
      <c r="P35" s="325"/>
      <c r="Q35" s="325"/>
      <c r="R35" s="325">
        <v>599.99829999999997</v>
      </c>
      <c r="S35" s="325"/>
      <c r="T35" s="325"/>
      <c r="U35" s="325"/>
      <c r="V35" s="293">
        <f t="shared" ref="V35" si="27">AVERAGE(F35:U36)</f>
        <v>599.99839999999995</v>
      </c>
      <c r="W35" s="294"/>
      <c r="X35" s="294"/>
      <c r="Y35" s="295"/>
      <c r="Z35" s="299">
        <f t="shared" ref="Z35" si="28">_xlfn.STDEV.S(AVERAGE(F35:I36),AVERAGE(J35:M36),AVERAGE(N35:Q36),AVERAGE(R35:U36))/SQRT(4)</f>
        <v>1.4719601442759323E-4</v>
      </c>
      <c r="AA35" s="300"/>
      <c r="AB35" s="300"/>
      <c r="AC35" s="301"/>
      <c r="AD35" s="305">
        <f t="shared" ref="AD35" si="29">MAX(AVERAGE(F35:I36)-A35,AVERAGE(J35:M36)-A35,AVERAGE(N35:Q36)-A35,AVERAGE(R35:U36)-A35)</f>
        <v>-39400.001199999999</v>
      </c>
      <c r="AE35" s="306"/>
      <c r="AF35" s="306"/>
      <c r="AG35" s="307"/>
      <c r="AH35" s="305"/>
      <c r="AI35" s="306"/>
      <c r="AJ35" s="306"/>
      <c r="AK35" s="307"/>
      <c r="AL35" s="86"/>
      <c r="AM35" s="86"/>
      <c r="AN35" s="228"/>
    </row>
    <row r="36" spans="1:40" customFormat="1" ht="21" customHeight="1">
      <c r="A36" s="326"/>
      <c r="B36" s="326"/>
      <c r="C36" s="326"/>
      <c r="D36" s="311" t="s">
        <v>118</v>
      </c>
      <c r="E36" s="312"/>
      <c r="F36" s="325">
        <v>599.99810000000002</v>
      </c>
      <c r="G36" s="325"/>
      <c r="H36" s="325"/>
      <c r="I36" s="325"/>
      <c r="J36" s="325">
        <v>599.99839999999995</v>
      </c>
      <c r="K36" s="325"/>
      <c r="L36" s="325"/>
      <c r="M36" s="325"/>
      <c r="N36" s="325">
        <v>599.99879999999996</v>
      </c>
      <c r="O36" s="325"/>
      <c r="P36" s="325"/>
      <c r="Q36" s="325"/>
      <c r="R36" s="325">
        <v>599.99829999999997</v>
      </c>
      <c r="S36" s="325"/>
      <c r="T36" s="325"/>
      <c r="U36" s="325"/>
      <c r="V36" s="296"/>
      <c r="W36" s="297"/>
      <c r="X36" s="297"/>
      <c r="Y36" s="298"/>
      <c r="Z36" s="302"/>
      <c r="AA36" s="303"/>
      <c r="AB36" s="303"/>
      <c r="AC36" s="304"/>
      <c r="AD36" s="308"/>
      <c r="AE36" s="309"/>
      <c r="AF36" s="309"/>
      <c r="AG36" s="310"/>
      <c r="AH36" s="308"/>
      <c r="AI36" s="309"/>
      <c r="AJ36" s="309"/>
      <c r="AK36" s="310"/>
      <c r="AL36" s="86"/>
      <c r="AM36" s="86"/>
      <c r="AN36" s="228"/>
    </row>
    <row r="37" spans="1:40" customFormat="1" ht="21" customHeight="1">
      <c r="A37" s="326">
        <v>50000</v>
      </c>
      <c r="B37" s="326"/>
      <c r="C37" s="326"/>
      <c r="D37" s="316" t="s">
        <v>117</v>
      </c>
      <c r="E37" s="318"/>
      <c r="F37" s="325">
        <v>599.99810000000002</v>
      </c>
      <c r="G37" s="325"/>
      <c r="H37" s="325"/>
      <c r="I37" s="325"/>
      <c r="J37" s="325">
        <v>599.99839999999995</v>
      </c>
      <c r="K37" s="325"/>
      <c r="L37" s="325"/>
      <c r="M37" s="325"/>
      <c r="N37" s="325">
        <v>599.99879999999996</v>
      </c>
      <c r="O37" s="325"/>
      <c r="P37" s="325"/>
      <c r="Q37" s="325"/>
      <c r="R37" s="325">
        <v>599.99829999999997</v>
      </c>
      <c r="S37" s="325"/>
      <c r="T37" s="325"/>
      <c r="U37" s="325"/>
      <c r="V37" s="293">
        <f t="shared" ref="V37" si="30">AVERAGE(F37:U38)</f>
        <v>599.99839999999995</v>
      </c>
      <c r="W37" s="294"/>
      <c r="X37" s="294"/>
      <c r="Y37" s="295"/>
      <c r="Z37" s="299">
        <f t="shared" ref="Z37" si="31">_xlfn.STDEV.S(AVERAGE(F37:I38),AVERAGE(J37:M38),AVERAGE(N37:Q38),AVERAGE(R37:U38))/SQRT(4)</f>
        <v>1.4719601442759323E-4</v>
      </c>
      <c r="AA37" s="300"/>
      <c r="AB37" s="300"/>
      <c r="AC37" s="301"/>
      <c r="AD37" s="305">
        <f t="shared" ref="AD37" si="32">MAX(AVERAGE(F37:I38)-A37,AVERAGE(J37:M38)-A37,AVERAGE(N37:Q38)-A37,AVERAGE(R37:U38)-A37)</f>
        <v>-49400.001199999999</v>
      </c>
      <c r="AE37" s="306"/>
      <c r="AF37" s="306"/>
      <c r="AG37" s="307"/>
      <c r="AH37" s="305"/>
      <c r="AI37" s="306"/>
      <c r="AJ37" s="306"/>
      <c r="AK37" s="307"/>
      <c r="AL37" s="86"/>
      <c r="AM37" s="86"/>
      <c r="AN37" s="228"/>
    </row>
    <row r="38" spans="1:40" customFormat="1" ht="21" customHeight="1">
      <c r="A38" s="326"/>
      <c r="B38" s="326"/>
      <c r="C38" s="326"/>
      <c r="D38" s="311" t="s">
        <v>118</v>
      </c>
      <c r="E38" s="312"/>
      <c r="F38" s="325">
        <v>599.99810000000002</v>
      </c>
      <c r="G38" s="325"/>
      <c r="H38" s="325"/>
      <c r="I38" s="325"/>
      <c r="J38" s="325">
        <v>599.99839999999995</v>
      </c>
      <c r="K38" s="325"/>
      <c r="L38" s="325"/>
      <c r="M38" s="325"/>
      <c r="N38" s="325">
        <v>599.99879999999996</v>
      </c>
      <c r="O38" s="325"/>
      <c r="P38" s="325"/>
      <c r="Q38" s="325"/>
      <c r="R38" s="325">
        <v>599.99829999999997</v>
      </c>
      <c r="S38" s="325"/>
      <c r="T38" s="325"/>
      <c r="U38" s="325"/>
      <c r="V38" s="296"/>
      <c r="W38" s="297"/>
      <c r="X38" s="297"/>
      <c r="Y38" s="298"/>
      <c r="Z38" s="302"/>
      <c r="AA38" s="303"/>
      <c r="AB38" s="303"/>
      <c r="AC38" s="304"/>
      <c r="AD38" s="308"/>
      <c r="AE38" s="309"/>
      <c r="AF38" s="309"/>
      <c r="AG38" s="310"/>
      <c r="AH38" s="308"/>
      <c r="AI38" s="309"/>
      <c r="AJ38" s="309"/>
      <c r="AK38" s="310"/>
      <c r="AL38" s="86"/>
      <c r="AM38" s="86"/>
      <c r="AN38" s="228"/>
    </row>
    <row r="39" spans="1:40" ht="18.75" customHeight="1">
      <c r="C39" s="21"/>
      <c r="D39" s="21"/>
      <c r="E39" s="21"/>
      <c r="F39" s="21"/>
      <c r="G39" s="18"/>
      <c r="H39" s="28"/>
      <c r="I39" s="229"/>
      <c r="J39" s="229"/>
      <c r="K39" s="229"/>
      <c r="L39" s="18"/>
    </row>
    <row r="40" spans="1:40" customFormat="1" ht="18.95" customHeight="1">
      <c r="A40" s="230" t="s">
        <v>119</v>
      </c>
      <c r="B40" s="231"/>
      <c r="C40" s="231"/>
      <c r="D40" s="231"/>
      <c r="E40" s="231"/>
      <c r="F40" s="231"/>
      <c r="G40" s="232" t="str">
        <f>I43</f>
        <v>Ms. Arunkamon Raramanus</v>
      </c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AB40" s="231"/>
      <c r="AC40" s="231"/>
      <c r="AD40" s="231"/>
      <c r="AE40" s="231"/>
      <c r="AF40" s="231"/>
      <c r="AG40" s="233"/>
      <c r="AH40" s="231"/>
      <c r="AI40" s="231"/>
    </row>
    <row r="41" spans="1:40" ht="18.75" customHeight="1">
      <c r="I41" s="217"/>
      <c r="J41" s="217"/>
      <c r="K41" s="217"/>
      <c r="L41" s="217"/>
      <c r="M41" s="217"/>
      <c r="N41" s="217"/>
      <c r="O41" s="217"/>
      <c r="P41" s="217"/>
      <c r="Q41" s="217"/>
      <c r="R41" s="217"/>
      <c r="S41" s="217"/>
    </row>
    <row r="43" spans="1:40" customFormat="1" ht="18.95" customHeight="1">
      <c r="B43" s="231"/>
      <c r="C43" s="231"/>
      <c r="D43" s="231"/>
      <c r="E43" s="231"/>
      <c r="F43" s="231"/>
      <c r="G43" s="28">
        <v>11</v>
      </c>
      <c r="H43" s="28"/>
      <c r="I43" s="234" t="s">
        <v>85</v>
      </c>
      <c r="J43" s="86"/>
      <c r="K43" s="86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AB43" s="231"/>
      <c r="AC43" s="231"/>
      <c r="AD43" s="231"/>
      <c r="AE43" s="231"/>
      <c r="AF43" s="231"/>
      <c r="AG43" s="233"/>
      <c r="AH43" s="231"/>
      <c r="AI43" s="231"/>
    </row>
  </sheetData>
  <mergeCells count="210">
    <mergeCell ref="A1:M2"/>
    <mergeCell ref="S1:W1"/>
    <mergeCell ref="S2:W2"/>
    <mergeCell ref="AC2:AG2"/>
    <mergeCell ref="A3:M3"/>
    <mergeCell ref="T3:U3"/>
    <mergeCell ref="W3:X3"/>
    <mergeCell ref="A13:C14"/>
    <mergeCell ref="D13:E14"/>
    <mergeCell ref="F13:U13"/>
    <mergeCell ref="V13:Y14"/>
    <mergeCell ref="Z13:AC14"/>
    <mergeCell ref="A4:M4"/>
    <mergeCell ref="F5:AB5"/>
    <mergeCell ref="F6:P6"/>
    <mergeCell ref="V6:AD6"/>
    <mergeCell ref="D7:K7"/>
    <mergeCell ref="P7:W7"/>
    <mergeCell ref="Z7:AE7"/>
    <mergeCell ref="AD13:AG14"/>
    <mergeCell ref="AI13:AI14"/>
    <mergeCell ref="F14:I14"/>
    <mergeCell ref="J14:M14"/>
    <mergeCell ref="N14:Q14"/>
    <mergeCell ref="R14:U14"/>
    <mergeCell ref="D8:E8"/>
    <mergeCell ref="G8:H8"/>
    <mergeCell ref="O8:P8"/>
    <mergeCell ref="G11:O11"/>
    <mergeCell ref="S11:Z11"/>
    <mergeCell ref="V15:Y16"/>
    <mergeCell ref="Z15:AC16"/>
    <mergeCell ref="AD15:AG16"/>
    <mergeCell ref="D16:E16"/>
    <mergeCell ref="F16:I16"/>
    <mergeCell ref="J16:M16"/>
    <mergeCell ref="N16:Q16"/>
    <mergeCell ref="R16:U16"/>
    <mergeCell ref="A15:C16"/>
    <mergeCell ref="D15:E15"/>
    <mergeCell ref="F15:I15"/>
    <mergeCell ref="J15:M15"/>
    <mergeCell ref="N15:Q15"/>
    <mergeCell ref="R15:U15"/>
    <mergeCell ref="V17:Y18"/>
    <mergeCell ref="Z17:AC18"/>
    <mergeCell ref="AD17:AG18"/>
    <mergeCell ref="D18:E18"/>
    <mergeCell ref="F18:I18"/>
    <mergeCell ref="J18:M18"/>
    <mergeCell ref="N18:Q18"/>
    <mergeCell ref="R18:U18"/>
    <mergeCell ref="A17:C18"/>
    <mergeCell ref="D17:E17"/>
    <mergeCell ref="F17:I17"/>
    <mergeCell ref="J17:M17"/>
    <mergeCell ref="N17:Q17"/>
    <mergeCell ref="R17:U17"/>
    <mergeCell ref="V19:Y20"/>
    <mergeCell ref="Z19:AC20"/>
    <mergeCell ref="AD19:AG20"/>
    <mergeCell ref="D20:E20"/>
    <mergeCell ref="F20:I20"/>
    <mergeCell ref="J20:M20"/>
    <mergeCell ref="N20:Q20"/>
    <mergeCell ref="R20:U20"/>
    <mergeCell ref="A19:C20"/>
    <mergeCell ref="D19:E19"/>
    <mergeCell ref="F19:I19"/>
    <mergeCell ref="J19:M19"/>
    <mergeCell ref="N19:Q19"/>
    <mergeCell ref="R19:U19"/>
    <mergeCell ref="V21:Y22"/>
    <mergeCell ref="Z21:AC22"/>
    <mergeCell ref="AD21:AG22"/>
    <mergeCell ref="D22:E22"/>
    <mergeCell ref="F22:I22"/>
    <mergeCell ref="J22:M22"/>
    <mergeCell ref="N22:Q22"/>
    <mergeCell ref="R22:U22"/>
    <mergeCell ref="A21:C22"/>
    <mergeCell ref="D21:E21"/>
    <mergeCell ref="F21:I21"/>
    <mergeCell ref="J21:M21"/>
    <mergeCell ref="N21:Q21"/>
    <mergeCell ref="R21:U21"/>
    <mergeCell ref="V23:Y24"/>
    <mergeCell ref="Z23:AC24"/>
    <mergeCell ref="AD23:AG24"/>
    <mergeCell ref="D24:E24"/>
    <mergeCell ref="F24:I24"/>
    <mergeCell ref="J24:M24"/>
    <mergeCell ref="N24:Q24"/>
    <mergeCell ref="R24:U24"/>
    <mergeCell ref="A23:C24"/>
    <mergeCell ref="D23:E23"/>
    <mergeCell ref="F23:I23"/>
    <mergeCell ref="J23:M23"/>
    <mergeCell ref="N23:Q23"/>
    <mergeCell ref="R23:U23"/>
    <mergeCell ref="V25:Y26"/>
    <mergeCell ref="Z25:AC26"/>
    <mergeCell ref="AD25:AG26"/>
    <mergeCell ref="D26:E26"/>
    <mergeCell ref="F26:I26"/>
    <mergeCell ref="J26:M26"/>
    <mergeCell ref="N26:Q26"/>
    <mergeCell ref="R26:U26"/>
    <mergeCell ref="A25:C26"/>
    <mergeCell ref="D25:E25"/>
    <mergeCell ref="F25:I25"/>
    <mergeCell ref="J25:M25"/>
    <mergeCell ref="N25:Q25"/>
    <mergeCell ref="R25:U25"/>
    <mergeCell ref="V27:Y28"/>
    <mergeCell ref="Z27:AC28"/>
    <mergeCell ref="AD27:AG28"/>
    <mergeCell ref="D28:E28"/>
    <mergeCell ref="F28:I28"/>
    <mergeCell ref="J28:M28"/>
    <mergeCell ref="N28:Q28"/>
    <mergeCell ref="R28:U28"/>
    <mergeCell ref="A27:C28"/>
    <mergeCell ref="D27:E27"/>
    <mergeCell ref="F27:I27"/>
    <mergeCell ref="J27:M27"/>
    <mergeCell ref="N27:Q27"/>
    <mergeCell ref="R27:U27"/>
    <mergeCell ref="V29:Y30"/>
    <mergeCell ref="Z29:AC30"/>
    <mergeCell ref="AD29:AG30"/>
    <mergeCell ref="D30:E30"/>
    <mergeCell ref="F30:I30"/>
    <mergeCell ref="J30:M30"/>
    <mergeCell ref="N30:Q30"/>
    <mergeCell ref="R30:U30"/>
    <mergeCell ref="A29:C30"/>
    <mergeCell ref="D29:E29"/>
    <mergeCell ref="F29:I29"/>
    <mergeCell ref="J29:M29"/>
    <mergeCell ref="N29:Q29"/>
    <mergeCell ref="R29:U29"/>
    <mergeCell ref="V31:Y32"/>
    <mergeCell ref="Z31:AC32"/>
    <mergeCell ref="AD31:AG32"/>
    <mergeCell ref="D32:E32"/>
    <mergeCell ref="F32:I32"/>
    <mergeCell ref="J32:M32"/>
    <mergeCell ref="N32:Q32"/>
    <mergeCell ref="R32:U32"/>
    <mergeCell ref="A31:C32"/>
    <mergeCell ref="D31:E31"/>
    <mergeCell ref="F31:I31"/>
    <mergeCell ref="J31:M31"/>
    <mergeCell ref="N31:Q31"/>
    <mergeCell ref="R31:U31"/>
    <mergeCell ref="V33:Y34"/>
    <mergeCell ref="Z33:AC34"/>
    <mergeCell ref="AD33:AG34"/>
    <mergeCell ref="D34:E34"/>
    <mergeCell ref="F34:I34"/>
    <mergeCell ref="J34:M34"/>
    <mergeCell ref="N34:Q34"/>
    <mergeCell ref="R34:U34"/>
    <mergeCell ref="A33:C34"/>
    <mergeCell ref="D33:E33"/>
    <mergeCell ref="F33:I33"/>
    <mergeCell ref="J33:M33"/>
    <mergeCell ref="N33:Q33"/>
    <mergeCell ref="R33:U33"/>
    <mergeCell ref="V37:Y38"/>
    <mergeCell ref="Z37:AC38"/>
    <mergeCell ref="AD37:AG38"/>
    <mergeCell ref="D38:E38"/>
    <mergeCell ref="F38:I38"/>
    <mergeCell ref="J38:M38"/>
    <mergeCell ref="N38:Q38"/>
    <mergeCell ref="R38:U38"/>
    <mergeCell ref="A37:C38"/>
    <mergeCell ref="D37:E37"/>
    <mergeCell ref="F37:I37"/>
    <mergeCell ref="J37:M37"/>
    <mergeCell ref="N37:Q37"/>
    <mergeCell ref="R37:U37"/>
    <mergeCell ref="V35:Y36"/>
    <mergeCell ref="Z35:AC36"/>
    <mergeCell ref="AD35:AG36"/>
    <mergeCell ref="D36:E36"/>
    <mergeCell ref="F36:I36"/>
    <mergeCell ref="J36:M36"/>
    <mergeCell ref="N36:Q36"/>
    <mergeCell ref="R36:U36"/>
    <mergeCell ref="A35:C36"/>
    <mergeCell ref="D35:E35"/>
    <mergeCell ref="F35:I35"/>
    <mergeCell ref="J35:M35"/>
    <mergeCell ref="N35:Q35"/>
    <mergeCell ref="R35:U35"/>
    <mergeCell ref="AH33:AK34"/>
    <mergeCell ref="AH35:AK36"/>
    <mergeCell ref="AH37:AK38"/>
    <mergeCell ref="AH15:AK16"/>
    <mergeCell ref="AH17:AK18"/>
    <mergeCell ref="AH19:AK20"/>
    <mergeCell ref="AH21:AK22"/>
    <mergeCell ref="AH23:AK24"/>
    <mergeCell ref="AH25:AK26"/>
    <mergeCell ref="AH27:AK28"/>
    <mergeCell ref="AH29:AK30"/>
    <mergeCell ref="AH31:AK32"/>
  </mergeCells>
  <pageMargins left="0.43307086614173229" right="0.43307086614173229" top="0.51181102362204722" bottom="0.23622047244094491" header="0.31496062992125984" footer="0.31496062992125984"/>
  <pageSetup scale="91" orientation="portrait" horizontalDpi="360" verticalDpi="360" r:id="rId1"/>
  <headerFooter>
    <oddFooter>&amp;R&amp;"Gulim,Regular"&amp;10SP-FMD-04-14 Rev.0 Effective date 2-Nov-15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>
                <anchor moveWithCells="1">
                  <from>
                    <xdr:col>25</xdr:col>
                    <xdr:colOff>9525</xdr:colOff>
                    <xdr:row>3</xdr:row>
                    <xdr:rowOff>19050</xdr:rowOff>
                  </from>
                  <to>
                    <xdr:col>25</xdr:col>
                    <xdr:colOff>190500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>
                <anchor moveWithCells="1">
                  <from>
                    <xdr:col>17</xdr:col>
                    <xdr:colOff>19050</xdr:colOff>
                    <xdr:row>3</xdr:row>
                    <xdr:rowOff>19050</xdr:rowOff>
                  </from>
                  <to>
                    <xdr:col>17</xdr:col>
                    <xdr:colOff>190500</xdr:colOff>
                    <xdr:row>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>
                <anchor moveWithCells="1">
                  <from>
                    <xdr:col>8</xdr:col>
                    <xdr:colOff>9525</xdr:colOff>
                    <xdr:row>8</xdr:row>
                    <xdr:rowOff>66675</xdr:rowOff>
                  </from>
                  <to>
                    <xdr:col>8</xdr:col>
                    <xdr:colOff>190500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>
                <anchor moveWithCells="1">
                  <from>
                    <xdr:col>12</xdr:col>
                    <xdr:colOff>9525</xdr:colOff>
                    <xdr:row>8</xdr:row>
                    <xdr:rowOff>66675</xdr:rowOff>
                  </from>
                  <to>
                    <xdr:col>12</xdr:col>
                    <xdr:colOff>190500</xdr:colOff>
                    <xdr:row>9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A1:IV43"/>
  <sheetViews>
    <sheetView view="pageBreakPreview" zoomScaleNormal="100" zoomScaleSheetLayoutView="100" workbookViewId="0">
      <selection activeCell="R13" sqref="R13"/>
    </sheetView>
  </sheetViews>
  <sheetFormatPr defaultColWidth="9.140625" defaultRowHeight="20.25"/>
  <cols>
    <col min="1" max="14" width="3.7109375" style="16" customWidth="1"/>
    <col min="15" max="28" width="3.42578125" style="16" customWidth="1"/>
    <col min="29" max="31" width="3.7109375" style="16" customWidth="1"/>
    <col min="32" max="256" width="9.140625" style="16"/>
    <col min="257" max="270" width="3.7109375" style="16" customWidth="1"/>
    <col min="271" max="284" width="3.42578125" style="16" customWidth="1"/>
    <col min="285" max="287" width="3.7109375" style="16" customWidth="1"/>
    <col min="288" max="512" width="9.140625" style="16"/>
    <col min="513" max="526" width="3.7109375" style="16" customWidth="1"/>
    <col min="527" max="540" width="3.42578125" style="16" customWidth="1"/>
    <col min="541" max="543" width="3.7109375" style="16" customWidth="1"/>
    <col min="544" max="768" width="9.140625" style="16"/>
    <col min="769" max="782" width="3.7109375" style="16" customWidth="1"/>
    <col min="783" max="796" width="3.42578125" style="16" customWidth="1"/>
    <col min="797" max="799" width="3.7109375" style="16" customWidth="1"/>
    <col min="800" max="1024" width="9.140625" style="16"/>
    <col min="1025" max="1038" width="3.7109375" style="16" customWidth="1"/>
    <col min="1039" max="1052" width="3.42578125" style="16" customWidth="1"/>
    <col min="1053" max="1055" width="3.7109375" style="16" customWidth="1"/>
    <col min="1056" max="1280" width="9.140625" style="16"/>
    <col min="1281" max="1294" width="3.7109375" style="16" customWidth="1"/>
    <col min="1295" max="1308" width="3.42578125" style="16" customWidth="1"/>
    <col min="1309" max="1311" width="3.7109375" style="16" customWidth="1"/>
    <col min="1312" max="1536" width="9.140625" style="16"/>
    <col min="1537" max="1550" width="3.7109375" style="16" customWidth="1"/>
    <col min="1551" max="1564" width="3.42578125" style="16" customWidth="1"/>
    <col min="1565" max="1567" width="3.7109375" style="16" customWidth="1"/>
    <col min="1568" max="1792" width="9.140625" style="16"/>
    <col min="1793" max="1806" width="3.7109375" style="16" customWidth="1"/>
    <col min="1807" max="1820" width="3.42578125" style="16" customWidth="1"/>
    <col min="1821" max="1823" width="3.7109375" style="16" customWidth="1"/>
    <col min="1824" max="2048" width="9.140625" style="16"/>
    <col min="2049" max="2062" width="3.7109375" style="16" customWidth="1"/>
    <col min="2063" max="2076" width="3.42578125" style="16" customWidth="1"/>
    <col min="2077" max="2079" width="3.7109375" style="16" customWidth="1"/>
    <col min="2080" max="2304" width="9.140625" style="16"/>
    <col min="2305" max="2318" width="3.7109375" style="16" customWidth="1"/>
    <col min="2319" max="2332" width="3.42578125" style="16" customWidth="1"/>
    <col min="2333" max="2335" width="3.7109375" style="16" customWidth="1"/>
    <col min="2336" max="2560" width="9.140625" style="16"/>
    <col min="2561" max="2574" width="3.7109375" style="16" customWidth="1"/>
    <col min="2575" max="2588" width="3.42578125" style="16" customWidth="1"/>
    <col min="2589" max="2591" width="3.7109375" style="16" customWidth="1"/>
    <col min="2592" max="2816" width="9.140625" style="16"/>
    <col min="2817" max="2830" width="3.7109375" style="16" customWidth="1"/>
    <col min="2831" max="2844" width="3.42578125" style="16" customWidth="1"/>
    <col min="2845" max="2847" width="3.7109375" style="16" customWidth="1"/>
    <col min="2848" max="3072" width="9.140625" style="16"/>
    <col min="3073" max="3086" width="3.7109375" style="16" customWidth="1"/>
    <col min="3087" max="3100" width="3.42578125" style="16" customWidth="1"/>
    <col min="3101" max="3103" width="3.7109375" style="16" customWidth="1"/>
    <col min="3104" max="3328" width="9.140625" style="16"/>
    <col min="3329" max="3342" width="3.7109375" style="16" customWidth="1"/>
    <col min="3343" max="3356" width="3.42578125" style="16" customWidth="1"/>
    <col min="3357" max="3359" width="3.7109375" style="16" customWidth="1"/>
    <col min="3360" max="3584" width="9.140625" style="16"/>
    <col min="3585" max="3598" width="3.7109375" style="16" customWidth="1"/>
    <col min="3599" max="3612" width="3.42578125" style="16" customWidth="1"/>
    <col min="3613" max="3615" width="3.7109375" style="16" customWidth="1"/>
    <col min="3616" max="3840" width="9.140625" style="16"/>
    <col min="3841" max="3854" width="3.7109375" style="16" customWidth="1"/>
    <col min="3855" max="3868" width="3.42578125" style="16" customWidth="1"/>
    <col min="3869" max="3871" width="3.7109375" style="16" customWidth="1"/>
    <col min="3872" max="4096" width="9.140625" style="16"/>
    <col min="4097" max="4110" width="3.7109375" style="16" customWidth="1"/>
    <col min="4111" max="4124" width="3.42578125" style="16" customWidth="1"/>
    <col min="4125" max="4127" width="3.7109375" style="16" customWidth="1"/>
    <col min="4128" max="4352" width="9.140625" style="16"/>
    <col min="4353" max="4366" width="3.7109375" style="16" customWidth="1"/>
    <col min="4367" max="4380" width="3.42578125" style="16" customWidth="1"/>
    <col min="4381" max="4383" width="3.7109375" style="16" customWidth="1"/>
    <col min="4384" max="4608" width="9.140625" style="16"/>
    <col min="4609" max="4622" width="3.7109375" style="16" customWidth="1"/>
    <col min="4623" max="4636" width="3.42578125" style="16" customWidth="1"/>
    <col min="4637" max="4639" width="3.7109375" style="16" customWidth="1"/>
    <col min="4640" max="4864" width="9.140625" style="16"/>
    <col min="4865" max="4878" width="3.7109375" style="16" customWidth="1"/>
    <col min="4879" max="4892" width="3.42578125" style="16" customWidth="1"/>
    <col min="4893" max="4895" width="3.7109375" style="16" customWidth="1"/>
    <col min="4896" max="5120" width="9.140625" style="16"/>
    <col min="5121" max="5134" width="3.7109375" style="16" customWidth="1"/>
    <col min="5135" max="5148" width="3.42578125" style="16" customWidth="1"/>
    <col min="5149" max="5151" width="3.7109375" style="16" customWidth="1"/>
    <col min="5152" max="5376" width="9.140625" style="16"/>
    <col min="5377" max="5390" width="3.7109375" style="16" customWidth="1"/>
    <col min="5391" max="5404" width="3.42578125" style="16" customWidth="1"/>
    <col min="5405" max="5407" width="3.7109375" style="16" customWidth="1"/>
    <col min="5408" max="5632" width="9.140625" style="16"/>
    <col min="5633" max="5646" width="3.7109375" style="16" customWidth="1"/>
    <col min="5647" max="5660" width="3.42578125" style="16" customWidth="1"/>
    <col min="5661" max="5663" width="3.7109375" style="16" customWidth="1"/>
    <col min="5664" max="5888" width="9.140625" style="16"/>
    <col min="5889" max="5902" width="3.7109375" style="16" customWidth="1"/>
    <col min="5903" max="5916" width="3.42578125" style="16" customWidth="1"/>
    <col min="5917" max="5919" width="3.7109375" style="16" customWidth="1"/>
    <col min="5920" max="6144" width="9.140625" style="16"/>
    <col min="6145" max="6158" width="3.7109375" style="16" customWidth="1"/>
    <col min="6159" max="6172" width="3.42578125" style="16" customWidth="1"/>
    <col min="6173" max="6175" width="3.7109375" style="16" customWidth="1"/>
    <col min="6176" max="6400" width="9.140625" style="16"/>
    <col min="6401" max="6414" width="3.7109375" style="16" customWidth="1"/>
    <col min="6415" max="6428" width="3.42578125" style="16" customWidth="1"/>
    <col min="6429" max="6431" width="3.7109375" style="16" customWidth="1"/>
    <col min="6432" max="6656" width="9.140625" style="16"/>
    <col min="6657" max="6670" width="3.7109375" style="16" customWidth="1"/>
    <col min="6671" max="6684" width="3.42578125" style="16" customWidth="1"/>
    <col min="6685" max="6687" width="3.7109375" style="16" customWidth="1"/>
    <col min="6688" max="6912" width="9.140625" style="16"/>
    <col min="6913" max="6926" width="3.7109375" style="16" customWidth="1"/>
    <col min="6927" max="6940" width="3.42578125" style="16" customWidth="1"/>
    <col min="6941" max="6943" width="3.7109375" style="16" customWidth="1"/>
    <col min="6944" max="7168" width="9.140625" style="16"/>
    <col min="7169" max="7182" width="3.7109375" style="16" customWidth="1"/>
    <col min="7183" max="7196" width="3.42578125" style="16" customWidth="1"/>
    <col min="7197" max="7199" width="3.7109375" style="16" customWidth="1"/>
    <col min="7200" max="7424" width="9.140625" style="16"/>
    <col min="7425" max="7438" width="3.7109375" style="16" customWidth="1"/>
    <col min="7439" max="7452" width="3.42578125" style="16" customWidth="1"/>
    <col min="7453" max="7455" width="3.7109375" style="16" customWidth="1"/>
    <col min="7456" max="7680" width="9.140625" style="16"/>
    <col min="7681" max="7694" width="3.7109375" style="16" customWidth="1"/>
    <col min="7695" max="7708" width="3.42578125" style="16" customWidth="1"/>
    <col min="7709" max="7711" width="3.7109375" style="16" customWidth="1"/>
    <col min="7712" max="7936" width="9.140625" style="16"/>
    <col min="7937" max="7950" width="3.7109375" style="16" customWidth="1"/>
    <col min="7951" max="7964" width="3.42578125" style="16" customWidth="1"/>
    <col min="7965" max="7967" width="3.7109375" style="16" customWidth="1"/>
    <col min="7968" max="8192" width="9.140625" style="16"/>
    <col min="8193" max="8206" width="3.7109375" style="16" customWidth="1"/>
    <col min="8207" max="8220" width="3.42578125" style="16" customWidth="1"/>
    <col min="8221" max="8223" width="3.7109375" style="16" customWidth="1"/>
    <col min="8224" max="8448" width="9.140625" style="16"/>
    <col min="8449" max="8462" width="3.7109375" style="16" customWidth="1"/>
    <col min="8463" max="8476" width="3.42578125" style="16" customWidth="1"/>
    <col min="8477" max="8479" width="3.7109375" style="16" customWidth="1"/>
    <col min="8480" max="8704" width="9.140625" style="16"/>
    <col min="8705" max="8718" width="3.7109375" style="16" customWidth="1"/>
    <col min="8719" max="8732" width="3.42578125" style="16" customWidth="1"/>
    <col min="8733" max="8735" width="3.7109375" style="16" customWidth="1"/>
    <col min="8736" max="8960" width="9.140625" style="16"/>
    <col min="8961" max="8974" width="3.7109375" style="16" customWidth="1"/>
    <col min="8975" max="8988" width="3.42578125" style="16" customWidth="1"/>
    <col min="8989" max="8991" width="3.7109375" style="16" customWidth="1"/>
    <col min="8992" max="9216" width="9.140625" style="16"/>
    <col min="9217" max="9230" width="3.7109375" style="16" customWidth="1"/>
    <col min="9231" max="9244" width="3.42578125" style="16" customWidth="1"/>
    <col min="9245" max="9247" width="3.7109375" style="16" customWidth="1"/>
    <col min="9248" max="9472" width="9.140625" style="16"/>
    <col min="9473" max="9486" width="3.7109375" style="16" customWidth="1"/>
    <col min="9487" max="9500" width="3.42578125" style="16" customWidth="1"/>
    <col min="9501" max="9503" width="3.7109375" style="16" customWidth="1"/>
    <col min="9504" max="9728" width="9.140625" style="16"/>
    <col min="9729" max="9742" width="3.7109375" style="16" customWidth="1"/>
    <col min="9743" max="9756" width="3.42578125" style="16" customWidth="1"/>
    <col min="9757" max="9759" width="3.7109375" style="16" customWidth="1"/>
    <col min="9760" max="9984" width="9.140625" style="16"/>
    <col min="9985" max="9998" width="3.7109375" style="16" customWidth="1"/>
    <col min="9999" max="10012" width="3.42578125" style="16" customWidth="1"/>
    <col min="10013" max="10015" width="3.7109375" style="16" customWidth="1"/>
    <col min="10016" max="10240" width="9.140625" style="16"/>
    <col min="10241" max="10254" width="3.7109375" style="16" customWidth="1"/>
    <col min="10255" max="10268" width="3.42578125" style="16" customWidth="1"/>
    <col min="10269" max="10271" width="3.7109375" style="16" customWidth="1"/>
    <col min="10272" max="10496" width="9.140625" style="16"/>
    <col min="10497" max="10510" width="3.7109375" style="16" customWidth="1"/>
    <col min="10511" max="10524" width="3.42578125" style="16" customWidth="1"/>
    <col min="10525" max="10527" width="3.7109375" style="16" customWidth="1"/>
    <col min="10528" max="10752" width="9.140625" style="16"/>
    <col min="10753" max="10766" width="3.7109375" style="16" customWidth="1"/>
    <col min="10767" max="10780" width="3.42578125" style="16" customWidth="1"/>
    <col min="10781" max="10783" width="3.7109375" style="16" customWidth="1"/>
    <col min="10784" max="11008" width="9.140625" style="16"/>
    <col min="11009" max="11022" width="3.7109375" style="16" customWidth="1"/>
    <col min="11023" max="11036" width="3.42578125" style="16" customWidth="1"/>
    <col min="11037" max="11039" width="3.7109375" style="16" customWidth="1"/>
    <col min="11040" max="11264" width="9.140625" style="16"/>
    <col min="11265" max="11278" width="3.7109375" style="16" customWidth="1"/>
    <col min="11279" max="11292" width="3.42578125" style="16" customWidth="1"/>
    <col min="11293" max="11295" width="3.7109375" style="16" customWidth="1"/>
    <col min="11296" max="11520" width="9.140625" style="16"/>
    <col min="11521" max="11534" width="3.7109375" style="16" customWidth="1"/>
    <col min="11535" max="11548" width="3.42578125" style="16" customWidth="1"/>
    <col min="11549" max="11551" width="3.7109375" style="16" customWidth="1"/>
    <col min="11552" max="11776" width="9.140625" style="16"/>
    <col min="11777" max="11790" width="3.7109375" style="16" customWidth="1"/>
    <col min="11791" max="11804" width="3.42578125" style="16" customWidth="1"/>
    <col min="11805" max="11807" width="3.7109375" style="16" customWidth="1"/>
    <col min="11808" max="12032" width="9.140625" style="16"/>
    <col min="12033" max="12046" width="3.7109375" style="16" customWidth="1"/>
    <col min="12047" max="12060" width="3.42578125" style="16" customWidth="1"/>
    <col min="12061" max="12063" width="3.7109375" style="16" customWidth="1"/>
    <col min="12064" max="12288" width="9.140625" style="16"/>
    <col min="12289" max="12302" width="3.7109375" style="16" customWidth="1"/>
    <col min="12303" max="12316" width="3.42578125" style="16" customWidth="1"/>
    <col min="12317" max="12319" width="3.7109375" style="16" customWidth="1"/>
    <col min="12320" max="12544" width="9.140625" style="16"/>
    <col min="12545" max="12558" width="3.7109375" style="16" customWidth="1"/>
    <col min="12559" max="12572" width="3.42578125" style="16" customWidth="1"/>
    <col min="12573" max="12575" width="3.7109375" style="16" customWidth="1"/>
    <col min="12576" max="12800" width="9.140625" style="16"/>
    <col min="12801" max="12814" width="3.7109375" style="16" customWidth="1"/>
    <col min="12815" max="12828" width="3.42578125" style="16" customWidth="1"/>
    <col min="12829" max="12831" width="3.7109375" style="16" customWidth="1"/>
    <col min="12832" max="13056" width="9.140625" style="16"/>
    <col min="13057" max="13070" width="3.7109375" style="16" customWidth="1"/>
    <col min="13071" max="13084" width="3.42578125" style="16" customWidth="1"/>
    <col min="13085" max="13087" width="3.7109375" style="16" customWidth="1"/>
    <col min="13088" max="13312" width="9.140625" style="16"/>
    <col min="13313" max="13326" width="3.7109375" style="16" customWidth="1"/>
    <col min="13327" max="13340" width="3.42578125" style="16" customWidth="1"/>
    <col min="13341" max="13343" width="3.7109375" style="16" customWidth="1"/>
    <col min="13344" max="13568" width="9.140625" style="16"/>
    <col min="13569" max="13582" width="3.7109375" style="16" customWidth="1"/>
    <col min="13583" max="13596" width="3.42578125" style="16" customWidth="1"/>
    <col min="13597" max="13599" width="3.7109375" style="16" customWidth="1"/>
    <col min="13600" max="13824" width="9.140625" style="16"/>
    <col min="13825" max="13838" width="3.7109375" style="16" customWidth="1"/>
    <col min="13839" max="13852" width="3.42578125" style="16" customWidth="1"/>
    <col min="13853" max="13855" width="3.7109375" style="16" customWidth="1"/>
    <col min="13856" max="14080" width="9.140625" style="16"/>
    <col min="14081" max="14094" width="3.7109375" style="16" customWidth="1"/>
    <col min="14095" max="14108" width="3.42578125" style="16" customWidth="1"/>
    <col min="14109" max="14111" width="3.7109375" style="16" customWidth="1"/>
    <col min="14112" max="14336" width="9.140625" style="16"/>
    <col min="14337" max="14350" width="3.7109375" style="16" customWidth="1"/>
    <col min="14351" max="14364" width="3.42578125" style="16" customWidth="1"/>
    <col min="14365" max="14367" width="3.7109375" style="16" customWidth="1"/>
    <col min="14368" max="14592" width="9.140625" style="16"/>
    <col min="14593" max="14606" width="3.7109375" style="16" customWidth="1"/>
    <col min="14607" max="14620" width="3.42578125" style="16" customWidth="1"/>
    <col min="14621" max="14623" width="3.7109375" style="16" customWidth="1"/>
    <col min="14624" max="14848" width="9.140625" style="16"/>
    <col min="14849" max="14862" width="3.7109375" style="16" customWidth="1"/>
    <col min="14863" max="14876" width="3.42578125" style="16" customWidth="1"/>
    <col min="14877" max="14879" width="3.7109375" style="16" customWidth="1"/>
    <col min="14880" max="15104" width="9.140625" style="16"/>
    <col min="15105" max="15118" width="3.7109375" style="16" customWidth="1"/>
    <col min="15119" max="15132" width="3.42578125" style="16" customWidth="1"/>
    <col min="15133" max="15135" width="3.7109375" style="16" customWidth="1"/>
    <col min="15136" max="15360" width="9.140625" style="16"/>
    <col min="15361" max="15374" width="3.7109375" style="16" customWidth="1"/>
    <col min="15375" max="15388" width="3.42578125" style="16" customWidth="1"/>
    <col min="15389" max="15391" width="3.7109375" style="16" customWidth="1"/>
    <col min="15392" max="15616" width="9.140625" style="16"/>
    <col min="15617" max="15630" width="3.7109375" style="16" customWidth="1"/>
    <col min="15631" max="15644" width="3.42578125" style="16" customWidth="1"/>
    <col min="15645" max="15647" width="3.7109375" style="16" customWidth="1"/>
    <col min="15648" max="15872" width="9.140625" style="16"/>
    <col min="15873" max="15886" width="3.7109375" style="16" customWidth="1"/>
    <col min="15887" max="15900" width="3.42578125" style="16" customWidth="1"/>
    <col min="15901" max="15903" width="3.7109375" style="16" customWidth="1"/>
    <col min="15904" max="16128" width="9.140625" style="16"/>
    <col min="16129" max="16142" width="3.7109375" style="16" customWidth="1"/>
    <col min="16143" max="16156" width="3.42578125" style="16" customWidth="1"/>
    <col min="16157" max="16159" width="3.7109375" style="16" customWidth="1"/>
    <col min="16160" max="16384" width="9.140625" style="16"/>
  </cols>
  <sheetData>
    <row r="1" spans="1:256" ht="12.95" customHeight="1"/>
    <row r="2" spans="1:256" ht="12.95" customHeight="1"/>
    <row r="3" spans="1:256" ht="35.25" customHeight="1">
      <c r="A3" s="330" t="s">
        <v>9</v>
      </c>
      <c r="B3" s="330"/>
      <c r="C3" s="330"/>
      <c r="D3" s="330"/>
      <c r="E3" s="330"/>
      <c r="F3" s="330"/>
      <c r="G3" s="330"/>
      <c r="H3" s="330"/>
      <c r="I3" s="330"/>
      <c r="J3" s="330"/>
      <c r="K3" s="330"/>
      <c r="L3" s="330"/>
      <c r="M3" s="330"/>
      <c r="N3" s="330"/>
      <c r="O3" s="330"/>
      <c r="P3" s="330"/>
      <c r="Q3" s="330"/>
      <c r="R3" s="330"/>
      <c r="S3" s="330"/>
      <c r="T3" s="330"/>
      <c r="U3" s="330"/>
      <c r="V3" s="330"/>
      <c r="W3" s="330"/>
      <c r="X3" s="330"/>
    </row>
    <row r="4" spans="1:256" ht="19.5" customHeight="1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18"/>
      <c r="FX4" s="18"/>
      <c r="FY4" s="18"/>
      <c r="FZ4" s="18"/>
      <c r="GA4" s="18"/>
      <c r="GB4" s="18"/>
      <c r="GC4" s="18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</row>
    <row r="5" spans="1:256" ht="24" customHeight="1">
      <c r="A5" s="19"/>
      <c r="B5" s="19"/>
      <c r="C5" s="169" t="s">
        <v>10</v>
      </c>
      <c r="D5" s="169"/>
      <c r="E5" s="170"/>
      <c r="F5" s="169"/>
      <c r="G5" s="170"/>
      <c r="H5" s="170"/>
      <c r="I5" s="171" t="s">
        <v>11</v>
      </c>
      <c r="J5" s="172" t="e">
        <f>#REF!</f>
        <v>#REF!</v>
      </c>
      <c r="K5" s="173"/>
      <c r="L5" s="173"/>
      <c r="M5" s="172"/>
      <c r="N5" s="172"/>
      <c r="O5" s="172"/>
      <c r="P5" s="172"/>
      <c r="Q5" s="172"/>
      <c r="R5" s="173"/>
      <c r="S5" s="173"/>
      <c r="T5" s="173"/>
      <c r="U5" s="173"/>
      <c r="V5" s="173"/>
      <c r="W5" s="173"/>
      <c r="X5" s="18"/>
      <c r="Y5" s="174" t="s">
        <v>94</v>
      </c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  <c r="FB5" s="18"/>
      <c r="FC5" s="18"/>
      <c r="FD5" s="18"/>
      <c r="FE5" s="18"/>
      <c r="FF5" s="18"/>
      <c r="FG5" s="18"/>
      <c r="FH5" s="18"/>
      <c r="FI5" s="18"/>
      <c r="FJ5" s="18"/>
      <c r="FK5" s="18"/>
      <c r="FL5" s="18"/>
      <c r="FM5" s="18"/>
      <c r="FN5" s="18"/>
      <c r="FO5" s="18"/>
      <c r="FP5" s="18"/>
      <c r="FQ5" s="18"/>
      <c r="FR5" s="18"/>
      <c r="FS5" s="18"/>
      <c r="FT5" s="18"/>
      <c r="FU5" s="18"/>
      <c r="FV5" s="18"/>
      <c r="FW5" s="18"/>
      <c r="FX5" s="18"/>
      <c r="FY5" s="18"/>
      <c r="FZ5" s="18"/>
      <c r="GA5" s="18"/>
      <c r="GB5" s="18"/>
      <c r="GC5" s="18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</row>
    <row r="6" spans="1:256" ht="24" customHeight="1">
      <c r="A6" s="19"/>
      <c r="B6" s="19"/>
      <c r="C6" s="170"/>
      <c r="D6" s="170"/>
      <c r="E6" s="170"/>
      <c r="F6" s="169"/>
      <c r="G6" s="175"/>
      <c r="H6" s="175"/>
      <c r="I6" s="169"/>
      <c r="J6" s="172"/>
      <c r="K6" s="173"/>
      <c r="L6" s="173"/>
      <c r="M6" s="172"/>
      <c r="N6" s="172"/>
      <c r="O6" s="172"/>
      <c r="P6" s="172"/>
      <c r="Q6" s="172"/>
      <c r="R6" s="173"/>
      <c r="S6" s="173"/>
      <c r="T6" s="173"/>
      <c r="U6" s="173"/>
      <c r="V6" s="173"/>
      <c r="W6" s="173"/>
      <c r="X6" s="173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  <c r="FB6" s="18"/>
      <c r="FC6" s="18"/>
      <c r="FD6" s="18"/>
      <c r="FE6" s="18"/>
      <c r="FF6" s="18"/>
      <c r="FG6" s="18"/>
      <c r="FH6" s="18"/>
      <c r="FI6" s="18"/>
      <c r="FJ6" s="18"/>
      <c r="FK6" s="18"/>
      <c r="FL6" s="18"/>
      <c r="FM6" s="18"/>
      <c r="FN6" s="18"/>
      <c r="FO6" s="18"/>
      <c r="FP6" s="18"/>
      <c r="FQ6" s="18"/>
      <c r="FR6" s="18"/>
      <c r="FS6" s="18"/>
      <c r="FT6" s="18"/>
      <c r="FU6" s="18"/>
      <c r="FV6" s="18"/>
      <c r="FW6" s="18"/>
      <c r="FX6" s="18"/>
      <c r="FY6" s="18"/>
      <c r="FZ6" s="18"/>
      <c r="GA6" s="18"/>
      <c r="GB6" s="18"/>
      <c r="GC6" s="18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</row>
    <row r="7" spans="1:256" ht="24" customHeight="1">
      <c r="A7" s="19"/>
      <c r="B7" s="19"/>
      <c r="C7" s="176" t="s">
        <v>12</v>
      </c>
      <c r="D7" s="176"/>
      <c r="E7" s="170"/>
      <c r="F7" s="170"/>
      <c r="G7" s="170"/>
      <c r="H7" s="170"/>
      <c r="I7" s="171" t="s">
        <v>11</v>
      </c>
      <c r="J7" s="177"/>
      <c r="K7" s="173"/>
      <c r="L7" s="173"/>
      <c r="M7" s="178"/>
      <c r="N7" s="178"/>
      <c r="O7" s="178"/>
      <c r="P7" s="178"/>
      <c r="Q7" s="178"/>
      <c r="R7" s="178"/>
      <c r="S7" s="178"/>
      <c r="T7" s="178"/>
      <c r="U7" s="178"/>
      <c r="V7" s="179"/>
      <c r="W7" s="179"/>
      <c r="X7" s="179"/>
      <c r="Y7" s="38"/>
      <c r="Z7" s="38"/>
      <c r="AA7" s="3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</row>
    <row r="8" spans="1:256" ht="24" customHeight="1">
      <c r="A8" s="19"/>
      <c r="B8" s="19"/>
      <c r="C8" s="170"/>
      <c r="D8" s="176"/>
      <c r="E8" s="176"/>
      <c r="F8" s="170"/>
      <c r="G8" s="170"/>
      <c r="H8" s="170"/>
      <c r="I8" s="171"/>
      <c r="J8" s="180"/>
      <c r="K8" s="173"/>
      <c r="L8" s="177"/>
      <c r="M8" s="181"/>
      <c r="N8" s="181"/>
      <c r="O8" s="178"/>
      <c r="P8" s="178"/>
      <c r="Q8" s="178"/>
      <c r="R8" s="178"/>
      <c r="S8" s="178"/>
      <c r="T8" s="178"/>
      <c r="U8" s="178"/>
      <c r="V8" s="178"/>
      <c r="W8" s="179"/>
      <c r="X8" s="179"/>
      <c r="Y8" s="35"/>
      <c r="Z8" s="35"/>
      <c r="AA8" s="35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</row>
    <row r="9" spans="1:256" ht="24" customHeight="1">
      <c r="A9" s="19"/>
      <c r="B9" s="19"/>
      <c r="C9" s="112"/>
      <c r="D9" s="115"/>
      <c r="E9" s="115"/>
      <c r="F9" s="112"/>
      <c r="G9" s="112"/>
      <c r="H9" s="112"/>
      <c r="I9" s="112"/>
      <c r="J9" s="42"/>
      <c r="K9" s="18"/>
      <c r="L9" s="42"/>
      <c r="M9" s="116"/>
      <c r="N9" s="116"/>
      <c r="O9" s="33"/>
      <c r="P9" s="33"/>
      <c r="Q9" s="33"/>
      <c r="R9" s="33"/>
      <c r="S9" s="33"/>
      <c r="T9" s="33"/>
      <c r="U9" s="33"/>
      <c r="V9" s="33"/>
      <c r="W9" s="34"/>
      <c r="X9" s="35"/>
      <c r="Y9" s="35"/>
      <c r="Z9" s="35"/>
      <c r="AA9" s="35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  <c r="FB9" s="18"/>
      <c r="FC9" s="18"/>
      <c r="FD9" s="18"/>
      <c r="FE9" s="18"/>
      <c r="FF9" s="18"/>
      <c r="FG9" s="18"/>
      <c r="FH9" s="18"/>
      <c r="FI9" s="18"/>
      <c r="FJ9" s="18"/>
      <c r="FK9" s="18"/>
      <c r="FL9" s="18"/>
      <c r="FM9" s="18"/>
      <c r="FN9" s="18"/>
      <c r="FO9" s="18"/>
      <c r="FP9" s="18"/>
      <c r="FQ9" s="18"/>
      <c r="FR9" s="18"/>
      <c r="FS9" s="18"/>
      <c r="FT9" s="18"/>
      <c r="FU9" s="18"/>
      <c r="FV9" s="18"/>
      <c r="FW9" s="18"/>
      <c r="FX9" s="18"/>
      <c r="FY9" s="18"/>
      <c r="FZ9" s="18"/>
      <c r="GA9" s="18"/>
      <c r="GB9" s="18"/>
      <c r="GC9" s="18"/>
      <c r="GD9" s="18"/>
      <c r="GE9" s="18"/>
      <c r="GF9" s="18"/>
      <c r="GG9" s="18"/>
      <c r="GH9" s="18"/>
      <c r="GI9" s="18"/>
      <c r="GJ9" s="18"/>
      <c r="GK9" s="18"/>
      <c r="GL9" s="18"/>
      <c r="GM9" s="18"/>
      <c r="GN9" s="18"/>
      <c r="GO9" s="18"/>
      <c r="GP9" s="18"/>
      <c r="GQ9" s="18"/>
      <c r="GR9" s="18"/>
      <c r="GS9" s="18"/>
      <c r="GT9" s="18"/>
      <c r="GU9" s="18"/>
      <c r="GV9" s="18"/>
      <c r="GW9" s="18"/>
      <c r="GX9" s="18"/>
      <c r="GY9" s="18"/>
      <c r="GZ9" s="18"/>
      <c r="HA9" s="18"/>
      <c r="HB9" s="18"/>
      <c r="HC9" s="18"/>
      <c r="HD9" s="18"/>
      <c r="HE9" s="18"/>
      <c r="HF9" s="18"/>
      <c r="HG9" s="18"/>
      <c r="HH9" s="18"/>
      <c r="HI9" s="18"/>
      <c r="HJ9" s="18"/>
      <c r="HK9" s="18"/>
      <c r="HL9" s="18"/>
      <c r="HM9" s="18"/>
      <c r="HN9" s="18"/>
      <c r="HO9" s="18"/>
      <c r="HP9" s="18"/>
      <c r="HQ9" s="18"/>
      <c r="HR9" s="18"/>
      <c r="HS9" s="18"/>
      <c r="HT9" s="18"/>
      <c r="HU9" s="18"/>
      <c r="HV9" s="18"/>
      <c r="HW9" s="18"/>
      <c r="HX9" s="18"/>
      <c r="HY9" s="18"/>
      <c r="HZ9" s="18"/>
      <c r="IA9" s="18"/>
      <c r="IB9" s="18"/>
      <c r="IC9" s="18"/>
      <c r="ID9" s="18"/>
      <c r="IE9" s="18"/>
      <c r="IF9" s="18"/>
      <c r="IG9" s="18"/>
      <c r="IH9" s="18"/>
      <c r="II9" s="18"/>
      <c r="IJ9" s="18"/>
      <c r="IK9" s="18"/>
      <c r="IL9" s="18"/>
      <c r="IM9" s="18"/>
      <c r="IN9" s="18"/>
      <c r="IO9" s="18"/>
      <c r="IP9" s="18"/>
      <c r="IQ9" s="18"/>
      <c r="IR9" s="18"/>
      <c r="IS9" s="18"/>
      <c r="IT9" s="18"/>
      <c r="IU9" s="18"/>
      <c r="IV9" s="18"/>
    </row>
    <row r="10" spans="1:256" ht="15" customHeight="1">
      <c r="A10" s="36"/>
      <c r="B10" s="36"/>
      <c r="C10" s="117"/>
      <c r="D10" s="117"/>
      <c r="E10" s="117"/>
      <c r="F10" s="117"/>
      <c r="G10" s="117"/>
      <c r="H10" s="118"/>
      <c r="I10" s="11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119"/>
      <c r="V10" s="119"/>
      <c r="W10" s="37"/>
      <c r="X10" s="182"/>
      <c r="Y10" s="183"/>
      <c r="Z10" s="120"/>
      <c r="AA10" s="120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38"/>
      <c r="BW10" s="38"/>
      <c r="BX10" s="38"/>
      <c r="BY10" s="38"/>
      <c r="BZ10" s="38"/>
      <c r="CA10" s="38"/>
      <c r="CB10" s="38"/>
      <c r="CC10" s="38"/>
      <c r="CD10" s="38"/>
      <c r="CE10" s="38"/>
      <c r="CF10" s="38"/>
      <c r="CG10" s="38"/>
      <c r="CH10" s="38"/>
      <c r="CI10" s="38"/>
      <c r="CJ10" s="38"/>
      <c r="CK10" s="38"/>
      <c r="CL10" s="38"/>
      <c r="CM10" s="38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8"/>
      <c r="CZ10" s="38"/>
      <c r="DA10" s="38"/>
      <c r="DB10" s="38"/>
      <c r="DC10" s="38"/>
      <c r="DD10" s="38"/>
      <c r="DE10" s="38"/>
      <c r="DF10" s="38"/>
      <c r="DG10" s="38"/>
      <c r="DH10" s="38"/>
      <c r="DI10" s="38"/>
      <c r="DJ10" s="38"/>
      <c r="DK10" s="38"/>
      <c r="DL10" s="38"/>
      <c r="DM10" s="38"/>
      <c r="DN10" s="38"/>
      <c r="DO10" s="38"/>
      <c r="DP10" s="38"/>
      <c r="DQ10" s="38"/>
      <c r="DR10" s="38"/>
      <c r="DS10" s="38"/>
      <c r="DT10" s="38"/>
      <c r="DU10" s="38"/>
      <c r="DV10" s="38"/>
      <c r="DW10" s="38"/>
      <c r="DX10" s="38"/>
      <c r="DY10" s="38"/>
      <c r="DZ10" s="38"/>
      <c r="EA10" s="38"/>
      <c r="EB10" s="38"/>
      <c r="EC10" s="38"/>
      <c r="ED10" s="38"/>
      <c r="EE10" s="38"/>
      <c r="EF10" s="38"/>
      <c r="EG10" s="38"/>
      <c r="EH10" s="38"/>
      <c r="EI10" s="38"/>
      <c r="EJ10" s="38"/>
      <c r="EK10" s="38"/>
      <c r="EL10" s="38"/>
      <c r="EM10" s="38"/>
      <c r="EN10" s="38"/>
      <c r="EO10" s="38"/>
      <c r="EP10" s="38"/>
      <c r="EQ10" s="38"/>
      <c r="ER10" s="38"/>
      <c r="ES10" s="38"/>
      <c r="ET10" s="38"/>
      <c r="EU10" s="38"/>
      <c r="EV10" s="38"/>
      <c r="EW10" s="38"/>
      <c r="EX10" s="38"/>
      <c r="EY10" s="38"/>
      <c r="EZ10" s="38"/>
      <c r="FA10" s="38"/>
      <c r="FB10" s="38"/>
      <c r="FC10" s="38"/>
      <c r="FD10" s="38"/>
      <c r="FE10" s="38"/>
      <c r="FF10" s="38"/>
      <c r="FG10" s="38"/>
      <c r="FH10" s="38"/>
      <c r="FI10" s="38"/>
      <c r="FJ10" s="38"/>
      <c r="FK10" s="38"/>
      <c r="FL10" s="38"/>
      <c r="FM10" s="38"/>
      <c r="FN10" s="38"/>
      <c r="FO10" s="38"/>
      <c r="FP10" s="38"/>
      <c r="FQ10" s="38"/>
      <c r="FR10" s="38"/>
      <c r="FS10" s="38"/>
      <c r="FT10" s="38"/>
      <c r="FU10" s="38"/>
      <c r="FV10" s="38"/>
      <c r="FW10" s="38"/>
      <c r="FX10" s="38"/>
      <c r="FY10" s="38"/>
      <c r="FZ10" s="38"/>
      <c r="GA10" s="38"/>
      <c r="GB10" s="38"/>
      <c r="GC10" s="38"/>
      <c r="GD10" s="38"/>
      <c r="GE10" s="38"/>
      <c r="GF10" s="38"/>
      <c r="GG10" s="38"/>
      <c r="GH10" s="38"/>
      <c r="GI10" s="38"/>
      <c r="GJ10" s="38"/>
      <c r="GK10" s="38"/>
      <c r="GL10" s="38"/>
      <c r="GM10" s="38"/>
      <c r="GN10" s="38"/>
      <c r="GO10" s="38"/>
      <c r="GP10" s="38"/>
      <c r="GQ10" s="38"/>
      <c r="GR10" s="38"/>
      <c r="GS10" s="38"/>
      <c r="GT10" s="38"/>
      <c r="GU10" s="38"/>
      <c r="GV10" s="38"/>
      <c r="GW10" s="38"/>
      <c r="GX10" s="38"/>
      <c r="GY10" s="38"/>
      <c r="GZ10" s="38"/>
      <c r="HA10" s="38"/>
      <c r="HB10" s="38"/>
      <c r="HC10" s="38"/>
      <c r="HD10" s="38"/>
      <c r="HE10" s="38"/>
      <c r="HF10" s="38"/>
      <c r="HG10" s="38"/>
      <c r="HH10" s="38"/>
      <c r="HI10" s="38"/>
      <c r="HJ10" s="38"/>
      <c r="HK10" s="38"/>
      <c r="HL10" s="38"/>
      <c r="HM10" s="38"/>
      <c r="HN10" s="38"/>
      <c r="HO10" s="38"/>
      <c r="HP10" s="38"/>
      <c r="HQ10" s="38"/>
      <c r="HR10" s="38"/>
      <c r="HS10" s="38"/>
      <c r="HT10" s="38"/>
      <c r="HU10" s="38"/>
      <c r="HV10" s="38"/>
      <c r="HW10" s="38"/>
      <c r="HX10" s="38"/>
      <c r="HY10" s="38"/>
      <c r="HZ10" s="38"/>
      <c r="IA10" s="38"/>
      <c r="IB10" s="38"/>
      <c r="IC10" s="38"/>
      <c r="ID10" s="38"/>
      <c r="IE10" s="38"/>
      <c r="IF10" s="38"/>
      <c r="IG10" s="38"/>
      <c r="IH10" s="38"/>
      <c r="II10" s="38"/>
      <c r="IJ10" s="38"/>
      <c r="IK10" s="38"/>
      <c r="IL10" s="38"/>
      <c r="IM10" s="38"/>
      <c r="IN10" s="38"/>
      <c r="IO10" s="38"/>
      <c r="IP10" s="38"/>
      <c r="IQ10" s="38"/>
      <c r="IR10" s="38"/>
      <c r="IS10" s="38"/>
      <c r="IT10" s="38"/>
      <c r="IU10" s="38"/>
      <c r="IV10" s="38"/>
    </row>
    <row r="11" spans="1:256" ht="15" customHeight="1">
      <c r="A11" s="19"/>
      <c r="B11" s="19"/>
      <c r="C11" s="115"/>
      <c r="D11" s="115"/>
      <c r="E11" s="115"/>
      <c r="F11" s="115"/>
      <c r="G11" s="115"/>
      <c r="H11" s="121"/>
      <c r="I11" s="122"/>
      <c r="J11" s="34"/>
      <c r="K11" s="116"/>
      <c r="L11" s="33"/>
      <c r="M11" s="33"/>
      <c r="N11" s="33"/>
      <c r="O11" s="33"/>
      <c r="P11" s="33"/>
      <c r="Q11" s="33"/>
      <c r="R11" s="33"/>
      <c r="S11" s="33"/>
      <c r="T11" s="33"/>
      <c r="U11" s="34"/>
      <c r="V11" s="34"/>
      <c r="W11" s="24"/>
      <c r="X11" s="18"/>
      <c r="Y11" s="123"/>
      <c r="Z11" s="123"/>
      <c r="AA11" s="123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B11" s="18"/>
      <c r="FC11" s="18"/>
      <c r="FD11" s="18"/>
      <c r="FE11" s="18"/>
      <c r="FF11" s="18"/>
      <c r="FG11" s="18"/>
      <c r="FH11" s="18"/>
      <c r="FI11" s="18"/>
      <c r="FJ11" s="18"/>
      <c r="FK11" s="18"/>
      <c r="FL11" s="18"/>
      <c r="FM11" s="18"/>
      <c r="FN11" s="18"/>
      <c r="FO11" s="18"/>
      <c r="FP11" s="18"/>
      <c r="FQ11" s="18"/>
      <c r="FR11" s="18"/>
      <c r="FS11" s="18"/>
      <c r="FT11" s="18"/>
      <c r="FU11" s="18"/>
      <c r="FV11" s="18"/>
      <c r="FW11" s="18"/>
      <c r="FX11" s="18"/>
      <c r="FY11" s="18"/>
      <c r="FZ11" s="18"/>
      <c r="GA11" s="18"/>
      <c r="GB11" s="18"/>
      <c r="GC11" s="18"/>
      <c r="GD11" s="18"/>
      <c r="GE11" s="18"/>
      <c r="GF11" s="18"/>
      <c r="GG11" s="18"/>
      <c r="GH11" s="18"/>
      <c r="GI11" s="18"/>
      <c r="GJ11" s="18"/>
      <c r="GK11" s="18"/>
      <c r="GL11" s="18"/>
      <c r="GM11" s="18"/>
      <c r="GN11" s="18"/>
      <c r="GO11" s="18"/>
      <c r="GP11" s="18"/>
      <c r="GQ11" s="18"/>
      <c r="GR11" s="18"/>
      <c r="GS11" s="18"/>
      <c r="GT11" s="18"/>
      <c r="GU11" s="18"/>
      <c r="GV11" s="18"/>
      <c r="GW11" s="18"/>
      <c r="GX11" s="18"/>
      <c r="GY11" s="18"/>
      <c r="GZ11" s="18"/>
      <c r="HA11" s="18"/>
      <c r="HB11" s="18"/>
      <c r="HC11" s="18"/>
      <c r="HD11" s="18"/>
      <c r="HE11" s="18"/>
      <c r="HF11" s="18"/>
      <c r="HG11" s="18"/>
      <c r="HH11" s="18"/>
      <c r="HI11" s="18"/>
      <c r="HJ11" s="18"/>
      <c r="HK11" s="18"/>
      <c r="HL11" s="18"/>
      <c r="HM11" s="18"/>
      <c r="HN11" s="18"/>
      <c r="HO11" s="18"/>
      <c r="HP11" s="18"/>
      <c r="HQ11" s="18"/>
      <c r="HR11" s="18"/>
      <c r="HS11" s="18"/>
      <c r="HT11" s="18"/>
      <c r="HU11" s="18"/>
      <c r="HV11" s="18"/>
      <c r="HW11" s="18"/>
      <c r="HX11" s="18"/>
      <c r="HY11" s="18"/>
      <c r="HZ11" s="18"/>
      <c r="IA11" s="18"/>
      <c r="IB11" s="18"/>
      <c r="IC11" s="18"/>
      <c r="ID11" s="18"/>
      <c r="IE11" s="18"/>
      <c r="IF11" s="18"/>
      <c r="IG11" s="18"/>
      <c r="IH11" s="18"/>
      <c r="II11" s="18"/>
      <c r="IJ11" s="18"/>
      <c r="IK11" s="18"/>
      <c r="IL11" s="18"/>
      <c r="IM11" s="18"/>
      <c r="IN11" s="18"/>
      <c r="IO11" s="18"/>
      <c r="IP11" s="18"/>
      <c r="IQ11" s="18"/>
      <c r="IR11" s="18"/>
      <c r="IS11" s="18"/>
      <c r="IT11" s="18"/>
      <c r="IU11" s="18"/>
      <c r="IV11" s="18"/>
    </row>
    <row r="12" spans="1:256" ht="24" customHeight="1">
      <c r="A12" s="19"/>
      <c r="B12" s="19"/>
      <c r="C12" s="176" t="s">
        <v>13</v>
      </c>
      <c r="D12" s="115"/>
      <c r="E12" s="115"/>
      <c r="F12" s="115"/>
      <c r="G12" s="112"/>
      <c r="H12" s="112"/>
      <c r="I12" s="121" t="s">
        <v>11</v>
      </c>
      <c r="J12" s="177" t="e">
        <f>#REF!</f>
        <v>#REF!</v>
      </c>
      <c r="K12" s="173"/>
      <c r="L12" s="177"/>
      <c r="M12" s="25"/>
      <c r="N12" s="25"/>
      <c r="O12" s="18"/>
      <c r="P12" s="25"/>
      <c r="Q12" s="42"/>
      <c r="R12" s="42"/>
      <c r="S12" s="42"/>
      <c r="T12" s="42"/>
      <c r="U12" s="42"/>
      <c r="V12" s="42"/>
      <c r="W12" s="42"/>
      <c r="X12" s="44"/>
      <c r="Y12" s="44"/>
      <c r="Z12" s="44"/>
      <c r="AA12" s="44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B12" s="18"/>
      <c r="FC12" s="18"/>
      <c r="FD12" s="18"/>
      <c r="FE12" s="18"/>
      <c r="FF12" s="18"/>
      <c r="FG12" s="18"/>
      <c r="FH12" s="18"/>
      <c r="FI12" s="18"/>
      <c r="FJ12" s="18"/>
      <c r="FK12" s="18"/>
      <c r="FL12" s="18"/>
      <c r="FM12" s="18"/>
      <c r="FN12" s="18"/>
      <c r="FO12" s="18"/>
      <c r="FP12" s="18"/>
      <c r="FQ12" s="18"/>
      <c r="FR12" s="18"/>
      <c r="FS12" s="18"/>
      <c r="FT12" s="18"/>
      <c r="FU12" s="18"/>
      <c r="FV12" s="18"/>
      <c r="FW12" s="18"/>
      <c r="FX12" s="18"/>
      <c r="FY12" s="18"/>
      <c r="FZ12" s="18"/>
      <c r="GA12" s="18"/>
      <c r="GB12" s="18"/>
      <c r="GC12" s="18"/>
      <c r="GD12" s="18"/>
      <c r="GE12" s="18"/>
      <c r="GF12" s="18"/>
      <c r="GG12" s="18"/>
      <c r="GH12" s="18"/>
      <c r="GI12" s="18"/>
      <c r="GJ12" s="18"/>
      <c r="GK12" s="18"/>
      <c r="GL12" s="18"/>
      <c r="GM12" s="18"/>
      <c r="GN12" s="18"/>
      <c r="GO12" s="18"/>
      <c r="GP12" s="18"/>
      <c r="GQ12" s="18"/>
      <c r="GR12" s="18"/>
      <c r="GS12" s="18"/>
      <c r="GT12" s="18"/>
      <c r="GU12" s="18"/>
      <c r="GV12" s="18"/>
      <c r="GW12" s="18"/>
      <c r="GX12" s="18"/>
      <c r="GY12" s="18"/>
      <c r="GZ12" s="18"/>
      <c r="HA12" s="18"/>
      <c r="HB12" s="18"/>
      <c r="HC12" s="18"/>
      <c r="HD12" s="18"/>
      <c r="HE12" s="18"/>
      <c r="HF12" s="18"/>
      <c r="HG12" s="18"/>
      <c r="HH12" s="18"/>
      <c r="HI12" s="18"/>
      <c r="HJ12" s="18"/>
      <c r="HK12" s="18"/>
      <c r="HL12" s="18"/>
      <c r="HM12" s="18"/>
      <c r="HN12" s="18"/>
      <c r="HO12" s="18"/>
      <c r="HP12" s="18"/>
      <c r="HQ12" s="18"/>
      <c r="HR12" s="18"/>
      <c r="HS12" s="18"/>
      <c r="HT12" s="18"/>
      <c r="HU12" s="18"/>
      <c r="HV12" s="18"/>
      <c r="HW12" s="18"/>
      <c r="HX12" s="18"/>
      <c r="HY12" s="18"/>
      <c r="HZ12" s="18"/>
      <c r="IA12" s="18"/>
      <c r="IB12" s="18"/>
      <c r="IC12" s="18"/>
      <c r="ID12" s="18"/>
      <c r="IE12" s="18"/>
      <c r="IF12" s="18"/>
      <c r="IG12" s="18"/>
      <c r="IH12" s="18"/>
      <c r="II12" s="18"/>
      <c r="IJ12" s="18"/>
      <c r="IK12" s="18"/>
      <c r="IL12" s="18"/>
      <c r="IM12" s="18"/>
      <c r="IN12" s="18"/>
      <c r="IO12" s="18"/>
      <c r="IP12" s="18"/>
      <c r="IQ12" s="18"/>
      <c r="IR12" s="18"/>
      <c r="IS12" s="18"/>
      <c r="IT12" s="18"/>
      <c r="IU12" s="18"/>
      <c r="IV12" s="18"/>
    </row>
    <row r="13" spans="1:256" ht="24" customHeight="1">
      <c r="A13" s="19"/>
      <c r="B13" s="19"/>
      <c r="C13" s="184" t="s">
        <v>14</v>
      </c>
      <c r="D13" s="115"/>
      <c r="E13" s="115"/>
      <c r="F13" s="115"/>
      <c r="G13" s="112"/>
      <c r="H13" s="112"/>
      <c r="I13" s="121" t="s">
        <v>11</v>
      </c>
      <c r="J13" s="177" t="e">
        <f>#REF!</f>
        <v>#REF!</v>
      </c>
      <c r="K13" s="173"/>
      <c r="L13" s="177"/>
      <c r="M13" s="25"/>
      <c r="N13" s="25"/>
      <c r="O13" s="18"/>
      <c r="P13" s="25"/>
      <c r="Q13" s="42"/>
      <c r="R13" s="42"/>
      <c r="S13" s="25"/>
      <c r="T13" s="25"/>
      <c r="U13" s="25"/>
      <c r="V13" s="25"/>
      <c r="W13" s="25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</row>
    <row r="14" spans="1:256" ht="24" customHeight="1">
      <c r="A14" s="19"/>
      <c r="B14" s="19"/>
      <c r="C14" s="176" t="s">
        <v>15</v>
      </c>
      <c r="D14" s="115"/>
      <c r="E14" s="115"/>
      <c r="F14" s="115"/>
      <c r="G14" s="112"/>
      <c r="H14" s="112"/>
      <c r="I14" s="121" t="s">
        <v>11</v>
      </c>
      <c r="J14" s="185" t="e">
        <f>#REF!</f>
        <v>#REF!</v>
      </c>
      <c r="K14" s="177"/>
      <c r="L14" s="177"/>
      <c r="M14" s="25"/>
      <c r="N14" s="25"/>
      <c r="O14" s="18"/>
      <c r="P14" s="25"/>
      <c r="Q14" s="42"/>
      <c r="R14" s="42"/>
      <c r="S14" s="42"/>
      <c r="T14" s="42"/>
      <c r="U14" s="42"/>
      <c r="V14" s="115"/>
      <c r="W14" s="25"/>
      <c r="X14" s="44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</row>
    <row r="15" spans="1:256" ht="24" customHeight="1">
      <c r="A15" s="19"/>
      <c r="B15" s="19"/>
      <c r="C15" s="176" t="s">
        <v>16</v>
      </c>
      <c r="D15" s="115"/>
      <c r="E15" s="115"/>
      <c r="F15" s="115"/>
      <c r="G15" s="112"/>
      <c r="H15" s="112"/>
      <c r="I15" s="121" t="s">
        <v>11</v>
      </c>
      <c r="J15" s="331" t="e">
        <f>#REF!</f>
        <v>#REF!</v>
      </c>
      <c r="K15" s="331"/>
      <c r="L15" s="331"/>
      <c r="M15" s="186"/>
      <c r="N15" s="186"/>
      <c r="O15" s="18"/>
      <c r="P15" s="25"/>
      <c r="Q15" s="25"/>
      <c r="R15" s="42"/>
      <c r="S15" s="25"/>
      <c r="T15" s="25"/>
      <c r="U15" s="25"/>
      <c r="V15" s="25"/>
      <c r="W15" s="25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</row>
    <row r="16" spans="1:256" ht="24" customHeight="1">
      <c r="A16" s="19"/>
      <c r="B16" s="19"/>
      <c r="C16" s="176" t="s">
        <v>17</v>
      </c>
      <c r="D16" s="115"/>
      <c r="E16" s="115"/>
      <c r="F16" s="115"/>
      <c r="G16" s="112"/>
      <c r="H16" s="112"/>
      <c r="I16" s="121" t="s">
        <v>11</v>
      </c>
      <c r="J16" s="187" t="e">
        <f>#REF!</f>
        <v>#REF!</v>
      </c>
      <c r="K16" s="177"/>
      <c r="L16" s="188"/>
      <c r="M16" s="25"/>
      <c r="N16" s="25"/>
      <c r="O16" s="18"/>
      <c r="P16" s="25"/>
      <c r="Q16" s="25"/>
      <c r="R16" s="42"/>
      <c r="S16" s="42"/>
      <c r="T16" s="42"/>
      <c r="U16" s="42"/>
      <c r="V16" s="46"/>
      <c r="W16" s="25"/>
      <c r="X16" s="44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</row>
    <row r="17" spans="1:256" ht="18.75" customHeight="1">
      <c r="A17" s="19"/>
      <c r="B17" s="19"/>
      <c r="C17" s="115"/>
      <c r="D17" s="115"/>
      <c r="E17" s="115"/>
      <c r="F17" s="115"/>
      <c r="G17" s="112"/>
      <c r="H17" s="112"/>
      <c r="I17" s="46"/>
      <c r="J17" s="129"/>
      <c r="K17" s="25"/>
      <c r="L17" s="25"/>
      <c r="M17" s="42"/>
      <c r="N17" s="42"/>
      <c r="O17" s="18"/>
      <c r="P17" s="25"/>
      <c r="Q17" s="42"/>
      <c r="R17" s="42"/>
      <c r="S17" s="42"/>
      <c r="T17" s="46"/>
      <c r="U17" s="25"/>
      <c r="V17" s="42"/>
      <c r="W17" s="25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</row>
    <row r="18" spans="1:256" ht="24" customHeight="1">
      <c r="A18" s="19"/>
      <c r="B18" s="19"/>
      <c r="C18" s="176" t="s">
        <v>21</v>
      </c>
      <c r="D18" s="176"/>
      <c r="E18" s="115"/>
      <c r="F18" s="115"/>
      <c r="G18" s="115"/>
      <c r="H18" s="115"/>
      <c r="I18" s="130"/>
      <c r="J18" s="42"/>
      <c r="K18" s="42"/>
      <c r="L18" s="112"/>
      <c r="M18" s="189"/>
      <c r="N18" s="189"/>
      <c r="O18" s="18"/>
      <c r="P18" s="18"/>
      <c r="Q18" s="18"/>
      <c r="R18" s="18"/>
      <c r="S18" s="18"/>
      <c r="T18" s="18"/>
      <c r="U18" s="18"/>
      <c r="V18" s="18"/>
      <c r="W18" s="25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</row>
    <row r="19" spans="1:256" ht="24" customHeight="1">
      <c r="A19" s="19"/>
      <c r="B19" s="19"/>
      <c r="C19" s="176" t="s">
        <v>22</v>
      </c>
      <c r="D19" s="176"/>
      <c r="E19" s="115"/>
      <c r="F19" s="115"/>
      <c r="G19" s="112"/>
      <c r="H19" s="112"/>
      <c r="I19" s="113" t="s">
        <v>11</v>
      </c>
      <c r="J19" s="190" t="s">
        <v>95</v>
      </c>
      <c r="K19" s="173"/>
      <c r="L19" s="173"/>
      <c r="M19" s="189"/>
      <c r="N19" s="18"/>
      <c r="O19" s="184" t="s">
        <v>18</v>
      </c>
      <c r="P19" s="18"/>
      <c r="Q19" s="112"/>
      <c r="R19" s="125"/>
      <c r="S19" s="112"/>
      <c r="T19" s="18"/>
      <c r="U19" s="18"/>
      <c r="V19" s="121" t="s">
        <v>11</v>
      </c>
      <c r="W19" s="332" t="e">
        <f>#REF!</f>
        <v>#REF!</v>
      </c>
      <c r="X19" s="332"/>
      <c r="Y19" s="332"/>
      <c r="Z19" s="191"/>
      <c r="AA19" s="191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</row>
    <row r="20" spans="1:256" ht="24" customHeight="1">
      <c r="A20" s="19"/>
      <c r="B20" s="19"/>
      <c r="C20" s="176" t="s">
        <v>23</v>
      </c>
      <c r="D20" s="169"/>
      <c r="E20" s="111"/>
      <c r="F20" s="111"/>
      <c r="G20" s="112"/>
      <c r="H20" s="112"/>
      <c r="I20" s="114" t="s">
        <v>11</v>
      </c>
      <c r="J20" s="192" t="s">
        <v>96</v>
      </c>
      <c r="K20" s="173"/>
      <c r="L20" s="173"/>
      <c r="M20" s="193"/>
      <c r="N20" s="18"/>
      <c r="O20" s="184" t="s">
        <v>19</v>
      </c>
      <c r="P20" s="18"/>
      <c r="Q20" s="112"/>
      <c r="R20" s="124"/>
      <c r="S20" s="112"/>
      <c r="T20" s="18"/>
      <c r="U20" s="18"/>
      <c r="V20" s="121" t="s">
        <v>11</v>
      </c>
      <c r="W20" s="332" t="e">
        <f>#REF!</f>
        <v>#REF!</v>
      </c>
      <c r="X20" s="332"/>
      <c r="Y20" s="332"/>
      <c r="Z20" s="191"/>
      <c r="AA20" s="191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</row>
    <row r="21" spans="1:256" ht="24" customHeight="1">
      <c r="A21" s="19"/>
      <c r="B21" s="19"/>
      <c r="C21" s="176" t="s">
        <v>24</v>
      </c>
      <c r="D21" s="169"/>
      <c r="E21" s="111"/>
      <c r="F21" s="111"/>
      <c r="G21" s="112"/>
      <c r="H21" s="112"/>
      <c r="I21" s="114" t="s">
        <v>11</v>
      </c>
      <c r="J21" s="190" t="s">
        <v>25</v>
      </c>
      <c r="K21" s="173"/>
      <c r="L21" s="173"/>
      <c r="M21" s="42"/>
      <c r="N21" s="18"/>
      <c r="O21" s="169" t="s">
        <v>20</v>
      </c>
      <c r="P21" s="18"/>
      <c r="Q21" s="112"/>
      <c r="R21" s="111"/>
      <c r="S21" s="112"/>
      <c r="T21" s="18"/>
      <c r="U21" s="18"/>
      <c r="V21" s="121" t="s">
        <v>11</v>
      </c>
      <c r="W21" s="333" t="e">
        <f>W20+365</f>
        <v>#REF!</v>
      </c>
      <c r="X21" s="333"/>
      <c r="Y21" s="333"/>
      <c r="Z21" s="194"/>
      <c r="AA21" s="194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</row>
    <row r="22" spans="1:256" ht="24" customHeight="1">
      <c r="A22" s="19"/>
      <c r="B22" s="19"/>
      <c r="C22" s="176" t="s">
        <v>97</v>
      </c>
      <c r="D22" s="173"/>
      <c r="E22" s="18"/>
      <c r="F22" s="18"/>
      <c r="G22" s="18"/>
      <c r="H22" s="18"/>
      <c r="I22" s="114" t="s">
        <v>11</v>
      </c>
      <c r="J22" s="173" t="s">
        <v>109</v>
      </c>
      <c r="K22" s="173"/>
      <c r="L22" s="173"/>
      <c r="M22" s="25"/>
      <c r="N22" s="25"/>
      <c r="O22" s="18"/>
      <c r="P22" s="25"/>
      <c r="Q22" s="52"/>
      <c r="R22" s="52"/>
      <c r="S22" s="25"/>
      <c r="T22" s="25"/>
      <c r="U22" s="25"/>
      <c r="V22" s="25"/>
      <c r="W22" s="25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</row>
    <row r="23" spans="1:256" ht="18.75" customHeight="1">
      <c r="A23" s="19"/>
      <c r="B23" s="19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25"/>
      <c r="N23" s="25"/>
      <c r="O23" s="18"/>
      <c r="P23" s="25"/>
      <c r="Q23" s="25"/>
      <c r="R23" s="25"/>
      <c r="S23" s="25"/>
      <c r="T23" s="25"/>
      <c r="U23" s="25"/>
      <c r="V23" s="25"/>
      <c r="W23" s="25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</row>
    <row r="24" spans="1:256" ht="24" customHeight="1">
      <c r="A24" s="19"/>
      <c r="B24" s="19"/>
      <c r="C24" s="112" t="s">
        <v>26</v>
      </c>
      <c r="D24" s="57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26"/>
      <c r="X24" s="59"/>
      <c r="Y24" s="127"/>
      <c r="Z24" s="127"/>
      <c r="AA24" s="127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</row>
    <row r="25" spans="1:256" ht="24" customHeight="1">
      <c r="A25" s="19"/>
      <c r="B25" s="19"/>
      <c r="C25" s="128" t="s">
        <v>98</v>
      </c>
      <c r="D25" s="18"/>
      <c r="E25" s="18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19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</row>
    <row r="26" spans="1:256" ht="24" customHeight="1">
      <c r="A26" s="19"/>
      <c r="B26" s="19"/>
      <c r="C26" s="128" t="s">
        <v>99</v>
      </c>
      <c r="D26" s="25"/>
      <c r="E26" s="19"/>
      <c r="F26" s="19"/>
      <c r="G26" s="19"/>
      <c r="H26" s="131"/>
      <c r="I26" s="131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19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</row>
    <row r="27" spans="1:256" ht="24" customHeight="1">
      <c r="A27" s="19"/>
      <c r="B27" s="19"/>
      <c r="C27" s="128" t="s">
        <v>100</v>
      </c>
      <c r="D27" s="25"/>
      <c r="E27" s="131"/>
      <c r="F27" s="131"/>
      <c r="G27" s="131"/>
      <c r="H27" s="131"/>
      <c r="I27" s="131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19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</row>
    <row r="28" spans="1:256" ht="24" customHeight="1">
      <c r="A28" s="19"/>
      <c r="B28" s="19"/>
      <c r="C28" s="128" t="s">
        <v>101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19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</row>
    <row r="29" spans="1:256" ht="24" customHeight="1">
      <c r="A29" s="19"/>
      <c r="B29" s="19"/>
      <c r="C29" s="128" t="s">
        <v>102</v>
      </c>
      <c r="D29" s="25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</row>
    <row r="30" spans="1:256" ht="24" customHeight="1">
      <c r="A30" s="19"/>
      <c r="B30" s="19"/>
      <c r="C30" s="128" t="s">
        <v>103</v>
      </c>
      <c r="D30" s="18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19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</row>
    <row r="31" spans="1:256" ht="15.75" customHeight="1">
      <c r="A31" s="19"/>
      <c r="B31" s="19"/>
      <c r="C31" s="29"/>
      <c r="D31" s="29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19"/>
      <c r="V31" s="19"/>
      <c r="W31" s="18"/>
      <c r="X31" s="18"/>
      <c r="Y31" s="18"/>
      <c r="Z31" s="18"/>
      <c r="AA31" s="18"/>
      <c r="AB31" s="18"/>
      <c r="AC31" s="18"/>
      <c r="AD31" s="18"/>
      <c r="AE31" s="195"/>
      <c r="AF31" s="108"/>
      <c r="AG31" s="86"/>
      <c r="AH31" s="86"/>
      <c r="AI31" s="86"/>
      <c r="AJ31" s="86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</row>
    <row r="32" spans="1:256" ht="15.75" customHeight="1">
      <c r="A32" s="19"/>
      <c r="B32" s="19"/>
      <c r="C32" s="29"/>
      <c r="D32" s="29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19"/>
      <c r="V32" s="19"/>
      <c r="W32" s="18"/>
      <c r="X32" s="18"/>
      <c r="Y32" s="18"/>
      <c r="Z32" s="18"/>
      <c r="AA32" s="18"/>
      <c r="AB32" s="18"/>
      <c r="AC32" s="18"/>
      <c r="AD32" s="18"/>
      <c r="AE32" s="195"/>
      <c r="AF32" s="108"/>
      <c r="AG32" s="86"/>
      <c r="AH32" s="86"/>
      <c r="AI32" s="86"/>
      <c r="AJ32" s="86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</row>
    <row r="33" spans="1:256" ht="15.75" customHeight="1">
      <c r="A33" s="19"/>
      <c r="B33" s="19"/>
      <c r="C33" s="29"/>
      <c r="D33" s="29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19"/>
      <c r="V33" s="19"/>
      <c r="W33" s="18"/>
      <c r="X33" s="18"/>
      <c r="Y33" s="18"/>
      <c r="Z33" s="18"/>
      <c r="AA33" s="18"/>
      <c r="AB33" s="18"/>
      <c r="AC33" s="18"/>
      <c r="AD33" s="18"/>
      <c r="AE33" s="195"/>
      <c r="AF33" s="108"/>
      <c r="AG33" s="86"/>
      <c r="AH33" s="86"/>
      <c r="AI33" s="86"/>
      <c r="AJ33" s="86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</row>
    <row r="34" spans="1:256" ht="15.7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8"/>
      <c r="X34" s="18"/>
      <c r="Y34" s="18"/>
      <c r="Z34" s="18"/>
      <c r="AA34" s="18"/>
      <c r="AB34" s="18"/>
      <c r="AC34" s="18"/>
      <c r="AD34" s="18"/>
      <c r="AE34" s="195"/>
      <c r="AF34" s="108"/>
      <c r="AG34" s="86"/>
      <c r="AH34" s="86"/>
      <c r="AI34" s="86"/>
      <c r="AJ34" s="86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</row>
    <row r="35" spans="1:256" ht="24" customHeight="1">
      <c r="A35" s="19"/>
      <c r="B35" s="19"/>
      <c r="C35" s="169" t="s">
        <v>104</v>
      </c>
      <c r="D35" s="173"/>
      <c r="E35" s="173"/>
      <c r="F35" s="173"/>
      <c r="G35" s="121" t="s">
        <v>11</v>
      </c>
      <c r="H35" s="334" t="e">
        <f>W20+1</f>
        <v>#REF!</v>
      </c>
      <c r="I35" s="334"/>
      <c r="J35" s="334"/>
      <c r="K35" s="196"/>
      <c r="L35" s="173"/>
      <c r="M35" s="173"/>
      <c r="N35" s="169"/>
      <c r="O35" s="169" t="s">
        <v>27</v>
      </c>
      <c r="P35" s="169"/>
      <c r="Q35" s="169"/>
      <c r="R35" s="173"/>
      <c r="S35" s="172"/>
      <c r="T35" s="197"/>
      <c r="U35" s="197"/>
      <c r="V35" s="197"/>
      <c r="W35" s="197"/>
      <c r="X35" s="197"/>
      <c r="Y35" s="198"/>
      <c r="Z35" s="18"/>
      <c r="AA35" s="18"/>
      <c r="AB35" s="18"/>
      <c r="AC35" s="18"/>
      <c r="AD35" s="18"/>
      <c r="AE35" s="195"/>
      <c r="AF35" s="108"/>
      <c r="AG35" s="86"/>
      <c r="AH35" s="86"/>
      <c r="AI35" s="86"/>
      <c r="AJ35" s="86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</row>
    <row r="36" spans="1:256" ht="24" customHeight="1">
      <c r="A36" s="60"/>
      <c r="B36" s="60"/>
      <c r="C36" s="169" t="s">
        <v>105</v>
      </c>
      <c r="D36" s="169"/>
      <c r="E36" s="169"/>
      <c r="F36" s="173"/>
      <c r="G36" s="121" t="s">
        <v>11</v>
      </c>
      <c r="H36" s="199" t="str">
        <f>D40</f>
        <v>Ms. Arunkamon Raramanus</v>
      </c>
      <c r="I36" s="173"/>
      <c r="J36" s="200"/>
      <c r="K36" s="173"/>
      <c r="L36" s="173"/>
      <c r="M36" s="173"/>
      <c r="N36" s="173"/>
      <c r="O36" s="173"/>
      <c r="P36" s="201"/>
      <c r="Q36" s="202">
        <v>3</v>
      </c>
      <c r="R36" s="173"/>
      <c r="S36" s="327" t="str">
        <f>IF(Q36=1,"( Mr.Sombut Srikampa )",IF(Q36=3,"( Mr. Natthaphol Boonmee )"))</f>
        <v>( Mr. Natthaphol Boonmee )</v>
      </c>
      <c r="T36" s="327"/>
      <c r="U36" s="327"/>
      <c r="V36" s="327"/>
      <c r="W36" s="327"/>
      <c r="X36" s="327"/>
      <c r="Y36" s="327"/>
      <c r="Z36" s="327"/>
      <c r="AA36" s="62"/>
      <c r="AB36" s="18"/>
      <c r="AC36" s="18"/>
      <c r="AD36" s="18"/>
      <c r="AE36" s="195"/>
      <c r="AF36" s="108"/>
      <c r="AG36" s="86"/>
      <c r="AH36" s="86"/>
      <c r="AI36" s="86"/>
      <c r="AJ36" s="86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</row>
    <row r="37" spans="1:256" ht="21" customHeight="1">
      <c r="A37" s="19"/>
      <c r="B37" s="19"/>
      <c r="C37" s="173"/>
      <c r="D37" s="173"/>
      <c r="E37" s="173"/>
      <c r="F37" s="173"/>
      <c r="G37" s="173"/>
      <c r="H37" s="196"/>
      <c r="I37" s="196"/>
      <c r="J37" s="196"/>
      <c r="K37" s="173"/>
      <c r="L37" s="173"/>
      <c r="M37" s="172"/>
      <c r="N37" s="172"/>
      <c r="O37" s="173"/>
      <c r="P37" s="173"/>
      <c r="Q37" s="173"/>
      <c r="R37" s="173"/>
      <c r="S37" s="328" t="s">
        <v>28</v>
      </c>
      <c r="T37" s="328"/>
      <c r="U37" s="328"/>
      <c r="V37" s="328"/>
      <c r="W37" s="328"/>
      <c r="X37" s="328"/>
      <c r="Y37" s="328"/>
      <c r="Z37" s="328"/>
      <c r="AA37" s="62"/>
      <c r="AB37" s="23"/>
      <c r="AC37" s="203"/>
      <c r="AD37" s="204"/>
      <c r="AE37" s="205"/>
      <c r="AF37" s="205"/>
      <c r="AG37" s="205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</row>
    <row r="38" spans="1:256">
      <c r="A38" s="19"/>
      <c r="B38" s="19"/>
      <c r="C38" s="18"/>
      <c r="D38" s="18"/>
      <c r="E38" s="24"/>
      <c r="F38" s="24"/>
      <c r="G38" s="24"/>
      <c r="H38" s="24"/>
      <c r="I38" s="24"/>
      <c r="J38" s="18"/>
      <c r="K38" s="18"/>
      <c r="L38" s="36"/>
      <c r="M38" s="19"/>
      <c r="N38" s="19"/>
      <c r="O38" s="19"/>
      <c r="P38" s="130"/>
      <c r="Q38" s="130"/>
      <c r="R38" s="130"/>
      <c r="S38" s="130"/>
      <c r="T38" s="130"/>
      <c r="U38" s="21"/>
      <c r="V38" s="62"/>
      <c r="W38" s="62"/>
      <c r="X38" s="62"/>
      <c r="Y38" s="62"/>
      <c r="Z38" s="62"/>
      <c r="AA38" s="62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</row>
    <row r="39" spans="1:256">
      <c r="A39" s="329"/>
      <c r="B39" s="329"/>
      <c r="C39" s="329"/>
      <c r="D39" s="329"/>
      <c r="E39" s="329"/>
      <c r="F39" s="329"/>
      <c r="G39" s="329"/>
      <c r="H39" s="329"/>
      <c r="I39" s="329"/>
      <c r="J39" s="329"/>
      <c r="K39" s="329"/>
      <c r="L39" s="329"/>
      <c r="M39" s="329"/>
      <c r="N39" s="329"/>
      <c r="O39" s="329"/>
      <c r="P39" s="329"/>
      <c r="Q39" s="329"/>
      <c r="R39" s="329"/>
      <c r="S39" s="329"/>
      <c r="T39" s="329"/>
      <c r="U39" s="329"/>
      <c r="V39" s="329"/>
      <c r="W39" s="69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</row>
    <row r="40" spans="1:256" ht="21.75">
      <c r="C40" s="132">
        <v>11</v>
      </c>
      <c r="D40" s="203" t="s">
        <v>85</v>
      </c>
      <c r="T40" s="23">
        <v>1</v>
      </c>
      <c r="U40" s="206" t="s">
        <v>83</v>
      </c>
    </row>
    <row r="41" spans="1:256" ht="21.75">
      <c r="T41" s="110">
        <v>3</v>
      </c>
      <c r="U41" s="203" t="s">
        <v>84</v>
      </c>
    </row>
    <row r="42" spans="1:256" ht="21.75">
      <c r="T42" s="110"/>
      <c r="U42" s="203"/>
    </row>
    <row r="43" spans="1:256" ht="21.75">
      <c r="T43" s="132"/>
      <c r="U43" s="203"/>
    </row>
  </sheetData>
  <mergeCells count="9">
    <mergeCell ref="S36:Z36"/>
    <mergeCell ref="S37:Z37"/>
    <mergeCell ref="A39:V39"/>
    <mergeCell ref="A3:X3"/>
    <mergeCell ref="J15:L15"/>
    <mergeCell ref="W19:Y19"/>
    <mergeCell ref="W20:Y20"/>
    <mergeCell ref="W21:Y21"/>
    <mergeCell ref="H35:J35"/>
  </mergeCells>
  <pageMargins left="0.51181102362204722" right="0.31496062992125984" top="0.98425196850393704" bottom="0.19685039370078741" header="0.31496062992125984" footer="0.11811023622047245"/>
  <pageSetup paperSize="9" scale="92" orientation="portrait" horizontalDpi="1200" verticalDpi="1200" r:id="rId1"/>
  <headerFooter>
    <oddFooter>&amp;R&amp;"Gulim,Regular"&amp;10SP-FM-04-15 Rev.0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W177"/>
  <sheetViews>
    <sheetView view="pageBreakPreview" zoomScaleNormal="100" zoomScaleSheetLayoutView="100" workbookViewId="0">
      <selection activeCell="N18" sqref="N18"/>
    </sheetView>
  </sheetViews>
  <sheetFormatPr defaultRowHeight="15"/>
  <cols>
    <col min="1" max="21" width="4.140625" customWidth="1"/>
    <col min="22" max="26" width="4.42578125" customWidth="1"/>
  </cols>
  <sheetData>
    <row r="1" spans="1:23" ht="17.100000000000001" customHeigh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3" ht="17.100000000000001" customHeight="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1:23" ht="34.5" customHeight="1">
      <c r="A3" s="337" t="s">
        <v>29</v>
      </c>
      <c r="B3" s="337"/>
      <c r="C3" s="337"/>
      <c r="D3" s="337"/>
      <c r="E3" s="337"/>
      <c r="F3" s="337"/>
      <c r="G3" s="337"/>
      <c r="H3" s="337"/>
      <c r="I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</row>
    <row r="4" spans="1:23" ht="17.100000000000001" customHeight="1">
      <c r="A4" s="113"/>
      <c r="B4" s="113"/>
      <c r="C4" s="113"/>
      <c r="D4" s="113"/>
      <c r="E4" s="113"/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235"/>
      <c r="U4" s="25"/>
      <c r="V4" s="25"/>
    </row>
    <row r="5" spans="1:23" ht="17.100000000000001" customHeight="1">
      <c r="A5" s="25"/>
      <c r="B5" s="111" t="s">
        <v>10</v>
      </c>
      <c r="C5" s="111"/>
      <c r="D5" s="112"/>
      <c r="E5" s="111"/>
      <c r="G5" s="113" t="s">
        <v>11</v>
      </c>
      <c r="H5" s="24" t="str">
        <f>'[1]Certificate '!J5</f>
        <v>SPR16050023-8</v>
      </c>
      <c r="I5" s="24"/>
      <c r="J5" s="24"/>
      <c r="K5" s="24"/>
      <c r="L5" s="24"/>
      <c r="M5" s="24"/>
      <c r="N5" s="24"/>
      <c r="O5" s="24"/>
      <c r="P5" s="25"/>
      <c r="Q5" s="25"/>
      <c r="R5" s="25"/>
      <c r="S5" s="207"/>
      <c r="T5" s="125" t="s">
        <v>111</v>
      </c>
      <c r="V5" s="25"/>
    </row>
    <row r="6" spans="1:23" ht="17.100000000000001" customHeight="1">
      <c r="A6" s="25"/>
      <c r="B6" s="236"/>
      <c r="C6" s="112"/>
      <c r="D6" s="112"/>
      <c r="E6" s="111"/>
      <c r="F6" s="114"/>
      <c r="G6" s="114"/>
      <c r="H6" s="114"/>
      <c r="I6" s="237"/>
      <c r="J6" s="238"/>
      <c r="K6" s="239"/>
      <c r="L6" s="238"/>
      <c r="M6" s="238"/>
      <c r="N6" s="24"/>
      <c r="O6" s="24"/>
      <c r="P6" s="25"/>
      <c r="Q6" s="25"/>
      <c r="R6" s="25"/>
      <c r="S6" s="25"/>
      <c r="T6" s="25"/>
      <c r="U6" s="25"/>
      <c r="V6" s="25"/>
    </row>
    <row r="7" spans="1:23" ht="17.100000000000001" customHeight="1">
      <c r="A7" s="19"/>
      <c r="B7" s="30"/>
      <c r="C7" s="31"/>
      <c r="D7" s="22"/>
      <c r="E7" s="22"/>
      <c r="F7" s="22"/>
      <c r="G7" s="22"/>
      <c r="H7" s="22"/>
      <c r="I7" s="23"/>
      <c r="J7" s="32"/>
      <c r="K7" s="29"/>
      <c r="L7" s="240"/>
      <c r="M7" s="240"/>
      <c r="N7" s="33"/>
      <c r="O7" s="33"/>
      <c r="P7" s="33"/>
      <c r="Q7" s="33"/>
      <c r="R7" s="33"/>
      <c r="S7" s="33"/>
      <c r="T7" s="34"/>
      <c r="U7" s="34"/>
      <c r="V7" s="35"/>
    </row>
    <row r="8" spans="1:23" ht="17.100000000000001" customHeight="1">
      <c r="A8" s="19"/>
      <c r="B8" s="26"/>
      <c r="C8" s="31"/>
      <c r="D8" s="31"/>
      <c r="E8" s="22"/>
      <c r="F8" s="22"/>
      <c r="G8" s="338" t="s">
        <v>110</v>
      </c>
      <c r="H8" s="338"/>
      <c r="I8" s="338"/>
      <c r="J8" s="338"/>
      <c r="K8" s="338"/>
      <c r="L8" s="338"/>
      <c r="M8" s="338"/>
      <c r="N8" s="338"/>
      <c r="O8" s="338"/>
      <c r="P8" s="338"/>
      <c r="Q8" s="33"/>
      <c r="R8" s="33"/>
      <c r="S8" s="33"/>
      <c r="T8" s="33"/>
      <c r="U8" s="34"/>
      <c r="V8" s="35"/>
    </row>
    <row r="9" spans="1:23" ht="17.100000000000001" customHeight="1">
      <c r="A9" s="19"/>
      <c r="B9" s="26"/>
      <c r="C9" s="31"/>
      <c r="D9" s="31"/>
      <c r="E9" s="22"/>
      <c r="F9" s="22"/>
      <c r="G9" s="338"/>
      <c r="H9" s="338"/>
      <c r="I9" s="338"/>
      <c r="J9" s="338"/>
      <c r="K9" s="338"/>
      <c r="L9" s="338"/>
      <c r="M9" s="338"/>
      <c r="N9" s="338"/>
      <c r="O9" s="338"/>
      <c r="P9" s="338"/>
      <c r="Q9" s="33"/>
      <c r="R9" s="33"/>
      <c r="S9" s="33"/>
      <c r="T9" s="33"/>
      <c r="U9" s="34"/>
      <c r="V9" s="35"/>
    </row>
    <row r="10" spans="1:23" ht="17.100000000000001" customHeight="1">
      <c r="A10" s="36"/>
      <c r="B10" s="241"/>
      <c r="C10" s="242"/>
      <c r="D10" s="242"/>
      <c r="E10" s="242"/>
      <c r="F10" s="242"/>
      <c r="G10" s="243"/>
      <c r="H10" s="244"/>
      <c r="I10" s="245"/>
      <c r="J10" s="245"/>
      <c r="K10" s="245"/>
      <c r="L10" s="245"/>
      <c r="M10" s="245"/>
      <c r="N10" s="37"/>
      <c r="O10" s="37"/>
      <c r="P10" s="37"/>
      <c r="Q10" s="246"/>
      <c r="R10" s="36"/>
      <c r="S10" s="247"/>
      <c r="T10" s="35"/>
      <c r="U10" s="38"/>
      <c r="V10" s="39"/>
    </row>
    <row r="11" spans="1:23" ht="21" customHeight="1">
      <c r="A11" s="19"/>
      <c r="B11" s="339" t="s">
        <v>13</v>
      </c>
      <c r="C11" s="340"/>
      <c r="D11" s="340"/>
      <c r="E11" s="340"/>
      <c r="F11" s="340"/>
      <c r="G11" s="340"/>
      <c r="H11" s="341"/>
      <c r="I11" s="339" t="s">
        <v>15</v>
      </c>
      <c r="J11" s="340"/>
      <c r="K11" s="341"/>
      <c r="L11" s="339" t="s">
        <v>30</v>
      </c>
      <c r="M11" s="340"/>
      <c r="N11" s="341"/>
      <c r="O11" s="339" t="s">
        <v>31</v>
      </c>
      <c r="P11" s="340"/>
      <c r="Q11" s="340"/>
      <c r="R11" s="341"/>
      <c r="S11" s="339" t="s">
        <v>32</v>
      </c>
      <c r="T11" s="340"/>
      <c r="U11" s="340"/>
      <c r="V11" s="341"/>
    </row>
    <row r="12" spans="1:23" ht="21" customHeight="1">
      <c r="A12" s="19"/>
      <c r="B12" s="342" t="s">
        <v>86</v>
      </c>
      <c r="C12" s="343"/>
      <c r="D12" s="343"/>
      <c r="E12" s="343"/>
      <c r="F12" s="343"/>
      <c r="G12" s="343"/>
      <c r="H12" s="344"/>
      <c r="I12" s="345" t="s">
        <v>87</v>
      </c>
      <c r="J12" s="346"/>
      <c r="K12" s="347"/>
      <c r="L12" s="348">
        <v>110021</v>
      </c>
      <c r="M12" s="349"/>
      <c r="N12" s="350"/>
      <c r="O12" s="345" t="s">
        <v>88</v>
      </c>
      <c r="P12" s="346"/>
      <c r="Q12" s="346"/>
      <c r="R12" s="347"/>
      <c r="S12" s="351">
        <v>42547</v>
      </c>
      <c r="T12" s="352"/>
      <c r="U12" s="352"/>
      <c r="V12" s="353"/>
    </row>
    <row r="13" spans="1:23" ht="17.100000000000001" customHeight="1">
      <c r="A13" s="19"/>
      <c r="B13" s="215"/>
      <c r="C13" s="210"/>
      <c r="D13" s="210"/>
      <c r="E13" s="210"/>
      <c r="F13" s="210"/>
      <c r="G13" s="210"/>
      <c r="H13" s="215"/>
      <c r="I13" s="215"/>
      <c r="J13" s="215"/>
      <c r="K13" s="211"/>
      <c r="L13" s="215"/>
      <c r="M13" s="215"/>
      <c r="N13" s="215"/>
      <c r="O13" s="215"/>
      <c r="P13" s="215"/>
      <c r="Q13" s="215"/>
      <c r="R13" s="212"/>
      <c r="S13" s="212"/>
      <c r="T13" s="212"/>
      <c r="U13" s="212"/>
      <c r="V13" s="44"/>
    </row>
    <row r="14" spans="1:23" ht="17.100000000000001" customHeight="1">
      <c r="A14" s="19"/>
      <c r="B14" s="125" t="s">
        <v>33</v>
      </c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42"/>
      <c r="Q14" s="25"/>
      <c r="R14" s="25"/>
      <c r="S14" s="25"/>
      <c r="T14" s="25"/>
      <c r="U14" s="25"/>
      <c r="V14" s="18"/>
    </row>
    <row r="15" spans="1:23" ht="17.100000000000001" customHeight="1">
      <c r="A15" s="19"/>
      <c r="B15" s="25"/>
      <c r="C15" s="25" t="s">
        <v>34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42"/>
      <c r="Q15" s="42"/>
      <c r="R15" s="42"/>
      <c r="S15" s="42"/>
      <c r="T15" s="46"/>
      <c r="U15" s="25"/>
      <c r="V15" s="44"/>
    </row>
    <row r="16" spans="1:23" ht="17.100000000000001" customHeight="1">
      <c r="A16" s="19"/>
      <c r="B16" s="57" t="s">
        <v>35</v>
      </c>
      <c r="C16" s="215"/>
      <c r="D16" s="215"/>
      <c r="E16" s="215"/>
      <c r="F16" s="215"/>
      <c r="G16" s="215"/>
      <c r="H16" s="215"/>
      <c r="I16" s="25"/>
      <c r="J16" s="25"/>
      <c r="K16" s="25"/>
      <c r="L16" s="25"/>
      <c r="M16" s="25"/>
      <c r="N16" s="25"/>
      <c r="O16" s="25"/>
      <c r="P16" s="42"/>
      <c r="Q16" s="42"/>
      <c r="R16" s="46"/>
      <c r="S16" s="25"/>
      <c r="T16" s="42"/>
      <c r="U16" s="25"/>
      <c r="V16" s="18"/>
    </row>
    <row r="17" spans="1:22" ht="17.100000000000001" customHeight="1">
      <c r="A17" s="19"/>
      <c r="B17" s="124"/>
      <c r="C17" s="121"/>
      <c r="D17" s="112"/>
      <c r="E17" s="125"/>
      <c r="F17" s="112"/>
      <c r="G17" s="112"/>
      <c r="H17" s="112"/>
      <c r="I17" s="121"/>
      <c r="J17" s="335"/>
      <c r="K17" s="336"/>
      <c r="L17" s="336"/>
      <c r="M17" s="336"/>
      <c r="N17" s="25"/>
      <c r="O17" s="42"/>
      <c r="P17" s="42"/>
      <c r="Q17" s="42"/>
      <c r="R17" s="46"/>
      <c r="S17" s="25"/>
      <c r="T17" s="42"/>
      <c r="U17" s="25"/>
      <c r="V17" s="18"/>
    </row>
    <row r="18" spans="1:22" ht="17.100000000000001" customHeight="1">
      <c r="A18" s="19"/>
      <c r="B18" s="45"/>
      <c r="C18" s="40"/>
      <c r="D18" s="22"/>
      <c r="E18" s="47"/>
      <c r="F18" s="22"/>
      <c r="G18" s="22"/>
      <c r="H18" s="22"/>
      <c r="I18" s="41"/>
      <c r="J18" s="354"/>
      <c r="K18" s="355"/>
      <c r="L18" s="355"/>
      <c r="M18" s="355"/>
      <c r="N18" s="18"/>
      <c r="O18" s="42"/>
      <c r="P18" s="42"/>
      <c r="Q18" s="42"/>
      <c r="R18" s="46"/>
      <c r="S18" s="19"/>
      <c r="T18" s="43"/>
      <c r="U18" s="19"/>
      <c r="V18" s="18"/>
    </row>
    <row r="19" spans="1:22" ht="17.100000000000001" customHeight="1">
      <c r="A19" s="19"/>
      <c r="B19" s="20"/>
      <c r="C19" s="40"/>
      <c r="D19" s="22"/>
      <c r="E19" s="21"/>
      <c r="F19" s="22"/>
      <c r="G19" s="22"/>
      <c r="H19" s="22"/>
      <c r="I19" s="41"/>
      <c r="J19" s="355"/>
      <c r="K19" s="355"/>
      <c r="L19" s="355"/>
      <c r="M19" s="355"/>
      <c r="N19" s="18"/>
      <c r="O19" s="42"/>
      <c r="P19" s="42"/>
      <c r="Q19" s="42"/>
      <c r="R19" s="46"/>
      <c r="S19" s="19"/>
      <c r="T19" s="43"/>
      <c r="U19" s="19"/>
      <c r="V19" s="18"/>
    </row>
    <row r="20" spans="1:22" ht="17.100000000000001" customHeight="1">
      <c r="A20" s="19"/>
      <c r="B20" s="20"/>
      <c r="C20" s="40"/>
      <c r="D20" s="22"/>
      <c r="E20" s="21"/>
      <c r="F20" s="22"/>
      <c r="G20" s="40"/>
      <c r="H20" s="48"/>
      <c r="I20" s="49"/>
      <c r="J20" s="49"/>
      <c r="K20" s="49"/>
      <c r="L20" s="32"/>
      <c r="M20" s="32"/>
      <c r="N20" s="18"/>
      <c r="O20" s="42"/>
      <c r="P20" s="46"/>
      <c r="Q20" s="19"/>
      <c r="R20" s="43"/>
      <c r="S20" s="19"/>
      <c r="T20" s="18"/>
      <c r="U20" s="18"/>
      <c r="V20" s="18"/>
    </row>
    <row r="21" spans="1:22" ht="17.100000000000001" customHeight="1">
      <c r="A21" s="19"/>
      <c r="B21" s="30"/>
      <c r="C21" s="31"/>
      <c r="D21" s="31"/>
      <c r="E21" s="31"/>
      <c r="F21" s="31"/>
      <c r="G21" s="31"/>
      <c r="H21" s="50"/>
      <c r="I21" s="110"/>
      <c r="J21" s="32"/>
      <c r="K21" s="32"/>
      <c r="L21" s="51"/>
      <c r="M21" s="29"/>
      <c r="N21" s="18"/>
      <c r="O21" s="52"/>
      <c r="P21" s="52"/>
      <c r="Q21" s="19"/>
      <c r="R21" s="19"/>
      <c r="S21" s="19"/>
      <c r="T21" s="18"/>
      <c r="U21" s="18"/>
      <c r="V21" s="18"/>
    </row>
    <row r="22" spans="1:22" ht="17.100000000000001" customHeight="1">
      <c r="A22" s="19"/>
      <c r="B22" s="30"/>
      <c r="C22" s="31"/>
      <c r="D22" s="31"/>
      <c r="E22" s="31"/>
      <c r="F22" s="22"/>
      <c r="G22" s="22"/>
      <c r="H22" s="22"/>
      <c r="I22" s="23"/>
      <c r="J22" s="53"/>
      <c r="K22" s="29"/>
      <c r="L22" s="29"/>
      <c r="M22" s="29"/>
      <c r="N22" s="18"/>
      <c r="O22" s="25"/>
      <c r="P22" s="25"/>
      <c r="Q22" s="25"/>
      <c r="R22" s="25"/>
      <c r="S22" s="19"/>
      <c r="T22" s="19"/>
      <c r="U22" s="19"/>
      <c r="V22" s="18"/>
    </row>
    <row r="23" spans="1:22" ht="17.100000000000001" customHeight="1">
      <c r="A23" s="19"/>
      <c r="B23" s="30"/>
      <c r="C23" s="21"/>
      <c r="D23" s="21"/>
      <c r="E23" s="21"/>
      <c r="F23" s="22"/>
      <c r="G23" s="22"/>
      <c r="H23" s="22"/>
      <c r="I23" s="54"/>
      <c r="J23" s="53"/>
      <c r="K23" s="29"/>
      <c r="L23" s="29"/>
      <c r="M23" s="29"/>
      <c r="N23" s="18"/>
      <c r="O23" s="25"/>
      <c r="P23" s="25"/>
      <c r="Q23" s="25"/>
      <c r="R23" s="25"/>
      <c r="S23" s="19"/>
      <c r="T23" s="19"/>
      <c r="U23" s="19"/>
      <c r="V23" s="38"/>
    </row>
    <row r="24" spans="1:22" ht="17.100000000000001" customHeight="1">
      <c r="A24" s="19"/>
      <c r="B24" s="30"/>
      <c r="C24" s="21"/>
      <c r="D24" s="21"/>
      <c r="E24" s="21"/>
      <c r="F24" s="22"/>
      <c r="G24" s="22"/>
      <c r="H24" s="22"/>
      <c r="I24" s="54"/>
      <c r="J24" s="53"/>
      <c r="K24" s="29"/>
      <c r="L24" s="29"/>
      <c r="M24" s="29"/>
      <c r="N24" s="18"/>
      <c r="O24" s="25"/>
      <c r="P24" s="25"/>
      <c r="Q24" s="25"/>
      <c r="R24" s="25"/>
      <c r="S24" s="19"/>
      <c r="T24" s="19"/>
      <c r="U24" s="19"/>
      <c r="V24" s="38"/>
    </row>
    <row r="25" spans="1:22" ht="17.100000000000001" customHeight="1">
      <c r="A25" s="19"/>
      <c r="B25" s="26"/>
      <c r="C25" s="22"/>
      <c r="D25" s="21"/>
      <c r="E25" s="21"/>
      <c r="F25" s="21"/>
      <c r="G25" s="21"/>
      <c r="H25" s="27"/>
      <c r="I25" s="29"/>
      <c r="J25" s="29"/>
      <c r="K25" s="29"/>
      <c r="L25" s="29"/>
      <c r="M25" s="29"/>
      <c r="N25" s="43"/>
      <c r="O25" s="19"/>
      <c r="P25" s="19"/>
      <c r="Q25" s="19"/>
      <c r="R25" s="19"/>
      <c r="S25" s="19"/>
      <c r="T25" s="19"/>
      <c r="U25" s="38"/>
      <c r="V25" s="38"/>
    </row>
    <row r="26" spans="1:22" ht="17.100000000000001" customHeight="1">
      <c r="A26" s="36"/>
      <c r="B26" s="20"/>
      <c r="C26" s="22"/>
      <c r="D26" s="21"/>
      <c r="E26" s="21"/>
      <c r="F26" s="21"/>
      <c r="G26" s="21"/>
      <c r="H26" s="55"/>
      <c r="I26" s="56"/>
      <c r="J26" s="55"/>
      <c r="K26" s="55"/>
      <c r="L26" s="55"/>
      <c r="M26" s="56"/>
      <c r="N26" s="55"/>
      <c r="O26" s="55"/>
      <c r="P26" s="55"/>
      <c r="Q26" s="55"/>
      <c r="R26" s="55"/>
      <c r="S26" s="55"/>
      <c r="T26" s="56"/>
      <c r="U26" s="18"/>
      <c r="V26" s="18"/>
    </row>
    <row r="27" spans="1:22" ht="17.100000000000001" customHeight="1">
      <c r="A27" s="19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63"/>
    </row>
    <row r="28" spans="1:22" ht="17.100000000000001" customHeight="1">
      <c r="A28" s="19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63"/>
    </row>
    <row r="29" spans="1:22" ht="17.100000000000001" customHeight="1">
      <c r="A29" s="19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59"/>
    </row>
    <row r="30" spans="1:22" ht="17.100000000000001" customHeight="1">
      <c r="A30" s="19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58"/>
      <c r="Q30" s="58"/>
      <c r="R30" s="58"/>
      <c r="S30" s="58"/>
      <c r="T30" s="58"/>
      <c r="U30" s="59"/>
      <c r="V30" s="59"/>
    </row>
    <row r="31" spans="1:22" ht="17.100000000000001" customHeight="1">
      <c r="A31" s="1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25"/>
      <c r="Q31" s="25"/>
      <c r="R31" s="25"/>
      <c r="S31" s="25"/>
      <c r="T31" s="19"/>
      <c r="U31" s="18"/>
      <c r="V31" s="18"/>
    </row>
    <row r="32" spans="1:22" ht="17.100000000000001" customHeight="1">
      <c r="A32" s="19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25"/>
      <c r="Q32" s="25"/>
      <c r="R32" s="25"/>
      <c r="S32" s="25"/>
      <c r="T32" s="19"/>
      <c r="U32" s="18"/>
      <c r="V32" s="18"/>
    </row>
    <row r="33" spans="1:22" ht="17.100000000000001" customHeight="1">
      <c r="A33" s="19"/>
      <c r="B33" s="57"/>
      <c r="C33" s="215"/>
      <c r="D33" s="215"/>
      <c r="E33" s="215"/>
      <c r="F33" s="215"/>
      <c r="G33" s="215"/>
      <c r="H33" s="21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19"/>
      <c r="U33" s="18"/>
      <c r="V33" s="18"/>
    </row>
    <row r="34" spans="1:22" ht="17.100000000000001" customHeight="1">
      <c r="A34" s="19"/>
      <c r="B34" s="20"/>
      <c r="C34" s="6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36"/>
      <c r="U34" s="18"/>
      <c r="V34" s="18"/>
    </row>
    <row r="35" spans="1:22" ht="17.100000000000001" customHeight="1">
      <c r="A35" s="19"/>
      <c r="B35" s="28"/>
      <c r="C35" s="28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36"/>
      <c r="T35" s="36"/>
      <c r="U35" s="18"/>
      <c r="V35" s="18"/>
    </row>
    <row r="36" spans="1:22" ht="17.100000000000001" customHeight="1">
      <c r="A36" s="19"/>
      <c r="B36" s="65"/>
      <c r="C36" s="214"/>
      <c r="D36" s="215"/>
      <c r="E36" s="215"/>
      <c r="F36" s="215"/>
      <c r="G36" s="215"/>
      <c r="H36" s="215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36"/>
      <c r="T36" s="36"/>
      <c r="U36" s="18"/>
      <c r="V36" s="18"/>
    </row>
    <row r="37" spans="1:22" ht="17.100000000000001" customHeight="1">
      <c r="A37" s="19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18"/>
      <c r="V37" s="18"/>
    </row>
    <row r="38" spans="1:22" ht="17.100000000000001" customHeight="1">
      <c r="A38" s="19"/>
      <c r="B38" s="20"/>
      <c r="C38" s="38"/>
      <c r="D38" s="38"/>
      <c r="E38" s="38"/>
      <c r="F38" s="356"/>
      <c r="G38" s="356"/>
      <c r="H38" s="356"/>
      <c r="I38" s="356"/>
      <c r="J38" s="66"/>
      <c r="K38" s="38"/>
      <c r="L38" s="357"/>
      <c r="M38" s="357"/>
      <c r="N38" s="357"/>
      <c r="O38" s="357"/>
      <c r="P38" s="24"/>
      <c r="Q38" s="24"/>
      <c r="R38" s="24"/>
      <c r="S38" s="24"/>
      <c r="T38" s="24"/>
      <c r="U38" s="18"/>
      <c r="V38" s="18"/>
    </row>
    <row r="39" spans="1:22" ht="17.100000000000001" customHeight="1">
      <c r="A39" s="60"/>
      <c r="B39" s="38"/>
      <c r="C39" s="38"/>
      <c r="D39" s="38"/>
      <c r="E39" s="38"/>
      <c r="F39" s="28"/>
      <c r="G39" s="28"/>
      <c r="H39" s="28"/>
      <c r="I39" s="214"/>
      <c r="J39" s="36"/>
      <c r="K39" s="38"/>
      <c r="L39" s="36"/>
      <c r="M39" s="36"/>
      <c r="N39" s="61"/>
      <c r="O39" s="67"/>
      <c r="P39" s="214"/>
      <c r="Q39" s="214"/>
      <c r="R39" s="214"/>
      <c r="S39" s="214"/>
      <c r="T39" s="214"/>
      <c r="U39" s="62"/>
      <c r="V39" s="62"/>
    </row>
    <row r="40" spans="1:22" ht="17.100000000000001" customHeight="1">
      <c r="A40" s="19"/>
      <c r="B40" s="20"/>
      <c r="C40" s="21"/>
      <c r="D40" s="21"/>
      <c r="E40" s="38"/>
      <c r="F40" s="28"/>
      <c r="G40" s="68"/>
      <c r="H40" s="68"/>
      <c r="I40" s="68"/>
      <c r="J40" s="38"/>
      <c r="K40" s="38"/>
      <c r="L40" s="36"/>
      <c r="M40" s="36"/>
      <c r="N40" s="36"/>
      <c r="O40" s="36"/>
      <c r="P40" s="358"/>
      <c r="Q40" s="358"/>
      <c r="R40" s="358"/>
      <c r="S40" s="358"/>
      <c r="T40" s="358"/>
      <c r="U40" s="62"/>
      <c r="V40" s="62"/>
    </row>
    <row r="41" spans="1:22" ht="17.100000000000001" customHeight="1">
      <c r="A41" s="19"/>
      <c r="B41" s="18"/>
      <c r="C41" s="18"/>
      <c r="D41" s="359"/>
      <c r="E41" s="359"/>
      <c r="F41" s="359"/>
      <c r="G41" s="359"/>
      <c r="H41" s="359"/>
      <c r="I41" s="18"/>
      <c r="J41" s="18"/>
      <c r="K41" s="36"/>
      <c r="L41" s="19"/>
      <c r="M41" s="19"/>
      <c r="N41" s="130"/>
      <c r="O41" s="130"/>
      <c r="P41" s="130"/>
      <c r="Q41" s="130"/>
      <c r="R41" s="130"/>
      <c r="S41" s="21"/>
      <c r="T41" s="62"/>
      <c r="U41" s="62"/>
      <c r="V41" s="62"/>
    </row>
    <row r="42" spans="1:22" ht="17.100000000000001" customHeight="1">
      <c r="A42" s="329"/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69"/>
      <c r="V42" s="18"/>
    </row>
    <row r="43" spans="1:22" ht="17.100000000000001" customHeight="1"/>
    <row r="44" spans="1:22" ht="17.100000000000001" customHeight="1"/>
    <row r="45" spans="1:22" ht="17.100000000000001" customHeight="1"/>
    <row r="46" spans="1:22" ht="17.100000000000001" customHeight="1"/>
    <row r="47" spans="1:22" ht="17.100000000000001" customHeight="1"/>
    <row r="48" spans="1:22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</sheetData>
  <mergeCells count="20">
    <mergeCell ref="A42:T42"/>
    <mergeCell ref="J18:M18"/>
    <mergeCell ref="J19:M19"/>
    <mergeCell ref="F38:I38"/>
    <mergeCell ref="L38:O38"/>
    <mergeCell ref="P40:T40"/>
    <mergeCell ref="D41:H41"/>
    <mergeCell ref="J17:M17"/>
    <mergeCell ref="A3:W3"/>
    <mergeCell ref="G8:P9"/>
    <mergeCell ref="B11:H11"/>
    <mergeCell ref="I11:K11"/>
    <mergeCell ref="L11:N11"/>
    <mergeCell ref="O11:R11"/>
    <mergeCell ref="S11:V11"/>
    <mergeCell ref="B12:H12"/>
    <mergeCell ref="I12:K12"/>
    <mergeCell ref="L12:N12"/>
    <mergeCell ref="O12:R12"/>
    <mergeCell ref="S12:V12"/>
  </mergeCells>
  <pageMargins left="0.31496062992125984" right="0.31496062992125984" top="0.98425196850393704" bottom="0.19685039370078741" header="0.31496062992125984" footer="0.11811023622047245"/>
  <pageSetup paperSize="9" orientation="portrait" r:id="rId1"/>
  <headerFooter>
    <oddFooter>&amp;R&amp;"Gulim,Regular"&amp;10SP-FM-04-15 Rev.0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177"/>
  <sheetViews>
    <sheetView view="pageBreakPreview" zoomScaleNormal="100" zoomScaleSheetLayoutView="100" workbookViewId="0">
      <selection activeCell="P23" sqref="P23:S28"/>
    </sheetView>
  </sheetViews>
  <sheetFormatPr defaultRowHeight="15"/>
  <cols>
    <col min="1" max="43" width="4.42578125" customWidth="1"/>
  </cols>
  <sheetData>
    <row r="1" spans="1:38" ht="17.100000000000001" customHeight="1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</row>
    <row r="2" spans="1:38" ht="17.100000000000001" customHeight="1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</row>
    <row r="3" spans="1:38" ht="34.5" customHeight="1">
      <c r="A3" s="383" t="s">
        <v>36</v>
      </c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</row>
    <row r="4" spans="1:38" ht="9.9499999999999993" customHeight="1">
      <c r="A4" s="70"/>
      <c r="B4" s="70"/>
      <c r="F4" s="70"/>
      <c r="G4" s="70"/>
      <c r="L4" s="70"/>
      <c r="M4" s="70"/>
      <c r="N4" s="70"/>
      <c r="O4" s="70"/>
      <c r="P4" s="70"/>
      <c r="Q4" s="70"/>
      <c r="R4" s="70"/>
      <c r="S4" s="70"/>
      <c r="T4" s="70"/>
    </row>
    <row r="5" spans="1:38" ht="21" customHeight="1">
      <c r="A5" s="71"/>
      <c r="B5" s="207"/>
      <c r="C5" s="72" t="s">
        <v>60</v>
      </c>
      <c r="D5" s="72"/>
      <c r="E5" s="72"/>
      <c r="G5" s="248" t="str">
        <f>Report!H5</f>
        <v>SPR16050023-8</v>
      </c>
      <c r="I5" s="248"/>
      <c r="J5" s="248"/>
      <c r="K5" s="248"/>
      <c r="L5" s="70"/>
      <c r="M5" s="70"/>
      <c r="N5" s="71"/>
      <c r="O5" s="71"/>
      <c r="P5" s="71"/>
      <c r="Q5" s="71"/>
      <c r="R5" s="208" t="s">
        <v>106</v>
      </c>
      <c r="S5" s="208"/>
      <c r="T5" s="71"/>
      <c r="U5" s="207"/>
    </row>
    <row r="6" spans="1:38" ht="21" customHeight="1">
      <c r="A6" s="71"/>
      <c r="B6" s="70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0"/>
      <c r="T6" s="70"/>
      <c r="U6" s="70"/>
    </row>
    <row r="7" spans="1:38" ht="21" customHeight="1">
      <c r="A7" s="71"/>
      <c r="B7" s="70"/>
      <c r="C7" s="70"/>
      <c r="D7" s="71"/>
      <c r="E7" s="71"/>
      <c r="F7" s="70"/>
      <c r="G7" s="70"/>
      <c r="H7" s="70"/>
      <c r="I7" s="70"/>
      <c r="J7" s="70"/>
      <c r="K7" s="70"/>
      <c r="L7" s="70"/>
      <c r="M7" s="70"/>
      <c r="N7" s="70"/>
      <c r="O7" s="70"/>
      <c r="Q7" s="384" t="s">
        <v>120</v>
      </c>
      <c r="R7" s="384"/>
      <c r="S7" s="249" t="s">
        <v>7</v>
      </c>
    </row>
    <row r="8" spans="1:38" ht="18.95" customHeight="1">
      <c r="D8" s="385" t="s">
        <v>107</v>
      </c>
      <c r="E8" s="386"/>
      <c r="F8" s="386"/>
      <c r="G8" s="387"/>
      <c r="H8" s="385" t="s">
        <v>121</v>
      </c>
      <c r="I8" s="386"/>
      <c r="J8" s="386"/>
      <c r="K8" s="387"/>
      <c r="L8" s="391" t="s">
        <v>52</v>
      </c>
      <c r="M8" s="392"/>
      <c r="N8" s="392"/>
      <c r="O8" s="393"/>
      <c r="P8" s="385" t="s">
        <v>122</v>
      </c>
      <c r="Q8" s="386"/>
      <c r="R8" s="386"/>
      <c r="S8" s="387"/>
    </row>
    <row r="9" spans="1:38" ht="18.95" customHeight="1">
      <c r="D9" s="388"/>
      <c r="E9" s="389"/>
      <c r="F9" s="389"/>
      <c r="G9" s="390"/>
      <c r="H9" s="388"/>
      <c r="I9" s="389"/>
      <c r="J9" s="389"/>
      <c r="K9" s="390"/>
      <c r="L9" s="374"/>
      <c r="M9" s="375"/>
      <c r="N9" s="375"/>
      <c r="O9" s="376"/>
      <c r="P9" s="388"/>
      <c r="Q9" s="389"/>
      <c r="R9" s="389"/>
      <c r="S9" s="390"/>
    </row>
    <row r="10" spans="1:38" ht="21" customHeight="1">
      <c r="D10" s="368">
        <f>'Data Record'!A15</f>
        <v>0</v>
      </c>
      <c r="E10" s="369"/>
      <c r="F10" s="369"/>
      <c r="G10" s="370"/>
      <c r="H10" s="362">
        <f>'Data Record'!V15</f>
        <v>1.4999999999999999E-4</v>
      </c>
      <c r="I10" s="363"/>
      <c r="J10" s="363"/>
      <c r="K10" s="364"/>
      <c r="L10" s="362">
        <f>'Data Record'!AD15</f>
        <v>1.4999999999999999E-4</v>
      </c>
      <c r="M10" s="363"/>
      <c r="N10" s="363"/>
      <c r="O10" s="364"/>
      <c r="P10" s="394">
        <f>'Uncertainty Budget'!P7</f>
        <v>3.0005555041247504E-3</v>
      </c>
      <c r="Q10" s="395"/>
      <c r="R10" s="395"/>
      <c r="S10" s="396"/>
    </row>
    <row r="11" spans="1:38" ht="21" customHeight="1">
      <c r="D11" s="368">
        <f>'Data Record'!A17</f>
        <v>200</v>
      </c>
      <c r="E11" s="369"/>
      <c r="F11" s="369"/>
      <c r="G11" s="370"/>
      <c r="H11" s="362">
        <f>'Data Record'!V17</f>
        <v>19.998699999999999</v>
      </c>
      <c r="I11" s="363"/>
      <c r="J11" s="363"/>
      <c r="K11" s="364"/>
      <c r="L11" s="362">
        <f>'Data Record'!AD17</f>
        <v>-180.00120000000001</v>
      </c>
      <c r="M11" s="363"/>
      <c r="N11" s="363"/>
      <c r="O11" s="364"/>
      <c r="P11" s="397">
        <f>'Uncertainty Budget'!P8</f>
        <v>4.0079088479322116E-3</v>
      </c>
      <c r="Q11" s="398"/>
      <c r="R11" s="398"/>
      <c r="S11" s="399"/>
    </row>
    <row r="12" spans="1:38" ht="21" customHeight="1">
      <c r="D12" s="368">
        <f>'Data Record'!A19</f>
        <v>400</v>
      </c>
      <c r="E12" s="369"/>
      <c r="F12" s="369"/>
      <c r="G12" s="370"/>
      <c r="H12" s="362">
        <f>'Data Record'!V19</f>
        <v>39.999525000000006</v>
      </c>
      <c r="I12" s="363"/>
      <c r="J12" s="363"/>
      <c r="K12" s="364"/>
      <c r="L12" s="362">
        <f>'Data Record'!AD19</f>
        <v>-360.00040000000001</v>
      </c>
      <c r="M12" s="363"/>
      <c r="N12" s="363"/>
      <c r="O12" s="364"/>
      <c r="P12" s="397">
        <f>'Uncertainty Budget'!P9</f>
        <v>1.2202595352355721E-2</v>
      </c>
      <c r="Q12" s="398"/>
      <c r="R12" s="398"/>
      <c r="S12" s="399"/>
    </row>
    <row r="13" spans="1:38" ht="21" customHeight="1">
      <c r="D13" s="368">
        <f>'Data Record'!A21</f>
        <v>600</v>
      </c>
      <c r="E13" s="369"/>
      <c r="F13" s="369"/>
      <c r="G13" s="370"/>
      <c r="H13" s="362">
        <f>'Data Record'!V21</f>
        <v>59.99915</v>
      </c>
      <c r="I13" s="363"/>
      <c r="J13" s="363"/>
      <c r="K13" s="364"/>
      <c r="L13" s="362">
        <f>'Data Record'!AD21</f>
        <v>-540.00080000000003</v>
      </c>
      <c r="M13" s="363"/>
      <c r="N13" s="363"/>
      <c r="O13" s="364"/>
      <c r="P13" s="397">
        <f>'Uncertainty Budget'!P10</f>
        <v>1.7028603387633793E-2</v>
      </c>
      <c r="Q13" s="398"/>
      <c r="R13" s="398"/>
      <c r="S13" s="399"/>
      <c r="AK13" s="87"/>
      <c r="AL13" s="71"/>
    </row>
    <row r="14" spans="1:38" ht="21" customHeight="1">
      <c r="D14" s="368">
        <f>'Data Record'!A23</f>
        <v>800</v>
      </c>
      <c r="E14" s="369"/>
      <c r="F14" s="369"/>
      <c r="G14" s="370"/>
      <c r="H14" s="362">
        <f>'Data Record'!V23</f>
        <v>79.998525000000001</v>
      </c>
      <c r="I14" s="363"/>
      <c r="J14" s="363"/>
      <c r="K14" s="364"/>
      <c r="L14" s="362">
        <f>'Data Record'!AD23</f>
        <v>-720.00120000000004</v>
      </c>
      <c r="M14" s="363"/>
      <c r="N14" s="363"/>
      <c r="O14" s="364"/>
      <c r="P14" s="365">
        <f>'Uncertainty Budget'!P11</f>
        <v>3.3125103773422475E-2</v>
      </c>
      <c r="Q14" s="366"/>
      <c r="R14" s="366"/>
      <c r="S14" s="367"/>
      <c r="AK14" s="71"/>
      <c r="AL14" s="71"/>
    </row>
    <row r="15" spans="1:38" ht="21" customHeight="1">
      <c r="D15" s="368">
        <f>'Data Record'!A25</f>
        <v>1000</v>
      </c>
      <c r="E15" s="369"/>
      <c r="F15" s="369"/>
      <c r="G15" s="370"/>
      <c r="H15" s="362">
        <f>'Data Record'!V25</f>
        <v>99.998074999999986</v>
      </c>
      <c r="I15" s="363"/>
      <c r="J15" s="363"/>
      <c r="K15" s="364"/>
      <c r="L15" s="362">
        <f>'Data Record'!AD25</f>
        <v>-900.0018</v>
      </c>
      <c r="M15" s="363"/>
      <c r="N15" s="363"/>
      <c r="O15" s="364"/>
      <c r="P15" s="365">
        <f>'Uncertainty Budget'!P12</f>
        <v>4.0844002007638686E-2</v>
      </c>
      <c r="Q15" s="366"/>
      <c r="R15" s="366"/>
      <c r="S15" s="367"/>
      <c r="AK15" s="71"/>
      <c r="AL15" s="71"/>
    </row>
    <row r="16" spans="1:38" ht="21" customHeight="1">
      <c r="D16" s="368">
        <f>'Data Record'!A27</f>
        <v>1200</v>
      </c>
      <c r="E16" s="369"/>
      <c r="F16" s="369"/>
      <c r="G16" s="370"/>
      <c r="H16" s="362">
        <f>'Data Record'!V27</f>
        <v>199.9982</v>
      </c>
      <c r="I16" s="363"/>
      <c r="J16" s="363"/>
      <c r="K16" s="364"/>
      <c r="L16" s="362">
        <f>'Data Record'!AD27</f>
        <v>-1000.0017</v>
      </c>
      <c r="M16" s="363"/>
      <c r="N16" s="363"/>
      <c r="O16" s="364"/>
      <c r="P16" s="365">
        <f>'Uncertainty Budget'!P13</f>
        <v>6.4860465616583471E-2</v>
      </c>
      <c r="Q16" s="366"/>
      <c r="R16" s="366"/>
      <c r="S16" s="367"/>
      <c r="AK16" s="71"/>
      <c r="AL16" s="71"/>
    </row>
    <row r="17" spans="1:39" ht="21" customHeight="1">
      <c r="D17" s="368">
        <f>'Data Record'!A29</f>
        <v>1400</v>
      </c>
      <c r="E17" s="369"/>
      <c r="F17" s="369"/>
      <c r="G17" s="370"/>
      <c r="H17" s="362">
        <f>'Data Record'!V29</f>
        <v>299.99852499999997</v>
      </c>
      <c r="I17" s="363"/>
      <c r="J17" s="363"/>
      <c r="K17" s="364"/>
      <c r="L17" s="362">
        <f>'Data Record'!AD29</f>
        <v>-1100.0011999999999</v>
      </c>
      <c r="M17" s="363"/>
      <c r="N17" s="363"/>
      <c r="O17" s="364"/>
      <c r="P17" s="365">
        <f>'Uncertainty Budget'!P14</f>
        <v>9.4162868654972059E-2</v>
      </c>
      <c r="Q17" s="366"/>
      <c r="R17" s="366"/>
      <c r="S17" s="367"/>
      <c r="AK17" s="71"/>
      <c r="AL17" s="71"/>
    </row>
    <row r="18" spans="1:39" ht="21" customHeight="1">
      <c r="D18" s="368">
        <f>'Data Record'!A31</f>
        <v>1600</v>
      </c>
      <c r="E18" s="369"/>
      <c r="F18" s="369"/>
      <c r="G18" s="370"/>
      <c r="H18" s="362">
        <f>'Data Record'!V31</f>
        <v>399.998625</v>
      </c>
      <c r="I18" s="363"/>
      <c r="J18" s="363"/>
      <c r="K18" s="364"/>
      <c r="L18" s="362">
        <f>'Data Record'!AD31</f>
        <v>-1200.0012999999999</v>
      </c>
      <c r="M18" s="363"/>
      <c r="N18" s="363"/>
      <c r="O18" s="364"/>
      <c r="P18" s="365">
        <f>'Uncertainty Budget'!P15</f>
        <v>0.12874428142639952</v>
      </c>
      <c r="Q18" s="366"/>
      <c r="R18" s="366"/>
      <c r="S18" s="367"/>
      <c r="AK18" s="71"/>
      <c r="AL18" s="71"/>
    </row>
    <row r="19" spans="1:39" ht="21" customHeight="1">
      <c r="D19" s="368">
        <f>'Data Record'!A33</f>
        <v>1800</v>
      </c>
      <c r="E19" s="369"/>
      <c r="F19" s="369"/>
      <c r="G19" s="370"/>
      <c r="H19" s="362">
        <f>'Data Record'!V33</f>
        <v>499.99832500000002</v>
      </c>
      <c r="I19" s="363"/>
      <c r="J19" s="363"/>
      <c r="K19" s="364"/>
      <c r="L19" s="362">
        <f>'Data Record'!AD33</f>
        <v>-1300.0014000000001</v>
      </c>
      <c r="M19" s="363"/>
      <c r="N19" s="363"/>
      <c r="O19" s="364"/>
      <c r="P19" s="365">
        <f>'Uncertainty Budget'!P16</f>
        <v>0.14454718952646628</v>
      </c>
      <c r="Q19" s="366"/>
      <c r="R19" s="366"/>
      <c r="S19" s="367"/>
      <c r="AK19" s="71"/>
      <c r="AL19" s="71"/>
    </row>
    <row r="20" spans="1:39" ht="21" customHeight="1">
      <c r="D20" s="368">
        <f>'Data Record'!A35</f>
        <v>2000</v>
      </c>
      <c r="E20" s="369"/>
      <c r="F20" s="369"/>
      <c r="G20" s="370"/>
      <c r="H20" s="362">
        <f>'Data Record'!V35</f>
        <v>599.99839999999995</v>
      </c>
      <c r="I20" s="363"/>
      <c r="J20" s="363"/>
      <c r="K20" s="364"/>
      <c r="L20" s="362">
        <f>'Data Record'!AD35</f>
        <v>-1400.0012000000002</v>
      </c>
      <c r="M20" s="363"/>
      <c r="N20" s="363"/>
      <c r="O20" s="364"/>
      <c r="P20" s="365">
        <f>'Uncertainty Budget'!P17</f>
        <v>0.187100890787117</v>
      </c>
      <c r="Q20" s="366"/>
      <c r="R20" s="366"/>
      <c r="S20" s="367"/>
      <c r="AK20" s="71"/>
      <c r="AL20" s="71"/>
    </row>
    <row r="21" spans="1:39" ht="21" customHeight="1">
      <c r="D21" s="368">
        <f>'Data Record(2)'!A15</f>
        <v>3000</v>
      </c>
      <c r="E21" s="369"/>
      <c r="F21" s="369"/>
      <c r="G21" s="370"/>
      <c r="H21" s="362">
        <f>'Data Record(2)'!V15</f>
        <v>1.4999999999999999E-4</v>
      </c>
      <c r="I21" s="363"/>
      <c r="J21" s="363"/>
      <c r="K21" s="364"/>
      <c r="L21" s="362">
        <f>'Data Record(2)'!AD15</f>
        <v>-2999.9998500000002</v>
      </c>
      <c r="M21" s="363"/>
      <c r="N21" s="363"/>
      <c r="O21" s="364"/>
      <c r="P21" s="365">
        <f>'Uncertainty Budget'!P18</f>
        <v>0.39950010429702432</v>
      </c>
      <c r="Q21" s="366"/>
      <c r="R21" s="366"/>
      <c r="S21" s="367"/>
      <c r="AK21" s="71"/>
      <c r="AL21" s="71"/>
    </row>
    <row r="22" spans="1:39" ht="21" customHeight="1">
      <c r="D22" s="368">
        <f>'Data Record(2)'!A17</f>
        <v>4000</v>
      </c>
      <c r="E22" s="369"/>
      <c r="F22" s="369"/>
      <c r="G22" s="370"/>
      <c r="H22" s="362">
        <f>'Data Record(2)'!V17</f>
        <v>19.998699999999999</v>
      </c>
      <c r="I22" s="363"/>
      <c r="J22" s="363"/>
      <c r="K22" s="364"/>
      <c r="L22" s="362">
        <f>'Data Record(2)'!AD17</f>
        <v>-3980.0012000000002</v>
      </c>
      <c r="M22" s="363"/>
      <c r="N22" s="363"/>
      <c r="O22" s="364"/>
      <c r="P22" s="365">
        <f>'Uncertainty Budget'!P19</f>
        <v>0.74481359636712685</v>
      </c>
      <c r="Q22" s="366"/>
      <c r="R22" s="366"/>
      <c r="S22" s="367"/>
      <c r="AK22" s="71"/>
      <c r="AL22" s="71"/>
    </row>
    <row r="23" spans="1:39" ht="21" customHeight="1">
      <c r="D23" s="368">
        <f>'Data Record(2)'!A19</f>
        <v>5000</v>
      </c>
      <c r="E23" s="369"/>
      <c r="F23" s="369"/>
      <c r="G23" s="370"/>
      <c r="H23" s="362">
        <f>'Data Record(2)'!V19</f>
        <v>39.999525000000006</v>
      </c>
      <c r="I23" s="363"/>
      <c r="J23" s="363"/>
      <c r="K23" s="364"/>
      <c r="L23" s="362">
        <f>'Data Record(2)'!AD19</f>
        <v>-4960.0003999999999</v>
      </c>
      <c r="M23" s="363"/>
      <c r="N23" s="363"/>
      <c r="O23" s="364"/>
      <c r="P23" s="400">
        <f>'Uncertainty Budget'!P20</f>
        <v>1.1298729777427785</v>
      </c>
      <c r="Q23" s="401"/>
      <c r="R23" s="401"/>
      <c r="S23" s="402"/>
      <c r="AK23" s="75"/>
      <c r="AL23" s="75"/>
    </row>
    <row r="24" spans="1:39" ht="21" customHeight="1">
      <c r="D24" s="368">
        <f>'Data Record(2)'!A21</f>
        <v>6000</v>
      </c>
      <c r="E24" s="369"/>
      <c r="F24" s="369"/>
      <c r="G24" s="370"/>
      <c r="H24" s="362">
        <f>'Data Record(2)'!V21</f>
        <v>59.99915</v>
      </c>
      <c r="I24" s="363"/>
      <c r="J24" s="363"/>
      <c r="K24" s="364"/>
      <c r="L24" s="362">
        <f>'Data Record(2)'!AD21</f>
        <v>-5940.0007999999998</v>
      </c>
      <c r="M24" s="363"/>
      <c r="N24" s="363"/>
      <c r="O24" s="364"/>
      <c r="P24" s="400">
        <f>'Uncertainty Budget'!P21</f>
        <v>1.5946176135153323</v>
      </c>
      <c r="Q24" s="401"/>
      <c r="R24" s="401"/>
      <c r="S24" s="402"/>
      <c r="AK24" s="75"/>
      <c r="AL24" s="75"/>
    </row>
    <row r="25" spans="1:39" ht="21" customHeight="1">
      <c r="D25" s="368">
        <f>'Data Record(2)'!A23</f>
        <v>7000</v>
      </c>
      <c r="E25" s="369"/>
      <c r="F25" s="369"/>
      <c r="G25" s="370"/>
      <c r="H25" s="362">
        <f>'Data Record(2)'!V23</f>
        <v>79.998525000000001</v>
      </c>
      <c r="I25" s="363"/>
      <c r="J25" s="363"/>
      <c r="K25" s="364"/>
      <c r="L25" s="362">
        <f>'Data Record(2)'!AD23</f>
        <v>-6920.0011999999997</v>
      </c>
      <c r="M25" s="363"/>
      <c r="N25" s="363"/>
      <c r="O25" s="364"/>
      <c r="P25" s="400">
        <f>'Uncertainty Budget'!P22</f>
        <v>2.2320515047820919</v>
      </c>
      <c r="Q25" s="401"/>
      <c r="R25" s="401"/>
      <c r="S25" s="402"/>
      <c r="AK25" s="88"/>
      <c r="AL25" s="88"/>
    </row>
    <row r="26" spans="1:39" ht="21" customHeight="1">
      <c r="D26" s="368">
        <f>'Data Record(2)'!A25</f>
        <v>8000</v>
      </c>
      <c r="E26" s="369"/>
      <c r="F26" s="369"/>
      <c r="G26" s="370"/>
      <c r="H26" s="362">
        <f>'Data Record(2)'!V25</f>
        <v>99.998074999999986</v>
      </c>
      <c r="I26" s="363"/>
      <c r="J26" s="363"/>
      <c r="K26" s="364"/>
      <c r="L26" s="362">
        <f>'Data Record(2)'!AD25</f>
        <v>-7900.0018</v>
      </c>
      <c r="M26" s="363"/>
      <c r="N26" s="363"/>
      <c r="O26" s="364"/>
      <c r="P26" s="400">
        <f>'Uncertainty Budget'!P23</f>
        <v>2.8694229093146935</v>
      </c>
      <c r="Q26" s="401"/>
      <c r="R26" s="401"/>
      <c r="S26" s="402"/>
      <c r="AK26" s="89"/>
      <c r="AL26" s="89"/>
    </row>
    <row r="27" spans="1:39" ht="21" customHeight="1">
      <c r="A27" s="207"/>
      <c r="B27" s="232"/>
      <c r="C27" s="232"/>
      <c r="D27" s="368">
        <f>'Data Record(2)'!A27</f>
        <v>9000</v>
      </c>
      <c r="E27" s="369"/>
      <c r="F27" s="369"/>
      <c r="G27" s="370"/>
      <c r="H27" s="362">
        <f>'Data Record(2)'!V27</f>
        <v>199.9982</v>
      </c>
      <c r="I27" s="363"/>
      <c r="J27" s="363"/>
      <c r="K27" s="364"/>
      <c r="L27" s="362">
        <f>'Data Record(2)'!AD27</f>
        <v>-8800.0017000000007</v>
      </c>
      <c r="M27" s="363"/>
      <c r="N27" s="363"/>
      <c r="O27" s="364"/>
      <c r="P27" s="400">
        <f>'Uncertainty Budget'!P24</f>
        <v>3.5864758468446434</v>
      </c>
      <c r="Q27" s="401"/>
      <c r="R27" s="401"/>
      <c r="S27" s="402"/>
      <c r="T27" s="207"/>
      <c r="U27" s="207"/>
      <c r="V27" s="76"/>
      <c r="W27" s="75"/>
      <c r="X27" s="70"/>
      <c r="Y27" s="71"/>
      <c r="AL27" s="71"/>
      <c r="AM27" s="71"/>
    </row>
    <row r="28" spans="1:39" ht="21" customHeight="1">
      <c r="A28" s="71"/>
      <c r="B28" s="70"/>
      <c r="C28" s="72"/>
      <c r="D28" s="368">
        <f>'Data Record(2)'!A29</f>
        <v>10000</v>
      </c>
      <c r="E28" s="369"/>
      <c r="F28" s="369"/>
      <c r="G28" s="370"/>
      <c r="H28" s="362">
        <f>'Data Record(2)'!V29</f>
        <v>299.99852499999997</v>
      </c>
      <c r="I28" s="363"/>
      <c r="J28" s="363"/>
      <c r="K28" s="364"/>
      <c r="L28" s="362">
        <f>'Data Record(2)'!AD29</f>
        <v>-9700.0012000000006</v>
      </c>
      <c r="M28" s="363"/>
      <c r="N28" s="363"/>
      <c r="O28" s="364"/>
      <c r="P28" s="400">
        <f>'Uncertainty Budget'!P25</f>
        <v>4.5160378677922255</v>
      </c>
      <c r="Q28" s="401"/>
      <c r="R28" s="401"/>
      <c r="S28" s="402"/>
      <c r="T28" s="75"/>
      <c r="U28" s="76"/>
    </row>
    <row r="29" spans="1:39" ht="21" customHeight="1">
      <c r="D29" s="368">
        <f>'Data Record(2)'!A31</f>
        <v>20000</v>
      </c>
      <c r="E29" s="369"/>
      <c r="F29" s="369"/>
      <c r="G29" s="370"/>
      <c r="H29" s="362">
        <f>'Data Record(2)'!V31</f>
        <v>399.998625</v>
      </c>
      <c r="I29" s="363"/>
      <c r="J29" s="363"/>
      <c r="K29" s="364"/>
      <c r="L29" s="362">
        <f>'Data Record(2)'!AD31</f>
        <v>-19600.0013</v>
      </c>
      <c r="M29" s="363"/>
      <c r="N29" s="363"/>
      <c r="O29" s="364"/>
      <c r="P29" s="371">
        <f>'Uncertainty Budget'!P26</f>
        <v>17.795071242317821</v>
      </c>
      <c r="Q29" s="372"/>
      <c r="R29" s="372"/>
      <c r="S29" s="373"/>
    </row>
    <row r="30" spans="1:39" ht="21" customHeight="1">
      <c r="D30" s="368">
        <f>'Data Record(2)'!A33</f>
        <v>30000</v>
      </c>
      <c r="E30" s="369"/>
      <c r="F30" s="369"/>
      <c r="G30" s="370"/>
      <c r="H30" s="362">
        <f>'Data Record(2)'!V33</f>
        <v>499.99832500000002</v>
      </c>
      <c r="I30" s="363"/>
      <c r="J30" s="363"/>
      <c r="K30" s="364"/>
      <c r="L30" s="362">
        <f>'Data Record(2)'!AD33</f>
        <v>-29500.001400000001</v>
      </c>
      <c r="M30" s="363"/>
      <c r="N30" s="363"/>
      <c r="O30" s="364"/>
      <c r="P30" s="371">
        <f>'Uncertainty Budget'!P27</f>
        <v>39.838306418989916</v>
      </c>
      <c r="Q30" s="372"/>
      <c r="R30" s="372"/>
      <c r="S30" s="373"/>
    </row>
    <row r="31" spans="1:39" ht="21" customHeight="1">
      <c r="D31" s="368">
        <f>'Data Record(2)'!A35</f>
        <v>40000</v>
      </c>
      <c r="E31" s="369"/>
      <c r="F31" s="369"/>
      <c r="G31" s="370"/>
      <c r="H31" s="362">
        <f>'Data Record(2)'!V35</f>
        <v>599.99839999999995</v>
      </c>
      <c r="I31" s="363"/>
      <c r="J31" s="363"/>
      <c r="K31" s="364"/>
      <c r="L31" s="362">
        <f>'Data Record(2)'!AD35</f>
        <v>-39400.001199999999</v>
      </c>
      <c r="M31" s="363"/>
      <c r="N31" s="363"/>
      <c r="O31" s="364"/>
      <c r="P31" s="371">
        <f>'Uncertainty Budget'!P28</f>
        <v>71.176887775269677</v>
      </c>
      <c r="Q31" s="372"/>
      <c r="R31" s="372"/>
      <c r="S31" s="373"/>
    </row>
    <row r="32" spans="1:39" ht="21" customHeight="1">
      <c r="D32" s="374">
        <f>'Data Record(2)'!A37</f>
        <v>50000</v>
      </c>
      <c r="E32" s="375"/>
      <c r="F32" s="375"/>
      <c r="G32" s="376"/>
      <c r="H32" s="377">
        <f>'Data Record(2)'!V37</f>
        <v>599.99839999999995</v>
      </c>
      <c r="I32" s="378"/>
      <c r="J32" s="378"/>
      <c r="K32" s="379"/>
      <c r="L32" s="377">
        <f>'Data Record(2)'!AD37</f>
        <v>-49400.001199999999</v>
      </c>
      <c r="M32" s="378"/>
      <c r="N32" s="378"/>
      <c r="O32" s="379"/>
      <c r="P32" s="380">
        <f>'Uncertainty Budget'!P29</f>
        <v>110.88126236809956</v>
      </c>
      <c r="Q32" s="381"/>
      <c r="R32" s="381"/>
      <c r="S32" s="382"/>
      <c r="AK32" s="87"/>
      <c r="AL32" s="71"/>
    </row>
    <row r="33" spans="1:39" ht="18.75" customHeight="1">
      <c r="A33" s="207"/>
      <c r="B33" s="232"/>
      <c r="C33" s="232"/>
      <c r="D33" s="232"/>
      <c r="E33" s="232"/>
      <c r="F33" s="232"/>
      <c r="G33" s="232"/>
      <c r="H33" s="232"/>
      <c r="I33" s="232"/>
      <c r="J33" s="232"/>
      <c r="K33" s="232"/>
      <c r="L33" s="232"/>
      <c r="M33" s="232"/>
      <c r="N33" s="232"/>
      <c r="O33" s="232"/>
      <c r="P33" s="232"/>
      <c r="Q33" s="232"/>
      <c r="R33" s="232"/>
      <c r="S33" s="232"/>
      <c r="T33" s="207"/>
      <c r="U33" s="207"/>
      <c r="V33" s="76"/>
      <c r="W33" s="75"/>
      <c r="X33" s="70"/>
      <c r="Y33" s="71"/>
      <c r="AL33" s="71"/>
      <c r="AM33" s="71"/>
    </row>
    <row r="34" spans="1:39" ht="21" customHeight="1">
      <c r="A34" s="71"/>
      <c r="B34" s="70"/>
      <c r="C34" s="72" t="s">
        <v>37</v>
      </c>
      <c r="D34" s="74"/>
      <c r="E34" s="74"/>
      <c r="F34" s="74"/>
      <c r="G34" s="74"/>
      <c r="H34" s="74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6"/>
    </row>
    <row r="35" spans="1:39" ht="21" customHeight="1">
      <c r="A35" s="360" t="s">
        <v>38</v>
      </c>
      <c r="B35" s="360"/>
      <c r="C35" s="360"/>
      <c r="D35" s="360"/>
      <c r="E35" s="360"/>
      <c r="F35" s="360"/>
      <c r="G35" s="360"/>
      <c r="H35" s="360"/>
      <c r="I35" s="360"/>
      <c r="J35" s="360"/>
      <c r="K35" s="360"/>
      <c r="L35" s="360"/>
      <c r="M35" s="360"/>
      <c r="N35" s="360"/>
      <c r="O35" s="360"/>
      <c r="P35" s="360"/>
      <c r="Q35" s="360"/>
      <c r="R35" s="360"/>
      <c r="S35" s="360"/>
      <c r="T35" s="360"/>
      <c r="U35" s="360"/>
    </row>
    <row r="36" spans="1:39" ht="21" customHeight="1">
      <c r="A36" s="360" t="s">
        <v>47</v>
      </c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60"/>
      <c r="T36" s="360"/>
      <c r="U36" s="360"/>
      <c r="V36" s="360"/>
    </row>
    <row r="37" spans="1:39" ht="21" customHeight="1">
      <c r="A37" s="361" t="s">
        <v>39</v>
      </c>
      <c r="B37" s="361"/>
      <c r="C37" s="361"/>
      <c r="D37" s="361"/>
      <c r="E37" s="361"/>
      <c r="F37" s="361"/>
      <c r="G37" s="361"/>
      <c r="H37" s="361"/>
      <c r="I37" s="361"/>
      <c r="J37" s="361"/>
      <c r="K37" s="361"/>
      <c r="L37" s="361"/>
      <c r="M37" s="361"/>
      <c r="N37" s="361"/>
      <c r="O37" s="361"/>
      <c r="P37" s="361"/>
      <c r="Q37" s="361"/>
      <c r="R37" s="361"/>
      <c r="S37" s="361"/>
      <c r="T37" s="361"/>
      <c r="U37" s="361"/>
      <c r="V37" s="361"/>
    </row>
    <row r="38" spans="1:39" ht="21" customHeight="1"/>
    <row r="39" spans="1:39" ht="21" customHeight="1"/>
    <row r="40" spans="1:39" ht="17.100000000000001" customHeight="1"/>
    <row r="41" spans="1:39" ht="17.100000000000001" customHeight="1"/>
    <row r="42" spans="1:39" ht="17.100000000000001" customHeight="1"/>
    <row r="43" spans="1:39" ht="17.100000000000001" customHeight="1"/>
    <row r="44" spans="1:39" ht="17.100000000000001" customHeight="1"/>
    <row r="45" spans="1:39" ht="17.100000000000001" customHeight="1"/>
    <row r="46" spans="1:39" ht="17.100000000000001" customHeight="1"/>
    <row r="47" spans="1:39" ht="17.100000000000001" customHeight="1"/>
    <row r="48" spans="1:39" ht="17.100000000000001" customHeight="1"/>
    <row r="49" ht="17.100000000000001" customHeight="1"/>
    <row r="50" ht="17.100000000000001" customHeight="1"/>
    <row r="51" ht="17.100000000000001" customHeight="1"/>
    <row r="52" ht="17.100000000000001" customHeight="1"/>
    <row r="53" ht="17.100000000000001" customHeight="1"/>
    <row r="54" ht="17.100000000000001" customHeight="1"/>
    <row r="55" ht="17.100000000000001" customHeight="1"/>
    <row r="56" ht="17.100000000000001" customHeight="1"/>
    <row r="57" ht="17.100000000000001" customHeight="1"/>
    <row r="58" ht="17.100000000000001" customHeight="1"/>
    <row r="59" ht="17.100000000000001" customHeight="1"/>
    <row r="60" ht="17.100000000000001" customHeight="1"/>
    <row r="61" ht="17.100000000000001" customHeight="1"/>
    <row r="62" ht="17.100000000000001" customHeight="1"/>
    <row r="63" ht="17.100000000000001" customHeight="1"/>
    <row r="64" ht="17.100000000000001" customHeight="1"/>
    <row r="65" ht="17.100000000000001" customHeight="1"/>
    <row r="66" ht="17.100000000000001" customHeight="1"/>
    <row r="67" ht="17.100000000000001" customHeight="1"/>
    <row r="68" ht="17.100000000000001" customHeight="1"/>
    <row r="69" ht="17.100000000000001" customHeight="1"/>
    <row r="70" ht="17.100000000000001" customHeight="1"/>
    <row r="71" ht="17.100000000000001" customHeight="1"/>
    <row r="72" ht="17.100000000000001" customHeight="1"/>
    <row r="73" ht="17.100000000000001" customHeight="1"/>
    <row r="74" ht="17.100000000000001" customHeight="1"/>
    <row r="75" ht="17.100000000000001" customHeight="1"/>
    <row r="76" ht="17.100000000000001" customHeight="1"/>
    <row r="77" ht="17.100000000000001" customHeight="1"/>
    <row r="78" ht="17.100000000000001" customHeight="1"/>
    <row r="79" ht="17.100000000000001" customHeight="1"/>
    <row r="80" ht="17.100000000000001" customHeight="1"/>
    <row r="81" ht="17.100000000000001" customHeight="1"/>
    <row r="82" ht="17.100000000000001" customHeight="1"/>
    <row r="83" ht="17.100000000000001" customHeight="1"/>
    <row r="84" ht="17.100000000000001" customHeight="1"/>
    <row r="85" ht="17.100000000000001" customHeight="1"/>
    <row r="86" ht="17.100000000000001" customHeight="1"/>
    <row r="87" ht="17.100000000000001" customHeight="1"/>
    <row r="88" ht="17.100000000000001" customHeight="1"/>
    <row r="89" ht="17.100000000000001" customHeight="1"/>
    <row r="90" ht="17.100000000000001" customHeight="1"/>
    <row r="91" ht="17.100000000000001" customHeight="1"/>
    <row r="92" ht="17.100000000000001" customHeight="1"/>
    <row r="93" ht="17.100000000000001" customHeight="1"/>
    <row r="94" ht="17.100000000000001" customHeight="1"/>
    <row r="95" ht="17.100000000000001" customHeight="1"/>
    <row r="96" ht="17.100000000000001" customHeight="1"/>
    <row r="97" ht="17.100000000000001" customHeight="1"/>
    <row r="98" ht="17.100000000000001" customHeight="1"/>
    <row r="99" ht="17.100000000000001" customHeight="1"/>
    <row r="100" ht="17.100000000000001" customHeight="1"/>
    <row r="101" ht="17.100000000000001" customHeight="1"/>
    <row r="102" ht="17.100000000000001" customHeight="1"/>
    <row r="103" ht="17.100000000000001" customHeight="1"/>
    <row r="104" ht="17.100000000000001" customHeight="1"/>
    <row r="105" ht="17.100000000000001" customHeight="1"/>
    <row r="106" ht="17.100000000000001" customHeight="1"/>
    <row r="107" ht="17.100000000000001" customHeight="1"/>
    <row r="108" ht="17.100000000000001" customHeight="1"/>
    <row r="109" ht="17.100000000000001" customHeight="1"/>
    <row r="110" ht="17.100000000000001" customHeight="1"/>
    <row r="111" ht="17.100000000000001" customHeight="1"/>
    <row r="112" ht="17.100000000000001" customHeight="1"/>
    <row r="113" ht="17.100000000000001" customHeight="1"/>
    <row r="114" ht="17.100000000000001" customHeight="1"/>
    <row r="115" ht="17.100000000000001" customHeight="1"/>
    <row r="116" ht="17.100000000000001" customHeight="1"/>
    <row r="117" ht="17.100000000000001" customHeight="1"/>
    <row r="118" ht="17.100000000000001" customHeight="1"/>
    <row r="119" ht="17.100000000000001" customHeight="1"/>
    <row r="120" ht="17.100000000000001" customHeight="1"/>
    <row r="121" ht="17.100000000000001" customHeight="1"/>
    <row r="122" ht="17.100000000000001" customHeight="1"/>
    <row r="123" ht="17.100000000000001" customHeight="1"/>
    <row r="124" ht="17.100000000000001" customHeight="1"/>
    <row r="125" ht="17.100000000000001" customHeight="1"/>
    <row r="126" ht="17.100000000000001" customHeight="1"/>
    <row r="127" ht="17.100000000000001" customHeight="1"/>
    <row r="128" ht="17.100000000000001" customHeight="1"/>
    <row r="129" ht="17.100000000000001" customHeight="1"/>
    <row r="130" ht="17.100000000000001" customHeight="1"/>
    <row r="131" ht="17.100000000000001" customHeight="1"/>
    <row r="132" ht="17.100000000000001" customHeight="1"/>
    <row r="133" ht="17.100000000000001" customHeight="1"/>
    <row r="134" ht="17.100000000000001" customHeight="1"/>
    <row r="135" ht="17.100000000000001" customHeight="1"/>
    <row r="136" ht="17.100000000000001" customHeight="1"/>
    <row r="137" ht="17.100000000000001" customHeight="1"/>
    <row r="138" ht="17.100000000000001" customHeight="1"/>
    <row r="139" ht="17.100000000000001" customHeight="1"/>
    <row r="140" ht="17.100000000000001" customHeight="1"/>
    <row r="141" ht="17.100000000000001" customHeight="1"/>
    <row r="142" ht="17.100000000000001" customHeight="1"/>
    <row r="143" ht="17.100000000000001" customHeight="1"/>
    <row r="144" ht="17.100000000000001" customHeight="1"/>
    <row r="145" ht="17.100000000000001" customHeight="1"/>
    <row r="146" ht="17.100000000000001" customHeight="1"/>
    <row r="147" ht="17.100000000000001" customHeight="1"/>
    <row r="148" ht="17.100000000000001" customHeight="1"/>
    <row r="149" ht="17.100000000000001" customHeight="1"/>
    <row r="150" ht="17.100000000000001" customHeight="1"/>
    <row r="151" ht="17.100000000000001" customHeight="1"/>
    <row r="152" ht="17.100000000000001" customHeight="1"/>
    <row r="153" ht="17.100000000000001" customHeight="1"/>
    <row r="154" ht="17.100000000000001" customHeight="1"/>
    <row r="155" ht="17.100000000000001" customHeight="1"/>
    <row r="156" ht="17.100000000000001" customHeight="1"/>
    <row r="157" ht="17.100000000000001" customHeight="1"/>
    <row r="158" ht="17.100000000000001" customHeight="1"/>
    <row r="159" ht="17.100000000000001" customHeight="1"/>
    <row r="160" ht="17.100000000000001" customHeight="1"/>
    <row r="161" ht="17.100000000000001" customHeight="1"/>
    <row r="162" ht="17.100000000000001" customHeight="1"/>
    <row r="163" ht="17.100000000000001" customHeight="1"/>
    <row r="164" ht="17.100000000000001" customHeight="1"/>
    <row r="165" ht="17.100000000000001" customHeight="1"/>
    <row r="166" ht="17.100000000000001" customHeight="1"/>
    <row r="167" ht="17.100000000000001" customHeight="1"/>
    <row r="168" ht="17.100000000000001" customHeight="1"/>
    <row r="169" ht="17.100000000000001" customHeight="1"/>
    <row r="170" ht="17.100000000000001" customHeight="1"/>
    <row r="171" ht="17.100000000000001" customHeight="1"/>
    <row r="172" ht="17.100000000000001" customHeight="1"/>
    <row r="173" ht="17.100000000000001" customHeight="1"/>
    <row r="174" ht="17.100000000000001" customHeight="1"/>
    <row r="175" ht="17.100000000000001" customHeight="1"/>
    <row r="176" ht="17.100000000000001" customHeight="1"/>
    <row r="177" ht="17.100000000000001" customHeight="1"/>
  </sheetData>
  <mergeCells count="101">
    <mergeCell ref="D28:G28"/>
    <mergeCell ref="H28:K28"/>
    <mergeCell ref="L28:O28"/>
    <mergeCell ref="P28:S28"/>
    <mergeCell ref="D29:G29"/>
    <mergeCell ref="D25:G25"/>
    <mergeCell ref="H25:K25"/>
    <mergeCell ref="L25:O25"/>
    <mergeCell ref="P25:S25"/>
    <mergeCell ref="D26:G26"/>
    <mergeCell ref="H26:K26"/>
    <mergeCell ref="L26:O26"/>
    <mergeCell ref="P26:S26"/>
    <mergeCell ref="D27:G27"/>
    <mergeCell ref="H27:K27"/>
    <mergeCell ref="L27:O27"/>
    <mergeCell ref="P27:S27"/>
    <mergeCell ref="H29:K29"/>
    <mergeCell ref="L29:O29"/>
    <mergeCell ref="P29:S29"/>
    <mergeCell ref="D22:G22"/>
    <mergeCell ref="H22:K22"/>
    <mergeCell ref="L22:O22"/>
    <mergeCell ref="P22:S22"/>
    <mergeCell ref="D23:G23"/>
    <mergeCell ref="H23:K23"/>
    <mergeCell ref="L23:O23"/>
    <mergeCell ref="P23:S23"/>
    <mergeCell ref="D24:G24"/>
    <mergeCell ref="H24:K24"/>
    <mergeCell ref="L24:O24"/>
    <mergeCell ref="P24:S24"/>
    <mergeCell ref="L13:O13"/>
    <mergeCell ref="P13:S13"/>
    <mergeCell ref="D14:G14"/>
    <mergeCell ref="H14:K14"/>
    <mergeCell ref="L14:O14"/>
    <mergeCell ref="P14:S14"/>
    <mergeCell ref="D21:G21"/>
    <mergeCell ref="H21:K21"/>
    <mergeCell ref="L21:O21"/>
    <mergeCell ref="P21:S21"/>
    <mergeCell ref="D15:G15"/>
    <mergeCell ref="D16:G16"/>
    <mergeCell ref="D17:G17"/>
    <mergeCell ref="D18:G18"/>
    <mergeCell ref="D19:G19"/>
    <mergeCell ref="D20:G20"/>
    <mergeCell ref="L19:O19"/>
    <mergeCell ref="P19:S19"/>
    <mergeCell ref="H20:K20"/>
    <mergeCell ref="L20:O20"/>
    <mergeCell ref="P20:S20"/>
    <mergeCell ref="D30:G30"/>
    <mergeCell ref="H30:K30"/>
    <mergeCell ref="L30:O30"/>
    <mergeCell ref="P30:S30"/>
    <mergeCell ref="A3:U3"/>
    <mergeCell ref="Q7:R7"/>
    <mergeCell ref="D8:G9"/>
    <mergeCell ref="H8:K9"/>
    <mergeCell ref="L8:O9"/>
    <mergeCell ref="P8:S9"/>
    <mergeCell ref="D10:G10"/>
    <mergeCell ref="H10:K10"/>
    <mergeCell ref="L10:O10"/>
    <mergeCell ref="P10:S10"/>
    <mergeCell ref="D11:G11"/>
    <mergeCell ref="H11:K11"/>
    <mergeCell ref="L11:O11"/>
    <mergeCell ref="P11:S11"/>
    <mergeCell ref="D12:G12"/>
    <mergeCell ref="H12:K12"/>
    <mergeCell ref="L12:O12"/>
    <mergeCell ref="P12:S12"/>
    <mergeCell ref="D13:G13"/>
    <mergeCell ref="H13:K13"/>
    <mergeCell ref="A35:U35"/>
    <mergeCell ref="A36:V36"/>
    <mergeCell ref="A37:V37"/>
    <mergeCell ref="H15:K15"/>
    <mergeCell ref="L15:O15"/>
    <mergeCell ref="P15:S15"/>
    <mergeCell ref="H16:K16"/>
    <mergeCell ref="L16:O16"/>
    <mergeCell ref="P16:S16"/>
    <mergeCell ref="H17:K17"/>
    <mergeCell ref="L17:O17"/>
    <mergeCell ref="P17:S17"/>
    <mergeCell ref="H18:K18"/>
    <mergeCell ref="L18:O18"/>
    <mergeCell ref="P18:S18"/>
    <mergeCell ref="H19:K19"/>
    <mergeCell ref="D31:G31"/>
    <mergeCell ref="H31:K31"/>
    <mergeCell ref="L31:O31"/>
    <mergeCell ref="P31:S31"/>
    <mergeCell ref="D32:G32"/>
    <mergeCell ref="H32:K32"/>
    <mergeCell ref="L32:O32"/>
    <mergeCell ref="P32:S32"/>
  </mergeCells>
  <pageMargins left="0.31496062992125984" right="0.31496062992125984" top="0.98425196850393704" bottom="0" header="0.31496062992125984" footer="0"/>
  <pageSetup paperSize="9" orientation="portrait" r:id="rId1"/>
  <headerFooter>
    <oddFooter>&amp;R&amp;"Gulim,Regular"&amp;10SP-FM-04-15 REV.0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P128"/>
  <sheetViews>
    <sheetView topLeftCell="A2" workbookViewId="0">
      <selection activeCell="S19" sqref="S19"/>
    </sheetView>
  </sheetViews>
  <sheetFormatPr defaultRowHeight="12.75"/>
  <cols>
    <col min="1" max="1" width="1.140625" style="133" customWidth="1"/>
    <col min="2" max="16" width="8.7109375" style="133" customWidth="1"/>
    <col min="17" max="256" width="9" style="135"/>
    <col min="257" max="257" width="1.140625" style="135" customWidth="1"/>
    <col min="258" max="272" width="7.5703125" style="135" customWidth="1"/>
    <col min="273" max="512" width="9" style="135"/>
    <col min="513" max="513" width="1.140625" style="135" customWidth="1"/>
    <col min="514" max="528" width="7.5703125" style="135" customWidth="1"/>
    <col min="529" max="768" width="9" style="135"/>
    <col min="769" max="769" width="1.140625" style="135" customWidth="1"/>
    <col min="770" max="784" width="7.5703125" style="135" customWidth="1"/>
    <col min="785" max="1024" width="9" style="135"/>
    <col min="1025" max="1025" width="1.140625" style="135" customWidth="1"/>
    <col min="1026" max="1040" width="7.5703125" style="135" customWidth="1"/>
    <col min="1041" max="1280" width="9" style="135"/>
    <col min="1281" max="1281" width="1.140625" style="135" customWidth="1"/>
    <col min="1282" max="1296" width="7.5703125" style="135" customWidth="1"/>
    <col min="1297" max="1536" width="9" style="135"/>
    <col min="1537" max="1537" width="1.140625" style="135" customWidth="1"/>
    <col min="1538" max="1552" width="7.5703125" style="135" customWidth="1"/>
    <col min="1553" max="1792" width="9" style="135"/>
    <col min="1793" max="1793" width="1.140625" style="135" customWidth="1"/>
    <col min="1794" max="1808" width="7.5703125" style="135" customWidth="1"/>
    <col min="1809" max="2048" width="9" style="135"/>
    <col min="2049" max="2049" width="1.140625" style="135" customWidth="1"/>
    <col min="2050" max="2064" width="7.5703125" style="135" customWidth="1"/>
    <col min="2065" max="2304" width="9" style="135"/>
    <col min="2305" max="2305" width="1.140625" style="135" customWidth="1"/>
    <col min="2306" max="2320" width="7.5703125" style="135" customWidth="1"/>
    <col min="2321" max="2560" width="9" style="135"/>
    <col min="2561" max="2561" width="1.140625" style="135" customWidth="1"/>
    <col min="2562" max="2576" width="7.5703125" style="135" customWidth="1"/>
    <col min="2577" max="2816" width="9" style="135"/>
    <col min="2817" max="2817" width="1.140625" style="135" customWidth="1"/>
    <col min="2818" max="2832" width="7.5703125" style="135" customWidth="1"/>
    <col min="2833" max="3072" width="9" style="135"/>
    <col min="3073" max="3073" width="1.140625" style="135" customWidth="1"/>
    <col min="3074" max="3088" width="7.5703125" style="135" customWidth="1"/>
    <col min="3089" max="3328" width="9" style="135"/>
    <col min="3329" max="3329" width="1.140625" style="135" customWidth="1"/>
    <col min="3330" max="3344" width="7.5703125" style="135" customWidth="1"/>
    <col min="3345" max="3584" width="9" style="135"/>
    <col min="3585" max="3585" width="1.140625" style="135" customWidth="1"/>
    <col min="3586" max="3600" width="7.5703125" style="135" customWidth="1"/>
    <col min="3601" max="3840" width="9" style="135"/>
    <col min="3841" max="3841" width="1.140625" style="135" customWidth="1"/>
    <col min="3842" max="3856" width="7.5703125" style="135" customWidth="1"/>
    <col min="3857" max="4096" width="9" style="135"/>
    <col min="4097" max="4097" width="1.140625" style="135" customWidth="1"/>
    <col min="4098" max="4112" width="7.5703125" style="135" customWidth="1"/>
    <col min="4113" max="4352" width="9" style="135"/>
    <col min="4353" max="4353" width="1.140625" style="135" customWidth="1"/>
    <col min="4354" max="4368" width="7.5703125" style="135" customWidth="1"/>
    <col min="4369" max="4608" width="9" style="135"/>
    <col min="4609" max="4609" width="1.140625" style="135" customWidth="1"/>
    <col min="4610" max="4624" width="7.5703125" style="135" customWidth="1"/>
    <col min="4625" max="4864" width="9" style="135"/>
    <col min="4865" max="4865" width="1.140625" style="135" customWidth="1"/>
    <col min="4866" max="4880" width="7.5703125" style="135" customWidth="1"/>
    <col min="4881" max="5120" width="9" style="135"/>
    <col min="5121" max="5121" width="1.140625" style="135" customWidth="1"/>
    <col min="5122" max="5136" width="7.5703125" style="135" customWidth="1"/>
    <col min="5137" max="5376" width="9" style="135"/>
    <col min="5377" max="5377" width="1.140625" style="135" customWidth="1"/>
    <col min="5378" max="5392" width="7.5703125" style="135" customWidth="1"/>
    <col min="5393" max="5632" width="9" style="135"/>
    <col min="5633" max="5633" width="1.140625" style="135" customWidth="1"/>
    <col min="5634" max="5648" width="7.5703125" style="135" customWidth="1"/>
    <col min="5649" max="5888" width="9" style="135"/>
    <col min="5889" max="5889" width="1.140625" style="135" customWidth="1"/>
    <col min="5890" max="5904" width="7.5703125" style="135" customWidth="1"/>
    <col min="5905" max="6144" width="9" style="135"/>
    <col min="6145" max="6145" width="1.140625" style="135" customWidth="1"/>
    <col min="6146" max="6160" width="7.5703125" style="135" customWidth="1"/>
    <col min="6161" max="6400" width="9" style="135"/>
    <col min="6401" max="6401" width="1.140625" style="135" customWidth="1"/>
    <col min="6402" max="6416" width="7.5703125" style="135" customWidth="1"/>
    <col min="6417" max="6656" width="9" style="135"/>
    <col min="6657" max="6657" width="1.140625" style="135" customWidth="1"/>
    <col min="6658" max="6672" width="7.5703125" style="135" customWidth="1"/>
    <col min="6673" max="6912" width="9" style="135"/>
    <col min="6913" max="6913" width="1.140625" style="135" customWidth="1"/>
    <col min="6914" max="6928" width="7.5703125" style="135" customWidth="1"/>
    <col min="6929" max="7168" width="9" style="135"/>
    <col min="7169" max="7169" width="1.140625" style="135" customWidth="1"/>
    <col min="7170" max="7184" width="7.5703125" style="135" customWidth="1"/>
    <col min="7185" max="7424" width="9" style="135"/>
    <col min="7425" max="7425" width="1.140625" style="135" customWidth="1"/>
    <col min="7426" max="7440" width="7.5703125" style="135" customWidth="1"/>
    <col min="7441" max="7680" width="9" style="135"/>
    <col min="7681" max="7681" width="1.140625" style="135" customWidth="1"/>
    <col min="7682" max="7696" width="7.5703125" style="135" customWidth="1"/>
    <col min="7697" max="7936" width="9" style="135"/>
    <col min="7937" max="7937" width="1.140625" style="135" customWidth="1"/>
    <col min="7938" max="7952" width="7.5703125" style="135" customWidth="1"/>
    <col min="7953" max="8192" width="9" style="135"/>
    <col min="8193" max="8193" width="1.140625" style="135" customWidth="1"/>
    <col min="8194" max="8208" width="7.5703125" style="135" customWidth="1"/>
    <col min="8209" max="8448" width="9" style="135"/>
    <col min="8449" max="8449" width="1.140625" style="135" customWidth="1"/>
    <col min="8450" max="8464" width="7.5703125" style="135" customWidth="1"/>
    <col min="8465" max="8704" width="9" style="135"/>
    <col min="8705" max="8705" width="1.140625" style="135" customWidth="1"/>
    <col min="8706" max="8720" width="7.5703125" style="135" customWidth="1"/>
    <col min="8721" max="8960" width="9" style="135"/>
    <col min="8961" max="8961" width="1.140625" style="135" customWidth="1"/>
    <col min="8962" max="8976" width="7.5703125" style="135" customWidth="1"/>
    <col min="8977" max="9216" width="9" style="135"/>
    <col min="9217" max="9217" width="1.140625" style="135" customWidth="1"/>
    <col min="9218" max="9232" width="7.5703125" style="135" customWidth="1"/>
    <col min="9233" max="9472" width="9" style="135"/>
    <col min="9473" max="9473" width="1.140625" style="135" customWidth="1"/>
    <col min="9474" max="9488" width="7.5703125" style="135" customWidth="1"/>
    <col min="9489" max="9728" width="9" style="135"/>
    <col min="9729" max="9729" width="1.140625" style="135" customWidth="1"/>
    <col min="9730" max="9744" width="7.5703125" style="135" customWidth="1"/>
    <col min="9745" max="9984" width="9" style="135"/>
    <col min="9985" max="9985" width="1.140625" style="135" customWidth="1"/>
    <col min="9986" max="10000" width="7.5703125" style="135" customWidth="1"/>
    <col min="10001" max="10240" width="9" style="135"/>
    <col min="10241" max="10241" width="1.140625" style="135" customWidth="1"/>
    <col min="10242" max="10256" width="7.5703125" style="135" customWidth="1"/>
    <col min="10257" max="10496" width="9" style="135"/>
    <col min="10497" max="10497" width="1.140625" style="135" customWidth="1"/>
    <col min="10498" max="10512" width="7.5703125" style="135" customWidth="1"/>
    <col min="10513" max="10752" width="9" style="135"/>
    <col min="10753" max="10753" width="1.140625" style="135" customWidth="1"/>
    <col min="10754" max="10768" width="7.5703125" style="135" customWidth="1"/>
    <col min="10769" max="11008" width="9" style="135"/>
    <col min="11009" max="11009" width="1.140625" style="135" customWidth="1"/>
    <col min="11010" max="11024" width="7.5703125" style="135" customWidth="1"/>
    <col min="11025" max="11264" width="9" style="135"/>
    <col min="11265" max="11265" width="1.140625" style="135" customWidth="1"/>
    <col min="11266" max="11280" width="7.5703125" style="135" customWidth="1"/>
    <col min="11281" max="11520" width="9" style="135"/>
    <col min="11521" max="11521" width="1.140625" style="135" customWidth="1"/>
    <col min="11522" max="11536" width="7.5703125" style="135" customWidth="1"/>
    <col min="11537" max="11776" width="9" style="135"/>
    <col min="11777" max="11777" width="1.140625" style="135" customWidth="1"/>
    <col min="11778" max="11792" width="7.5703125" style="135" customWidth="1"/>
    <col min="11793" max="12032" width="9" style="135"/>
    <col min="12033" max="12033" width="1.140625" style="135" customWidth="1"/>
    <col min="12034" max="12048" width="7.5703125" style="135" customWidth="1"/>
    <col min="12049" max="12288" width="9" style="135"/>
    <col min="12289" max="12289" width="1.140625" style="135" customWidth="1"/>
    <col min="12290" max="12304" width="7.5703125" style="135" customWidth="1"/>
    <col min="12305" max="12544" width="9" style="135"/>
    <col min="12545" max="12545" width="1.140625" style="135" customWidth="1"/>
    <col min="12546" max="12560" width="7.5703125" style="135" customWidth="1"/>
    <col min="12561" max="12800" width="9" style="135"/>
    <col min="12801" max="12801" width="1.140625" style="135" customWidth="1"/>
    <col min="12802" max="12816" width="7.5703125" style="135" customWidth="1"/>
    <col min="12817" max="13056" width="9" style="135"/>
    <col min="13057" max="13057" width="1.140625" style="135" customWidth="1"/>
    <col min="13058" max="13072" width="7.5703125" style="135" customWidth="1"/>
    <col min="13073" max="13312" width="9" style="135"/>
    <col min="13313" max="13313" width="1.140625" style="135" customWidth="1"/>
    <col min="13314" max="13328" width="7.5703125" style="135" customWidth="1"/>
    <col min="13329" max="13568" width="9" style="135"/>
    <col min="13569" max="13569" width="1.140625" style="135" customWidth="1"/>
    <col min="13570" max="13584" width="7.5703125" style="135" customWidth="1"/>
    <col min="13585" max="13824" width="9" style="135"/>
    <col min="13825" max="13825" width="1.140625" style="135" customWidth="1"/>
    <col min="13826" max="13840" width="7.5703125" style="135" customWidth="1"/>
    <col min="13841" max="14080" width="9" style="135"/>
    <col min="14081" max="14081" width="1.140625" style="135" customWidth="1"/>
    <col min="14082" max="14096" width="7.5703125" style="135" customWidth="1"/>
    <col min="14097" max="14336" width="9" style="135"/>
    <col min="14337" max="14337" width="1.140625" style="135" customWidth="1"/>
    <col min="14338" max="14352" width="7.5703125" style="135" customWidth="1"/>
    <col min="14353" max="14592" width="9" style="135"/>
    <col min="14593" max="14593" width="1.140625" style="135" customWidth="1"/>
    <col min="14594" max="14608" width="7.5703125" style="135" customWidth="1"/>
    <col min="14609" max="14848" width="9" style="135"/>
    <col min="14849" max="14849" width="1.140625" style="135" customWidth="1"/>
    <col min="14850" max="14864" width="7.5703125" style="135" customWidth="1"/>
    <col min="14865" max="15104" width="9" style="135"/>
    <col min="15105" max="15105" width="1.140625" style="135" customWidth="1"/>
    <col min="15106" max="15120" width="7.5703125" style="135" customWidth="1"/>
    <col min="15121" max="15360" width="9" style="135"/>
    <col min="15361" max="15361" width="1.140625" style="135" customWidth="1"/>
    <col min="15362" max="15376" width="7.5703125" style="135" customWidth="1"/>
    <col min="15377" max="15616" width="9" style="135"/>
    <col min="15617" max="15617" width="1.140625" style="135" customWidth="1"/>
    <col min="15618" max="15632" width="7.5703125" style="135" customWidth="1"/>
    <col min="15633" max="15872" width="9" style="135"/>
    <col min="15873" max="15873" width="1.140625" style="135" customWidth="1"/>
    <col min="15874" max="15888" width="7.5703125" style="135" customWidth="1"/>
    <col min="15889" max="16128" width="9" style="135"/>
    <col min="16129" max="16129" width="1.140625" style="135" customWidth="1"/>
    <col min="16130" max="16144" width="7.5703125" style="135" customWidth="1"/>
    <col min="16145" max="16384" width="9" style="135"/>
  </cols>
  <sheetData>
    <row r="1" spans="1:16">
      <c r="B1" s="134"/>
      <c r="C1" s="134"/>
      <c r="D1" s="134"/>
      <c r="E1" s="134"/>
      <c r="F1" s="134"/>
      <c r="G1" s="134"/>
    </row>
    <row r="2" spans="1:16" ht="23.25">
      <c r="B2" s="403" t="s">
        <v>81</v>
      </c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</row>
    <row r="3" spans="1:16">
      <c r="B3" s="404"/>
      <c r="C3" s="404"/>
      <c r="D3" s="404"/>
      <c r="E3" s="404"/>
      <c r="F3" s="404"/>
      <c r="G3" s="404"/>
      <c r="H3" s="136"/>
      <c r="I3" s="136"/>
      <c r="P3" s="136"/>
    </row>
    <row r="4" spans="1:16" ht="18">
      <c r="B4" s="405" t="s">
        <v>0</v>
      </c>
      <c r="C4" s="406"/>
      <c r="D4" s="405" t="s">
        <v>2</v>
      </c>
      <c r="E4" s="406"/>
      <c r="F4" s="405" t="s">
        <v>53</v>
      </c>
      <c r="G4" s="406"/>
      <c r="H4" s="407" t="s">
        <v>1</v>
      </c>
      <c r="I4" s="408"/>
      <c r="J4" s="409" t="s">
        <v>54</v>
      </c>
      <c r="K4" s="410"/>
      <c r="L4" s="411" t="s">
        <v>3</v>
      </c>
      <c r="M4" s="411" t="s">
        <v>4</v>
      </c>
      <c r="N4" s="411" t="s">
        <v>89</v>
      </c>
      <c r="O4" s="411" t="s">
        <v>90</v>
      </c>
      <c r="P4" s="137" t="s">
        <v>91</v>
      </c>
    </row>
    <row r="5" spans="1:16">
      <c r="B5" s="413" t="s">
        <v>92</v>
      </c>
      <c r="C5" s="414"/>
      <c r="D5" s="413" t="s">
        <v>92</v>
      </c>
      <c r="E5" s="414"/>
      <c r="F5" s="413" t="s">
        <v>92</v>
      </c>
      <c r="G5" s="414"/>
      <c r="H5" s="413" t="s">
        <v>92</v>
      </c>
      <c r="I5" s="414"/>
      <c r="J5" s="413" t="s">
        <v>92</v>
      </c>
      <c r="K5" s="414"/>
      <c r="L5" s="412"/>
      <c r="M5" s="412"/>
      <c r="N5" s="412"/>
      <c r="O5" s="412"/>
      <c r="P5" s="138" t="s">
        <v>92</v>
      </c>
    </row>
    <row r="6" spans="1:16" ht="18.75">
      <c r="B6" s="417" t="s">
        <v>5</v>
      </c>
      <c r="C6" s="418"/>
      <c r="D6" s="139" t="s">
        <v>5</v>
      </c>
      <c r="E6" s="140" t="s">
        <v>4</v>
      </c>
      <c r="F6" s="139" t="s">
        <v>5</v>
      </c>
      <c r="G6" s="140" t="s">
        <v>4</v>
      </c>
      <c r="H6" s="139" t="s">
        <v>5</v>
      </c>
      <c r="I6" s="140" t="s">
        <v>4</v>
      </c>
      <c r="J6" s="139" t="s">
        <v>5</v>
      </c>
      <c r="K6" s="140" t="s">
        <v>4</v>
      </c>
      <c r="L6" s="139" t="s">
        <v>5</v>
      </c>
      <c r="M6" s="139" t="s">
        <v>5</v>
      </c>
      <c r="N6" s="139" t="s">
        <v>5</v>
      </c>
      <c r="O6" s="141" t="s">
        <v>5</v>
      </c>
      <c r="P6" s="142" t="s">
        <v>5</v>
      </c>
    </row>
    <row r="7" spans="1:16" ht="18.75">
      <c r="A7" s="143"/>
      <c r="B7" s="415">
        <f>'Data Record'!A15</f>
        <v>0</v>
      </c>
      <c r="C7" s="416"/>
      <c r="D7" s="144">
        <f>'Data Record'!Z15</f>
        <v>0</v>
      </c>
      <c r="E7" s="145">
        <f t="shared" ref="E7:E29" si="0">D7/1</f>
        <v>0</v>
      </c>
      <c r="F7" s="146">
        <f>'Uncert of STD'!D6</f>
        <v>3.0000000000000001E-3</v>
      </c>
      <c r="G7" s="147">
        <f t="shared" ref="G7:G29" si="1">F7/2</f>
        <v>1.5E-3</v>
      </c>
      <c r="H7" s="148">
        <f>((B7)*(11.5*10^-6)*1)</f>
        <v>0</v>
      </c>
      <c r="I7" s="148">
        <f>H7/SQRT(3)</f>
        <v>0</v>
      </c>
      <c r="J7" s="149">
        <f>0.0001/2</f>
        <v>5.0000000000000002E-5</v>
      </c>
      <c r="K7" s="145">
        <f t="shared" ref="K7:K29" si="2">(J7/SQRT(3))</f>
        <v>2.8867513459481293E-5</v>
      </c>
      <c r="L7" s="148">
        <f>SQRT(E7^2+G7^2+I7^2+K7^2)</f>
        <v>1.5002777520623752E-3</v>
      </c>
      <c r="M7" s="150">
        <f t="shared" ref="M7:M29" si="3">E7/1</f>
        <v>0</v>
      </c>
      <c r="N7" s="151">
        <f t="shared" ref="N7:N29" si="4">(L7^4)/(((IF(M7&lt;=0,0.001,M7)^4)/9))</f>
        <v>45.596256250000025</v>
      </c>
      <c r="O7" s="152" t="str">
        <f t="shared" ref="O7:O29" si="5">IF(N7&gt;0,"2.00",TINV(0.0455,N7))</f>
        <v>2.00</v>
      </c>
      <c r="P7" s="153">
        <f>L7*O7</f>
        <v>3.0005555041247504E-3</v>
      </c>
    </row>
    <row r="8" spans="1:16" ht="18.75">
      <c r="A8" s="143"/>
      <c r="B8" s="415">
        <f>'Data Record'!A17</f>
        <v>200</v>
      </c>
      <c r="C8" s="416"/>
      <c r="D8" s="144">
        <f>'Data Record'!Z17</f>
        <v>4.0824829046291159E-5</v>
      </c>
      <c r="E8" s="145">
        <f t="shared" si="0"/>
        <v>4.0824829046291159E-5</v>
      </c>
      <c r="F8" s="146">
        <f>'Uncert of STD'!D9</f>
        <v>3.0000000000000001E-3</v>
      </c>
      <c r="G8" s="147">
        <f t="shared" si="1"/>
        <v>1.5E-3</v>
      </c>
      <c r="H8" s="148">
        <f>((B8)*(11.5*10^-6)*1)</f>
        <v>2.3E-3</v>
      </c>
      <c r="I8" s="148">
        <f>H8/SQRT(3)</f>
        <v>1.3279056191361394E-3</v>
      </c>
      <c r="J8" s="149">
        <f t="shared" ref="J8:J29" si="6">J7</f>
        <v>5.0000000000000002E-5</v>
      </c>
      <c r="K8" s="145">
        <f t="shared" si="2"/>
        <v>2.8867513459481293E-5</v>
      </c>
      <c r="L8" s="148">
        <f t="shared" ref="L8:L29" si="7">SQRT(E8^2+G8^2+I8^2+K8^2)</f>
        <v>2.0039544239661058E-3</v>
      </c>
      <c r="M8" s="150">
        <f t="shared" si="3"/>
        <v>4.0824829046291159E-5</v>
      </c>
      <c r="N8" s="151">
        <f t="shared" si="4"/>
        <v>52251212.250486933</v>
      </c>
      <c r="O8" s="152" t="str">
        <f t="shared" si="5"/>
        <v>2.00</v>
      </c>
      <c r="P8" s="153">
        <f t="shared" ref="P8" si="8">(L8*O8)</f>
        <v>4.0079088479322116E-3</v>
      </c>
    </row>
    <row r="9" spans="1:16" ht="18.75">
      <c r="A9" s="143"/>
      <c r="B9" s="415">
        <f>'Data Record'!A19</f>
        <v>400</v>
      </c>
      <c r="C9" s="416"/>
      <c r="D9" s="144">
        <f>'Data Record'!Z19</f>
        <v>4.7871355387859952E-5</v>
      </c>
      <c r="E9" s="145">
        <f t="shared" si="0"/>
        <v>4.7871355387859952E-5</v>
      </c>
      <c r="F9" s="146">
        <f>'Uncert of STD'!D10</f>
        <v>3.0000000000000001E-3</v>
      </c>
      <c r="G9" s="147">
        <f t="shared" si="1"/>
        <v>1.5E-3</v>
      </c>
      <c r="H9" s="148">
        <f>((B9)*(11.5*10^-6)*1)</f>
        <v>4.5999999999999999E-3</v>
      </c>
      <c r="I9" s="148">
        <f>H9/SQRT(3)</f>
        <v>2.6558112382722788E-3</v>
      </c>
      <c r="J9" s="149">
        <f t="shared" si="6"/>
        <v>5.0000000000000002E-5</v>
      </c>
      <c r="K9" s="145">
        <f t="shared" si="2"/>
        <v>2.8867513459481293E-5</v>
      </c>
      <c r="L9" s="148">
        <f t="shared" si="7"/>
        <v>3.0506488380889303E-3</v>
      </c>
      <c r="M9" s="150">
        <f t="shared" si="3"/>
        <v>4.7871355387859952E-5</v>
      </c>
      <c r="N9" s="151">
        <f t="shared" si="4"/>
        <v>148425488.99946636</v>
      </c>
      <c r="O9" s="152" t="str">
        <f t="shared" si="5"/>
        <v>2.00</v>
      </c>
      <c r="P9" s="153">
        <f>(L9*O9)*2</f>
        <v>1.2202595352355721E-2</v>
      </c>
    </row>
    <row r="10" spans="1:16" ht="18.75">
      <c r="A10" s="143"/>
      <c r="B10" s="415">
        <f>'Data Record'!A21</f>
        <v>600</v>
      </c>
      <c r="C10" s="416"/>
      <c r="D10" s="144">
        <f>'Data Record'!Z21</f>
        <v>4.9999999999883471E-5</v>
      </c>
      <c r="E10" s="145">
        <f t="shared" si="0"/>
        <v>4.9999999999883471E-5</v>
      </c>
      <c r="F10" s="146">
        <f>'Uncert of STD'!D11</f>
        <v>3.0000000000000001E-3</v>
      </c>
      <c r="G10" s="147">
        <f t="shared" si="1"/>
        <v>1.5E-3</v>
      </c>
      <c r="H10" s="148">
        <f>((B10)*(11.5*10^-6)*1)</f>
        <v>6.8999999999999999E-3</v>
      </c>
      <c r="I10" s="148">
        <f>H10/SQRT(3)</f>
        <v>3.9837168574084177E-3</v>
      </c>
      <c r="J10" s="149">
        <f t="shared" si="6"/>
        <v>5.0000000000000002E-5</v>
      </c>
      <c r="K10" s="145">
        <f t="shared" si="2"/>
        <v>2.8867513459481293E-5</v>
      </c>
      <c r="L10" s="148">
        <f t="shared" si="7"/>
        <v>4.2571508469084482E-3</v>
      </c>
      <c r="M10" s="150">
        <f t="shared" si="3"/>
        <v>4.9999999999883471E-5</v>
      </c>
      <c r="N10" s="151">
        <f t="shared" si="4"/>
        <v>472975504.00440848</v>
      </c>
      <c r="O10" s="152" t="str">
        <f t="shared" si="5"/>
        <v>2.00</v>
      </c>
      <c r="P10" s="153">
        <f>(L10*O10)*2</f>
        <v>1.7028603387633793E-2</v>
      </c>
    </row>
    <row r="11" spans="1:16" ht="18.75">
      <c r="B11" s="415">
        <f>'Data Record'!A23</f>
        <v>800</v>
      </c>
      <c r="C11" s="416"/>
      <c r="D11" s="144">
        <f>'Data Record'!Z23</f>
        <v>1.250000000008337E-4</v>
      </c>
      <c r="E11" s="145">
        <f t="shared" si="0"/>
        <v>1.250000000008337E-4</v>
      </c>
      <c r="F11" s="146">
        <f>'Uncert of STD'!D11</f>
        <v>3.0000000000000001E-3</v>
      </c>
      <c r="G11" s="147">
        <f t="shared" si="1"/>
        <v>1.5E-3</v>
      </c>
      <c r="H11" s="148">
        <f t="shared" ref="H11:H29" si="9">((B11)*(11.5*10^-6)*1)</f>
        <v>9.1999999999999998E-3</v>
      </c>
      <c r="I11" s="148">
        <f t="shared" ref="I11:I29" si="10">H11/SQRT(3)</f>
        <v>5.3116224765445575E-3</v>
      </c>
      <c r="J11" s="149">
        <f t="shared" si="6"/>
        <v>5.0000000000000002E-5</v>
      </c>
      <c r="K11" s="145">
        <f t="shared" si="2"/>
        <v>2.8867513459481293E-5</v>
      </c>
      <c r="L11" s="148">
        <f t="shared" si="7"/>
        <v>5.5208506289037458E-3</v>
      </c>
      <c r="M11" s="150">
        <f t="shared" si="3"/>
        <v>1.250000000008337E-4</v>
      </c>
      <c r="N11" s="151">
        <f t="shared" si="4"/>
        <v>34247308.493486822</v>
      </c>
      <c r="O11" s="152" t="str">
        <f t="shared" si="5"/>
        <v>2.00</v>
      </c>
      <c r="P11" s="153">
        <f>(L11*O11)*3</f>
        <v>3.3125103773422475E-2</v>
      </c>
    </row>
    <row r="12" spans="1:16" ht="18.75">
      <c r="B12" s="415">
        <f>'Data Record'!A25</f>
        <v>1000</v>
      </c>
      <c r="C12" s="416"/>
      <c r="D12" s="144">
        <f>'Data Record'!Z25</f>
        <v>7.4999999998542284E-5</v>
      </c>
      <c r="E12" s="145">
        <f t="shared" si="0"/>
        <v>7.4999999998542284E-5</v>
      </c>
      <c r="F12" s="146">
        <f>'Uncert of STD'!D12</f>
        <v>3.0000000000000001E-3</v>
      </c>
      <c r="G12" s="147">
        <f t="shared" si="1"/>
        <v>1.5E-3</v>
      </c>
      <c r="H12" s="148">
        <f t="shared" si="9"/>
        <v>1.15E-2</v>
      </c>
      <c r="I12" s="148">
        <f t="shared" si="10"/>
        <v>6.6395280956806964E-3</v>
      </c>
      <c r="J12" s="149">
        <f t="shared" si="6"/>
        <v>5.0000000000000002E-5</v>
      </c>
      <c r="K12" s="145">
        <f t="shared" si="2"/>
        <v>2.8867513459481293E-5</v>
      </c>
      <c r="L12" s="148">
        <f t="shared" si="7"/>
        <v>6.8073336679397804E-3</v>
      </c>
      <c r="M12" s="150">
        <f t="shared" si="3"/>
        <v>7.4999999998542284E-5</v>
      </c>
      <c r="N12" s="151">
        <f t="shared" si="4"/>
        <v>610809256.35612404</v>
      </c>
      <c r="O12" s="152" t="str">
        <f t="shared" si="5"/>
        <v>2.00</v>
      </c>
      <c r="P12" s="153">
        <f>(L12*O12)*3</f>
        <v>4.0844002007638686E-2</v>
      </c>
    </row>
    <row r="13" spans="1:16" ht="18.75">
      <c r="B13" s="415">
        <f>'Data Record'!A27</f>
        <v>1200</v>
      </c>
      <c r="C13" s="416"/>
      <c r="D13" s="144">
        <f>'Data Record'!Z27</f>
        <v>4.0824829047741543E-5</v>
      </c>
      <c r="E13" s="145">
        <f t="shared" si="0"/>
        <v>4.0824829047741543E-5</v>
      </c>
      <c r="F13" s="146">
        <f>'Uncert of STD'!D14</f>
        <v>3.0000000000000001E-3</v>
      </c>
      <c r="G13" s="147">
        <f t="shared" si="1"/>
        <v>1.5E-3</v>
      </c>
      <c r="H13" s="148">
        <f t="shared" si="9"/>
        <v>1.38E-2</v>
      </c>
      <c r="I13" s="148">
        <f t="shared" si="10"/>
        <v>7.9674337148168354E-3</v>
      </c>
      <c r="J13" s="149">
        <f t="shared" si="6"/>
        <v>5.0000000000000002E-5</v>
      </c>
      <c r="K13" s="145">
        <f t="shared" si="2"/>
        <v>2.8867513459481293E-5</v>
      </c>
      <c r="L13" s="148">
        <f t="shared" si="7"/>
        <v>8.1075582020729339E-3</v>
      </c>
      <c r="M13" s="150">
        <f t="shared" si="3"/>
        <v>4.0824829047741543E-5</v>
      </c>
      <c r="N13" s="151">
        <f t="shared" si="4"/>
        <v>13999267440.391136</v>
      </c>
      <c r="O13" s="152" t="str">
        <f t="shared" si="5"/>
        <v>2.00</v>
      </c>
      <c r="P13" s="153">
        <f>(L13*O13)*4</f>
        <v>6.4860465616583471E-2</v>
      </c>
    </row>
    <row r="14" spans="1:16" ht="18.75">
      <c r="B14" s="415">
        <f>'Data Record'!A29</f>
        <v>1400</v>
      </c>
      <c r="C14" s="416"/>
      <c r="D14" s="144">
        <f>'Data Record'!Z29</f>
        <v>1.1086778913890438E-4</v>
      </c>
      <c r="E14" s="145">
        <f t="shared" si="0"/>
        <v>1.1086778913890438E-4</v>
      </c>
      <c r="F14" s="146">
        <f>'Uncert of STD'!D16</f>
        <v>3.0000000000000001E-3</v>
      </c>
      <c r="G14" s="147">
        <f t="shared" si="1"/>
        <v>1.5E-3</v>
      </c>
      <c r="H14" s="148">
        <f t="shared" si="9"/>
        <v>1.61E-2</v>
      </c>
      <c r="I14" s="148">
        <f t="shared" si="10"/>
        <v>9.2953393339529743E-3</v>
      </c>
      <c r="J14" s="149">
        <f t="shared" si="6"/>
        <v>5.0000000000000002E-5</v>
      </c>
      <c r="K14" s="145">
        <f t="shared" si="2"/>
        <v>2.8867513459481293E-5</v>
      </c>
      <c r="L14" s="148">
        <f t="shared" si="7"/>
        <v>9.4162868654972063E-3</v>
      </c>
      <c r="M14" s="150">
        <f t="shared" si="3"/>
        <v>1.1086778913890438E-4</v>
      </c>
      <c r="N14" s="151">
        <f t="shared" si="4"/>
        <v>468316741.94481093</v>
      </c>
      <c r="O14" s="152" t="str">
        <f t="shared" si="5"/>
        <v>2.00</v>
      </c>
      <c r="P14" s="153">
        <f>(L14*O14)*5</f>
        <v>9.4162868654972059E-2</v>
      </c>
    </row>
    <row r="15" spans="1:16" ht="18.75">
      <c r="A15" s="155"/>
      <c r="B15" s="415">
        <f>'Data Record'!A31</f>
        <v>1600</v>
      </c>
      <c r="C15" s="416"/>
      <c r="D15" s="144">
        <f>'Data Record'!Z31</f>
        <v>2.4999999993724487E-5</v>
      </c>
      <c r="E15" s="145">
        <f t="shared" si="0"/>
        <v>2.4999999993724487E-5</v>
      </c>
      <c r="F15" s="146">
        <f>F14</f>
        <v>3.0000000000000001E-3</v>
      </c>
      <c r="G15" s="147">
        <f t="shared" si="1"/>
        <v>1.5E-3</v>
      </c>
      <c r="H15" s="148">
        <f t="shared" si="9"/>
        <v>1.84E-2</v>
      </c>
      <c r="I15" s="148">
        <f t="shared" si="10"/>
        <v>1.0623244953089115E-2</v>
      </c>
      <c r="J15" s="149">
        <f t="shared" si="6"/>
        <v>5.0000000000000002E-5</v>
      </c>
      <c r="K15" s="145">
        <f t="shared" si="2"/>
        <v>2.8867513459481293E-5</v>
      </c>
      <c r="L15" s="148">
        <f t="shared" si="7"/>
        <v>1.0728690118866626E-2</v>
      </c>
      <c r="M15" s="150">
        <f t="shared" si="3"/>
        <v>2.4999999993724487E-5</v>
      </c>
      <c r="N15" s="151">
        <f t="shared" si="4"/>
        <v>305259565315.50409</v>
      </c>
      <c r="O15" s="152" t="str">
        <f t="shared" si="5"/>
        <v>2.00</v>
      </c>
      <c r="P15" s="154">
        <f>(L15*O15)*6</f>
        <v>0.12874428142639952</v>
      </c>
    </row>
    <row r="16" spans="1:16" ht="18.75">
      <c r="A16" s="155"/>
      <c r="B16" s="415">
        <f>'Data Record'!A33</f>
        <v>1800</v>
      </c>
      <c r="C16" s="416"/>
      <c r="D16" s="144">
        <f>'Data Record'!Z33</f>
        <v>1.2500000000462326E-4</v>
      </c>
      <c r="E16" s="145">
        <f t="shared" si="0"/>
        <v>1.2500000000462326E-4</v>
      </c>
      <c r="F16" s="146">
        <f t="shared" ref="F16:F29" si="11">F15</f>
        <v>3.0000000000000001E-3</v>
      </c>
      <c r="G16" s="147">
        <f t="shared" si="1"/>
        <v>1.5E-3</v>
      </c>
      <c r="H16" s="148">
        <f t="shared" si="9"/>
        <v>2.07E-2</v>
      </c>
      <c r="I16" s="148">
        <f t="shared" si="10"/>
        <v>1.1951150572225254E-2</v>
      </c>
      <c r="J16" s="149">
        <f t="shared" si="6"/>
        <v>5.0000000000000002E-5</v>
      </c>
      <c r="K16" s="145">
        <f t="shared" si="2"/>
        <v>2.8867513459481293E-5</v>
      </c>
      <c r="L16" s="148">
        <f t="shared" si="7"/>
        <v>1.2045599127205524E-2</v>
      </c>
      <c r="M16" s="150">
        <f t="shared" si="3"/>
        <v>1.2500000000462326E-4</v>
      </c>
      <c r="N16" s="151">
        <f t="shared" si="4"/>
        <v>776097136.47559333</v>
      </c>
      <c r="O16" s="152" t="str">
        <f t="shared" si="5"/>
        <v>2.00</v>
      </c>
      <c r="P16" s="154">
        <f>(L16*O16)*6</f>
        <v>0.14454718952646628</v>
      </c>
    </row>
    <row r="17" spans="1:16" ht="18.75">
      <c r="A17" s="155"/>
      <c r="B17" s="415">
        <f>'Data Record'!A35</f>
        <v>2000</v>
      </c>
      <c r="C17" s="416"/>
      <c r="D17" s="144">
        <f>'Data Record'!Z35</f>
        <v>1.4719601442759323E-4</v>
      </c>
      <c r="E17" s="145">
        <f t="shared" si="0"/>
        <v>1.4719601442759323E-4</v>
      </c>
      <c r="F17" s="146">
        <f t="shared" si="11"/>
        <v>3.0000000000000001E-3</v>
      </c>
      <c r="G17" s="147">
        <f t="shared" si="1"/>
        <v>1.5E-3</v>
      </c>
      <c r="H17" s="148">
        <f t="shared" si="9"/>
        <v>2.3E-2</v>
      </c>
      <c r="I17" s="148">
        <f t="shared" si="10"/>
        <v>1.3279056191361393E-2</v>
      </c>
      <c r="J17" s="149">
        <f t="shared" si="6"/>
        <v>5.0000000000000002E-5</v>
      </c>
      <c r="K17" s="145">
        <f t="shared" si="2"/>
        <v>2.8867513459481293E-5</v>
      </c>
      <c r="L17" s="148">
        <f t="shared" si="7"/>
        <v>1.3364349341936929E-2</v>
      </c>
      <c r="M17" s="150">
        <f t="shared" si="3"/>
        <v>1.4719601442759323E-4</v>
      </c>
      <c r="N17" s="151">
        <f t="shared" si="4"/>
        <v>611574802.49535573</v>
      </c>
      <c r="O17" s="152" t="str">
        <f t="shared" si="5"/>
        <v>2.00</v>
      </c>
      <c r="P17" s="154">
        <f>(L17*O17)*7</f>
        <v>0.187100890787117</v>
      </c>
    </row>
    <row r="18" spans="1:16" ht="18.75">
      <c r="A18" s="155"/>
      <c r="B18" s="415">
        <f>'Data Record(2)'!A15</f>
        <v>3000</v>
      </c>
      <c r="C18" s="416"/>
      <c r="D18" s="144">
        <f>'Data Record(2)'!Z15</f>
        <v>0</v>
      </c>
      <c r="E18" s="145">
        <f t="shared" si="0"/>
        <v>0</v>
      </c>
      <c r="F18" s="146">
        <f t="shared" si="11"/>
        <v>3.0000000000000001E-3</v>
      </c>
      <c r="G18" s="147">
        <f t="shared" si="1"/>
        <v>1.5E-3</v>
      </c>
      <c r="H18" s="148">
        <f t="shared" si="9"/>
        <v>3.4500000000000003E-2</v>
      </c>
      <c r="I18" s="148">
        <f t="shared" si="10"/>
        <v>1.9918584287042091E-2</v>
      </c>
      <c r="J18" s="149">
        <f t="shared" si="6"/>
        <v>5.0000000000000002E-5</v>
      </c>
      <c r="K18" s="145">
        <f t="shared" si="2"/>
        <v>2.8867513459481293E-5</v>
      </c>
      <c r="L18" s="148">
        <f t="shared" si="7"/>
        <v>1.9975005214851217E-2</v>
      </c>
      <c r="M18" s="150">
        <f t="shared" si="3"/>
        <v>0</v>
      </c>
      <c r="N18" s="151">
        <f t="shared" si="4"/>
        <v>1432814.98500625</v>
      </c>
      <c r="O18" s="152" t="str">
        <f t="shared" si="5"/>
        <v>2.00</v>
      </c>
      <c r="P18" s="154">
        <f>(L18*O18)*10</f>
        <v>0.39950010429702432</v>
      </c>
    </row>
    <row r="19" spans="1:16" ht="18.75">
      <c r="A19" s="155"/>
      <c r="B19" s="415">
        <f>'Data Record(2)'!A17</f>
        <v>4000</v>
      </c>
      <c r="C19" s="416"/>
      <c r="D19" s="144">
        <f>'Data Record(2)'!Z17</f>
        <v>4.0824829046291159E-5</v>
      </c>
      <c r="E19" s="145">
        <f t="shared" si="0"/>
        <v>4.0824829046291159E-5</v>
      </c>
      <c r="F19" s="146">
        <f t="shared" si="11"/>
        <v>3.0000000000000001E-3</v>
      </c>
      <c r="G19" s="147">
        <f t="shared" si="1"/>
        <v>1.5E-3</v>
      </c>
      <c r="H19" s="148">
        <f t="shared" si="9"/>
        <v>4.5999999999999999E-2</v>
      </c>
      <c r="I19" s="148">
        <f t="shared" si="10"/>
        <v>2.6558112382722786E-2</v>
      </c>
      <c r="J19" s="149">
        <f t="shared" si="6"/>
        <v>5.0000000000000002E-5</v>
      </c>
      <c r="K19" s="145">
        <f t="shared" si="2"/>
        <v>2.8867513459481293E-5</v>
      </c>
      <c r="L19" s="148">
        <f t="shared" si="7"/>
        <v>2.6600485584540246E-2</v>
      </c>
      <c r="M19" s="150">
        <f t="shared" si="3"/>
        <v>4.0824829046291159E-5</v>
      </c>
      <c r="N19" s="151">
        <f t="shared" si="4"/>
        <v>1622195785385.373</v>
      </c>
      <c r="O19" s="152" t="str">
        <f t="shared" si="5"/>
        <v>2.00</v>
      </c>
      <c r="P19" s="156">
        <f>(L19*O19)*14</f>
        <v>0.74481359636712685</v>
      </c>
    </row>
    <row r="20" spans="1:16" ht="18.75">
      <c r="A20" s="155"/>
      <c r="B20" s="415">
        <f>'Data Record(2)'!A19</f>
        <v>5000</v>
      </c>
      <c r="C20" s="416"/>
      <c r="D20" s="144">
        <f>'Data Record(2)'!Z19</f>
        <v>4.7871355387859952E-5</v>
      </c>
      <c r="E20" s="145">
        <f t="shared" si="0"/>
        <v>4.7871355387859952E-5</v>
      </c>
      <c r="F20" s="146">
        <f t="shared" si="11"/>
        <v>3.0000000000000001E-3</v>
      </c>
      <c r="G20" s="147">
        <f t="shared" si="1"/>
        <v>1.5E-3</v>
      </c>
      <c r="H20" s="148">
        <f t="shared" si="9"/>
        <v>5.7500000000000002E-2</v>
      </c>
      <c r="I20" s="148">
        <f t="shared" si="10"/>
        <v>3.3197640478403484E-2</v>
      </c>
      <c r="J20" s="149">
        <f t="shared" si="6"/>
        <v>5.0000000000000002E-5</v>
      </c>
      <c r="K20" s="145">
        <f t="shared" si="2"/>
        <v>2.8867513459481293E-5</v>
      </c>
      <c r="L20" s="148">
        <f t="shared" si="7"/>
        <v>3.3231558168905252E-2</v>
      </c>
      <c r="M20" s="150">
        <f t="shared" si="3"/>
        <v>4.7871355387859952E-5</v>
      </c>
      <c r="N20" s="151">
        <f t="shared" si="4"/>
        <v>2089981462620.7888</v>
      </c>
      <c r="O20" s="152" t="str">
        <f t="shared" si="5"/>
        <v>2.00</v>
      </c>
      <c r="P20" s="156">
        <f>(L20*O20)*17</f>
        <v>1.1298729777427785</v>
      </c>
    </row>
    <row r="21" spans="1:16" ht="18.75">
      <c r="A21" s="155"/>
      <c r="B21" s="415">
        <f>'Data Record(2)'!A21</f>
        <v>6000</v>
      </c>
      <c r="C21" s="416"/>
      <c r="D21" s="144">
        <f>'Data Record(2)'!Z21</f>
        <v>4.9999999999883471E-5</v>
      </c>
      <c r="E21" s="145">
        <f t="shared" si="0"/>
        <v>4.9999999999883471E-5</v>
      </c>
      <c r="F21" s="146">
        <f t="shared" si="11"/>
        <v>3.0000000000000001E-3</v>
      </c>
      <c r="G21" s="147">
        <f t="shared" si="1"/>
        <v>1.5E-3</v>
      </c>
      <c r="H21" s="148">
        <f t="shared" si="9"/>
        <v>6.9000000000000006E-2</v>
      </c>
      <c r="I21" s="148">
        <f t="shared" si="10"/>
        <v>3.9837168574084182E-2</v>
      </c>
      <c r="J21" s="149">
        <f t="shared" si="6"/>
        <v>5.0000000000000002E-5</v>
      </c>
      <c r="K21" s="145">
        <f t="shared" si="2"/>
        <v>2.8867513459481293E-5</v>
      </c>
      <c r="L21" s="148">
        <f t="shared" si="7"/>
        <v>3.9865440337883307E-2</v>
      </c>
      <c r="M21" s="150">
        <f t="shared" si="3"/>
        <v>4.9999999999883471E-5</v>
      </c>
      <c r="N21" s="151">
        <f t="shared" si="4"/>
        <v>3637045666849.9063</v>
      </c>
      <c r="O21" s="152" t="str">
        <f t="shared" si="5"/>
        <v>2.00</v>
      </c>
      <c r="P21" s="156">
        <f>(L21*O21)*20</f>
        <v>1.5946176135153323</v>
      </c>
    </row>
    <row r="22" spans="1:16" ht="18.75">
      <c r="A22" s="155"/>
      <c r="B22" s="415">
        <f>'Data Record(2)'!A23</f>
        <v>7000</v>
      </c>
      <c r="C22" s="416"/>
      <c r="D22" s="144">
        <f>'Data Record(2)'!Z23</f>
        <v>1.250000000008337E-4</v>
      </c>
      <c r="E22" s="145">
        <f t="shared" si="0"/>
        <v>1.250000000008337E-4</v>
      </c>
      <c r="F22" s="146">
        <f t="shared" si="11"/>
        <v>3.0000000000000001E-3</v>
      </c>
      <c r="G22" s="147">
        <f t="shared" si="1"/>
        <v>1.5E-3</v>
      </c>
      <c r="H22" s="148">
        <f t="shared" si="9"/>
        <v>8.0500000000000002E-2</v>
      </c>
      <c r="I22" s="148">
        <f t="shared" si="10"/>
        <v>4.647669666976488E-2</v>
      </c>
      <c r="J22" s="149">
        <f t="shared" si="6"/>
        <v>5.0000000000000002E-5</v>
      </c>
      <c r="K22" s="145">
        <f t="shared" si="2"/>
        <v>2.8867513459481293E-5</v>
      </c>
      <c r="L22" s="148">
        <f t="shared" si="7"/>
        <v>4.6501073016293581E-2</v>
      </c>
      <c r="M22" s="150">
        <f t="shared" si="3"/>
        <v>1.250000000008337E-4</v>
      </c>
      <c r="N22" s="151">
        <f t="shared" si="4"/>
        <v>172367092091.14719</v>
      </c>
      <c r="O22" s="152" t="str">
        <f t="shared" si="5"/>
        <v>2.00</v>
      </c>
      <c r="P22" s="156">
        <f>(L22*O22)*24</f>
        <v>2.2320515047820919</v>
      </c>
    </row>
    <row r="23" spans="1:16" ht="18.75">
      <c r="A23" s="155"/>
      <c r="B23" s="415">
        <f>'Data Record(2)'!A25</f>
        <v>8000</v>
      </c>
      <c r="C23" s="416"/>
      <c r="D23" s="144">
        <f>'Data Record(2)'!Z25</f>
        <v>7.4999999998542284E-5</v>
      </c>
      <c r="E23" s="145">
        <f t="shared" si="0"/>
        <v>7.4999999998542284E-5</v>
      </c>
      <c r="F23" s="146">
        <f t="shared" si="11"/>
        <v>3.0000000000000001E-3</v>
      </c>
      <c r="G23" s="147">
        <f t="shared" si="1"/>
        <v>1.5E-3</v>
      </c>
      <c r="H23" s="148">
        <f t="shared" si="9"/>
        <v>9.1999999999999998E-2</v>
      </c>
      <c r="I23" s="148">
        <f t="shared" si="10"/>
        <v>5.3116224765445572E-2</v>
      </c>
      <c r="J23" s="149">
        <f t="shared" si="6"/>
        <v>5.0000000000000002E-5</v>
      </c>
      <c r="K23" s="145">
        <f t="shared" si="2"/>
        <v>2.8867513459481293E-5</v>
      </c>
      <c r="L23" s="148">
        <f t="shared" si="7"/>
        <v>5.3137461283605435E-2</v>
      </c>
      <c r="M23" s="150">
        <f t="shared" si="3"/>
        <v>7.4999999998542284E-5</v>
      </c>
      <c r="N23" s="151">
        <f t="shared" si="4"/>
        <v>2267778648810.395</v>
      </c>
      <c r="O23" s="152" t="str">
        <f t="shared" si="5"/>
        <v>2.00</v>
      </c>
      <c r="P23" s="156">
        <f>(L23*O23)*27</f>
        <v>2.8694229093146935</v>
      </c>
    </row>
    <row r="24" spans="1:16" ht="18.75">
      <c r="A24" s="155"/>
      <c r="B24" s="415">
        <f>'Data Record(2)'!A27</f>
        <v>9000</v>
      </c>
      <c r="C24" s="416"/>
      <c r="D24" s="144">
        <f>'Data Record(2)'!Z27</f>
        <v>4.0824829047741543E-5</v>
      </c>
      <c r="E24" s="145">
        <f t="shared" si="0"/>
        <v>4.0824829047741543E-5</v>
      </c>
      <c r="F24" s="146">
        <f t="shared" si="11"/>
        <v>3.0000000000000001E-3</v>
      </c>
      <c r="G24" s="147">
        <f t="shared" si="1"/>
        <v>1.5E-3</v>
      </c>
      <c r="H24" s="148">
        <f t="shared" si="9"/>
        <v>0.10349999999999999</v>
      </c>
      <c r="I24" s="148">
        <f t="shared" si="10"/>
        <v>5.975575286112627E-2</v>
      </c>
      <c r="J24" s="149">
        <f t="shared" si="6"/>
        <v>5.0000000000000002E-5</v>
      </c>
      <c r="K24" s="145">
        <f t="shared" si="2"/>
        <v>2.8867513459481293E-5</v>
      </c>
      <c r="L24" s="148">
        <f t="shared" si="7"/>
        <v>5.9774597447410725E-2</v>
      </c>
      <c r="M24" s="150">
        <f t="shared" si="3"/>
        <v>4.0824829047741543E-5</v>
      </c>
      <c r="N24" s="151">
        <f t="shared" si="4"/>
        <v>41362963837127.836</v>
      </c>
      <c r="O24" s="152" t="str">
        <f t="shared" si="5"/>
        <v>2.00</v>
      </c>
      <c r="P24" s="156">
        <f>(L24*O24)*30</f>
        <v>3.5864758468446434</v>
      </c>
    </row>
    <row r="25" spans="1:16" ht="18.75">
      <c r="A25" s="155"/>
      <c r="B25" s="415">
        <f>'Data Record(2)'!A29</f>
        <v>10000</v>
      </c>
      <c r="C25" s="416"/>
      <c r="D25" s="144">
        <f>'Data Record(2)'!Z29</f>
        <v>1.1086778913890438E-4</v>
      </c>
      <c r="E25" s="145">
        <f t="shared" si="0"/>
        <v>1.1086778913890438E-4</v>
      </c>
      <c r="F25" s="146">
        <f t="shared" si="11"/>
        <v>3.0000000000000001E-3</v>
      </c>
      <c r="G25" s="147">
        <f t="shared" si="1"/>
        <v>1.5E-3</v>
      </c>
      <c r="H25" s="148">
        <f t="shared" si="9"/>
        <v>0.115</v>
      </c>
      <c r="I25" s="148">
        <f t="shared" si="10"/>
        <v>6.6395280956806968E-2</v>
      </c>
      <c r="J25" s="149">
        <f t="shared" si="6"/>
        <v>5.0000000000000002E-5</v>
      </c>
      <c r="K25" s="145">
        <f t="shared" si="2"/>
        <v>2.8867513459481293E-5</v>
      </c>
      <c r="L25" s="148">
        <f t="shared" si="7"/>
        <v>6.641232158517979E-2</v>
      </c>
      <c r="M25" s="150">
        <f t="shared" si="3"/>
        <v>1.1086778913890438E-4</v>
      </c>
      <c r="N25" s="151">
        <f t="shared" si="4"/>
        <v>1158819006103.9175</v>
      </c>
      <c r="O25" s="152" t="str">
        <f t="shared" si="5"/>
        <v>2.00</v>
      </c>
      <c r="P25" s="156">
        <f>(L25*O25)*34</f>
        <v>4.5160378677922255</v>
      </c>
    </row>
    <row r="26" spans="1:16" ht="18.75">
      <c r="A26" s="155"/>
      <c r="B26" s="415">
        <f>'Data Record(2)'!A31</f>
        <v>20000</v>
      </c>
      <c r="C26" s="416"/>
      <c r="D26" s="144">
        <f>'Data Record(2)'!Z31</f>
        <v>2.4999999993724487E-5</v>
      </c>
      <c r="E26" s="145">
        <f t="shared" si="0"/>
        <v>2.4999999993724487E-5</v>
      </c>
      <c r="F26" s="146">
        <f t="shared" si="11"/>
        <v>3.0000000000000001E-3</v>
      </c>
      <c r="G26" s="147">
        <f t="shared" si="1"/>
        <v>1.5E-3</v>
      </c>
      <c r="H26" s="148">
        <f t="shared" si="9"/>
        <v>0.23</v>
      </c>
      <c r="I26" s="148">
        <f t="shared" si="10"/>
        <v>0.13279056191361394</v>
      </c>
      <c r="J26" s="149">
        <f t="shared" si="6"/>
        <v>5.0000000000000002E-5</v>
      </c>
      <c r="K26" s="145">
        <f t="shared" si="2"/>
        <v>2.8867513459481293E-5</v>
      </c>
      <c r="L26" s="148">
        <f t="shared" si="7"/>
        <v>0.13279903912177479</v>
      </c>
      <c r="M26" s="150">
        <f t="shared" si="3"/>
        <v>2.4999999993724487E-5</v>
      </c>
      <c r="N26" s="151">
        <f t="shared" si="4"/>
        <v>7165759132946264</v>
      </c>
      <c r="O26" s="152" t="str">
        <f t="shared" si="5"/>
        <v>2.00</v>
      </c>
      <c r="P26" s="252">
        <f>(L26*O26)*67</f>
        <v>17.795071242317821</v>
      </c>
    </row>
    <row r="27" spans="1:16" ht="18.75">
      <c r="A27" s="155"/>
      <c r="B27" s="415">
        <f>'Data Record(2)'!A33</f>
        <v>30000</v>
      </c>
      <c r="C27" s="416"/>
      <c r="D27" s="144">
        <f>'Data Record(2)'!Z33</f>
        <v>1.2500000000462326E-4</v>
      </c>
      <c r="E27" s="145">
        <f t="shared" si="0"/>
        <v>1.2500000000462326E-4</v>
      </c>
      <c r="F27" s="146">
        <f t="shared" si="11"/>
        <v>3.0000000000000001E-3</v>
      </c>
      <c r="G27" s="147">
        <f t="shared" si="1"/>
        <v>1.5E-3</v>
      </c>
      <c r="H27" s="148">
        <f t="shared" si="9"/>
        <v>0.34499999999999997</v>
      </c>
      <c r="I27" s="148">
        <f t="shared" si="10"/>
        <v>0.19918584287042088</v>
      </c>
      <c r="J27" s="149">
        <f t="shared" si="6"/>
        <v>5.0000000000000002E-5</v>
      </c>
      <c r="K27" s="145">
        <f t="shared" si="2"/>
        <v>2.8867513459481293E-5</v>
      </c>
      <c r="L27" s="148">
        <f t="shared" si="7"/>
        <v>0.19919153209494958</v>
      </c>
      <c r="M27" s="150">
        <f t="shared" si="3"/>
        <v>1.2500000000462326E-4</v>
      </c>
      <c r="N27" s="151">
        <f t="shared" si="4"/>
        <v>58034459690410.336</v>
      </c>
      <c r="O27" s="152" t="str">
        <f t="shared" si="5"/>
        <v>2.00</v>
      </c>
      <c r="P27" s="252">
        <f>(L27*O27)*100</f>
        <v>39.838306418989916</v>
      </c>
    </row>
    <row r="28" spans="1:16" ht="18.75">
      <c r="A28" s="155"/>
      <c r="B28" s="415">
        <f>'Data Record(2)'!A35</f>
        <v>40000</v>
      </c>
      <c r="C28" s="416"/>
      <c r="D28" s="144">
        <f>'Data Record(2)'!Z35</f>
        <v>1.4719601442759323E-4</v>
      </c>
      <c r="E28" s="145">
        <f t="shared" si="0"/>
        <v>1.4719601442759323E-4</v>
      </c>
      <c r="F28" s="146">
        <f t="shared" si="11"/>
        <v>3.0000000000000001E-3</v>
      </c>
      <c r="G28" s="147">
        <f t="shared" si="1"/>
        <v>1.5E-3</v>
      </c>
      <c r="H28" s="148">
        <f t="shared" si="9"/>
        <v>0.46</v>
      </c>
      <c r="I28" s="148">
        <f t="shared" si="10"/>
        <v>0.26558112382722787</v>
      </c>
      <c r="J28" s="149">
        <f t="shared" si="6"/>
        <v>5.0000000000000002E-5</v>
      </c>
      <c r="K28" s="145">
        <f t="shared" si="2"/>
        <v>2.8867513459481293E-5</v>
      </c>
      <c r="L28" s="148">
        <f t="shared" si="7"/>
        <v>0.26558540214652865</v>
      </c>
      <c r="M28" s="150">
        <f t="shared" si="3"/>
        <v>1.4719601442759323E-4</v>
      </c>
      <c r="N28" s="151">
        <f t="shared" si="4"/>
        <v>95383906990533.906</v>
      </c>
      <c r="O28" s="152" t="str">
        <f t="shared" si="5"/>
        <v>2.00</v>
      </c>
      <c r="P28" s="252">
        <f>(L28*O28)*134</f>
        <v>71.176887775269677</v>
      </c>
    </row>
    <row r="29" spans="1:16" ht="18.75">
      <c r="A29" s="155"/>
      <c r="B29" s="415">
        <f>'Data Record(2)'!A37</f>
        <v>50000</v>
      </c>
      <c r="C29" s="416"/>
      <c r="D29" s="144">
        <f>'Data Record(2)'!Z37</f>
        <v>1.4719601442759323E-4</v>
      </c>
      <c r="E29" s="145">
        <f t="shared" si="0"/>
        <v>1.4719601442759323E-4</v>
      </c>
      <c r="F29" s="146">
        <f t="shared" si="11"/>
        <v>3.0000000000000001E-3</v>
      </c>
      <c r="G29" s="147">
        <f t="shared" si="1"/>
        <v>1.5E-3</v>
      </c>
      <c r="H29" s="148">
        <f t="shared" si="9"/>
        <v>0.57499999999999996</v>
      </c>
      <c r="I29" s="148">
        <f t="shared" si="10"/>
        <v>0.33197640478403478</v>
      </c>
      <c r="J29" s="149">
        <f t="shared" si="6"/>
        <v>5.0000000000000002E-5</v>
      </c>
      <c r="K29" s="145">
        <f t="shared" si="2"/>
        <v>2.8867513459481293E-5</v>
      </c>
      <c r="L29" s="148">
        <f t="shared" si="7"/>
        <v>0.33197982744939986</v>
      </c>
      <c r="M29" s="150">
        <f t="shared" si="3"/>
        <v>1.4719601442759323E-4</v>
      </c>
      <c r="N29" s="151">
        <f t="shared" si="4"/>
        <v>232865464849641.41</v>
      </c>
      <c r="O29" s="152" t="str">
        <f t="shared" si="5"/>
        <v>2.00</v>
      </c>
      <c r="P29" s="252">
        <f>(L29*O29)*167</f>
        <v>110.88126236809956</v>
      </c>
    </row>
    <row r="30" spans="1:16">
      <c r="A30" s="155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251"/>
    </row>
    <row r="31" spans="1:16" ht="18" customHeight="1">
      <c r="A31" s="155"/>
      <c r="B31" s="157"/>
      <c r="C31" s="157"/>
      <c r="D31" s="158" t="s">
        <v>55</v>
      </c>
      <c r="E31" s="159"/>
      <c r="F31" s="159"/>
      <c r="G31" s="159"/>
      <c r="H31" s="159"/>
      <c r="I31" s="159"/>
      <c r="J31" s="159"/>
      <c r="K31" s="159"/>
      <c r="L31" s="159"/>
      <c r="M31" s="159"/>
      <c r="N31" s="159"/>
      <c r="O31" s="159"/>
      <c r="P31" s="160"/>
    </row>
    <row r="32" spans="1:16" ht="38.25" customHeight="1">
      <c r="A32" s="161"/>
      <c r="B32" s="157"/>
      <c r="C32" s="157"/>
      <c r="D32" s="419" t="s">
        <v>93</v>
      </c>
      <c r="E32" s="420"/>
      <c r="F32" s="420"/>
      <c r="G32" s="420"/>
      <c r="H32" s="420"/>
      <c r="I32" s="420"/>
      <c r="J32" s="420"/>
      <c r="K32" s="420"/>
      <c r="L32" s="420"/>
      <c r="M32" s="420"/>
      <c r="N32" s="420"/>
      <c r="O32" s="420"/>
      <c r="P32" s="421"/>
    </row>
    <row r="33" spans="1:16" ht="18.75" customHeight="1">
      <c r="A33" s="155"/>
      <c r="B33" s="157"/>
      <c r="C33" s="157"/>
      <c r="D33" s="157"/>
      <c r="E33" s="157"/>
      <c r="F33" s="157"/>
      <c r="G33" s="157"/>
      <c r="H33" s="157"/>
      <c r="I33" s="157"/>
      <c r="J33" s="157"/>
      <c r="K33" s="157"/>
      <c r="L33" s="157"/>
      <c r="M33" s="157"/>
      <c r="N33" s="157"/>
      <c r="O33" s="157"/>
      <c r="P33" s="157"/>
    </row>
    <row r="34" spans="1:16">
      <c r="A34" s="155"/>
      <c r="B34" s="157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7"/>
      <c r="P34" s="157"/>
    </row>
    <row r="35" spans="1:16">
      <c r="A35" s="155"/>
      <c r="B35" s="157"/>
      <c r="C35" s="157"/>
      <c r="D35" s="157"/>
      <c r="E35" s="157"/>
      <c r="F35" s="157"/>
      <c r="G35" s="157"/>
      <c r="H35" s="157"/>
      <c r="I35" s="157"/>
      <c r="J35" s="157"/>
      <c r="K35" s="157"/>
      <c r="L35" s="157"/>
      <c r="M35" s="157"/>
      <c r="N35" s="157"/>
      <c r="O35" s="157"/>
      <c r="P35" s="157"/>
    </row>
    <row r="36" spans="1:16">
      <c r="A36" s="155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  <c r="N36" s="157"/>
      <c r="O36" s="157"/>
      <c r="P36" s="157"/>
    </row>
    <row r="37" spans="1:16">
      <c r="A37" s="155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</row>
    <row r="38" spans="1:16">
      <c r="A38" s="155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</row>
    <row r="39" spans="1:16">
      <c r="A39" s="155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</row>
    <row r="40" spans="1:16">
      <c r="A40" s="155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</row>
    <row r="41" spans="1:16">
      <c r="A41" s="155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</row>
    <row r="42" spans="1:16">
      <c r="A42" s="155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</row>
    <row r="43" spans="1:16">
      <c r="A43" s="155"/>
      <c r="B43" s="157"/>
      <c r="C43" s="157"/>
      <c r="D43" s="157"/>
      <c r="E43" s="157"/>
      <c r="F43" s="157"/>
      <c r="G43" s="157"/>
      <c r="H43" s="157"/>
      <c r="I43" s="157"/>
      <c r="J43" s="157"/>
      <c r="K43" s="157"/>
      <c r="L43" s="157"/>
      <c r="M43" s="157"/>
      <c r="N43" s="157"/>
      <c r="O43" s="157"/>
      <c r="P43" s="157"/>
    </row>
    <row r="44" spans="1:16">
      <c r="A44" s="155"/>
      <c r="B44" s="157"/>
      <c r="C44" s="157"/>
      <c r="D44" s="157"/>
      <c r="E44" s="157"/>
      <c r="F44" s="157"/>
      <c r="G44" s="157"/>
      <c r="H44" s="157"/>
      <c r="I44" s="157"/>
      <c r="J44" s="157"/>
      <c r="K44" s="157"/>
      <c r="L44" s="157"/>
      <c r="M44" s="157"/>
      <c r="N44" s="157"/>
      <c r="O44" s="157"/>
      <c r="P44" s="157"/>
    </row>
    <row r="45" spans="1:16">
      <c r="A45" s="155"/>
      <c r="B45" s="157"/>
      <c r="C45" s="157"/>
      <c r="D45" s="157"/>
      <c r="E45" s="157"/>
      <c r="F45" s="157"/>
      <c r="G45" s="157"/>
      <c r="H45" s="157"/>
      <c r="I45" s="157"/>
      <c r="J45" s="157"/>
      <c r="K45" s="157"/>
      <c r="L45" s="157"/>
      <c r="M45" s="157"/>
      <c r="N45" s="157"/>
      <c r="O45" s="157"/>
      <c r="P45" s="157"/>
    </row>
    <row r="46" spans="1:16">
      <c r="A46" s="155"/>
      <c r="B46" s="157"/>
      <c r="C46" s="157"/>
      <c r="D46" s="157"/>
      <c r="E46" s="157"/>
      <c r="F46" s="157"/>
      <c r="G46" s="157"/>
      <c r="H46" s="157"/>
      <c r="I46" s="157"/>
      <c r="J46" s="157"/>
      <c r="K46" s="157"/>
      <c r="L46" s="157"/>
      <c r="M46" s="157"/>
      <c r="N46" s="157"/>
      <c r="O46" s="157"/>
      <c r="P46" s="157"/>
    </row>
    <row r="47" spans="1:16">
      <c r="A47" s="155"/>
      <c r="B47" s="157"/>
      <c r="C47" s="157"/>
      <c r="D47" s="157"/>
      <c r="E47" s="157"/>
      <c r="F47" s="157"/>
      <c r="G47" s="157"/>
      <c r="H47" s="157"/>
      <c r="I47" s="157"/>
      <c r="J47" s="157"/>
      <c r="K47" s="157"/>
      <c r="L47" s="157"/>
      <c r="M47" s="157"/>
      <c r="N47" s="157"/>
      <c r="O47" s="157"/>
      <c r="P47" s="157"/>
    </row>
    <row r="48" spans="1:16">
      <c r="A48" s="155"/>
      <c r="B48" s="157"/>
      <c r="C48" s="157"/>
      <c r="D48" s="157"/>
      <c r="E48" s="157"/>
      <c r="F48" s="157"/>
      <c r="G48" s="157"/>
      <c r="H48" s="157"/>
      <c r="I48" s="157"/>
      <c r="J48" s="157"/>
      <c r="K48" s="157"/>
      <c r="L48" s="157"/>
      <c r="M48" s="157"/>
      <c r="N48" s="157"/>
      <c r="O48" s="157"/>
      <c r="P48" s="157"/>
    </row>
    <row r="49" spans="1:16">
      <c r="A49" s="155"/>
      <c r="B49" s="157"/>
      <c r="C49" s="157"/>
      <c r="D49" s="157"/>
      <c r="E49" s="157"/>
      <c r="F49" s="157"/>
      <c r="G49" s="157"/>
      <c r="H49" s="157"/>
      <c r="I49" s="157"/>
      <c r="J49" s="157"/>
      <c r="K49" s="157"/>
      <c r="L49" s="157"/>
      <c r="M49" s="157"/>
      <c r="N49" s="157"/>
      <c r="O49" s="157"/>
      <c r="P49" s="157"/>
    </row>
    <row r="50" spans="1:16">
      <c r="A50" s="155"/>
      <c r="B50" s="157"/>
      <c r="C50" s="157"/>
      <c r="D50" s="157"/>
      <c r="E50" s="157"/>
      <c r="F50" s="157"/>
      <c r="G50" s="157"/>
      <c r="H50" s="157"/>
      <c r="I50" s="157"/>
      <c r="J50" s="157"/>
      <c r="K50" s="157"/>
      <c r="L50" s="157"/>
      <c r="M50" s="157"/>
      <c r="N50" s="157"/>
      <c r="O50" s="157"/>
      <c r="P50" s="157"/>
    </row>
    <row r="51" spans="1:16">
      <c r="A51" s="155"/>
      <c r="B51" s="157"/>
      <c r="C51" s="157"/>
      <c r="D51" s="157"/>
      <c r="E51" s="157"/>
      <c r="F51" s="157"/>
      <c r="G51" s="157"/>
      <c r="H51" s="157"/>
      <c r="I51" s="157"/>
      <c r="J51" s="157"/>
      <c r="K51" s="157"/>
      <c r="L51" s="157"/>
      <c r="M51" s="157"/>
      <c r="N51" s="157"/>
      <c r="O51" s="157"/>
      <c r="P51" s="157"/>
    </row>
    <row r="52" spans="1:16">
      <c r="A52" s="155"/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7"/>
      <c r="O52" s="157"/>
      <c r="P52" s="157"/>
    </row>
    <row r="53" spans="1:16">
      <c r="A53" s="155"/>
      <c r="B53" s="157"/>
      <c r="C53" s="157"/>
      <c r="D53" s="157"/>
      <c r="E53" s="157"/>
      <c r="F53" s="157"/>
      <c r="G53" s="157"/>
      <c r="H53" s="157"/>
      <c r="I53" s="157"/>
      <c r="J53" s="157"/>
      <c r="K53" s="157"/>
      <c r="L53" s="157"/>
      <c r="M53" s="157"/>
      <c r="N53" s="157"/>
      <c r="O53" s="157"/>
      <c r="P53" s="157"/>
    </row>
    <row r="54" spans="1:16">
      <c r="A54" s="155"/>
      <c r="B54" s="157"/>
      <c r="C54" s="157"/>
      <c r="D54" s="157"/>
      <c r="E54" s="157"/>
      <c r="F54" s="157"/>
      <c r="G54" s="157"/>
      <c r="H54" s="157"/>
      <c r="I54" s="157"/>
      <c r="J54" s="157"/>
      <c r="K54" s="157"/>
      <c r="L54" s="157"/>
      <c r="M54" s="157"/>
      <c r="N54" s="157"/>
      <c r="O54" s="157"/>
      <c r="P54" s="157"/>
    </row>
    <row r="55" spans="1:16">
      <c r="A55" s="155"/>
      <c r="B55" s="157"/>
      <c r="C55" s="157"/>
      <c r="D55" s="157"/>
      <c r="E55" s="157"/>
      <c r="F55" s="157"/>
      <c r="G55" s="157"/>
      <c r="H55" s="157"/>
      <c r="I55" s="157"/>
      <c r="J55" s="157"/>
      <c r="K55" s="157"/>
      <c r="L55" s="157"/>
      <c r="M55" s="157"/>
      <c r="N55" s="157"/>
      <c r="O55" s="157"/>
      <c r="P55" s="157"/>
    </row>
    <row r="56" spans="1:16">
      <c r="A56" s="155"/>
      <c r="B56" s="157"/>
      <c r="C56" s="157"/>
      <c r="D56" s="157"/>
      <c r="E56" s="157"/>
      <c r="F56" s="157"/>
      <c r="G56" s="157"/>
      <c r="H56" s="157"/>
      <c r="I56" s="157"/>
      <c r="J56" s="157"/>
      <c r="K56" s="157"/>
      <c r="L56" s="157"/>
      <c r="M56" s="157"/>
      <c r="N56" s="157"/>
      <c r="O56" s="157"/>
      <c r="P56" s="157"/>
    </row>
    <row r="57" spans="1:16">
      <c r="A57" s="155"/>
      <c r="B57" s="157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</row>
    <row r="58" spans="1:16">
      <c r="A58" s="155"/>
      <c r="B58" s="157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7"/>
      <c r="O58" s="157"/>
      <c r="P58" s="157"/>
    </row>
    <row r="59" spans="1:16">
      <c r="A59" s="155"/>
      <c r="B59" s="157"/>
      <c r="C59" s="157"/>
      <c r="D59" s="157"/>
      <c r="E59" s="157"/>
      <c r="F59" s="157"/>
      <c r="G59" s="157"/>
      <c r="H59" s="157"/>
      <c r="I59" s="157"/>
      <c r="J59" s="157"/>
      <c r="K59" s="157"/>
      <c r="L59" s="157"/>
      <c r="M59" s="157"/>
      <c r="N59" s="157"/>
      <c r="O59" s="157"/>
      <c r="P59" s="157"/>
    </row>
    <row r="60" spans="1:16">
      <c r="A60" s="155"/>
      <c r="B60" s="157"/>
      <c r="C60" s="157"/>
      <c r="D60" s="157"/>
      <c r="E60" s="157"/>
      <c r="F60" s="157"/>
      <c r="G60" s="157"/>
      <c r="H60" s="157"/>
      <c r="I60" s="157"/>
      <c r="J60" s="157"/>
      <c r="K60" s="157"/>
      <c r="L60" s="157"/>
      <c r="M60" s="157"/>
      <c r="N60" s="157"/>
      <c r="O60" s="157"/>
      <c r="P60" s="157"/>
    </row>
    <row r="61" spans="1:16">
      <c r="A61" s="155"/>
      <c r="B61" s="157"/>
      <c r="C61" s="157"/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</row>
    <row r="62" spans="1:16">
      <c r="A62" s="155"/>
      <c r="B62" s="157"/>
      <c r="C62" s="157"/>
      <c r="D62" s="157"/>
      <c r="E62" s="157"/>
      <c r="F62" s="157"/>
      <c r="G62" s="157"/>
      <c r="H62" s="157"/>
      <c r="I62" s="157"/>
      <c r="J62" s="157"/>
      <c r="K62" s="157"/>
      <c r="L62" s="157"/>
      <c r="M62" s="157"/>
      <c r="N62" s="157"/>
      <c r="O62" s="157"/>
      <c r="P62" s="157"/>
    </row>
    <row r="63" spans="1:16">
      <c r="A63" s="155"/>
      <c r="B63" s="157"/>
      <c r="C63" s="157"/>
      <c r="D63" s="157"/>
      <c r="E63" s="157"/>
      <c r="F63" s="157"/>
      <c r="G63" s="157"/>
      <c r="H63" s="157"/>
      <c r="I63" s="157"/>
      <c r="J63" s="157"/>
      <c r="K63" s="157"/>
      <c r="L63" s="157"/>
      <c r="M63" s="157"/>
      <c r="N63" s="157"/>
      <c r="O63" s="157"/>
      <c r="P63" s="157"/>
    </row>
    <row r="64" spans="1:16">
      <c r="A64" s="155"/>
      <c r="B64" s="157"/>
      <c r="C64" s="157"/>
      <c r="D64" s="157"/>
      <c r="E64" s="157"/>
      <c r="F64" s="157"/>
      <c r="G64" s="157"/>
      <c r="H64" s="157"/>
      <c r="I64" s="157"/>
      <c r="J64" s="157"/>
      <c r="K64" s="157"/>
      <c r="L64" s="157"/>
      <c r="M64" s="157"/>
      <c r="N64" s="157"/>
      <c r="O64" s="157"/>
      <c r="P64" s="157"/>
    </row>
    <row r="65" spans="1:16">
      <c r="A65" s="155"/>
      <c r="B65" s="157"/>
      <c r="C65" s="157"/>
      <c r="D65" s="157"/>
      <c r="E65" s="157"/>
      <c r="F65" s="157"/>
      <c r="G65" s="157"/>
      <c r="H65" s="157"/>
      <c r="I65" s="157"/>
      <c r="J65" s="157"/>
      <c r="K65" s="157"/>
      <c r="L65" s="157"/>
      <c r="M65" s="157"/>
      <c r="N65" s="157"/>
      <c r="O65" s="157"/>
      <c r="P65" s="157"/>
    </row>
    <row r="66" spans="1:16">
      <c r="A66" s="155"/>
      <c r="B66" s="157"/>
      <c r="C66" s="157"/>
      <c r="D66" s="157"/>
      <c r="E66" s="157"/>
      <c r="F66" s="157"/>
      <c r="G66" s="157"/>
      <c r="H66" s="157"/>
      <c r="I66" s="157"/>
      <c r="J66" s="157"/>
      <c r="K66" s="157"/>
      <c r="L66" s="157"/>
      <c r="M66" s="157"/>
      <c r="N66" s="157"/>
      <c r="O66" s="157"/>
      <c r="P66" s="157"/>
    </row>
    <row r="67" spans="1:16">
      <c r="A67" s="155"/>
      <c r="B67" s="157"/>
      <c r="C67" s="157"/>
      <c r="D67" s="157"/>
      <c r="E67" s="157"/>
      <c r="F67" s="157"/>
      <c r="G67" s="157"/>
      <c r="H67" s="157"/>
      <c r="I67" s="157"/>
      <c r="J67" s="157"/>
      <c r="K67" s="157"/>
      <c r="L67" s="157"/>
      <c r="M67" s="157"/>
      <c r="N67" s="157"/>
      <c r="O67" s="157"/>
      <c r="P67" s="157"/>
    </row>
    <row r="68" spans="1:16">
      <c r="A68" s="155"/>
      <c r="B68" s="157"/>
      <c r="C68" s="157"/>
      <c r="D68" s="157"/>
      <c r="E68" s="157"/>
      <c r="F68" s="157"/>
      <c r="G68" s="157"/>
      <c r="H68" s="157"/>
      <c r="I68" s="157"/>
      <c r="J68" s="157"/>
      <c r="K68" s="157"/>
      <c r="L68" s="157"/>
      <c r="M68" s="157"/>
      <c r="N68" s="157"/>
      <c r="O68" s="157"/>
      <c r="P68" s="157"/>
    </row>
    <row r="69" spans="1:16">
      <c r="A69" s="155"/>
      <c r="B69" s="157"/>
      <c r="C69" s="157"/>
      <c r="D69" s="157"/>
      <c r="E69" s="157"/>
      <c r="F69" s="157"/>
      <c r="G69" s="157"/>
      <c r="H69" s="157"/>
      <c r="I69" s="157"/>
      <c r="J69" s="157"/>
      <c r="K69" s="157"/>
      <c r="L69" s="157"/>
      <c r="M69" s="157"/>
      <c r="N69" s="157"/>
      <c r="O69" s="157"/>
      <c r="P69" s="157"/>
    </row>
    <row r="70" spans="1:16">
      <c r="A70" s="155"/>
      <c r="B70" s="157"/>
      <c r="C70" s="157"/>
      <c r="D70" s="157"/>
      <c r="E70" s="157"/>
      <c r="F70" s="157"/>
      <c r="G70" s="157"/>
      <c r="H70" s="157"/>
      <c r="I70" s="157"/>
      <c r="J70" s="157"/>
      <c r="K70" s="157"/>
      <c r="L70" s="157"/>
      <c r="M70" s="157"/>
      <c r="N70" s="157"/>
      <c r="O70" s="157"/>
      <c r="P70" s="157"/>
    </row>
    <row r="71" spans="1:16">
      <c r="A71" s="155"/>
      <c r="B71" s="157"/>
      <c r="C71" s="157"/>
      <c r="D71" s="157"/>
      <c r="E71" s="157"/>
      <c r="F71" s="157"/>
      <c r="G71" s="157"/>
      <c r="H71" s="157"/>
      <c r="I71" s="157"/>
      <c r="J71" s="157"/>
      <c r="K71" s="157"/>
      <c r="L71" s="157"/>
      <c r="M71" s="157"/>
      <c r="N71" s="157"/>
      <c r="O71" s="157"/>
      <c r="P71" s="157"/>
    </row>
    <row r="72" spans="1:16">
      <c r="A72" s="155"/>
      <c r="B72" s="157"/>
      <c r="C72" s="157"/>
      <c r="D72" s="157"/>
      <c r="E72" s="157"/>
      <c r="F72" s="157"/>
      <c r="G72" s="157"/>
      <c r="H72" s="157"/>
      <c r="I72" s="157"/>
      <c r="J72" s="157"/>
      <c r="K72" s="157"/>
      <c r="L72" s="157"/>
      <c r="M72" s="157"/>
      <c r="N72" s="157"/>
      <c r="O72" s="157"/>
      <c r="P72" s="157"/>
    </row>
    <row r="73" spans="1:16">
      <c r="A73" s="155"/>
      <c r="B73" s="157"/>
      <c r="C73" s="157"/>
      <c r="D73" s="157"/>
      <c r="E73" s="157"/>
      <c r="F73" s="157"/>
      <c r="G73" s="157"/>
      <c r="H73" s="157"/>
      <c r="I73" s="157"/>
      <c r="J73" s="157"/>
      <c r="K73" s="157"/>
      <c r="L73" s="157"/>
      <c r="M73" s="157"/>
      <c r="N73" s="157"/>
      <c r="O73" s="157"/>
      <c r="P73" s="157"/>
    </row>
    <row r="74" spans="1:16">
      <c r="A74" s="155"/>
      <c r="B74" s="157"/>
      <c r="C74" s="157"/>
      <c r="D74" s="157"/>
      <c r="E74" s="157"/>
      <c r="F74" s="157"/>
      <c r="G74" s="157"/>
      <c r="H74" s="157"/>
      <c r="I74" s="157"/>
      <c r="J74" s="157"/>
      <c r="K74" s="157"/>
      <c r="L74" s="157"/>
      <c r="M74" s="157"/>
      <c r="N74" s="157"/>
      <c r="O74" s="157"/>
      <c r="P74" s="157"/>
    </row>
    <row r="75" spans="1:16">
      <c r="A75" s="155"/>
      <c r="B75" s="157"/>
      <c r="C75" s="157"/>
      <c r="D75" s="157"/>
      <c r="E75" s="157"/>
      <c r="F75" s="157"/>
      <c r="G75" s="157"/>
      <c r="H75" s="157"/>
      <c r="I75" s="157"/>
      <c r="J75" s="157"/>
      <c r="K75" s="157"/>
      <c r="L75" s="157"/>
      <c r="M75" s="157"/>
      <c r="N75" s="157"/>
      <c r="O75" s="157"/>
      <c r="P75" s="157"/>
    </row>
    <row r="76" spans="1:16">
      <c r="A76" s="155"/>
      <c r="B76" s="157"/>
      <c r="C76" s="157"/>
      <c r="D76" s="157"/>
      <c r="E76" s="157"/>
      <c r="F76" s="157"/>
      <c r="G76" s="157"/>
      <c r="H76" s="157"/>
      <c r="I76" s="157"/>
      <c r="J76" s="157"/>
      <c r="K76" s="157"/>
      <c r="L76" s="157"/>
      <c r="M76" s="157"/>
      <c r="N76" s="157"/>
      <c r="O76" s="157"/>
      <c r="P76" s="157"/>
    </row>
    <row r="77" spans="1:16">
      <c r="A77" s="155"/>
      <c r="B77" s="157"/>
      <c r="C77" s="157"/>
      <c r="D77" s="157"/>
      <c r="E77" s="157"/>
      <c r="F77" s="157"/>
      <c r="G77" s="157"/>
      <c r="H77" s="157"/>
      <c r="I77" s="157"/>
      <c r="J77" s="157"/>
      <c r="K77" s="157"/>
      <c r="L77" s="157"/>
      <c r="M77" s="157"/>
      <c r="N77" s="157"/>
      <c r="O77" s="157"/>
      <c r="P77" s="157"/>
    </row>
    <row r="78" spans="1:16">
      <c r="A78" s="155"/>
      <c r="B78" s="157"/>
      <c r="C78" s="157"/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</row>
    <row r="79" spans="1:16">
      <c r="A79" s="155"/>
      <c r="B79" s="157"/>
      <c r="C79" s="157"/>
      <c r="D79" s="157"/>
      <c r="E79" s="157"/>
      <c r="F79" s="157"/>
      <c r="G79" s="157"/>
      <c r="H79" s="157"/>
      <c r="I79" s="157"/>
      <c r="J79" s="157"/>
      <c r="K79" s="157"/>
      <c r="L79" s="157"/>
      <c r="M79" s="157"/>
      <c r="N79" s="157"/>
      <c r="O79" s="157"/>
      <c r="P79" s="157"/>
    </row>
    <row r="80" spans="1:16">
      <c r="A80" s="155"/>
      <c r="B80" s="157"/>
      <c r="C80" s="157"/>
      <c r="D80" s="157"/>
      <c r="E80" s="157"/>
      <c r="F80" s="157"/>
      <c r="G80" s="157"/>
      <c r="H80" s="157"/>
      <c r="I80" s="157"/>
      <c r="J80" s="157"/>
      <c r="K80" s="157"/>
      <c r="L80" s="157"/>
      <c r="M80" s="157"/>
      <c r="N80" s="157"/>
      <c r="O80" s="157"/>
      <c r="P80" s="157"/>
    </row>
    <row r="81" spans="1:16">
      <c r="A81" s="155"/>
      <c r="B81" s="157"/>
      <c r="C81" s="157"/>
      <c r="D81" s="157"/>
      <c r="E81" s="157"/>
      <c r="F81" s="157"/>
      <c r="G81" s="157"/>
      <c r="H81" s="157"/>
      <c r="I81" s="157"/>
      <c r="J81" s="157"/>
      <c r="K81" s="157"/>
      <c r="L81" s="157"/>
      <c r="M81" s="157"/>
      <c r="N81" s="157"/>
      <c r="O81" s="157"/>
      <c r="P81" s="157"/>
    </row>
    <row r="82" spans="1:16">
      <c r="A82" s="155"/>
      <c r="B82" s="157"/>
      <c r="C82" s="157"/>
      <c r="D82" s="157"/>
      <c r="E82" s="157"/>
      <c r="F82" s="157"/>
      <c r="G82" s="157"/>
      <c r="H82" s="157"/>
      <c r="I82" s="157"/>
      <c r="J82" s="157"/>
      <c r="K82" s="157"/>
      <c r="L82" s="157"/>
      <c r="M82" s="157"/>
      <c r="N82" s="157"/>
      <c r="O82" s="157"/>
      <c r="P82" s="157"/>
    </row>
    <row r="83" spans="1:16">
      <c r="A83" s="155"/>
      <c r="B83" s="157"/>
      <c r="C83" s="157"/>
      <c r="D83" s="157"/>
      <c r="E83" s="157"/>
      <c r="F83" s="157"/>
      <c r="G83" s="157"/>
      <c r="H83" s="157"/>
      <c r="I83" s="157"/>
      <c r="J83" s="157"/>
      <c r="K83" s="157"/>
      <c r="L83" s="157"/>
      <c r="M83" s="157"/>
      <c r="N83" s="157"/>
      <c r="O83" s="157"/>
      <c r="P83" s="157"/>
    </row>
    <row r="84" spans="1:16">
      <c r="A84" s="155"/>
      <c r="B84" s="157"/>
      <c r="C84" s="157"/>
      <c r="D84" s="157"/>
      <c r="E84" s="157"/>
      <c r="F84" s="157"/>
      <c r="G84" s="157"/>
      <c r="H84" s="157"/>
      <c r="I84" s="157"/>
      <c r="J84" s="157"/>
      <c r="K84" s="157"/>
      <c r="L84" s="157"/>
      <c r="M84" s="157"/>
      <c r="N84" s="157"/>
      <c r="O84" s="157"/>
      <c r="P84" s="157"/>
    </row>
    <row r="85" spans="1:16">
      <c r="A85" s="155"/>
      <c r="B85" s="157"/>
      <c r="C85" s="157"/>
      <c r="D85" s="157"/>
      <c r="E85" s="157"/>
      <c r="F85" s="157"/>
      <c r="G85" s="157"/>
      <c r="H85" s="157"/>
      <c r="I85" s="157"/>
      <c r="J85" s="157"/>
      <c r="K85" s="157"/>
      <c r="L85" s="157"/>
      <c r="M85" s="157"/>
      <c r="N85" s="157"/>
      <c r="O85" s="157"/>
      <c r="P85" s="157"/>
    </row>
    <row r="86" spans="1:16">
      <c r="A86" s="155"/>
      <c r="B86" s="3"/>
      <c r="C86" s="3"/>
      <c r="D86" s="3"/>
      <c r="E86" s="3"/>
      <c r="F86" s="4"/>
      <c r="G86" s="5"/>
      <c r="H86" s="7"/>
      <c r="I86" s="7"/>
      <c r="J86" s="7"/>
      <c r="K86" s="8"/>
      <c r="L86" s="4"/>
      <c r="M86" s="5"/>
      <c r="N86" s="162"/>
      <c r="O86" s="163"/>
      <c r="P86" s="164"/>
    </row>
    <row r="87" spans="1:16">
      <c r="A87" s="155"/>
      <c r="B87" s="3"/>
      <c r="C87" s="3"/>
      <c r="D87" s="3"/>
      <c r="E87" s="3"/>
      <c r="F87" s="4"/>
      <c r="G87" s="5"/>
      <c r="H87" s="7"/>
      <c r="I87" s="7"/>
      <c r="J87" s="7"/>
      <c r="K87" s="8"/>
      <c r="L87" s="4"/>
      <c r="M87" s="5"/>
      <c r="N87" s="162"/>
      <c r="O87" s="163"/>
      <c r="P87" s="164"/>
    </row>
    <row r="88" spans="1:16">
      <c r="A88" s="155"/>
      <c r="B88" s="3"/>
      <c r="C88" s="3"/>
      <c r="D88" s="3"/>
      <c r="E88" s="3"/>
      <c r="F88" s="4"/>
      <c r="G88" s="5"/>
      <c r="H88" s="7"/>
      <c r="I88" s="7"/>
      <c r="J88" s="7"/>
      <c r="K88" s="8"/>
      <c r="L88" s="4"/>
      <c r="M88" s="5"/>
      <c r="N88" s="162"/>
      <c r="O88" s="163"/>
      <c r="P88" s="164"/>
    </row>
    <row r="89" spans="1:16">
      <c r="A89" s="155"/>
      <c r="B89" s="3"/>
      <c r="C89" s="3"/>
      <c r="D89" s="3"/>
      <c r="E89" s="3"/>
      <c r="F89" s="4"/>
      <c r="G89" s="5"/>
      <c r="H89" s="7"/>
      <c r="I89" s="7"/>
      <c r="J89" s="7"/>
      <c r="K89" s="8"/>
      <c r="L89" s="4"/>
      <c r="M89" s="5"/>
      <c r="N89" s="162"/>
      <c r="O89" s="163"/>
      <c r="P89" s="164"/>
    </row>
    <row r="90" spans="1:16">
      <c r="A90" s="155"/>
      <c r="B90" s="3"/>
      <c r="C90" s="3"/>
      <c r="D90" s="3"/>
      <c r="E90" s="3"/>
      <c r="F90" s="4"/>
      <c r="G90" s="5"/>
      <c r="H90" s="7"/>
      <c r="I90" s="7"/>
      <c r="J90" s="7"/>
      <c r="K90" s="8"/>
      <c r="L90" s="4"/>
      <c r="M90" s="5"/>
      <c r="N90" s="162"/>
      <c r="O90" s="163"/>
      <c r="P90" s="164"/>
    </row>
    <row r="91" spans="1:16">
      <c r="A91" s="155"/>
      <c r="B91" s="3"/>
      <c r="C91" s="3"/>
      <c r="D91" s="3"/>
      <c r="E91" s="3"/>
      <c r="F91" s="4"/>
      <c r="G91" s="5"/>
      <c r="H91" s="7"/>
      <c r="I91" s="7"/>
      <c r="J91" s="7"/>
      <c r="K91" s="8"/>
      <c r="L91" s="4"/>
      <c r="M91" s="5"/>
      <c r="N91" s="162"/>
      <c r="O91" s="163"/>
      <c r="P91" s="164"/>
    </row>
    <row r="92" spans="1:16">
      <c r="A92" s="155"/>
      <c r="B92" s="3"/>
      <c r="C92" s="3"/>
      <c r="D92" s="3"/>
      <c r="E92" s="3"/>
      <c r="F92" s="4"/>
      <c r="G92" s="5"/>
      <c r="H92" s="7"/>
      <c r="I92" s="7"/>
      <c r="J92" s="7"/>
      <c r="K92" s="8"/>
      <c r="L92" s="4"/>
      <c r="M92" s="5"/>
      <c r="N92" s="162"/>
      <c r="O92" s="163"/>
      <c r="P92" s="164"/>
    </row>
    <row r="93" spans="1:16">
      <c r="A93" s="155"/>
      <c r="B93" s="3"/>
      <c r="C93" s="3"/>
      <c r="D93" s="3"/>
      <c r="E93" s="3"/>
      <c r="F93" s="4"/>
      <c r="G93" s="5"/>
      <c r="H93" s="7"/>
      <c r="I93" s="7"/>
      <c r="J93" s="7"/>
      <c r="K93" s="8"/>
      <c r="L93" s="4"/>
      <c r="M93" s="5"/>
      <c r="N93" s="162"/>
      <c r="O93" s="163"/>
      <c r="P93" s="164"/>
    </row>
    <row r="94" spans="1:16">
      <c r="A94" s="155"/>
      <c r="B94" s="3"/>
      <c r="C94" s="3"/>
      <c r="D94" s="3"/>
      <c r="E94" s="3"/>
      <c r="F94" s="4"/>
      <c r="G94" s="5"/>
      <c r="H94" s="7"/>
      <c r="I94" s="7"/>
      <c r="J94" s="7"/>
      <c r="K94" s="8"/>
      <c r="L94" s="4"/>
      <c r="M94" s="5"/>
      <c r="N94" s="162"/>
      <c r="O94" s="163"/>
      <c r="P94" s="164"/>
    </row>
    <row r="95" spans="1:16">
      <c r="A95" s="155"/>
      <c r="B95" s="3"/>
      <c r="C95" s="3"/>
      <c r="D95" s="3"/>
      <c r="E95" s="3"/>
      <c r="F95" s="4"/>
      <c r="G95" s="5"/>
      <c r="H95" s="7"/>
      <c r="I95" s="7"/>
      <c r="J95" s="7"/>
      <c r="K95" s="8"/>
      <c r="L95" s="4"/>
      <c r="M95" s="5"/>
      <c r="N95" s="162"/>
      <c r="O95" s="163"/>
      <c r="P95" s="164"/>
    </row>
    <row r="96" spans="1:16">
      <c r="A96" s="155"/>
      <c r="B96" s="3"/>
      <c r="C96" s="3"/>
      <c r="D96" s="3"/>
      <c r="E96" s="3"/>
      <c r="F96" s="4"/>
      <c r="G96" s="5"/>
      <c r="H96" s="7"/>
      <c r="I96" s="7"/>
      <c r="J96" s="7"/>
      <c r="K96" s="8"/>
      <c r="L96" s="4"/>
      <c r="M96" s="5"/>
      <c r="N96" s="162"/>
      <c r="O96" s="163"/>
      <c r="P96" s="164"/>
    </row>
    <row r="97" spans="1:16">
      <c r="A97" s="155"/>
      <c r="B97" s="3"/>
      <c r="C97" s="3"/>
      <c r="D97" s="3"/>
      <c r="E97" s="3"/>
      <c r="F97" s="4"/>
      <c r="G97" s="5"/>
      <c r="H97" s="7"/>
      <c r="I97" s="7"/>
      <c r="J97" s="7"/>
      <c r="K97" s="8"/>
      <c r="L97" s="4"/>
      <c r="M97" s="5"/>
      <c r="N97" s="162"/>
      <c r="O97" s="163"/>
      <c r="P97" s="164"/>
    </row>
    <row r="98" spans="1:16">
      <c r="A98" s="155"/>
      <c r="B98" s="3"/>
      <c r="C98" s="3"/>
      <c r="D98" s="3"/>
      <c r="E98" s="3"/>
      <c r="F98" s="4"/>
      <c r="G98" s="5"/>
      <c r="H98" s="7"/>
      <c r="I98" s="7"/>
      <c r="J98" s="7"/>
      <c r="K98" s="8"/>
      <c r="L98" s="4"/>
      <c r="M98" s="5"/>
      <c r="N98" s="162"/>
      <c r="O98" s="163"/>
      <c r="P98" s="164"/>
    </row>
    <row r="99" spans="1:16">
      <c r="A99" s="155"/>
      <c r="B99" s="3"/>
      <c r="C99" s="3"/>
      <c r="D99" s="3"/>
      <c r="E99" s="3"/>
      <c r="F99" s="4"/>
      <c r="G99" s="5"/>
      <c r="H99" s="7"/>
      <c r="I99" s="7"/>
      <c r="J99" s="7"/>
      <c r="K99" s="8"/>
      <c r="L99" s="4"/>
      <c r="M99" s="5"/>
      <c r="N99" s="162"/>
      <c r="O99" s="163"/>
      <c r="P99" s="164"/>
    </row>
    <row r="100" spans="1:16">
      <c r="A100" s="155"/>
      <c r="B100" s="3"/>
      <c r="C100" s="3"/>
      <c r="D100" s="3"/>
      <c r="E100" s="3"/>
      <c r="F100" s="4"/>
      <c r="G100" s="5"/>
      <c r="H100" s="7"/>
      <c r="I100" s="7"/>
      <c r="J100" s="7"/>
      <c r="K100" s="8"/>
      <c r="L100" s="4"/>
      <c r="M100" s="5"/>
      <c r="N100" s="162"/>
      <c r="O100" s="163"/>
      <c r="P100" s="164"/>
    </row>
    <row r="101" spans="1:16">
      <c r="A101" s="155"/>
      <c r="B101" s="3"/>
      <c r="C101" s="3"/>
      <c r="D101" s="3"/>
      <c r="E101" s="3"/>
      <c r="F101" s="4"/>
      <c r="G101" s="5"/>
      <c r="H101" s="7"/>
      <c r="I101" s="7"/>
      <c r="J101" s="7"/>
      <c r="K101" s="8"/>
      <c r="L101" s="4"/>
      <c r="M101" s="5"/>
      <c r="N101" s="162"/>
      <c r="O101" s="163"/>
      <c r="P101" s="164"/>
    </row>
    <row r="102" spans="1:16">
      <c r="A102" s="155"/>
      <c r="B102" s="165"/>
      <c r="C102" s="165"/>
      <c r="D102" s="165"/>
      <c r="E102" s="165"/>
      <c r="F102" s="165"/>
      <c r="G102" s="166"/>
      <c r="H102" s="166"/>
      <c r="I102" s="166"/>
      <c r="J102" s="166"/>
      <c r="K102" s="166"/>
      <c r="L102" s="166"/>
      <c r="M102" s="166"/>
      <c r="N102" s="162"/>
      <c r="O102" s="163"/>
      <c r="P102" s="164"/>
    </row>
    <row r="103" spans="1:16">
      <c r="A103" s="155"/>
      <c r="B103" s="3"/>
      <c r="C103" s="3"/>
      <c r="D103" s="3"/>
      <c r="E103" s="3"/>
      <c r="F103" s="4"/>
      <c r="G103" s="8"/>
      <c r="H103" s="6"/>
      <c r="I103" s="6"/>
      <c r="J103" s="6"/>
      <c r="K103" s="8"/>
      <c r="L103" s="6"/>
      <c r="M103" s="8"/>
      <c r="N103" s="162"/>
      <c r="O103" s="163"/>
      <c r="P103" s="164"/>
    </row>
    <row r="104" spans="1:16">
      <c r="A104" s="155"/>
      <c r="B104" s="165"/>
      <c r="C104" s="165"/>
      <c r="D104" s="165"/>
      <c r="E104" s="165"/>
      <c r="F104" s="165"/>
      <c r="G104" s="166"/>
      <c r="H104" s="166"/>
      <c r="I104" s="166"/>
      <c r="J104" s="166"/>
      <c r="K104" s="166"/>
      <c r="L104" s="166"/>
      <c r="M104" s="166"/>
      <c r="N104" s="162"/>
      <c r="O104" s="163"/>
      <c r="P104" s="164"/>
    </row>
    <row r="105" spans="1:16">
      <c r="A105" s="155"/>
      <c r="B105" s="3"/>
      <c r="C105" s="3"/>
      <c r="D105" s="3"/>
      <c r="E105" s="3"/>
      <c r="F105" s="4"/>
      <c r="G105" s="8"/>
      <c r="H105" s="7"/>
      <c r="I105" s="7"/>
      <c r="J105" s="7"/>
      <c r="K105" s="8"/>
      <c r="L105" s="4"/>
      <c r="M105" s="5"/>
      <c r="N105" s="162"/>
      <c r="O105" s="163"/>
      <c r="P105" s="164"/>
    </row>
    <row r="106" spans="1:16">
      <c r="A106" s="155"/>
      <c r="B106" s="3"/>
      <c r="C106" s="3"/>
      <c r="D106" s="3"/>
      <c r="E106" s="3"/>
      <c r="F106" s="4"/>
      <c r="G106" s="5"/>
      <c r="H106" s="7"/>
      <c r="I106" s="7"/>
      <c r="J106" s="7"/>
      <c r="K106" s="8"/>
      <c r="L106" s="4"/>
      <c r="M106" s="5"/>
      <c r="N106" s="162"/>
      <c r="O106" s="163"/>
      <c r="P106" s="164"/>
    </row>
    <row r="107" spans="1:16">
      <c r="A107" s="155"/>
      <c r="B107" s="3"/>
      <c r="C107" s="3"/>
      <c r="D107" s="3"/>
      <c r="E107" s="3"/>
      <c r="F107" s="4"/>
      <c r="G107" s="9"/>
      <c r="H107" s="4"/>
      <c r="I107" s="4"/>
      <c r="J107" s="7"/>
      <c r="K107" s="8"/>
      <c r="L107" s="4"/>
      <c r="M107" s="9"/>
      <c r="N107" s="162"/>
      <c r="O107" s="163"/>
      <c r="P107" s="164"/>
    </row>
    <row r="108" spans="1:16">
      <c r="A108" s="155"/>
      <c r="B108" s="3"/>
      <c r="C108" s="3"/>
      <c r="D108" s="3"/>
      <c r="E108" s="3"/>
      <c r="F108" s="4"/>
      <c r="G108" s="9"/>
      <c r="H108" s="4"/>
      <c r="I108" s="4"/>
      <c r="J108" s="7"/>
      <c r="K108" s="8"/>
      <c r="L108" s="4"/>
      <c r="M108" s="9"/>
      <c r="N108" s="162"/>
      <c r="O108" s="163"/>
      <c r="P108" s="164"/>
    </row>
    <row r="109" spans="1:16">
      <c r="A109" s="155"/>
      <c r="B109" s="3"/>
      <c r="C109" s="3"/>
      <c r="D109" s="3"/>
      <c r="E109" s="3"/>
      <c r="F109" s="4"/>
      <c r="G109" s="9"/>
      <c r="H109" s="4"/>
      <c r="I109" s="4"/>
      <c r="J109" s="7"/>
      <c r="K109" s="8"/>
      <c r="L109" s="4"/>
      <c r="M109" s="9"/>
      <c r="N109" s="162"/>
      <c r="O109" s="163"/>
      <c r="P109" s="164"/>
    </row>
    <row r="110" spans="1:16">
      <c r="A110" s="155"/>
      <c r="B110" s="3"/>
      <c r="C110" s="3"/>
      <c r="D110" s="3"/>
      <c r="E110" s="3"/>
      <c r="F110" s="4"/>
      <c r="G110" s="9"/>
      <c r="H110" s="4"/>
      <c r="I110" s="4"/>
      <c r="J110" s="7"/>
      <c r="K110" s="8"/>
      <c r="L110" s="4"/>
      <c r="M110" s="9"/>
      <c r="N110" s="162"/>
      <c r="O110" s="163"/>
      <c r="P110" s="164"/>
    </row>
    <row r="111" spans="1:16">
      <c r="A111" s="155"/>
      <c r="B111" s="3"/>
      <c r="C111" s="3"/>
      <c r="D111" s="3"/>
      <c r="E111" s="3"/>
      <c r="F111" s="4"/>
      <c r="G111" s="9"/>
      <c r="H111" s="4"/>
      <c r="I111" s="4"/>
      <c r="J111" s="7"/>
      <c r="K111" s="8"/>
      <c r="L111" s="4"/>
      <c r="M111" s="9"/>
      <c r="N111" s="162"/>
      <c r="O111" s="163"/>
      <c r="P111" s="164"/>
    </row>
    <row r="112" spans="1:16">
      <c r="A112" s="155"/>
      <c r="B112" s="3"/>
      <c r="C112" s="3"/>
      <c r="D112" s="3"/>
      <c r="E112" s="3"/>
      <c r="F112" s="4"/>
      <c r="G112" s="9"/>
      <c r="H112" s="4"/>
      <c r="I112" s="4"/>
      <c r="J112" s="7"/>
      <c r="K112" s="8"/>
      <c r="L112" s="4"/>
      <c r="M112" s="9"/>
      <c r="N112" s="162"/>
      <c r="O112" s="163"/>
      <c r="P112" s="164"/>
    </row>
    <row r="113" spans="1:16">
      <c r="A113" s="155"/>
      <c r="B113" s="3"/>
      <c r="C113" s="3"/>
      <c r="D113" s="3"/>
      <c r="E113" s="3"/>
      <c r="F113" s="4"/>
      <c r="G113" s="9"/>
      <c r="H113" s="4"/>
      <c r="I113" s="4"/>
      <c r="J113" s="7"/>
      <c r="K113" s="8"/>
      <c r="L113" s="4"/>
      <c r="M113" s="9"/>
      <c r="N113" s="162"/>
      <c r="O113" s="163"/>
      <c r="P113" s="164"/>
    </row>
    <row r="114" spans="1:16">
      <c r="A114" s="155"/>
      <c r="B114" s="3"/>
      <c r="C114" s="3"/>
      <c r="D114" s="3"/>
      <c r="E114" s="3"/>
      <c r="F114" s="4"/>
      <c r="G114" s="9"/>
      <c r="H114" s="4"/>
      <c r="I114" s="4"/>
      <c r="J114" s="7"/>
      <c r="K114" s="8"/>
      <c r="L114" s="4"/>
      <c r="M114" s="9"/>
      <c r="N114" s="162"/>
      <c r="O114" s="163"/>
      <c r="P114" s="164"/>
    </row>
    <row r="115" spans="1:16">
      <c r="A115" s="155"/>
      <c r="B115" s="3"/>
      <c r="C115" s="3"/>
      <c r="D115" s="3"/>
      <c r="E115" s="3"/>
      <c r="F115" s="4"/>
      <c r="G115" s="9"/>
      <c r="H115" s="4"/>
      <c r="I115" s="4"/>
      <c r="J115" s="7"/>
      <c r="K115" s="8"/>
      <c r="L115" s="4"/>
      <c r="M115" s="9"/>
      <c r="N115" s="162"/>
      <c r="O115" s="163"/>
      <c r="P115" s="164"/>
    </row>
    <row r="116" spans="1:16">
      <c r="A116" s="155"/>
      <c r="B116" s="3"/>
      <c r="C116" s="3"/>
      <c r="D116" s="3"/>
      <c r="E116" s="3"/>
      <c r="F116" s="4"/>
      <c r="G116" s="9"/>
      <c r="H116" s="4"/>
      <c r="I116" s="4"/>
      <c r="J116" s="7"/>
      <c r="K116" s="8"/>
      <c r="L116" s="4"/>
      <c r="M116" s="9"/>
      <c r="N116" s="162"/>
      <c r="O116" s="163"/>
      <c r="P116" s="164"/>
    </row>
    <row r="117" spans="1:16">
      <c r="A117" s="155"/>
      <c r="B117" s="3"/>
      <c r="C117" s="3"/>
      <c r="D117" s="3"/>
      <c r="E117" s="3"/>
      <c r="F117" s="4"/>
      <c r="G117" s="9"/>
      <c r="H117" s="4"/>
      <c r="I117" s="4"/>
      <c r="J117" s="7"/>
      <c r="K117" s="8"/>
      <c r="L117" s="4"/>
      <c r="M117" s="9"/>
      <c r="N117" s="162"/>
      <c r="O117" s="163"/>
      <c r="P117" s="164"/>
    </row>
    <row r="118" spans="1:16">
      <c r="A118" s="155"/>
      <c r="B118" s="3"/>
      <c r="C118" s="3"/>
      <c r="D118" s="3"/>
      <c r="E118" s="3"/>
      <c r="F118" s="4"/>
      <c r="G118" s="9"/>
      <c r="H118" s="4"/>
      <c r="I118" s="4"/>
      <c r="J118" s="7"/>
      <c r="K118" s="8"/>
      <c r="L118" s="4"/>
      <c r="M118" s="9"/>
      <c r="N118" s="162"/>
      <c r="O118" s="163"/>
      <c r="P118" s="164"/>
    </row>
    <row r="119" spans="1:16">
      <c r="A119" s="155"/>
      <c r="B119" s="3"/>
      <c r="C119" s="3"/>
      <c r="D119" s="3"/>
      <c r="E119" s="3"/>
      <c r="F119" s="4"/>
      <c r="G119" s="9"/>
      <c r="H119" s="4"/>
      <c r="I119" s="4"/>
      <c r="J119" s="7"/>
      <c r="K119" s="8"/>
      <c r="L119" s="4"/>
      <c r="M119" s="9"/>
      <c r="N119" s="162"/>
      <c r="O119" s="163"/>
      <c r="P119" s="164"/>
    </row>
    <row r="120" spans="1:16">
      <c r="A120" s="155"/>
      <c r="B120" s="167"/>
      <c r="C120" s="167"/>
      <c r="D120" s="167"/>
      <c r="E120" s="167"/>
      <c r="F120" s="166"/>
      <c r="G120" s="164"/>
      <c r="H120" s="164"/>
      <c r="I120" s="164"/>
      <c r="J120" s="168"/>
      <c r="K120" s="164"/>
      <c r="L120" s="164"/>
      <c r="M120" s="164"/>
      <c r="N120" s="162"/>
      <c r="O120" s="163"/>
      <c r="P120" s="164"/>
    </row>
    <row r="121" spans="1:16">
      <c r="A121" s="155"/>
      <c r="B121" s="167"/>
      <c r="C121" s="167"/>
      <c r="D121" s="167"/>
      <c r="E121" s="167"/>
      <c r="F121" s="166"/>
      <c r="G121" s="164"/>
      <c r="H121" s="164"/>
      <c r="I121" s="164"/>
      <c r="J121" s="168"/>
      <c r="K121" s="164"/>
      <c r="L121" s="164"/>
      <c r="M121" s="164"/>
      <c r="N121" s="162"/>
      <c r="O121" s="163"/>
      <c r="P121" s="164"/>
    </row>
    <row r="122" spans="1:16">
      <c r="A122" s="155"/>
      <c r="B122" s="167"/>
      <c r="C122" s="167"/>
      <c r="D122" s="167"/>
      <c r="E122" s="167"/>
      <c r="F122" s="166"/>
      <c r="G122" s="164"/>
      <c r="H122" s="164"/>
      <c r="I122" s="164"/>
      <c r="J122" s="168"/>
      <c r="K122" s="164"/>
      <c r="L122" s="164"/>
      <c r="M122" s="164"/>
      <c r="N122" s="162"/>
      <c r="O122" s="163"/>
      <c r="P122" s="164"/>
    </row>
    <row r="123" spans="1:16">
      <c r="A123" s="155"/>
      <c r="B123" s="167"/>
      <c r="C123" s="167"/>
      <c r="D123" s="167"/>
      <c r="E123" s="167"/>
      <c r="F123" s="166"/>
      <c r="G123" s="164"/>
      <c r="H123" s="164"/>
      <c r="I123" s="164"/>
      <c r="J123" s="168"/>
      <c r="K123" s="164"/>
      <c r="L123" s="164"/>
      <c r="M123" s="164"/>
      <c r="N123" s="162"/>
      <c r="O123" s="163"/>
      <c r="P123" s="164"/>
    </row>
    <row r="124" spans="1:16">
      <c r="A124" s="155"/>
      <c r="B124" s="167"/>
      <c r="C124" s="167"/>
      <c r="D124" s="167"/>
      <c r="E124" s="167"/>
      <c r="F124" s="166"/>
      <c r="G124" s="164"/>
      <c r="H124" s="164"/>
      <c r="I124" s="164"/>
      <c r="J124" s="168"/>
      <c r="K124" s="164"/>
      <c r="L124" s="164"/>
      <c r="M124" s="164"/>
      <c r="N124" s="162"/>
      <c r="O124" s="163"/>
      <c r="P124" s="164"/>
    </row>
    <row r="125" spans="1:16">
      <c r="A125" s="155"/>
      <c r="B125" s="167"/>
      <c r="C125" s="167"/>
      <c r="D125" s="167"/>
      <c r="E125" s="167"/>
      <c r="F125" s="166"/>
      <c r="G125" s="164"/>
      <c r="H125" s="164"/>
      <c r="I125" s="164"/>
      <c r="J125" s="168"/>
      <c r="K125" s="164"/>
      <c r="L125" s="164"/>
      <c r="M125" s="164"/>
      <c r="N125" s="162"/>
      <c r="O125" s="163"/>
      <c r="P125" s="164"/>
    </row>
    <row r="126" spans="1:16">
      <c r="A126" s="155"/>
      <c r="B126" s="167"/>
      <c r="C126" s="167"/>
      <c r="D126" s="167"/>
      <c r="E126" s="167"/>
      <c r="F126" s="166"/>
      <c r="G126" s="164"/>
      <c r="H126" s="164"/>
      <c r="I126" s="164"/>
      <c r="J126" s="168"/>
      <c r="K126" s="164"/>
      <c r="L126" s="164"/>
      <c r="M126" s="164"/>
      <c r="N126" s="162"/>
      <c r="O126" s="163"/>
      <c r="P126" s="164"/>
    </row>
    <row r="127" spans="1:16">
      <c r="A127" s="155"/>
      <c r="B127" s="167"/>
      <c r="C127" s="167"/>
      <c r="D127" s="167"/>
      <c r="E127" s="167"/>
      <c r="F127" s="166"/>
      <c r="G127" s="164"/>
      <c r="H127" s="164"/>
      <c r="I127" s="164"/>
      <c r="J127" s="168"/>
      <c r="K127" s="164"/>
      <c r="L127" s="164"/>
      <c r="M127" s="164"/>
      <c r="N127" s="162"/>
      <c r="O127" s="163"/>
      <c r="P127" s="164"/>
    </row>
    <row r="128" spans="1:16">
      <c r="A128" s="155"/>
      <c r="B128" s="167"/>
      <c r="C128" s="167"/>
      <c r="D128" s="167"/>
      <c r="E128" s="167"/>
      <c r="F128" s="166"/>
      <c r="G128" s="164"/>
      <c r="H128" s="164"/>
      <c r="I128" s="164"/>
      <c r="J128" s="168"/>
      <c r="K128" s="164"/>
      <c r="L128" s="164"/>
      <c r="M128" s="164"/>
      <c r="N128" s="162"/>
      <c r="O128" s="163"/>
      <c r="P128" s="164"/>
    </row>
  </sheetData>
  <mergeCells count="41">
    <mergeCell ref="D32:P32"/>
    <mergeCell ref="B18:C18"/>
    <mergeCell ref="B19:C19"/>
    <mergeCell ref="B29:C2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7:C17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2:P2"/>
    <mergeCell ref="B3:G3"/>
    <mergeCell ref="B4:C4"/>
    <mergeCell ref="D4:E4"/>
    <mergeCell ref="F4:G4"/>
    <mergeCell ref="H4:I4"/>
    <mergeCell ref="J4:K4"/>
    <mergeCell ref="L4:L5"/>
    <mergeCell ref="M4:M5"/>
    <mergeCell ref="N4:N5"/>
    <mergeCell ref="O4:O5"/>
    <mergeCell ref="B5:C5"/>
    <mergeCell ref="D5:E5"/>
    <mergeCell ref="F5:G5"/>
    <mergeCell ref="H5:I5"/>
    <mergeCell ref="J5:K5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D54"/>
  <sheetViews>
    <sheetView workbookViewId="0">
      <selection activeCell="S12" sqref="S12"/>
    </sheetView>
  </sheetViews>
  <sheetFormatPr defaultRowHeight="23.25"/>
  <cols>
    <col min="1" max="2" width="5.5703125" customWidth="1"/>
    <col min="3" max="3" width="2.7109375" customWidth="1"/>
    <col min="4" max="4" width="6.5703125" customWidth="1"/>
    <col min="5" max="5" width="3.140625" customWidth="1"/>
    <col min="6" max="6" width="1.5703125" customWidth="1"/>
    <col min="7" max="8" width="5.5703125" style="2" customWidth="1"/>
    <col min="9" max="9" width="2.7109375" style="2" customWidth="1"/>
    <col min="10" max="10" width="7" style="2" customWidth="1"/>
    <col min="11" max="11" width="3.140625" style="2" customWidth="1"/>
    <col min="12" max="12" width="1.5703125" style="2" customWidth="1"/>
    <col min="13" max="14" width="5.5703125" style="2" customWidth="1"/>
    <col min="15" max="15" width="2.7109375" style="2" customWidth="1"/>
    <col min="16" max="16" width="7" style="2" customWidth="1"/>
    <col min="17" max="17" width="3.140625" style="2" customWidth="1"/>
    <col min="18" max="18" width="1.5703125" style="2" customWidth="1"/>
    <col min="19" max="20" width="5.5703125" style="2" customWidth="1"/>
    <col min="21" max="21" width="2.7109375" style="2" customWidth="1"/>
    <col min="22" max="22" width="7" style="2" customWidth="1"/>
    <col min="23" max="23" width="3.140625" style="2" customWidth="1"/>
    <col min="24" max="24" width="1.5703125" style="2" customWidth="1"/>
    <col min="25" max="26" width="5.5703125" style="2" customWidth="1"/>
    <col min="27" max="27" width="2.7109375" style="2" customWidth="1"/>
    <col min="28" max="28" width="7" style="2" customWidth="1"/>
    <col min="29" max="29" width="3.140625" style="2" customWidth="1"/>
  </cols>
  <sheetData>
    <row r="1" spans="1:30" ht="26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</row>
    <row r="2" spans="1:30" ht="26.25" customHeight="1">
      <c r="A2" s="425" t="s">
        <v>56</v>
      </c>
      <c r="B2" s="426"/>
      <c r="C2" s="426"/>
      <c r="D2" s="426"/>
      <c r="E2" s="427"/>
      <c r="F2" s="2"/>
      <c r="G2" s="425" t="s">
        <v>56</v>
      </c>
      <c r="H2" s="426"/>
      <c r="I2" s="426"/>
      <c r="J2" s="426"/>
      <c r="K2" s="427"/>
      <c r="L2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</row>
    <row r="3" spans="1:30" ht="26.25" customHeight="1">
      <c r="A3" s="428" t="s">
        <v>57</v>
      </c>
      <c r="B3" s="429"/>
      <c r="C3" s="429"/>
      <c r="D3" s="429"/>
      <c r="E3" s="430"/>
      <c r="F3" s="2"/>
      <c r="G3" s="428" t="s">
        <v>57</v>
      </c>
      <c r="H3" s="429"/>
      <c r="I3" s="429"/>
      <c r="J3" s="429"/>
      <c r="K3" s="430"/>
      <c r="L3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</row>
    <row r="4" spans="1:30" ht="26.25" customHeight="1">
      <c r="A4" s="431" t="s">
        <v>6</v>
      </c>
      <c r="B4" s="432"/>
      <c r="C4" s="433">
        <v>42181</v>
      </c>
      <c r="D4" s="434"/>
      <c r="E4" s="435"/>
      <c r="F4" s="2"/>
      <c r="G4" s="431" t="s">
        <v>6</v>
      </c>
      <c r="H4" s="432"/>
      <c r="I4" s="433">
        <v>42181</v>
      </c>
      <c r="J4" s="434"/>
      <c r="K4" s="435"/>
      <c r="L4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</row>
    <row r="5" spans="1:30" ht="26.25" customHeight="1">
      <c r="A5" s="422" t="s">
        <v>58</v>
      </c>
      <c r="B5" s="423"/>
      <c r="C5" s="423"/>
      <c r="D5" s="423"/>
      <c r="E5" s="424"/>
      <c r="F5" s="2"/>
      <c r="G5" s="422" t="s">
        <v>59</v>
      </c>
      <c r="H5" s="423"/>
      <c r="I5" s="423"/>
      <c r="J5" s="423"/>
      <c r="K5" s="424"/>
      <c r="L5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  <c r="AA5" s="77"/>
      <c r="AB5" s="77"/>
      <c r="AC5" s="77"/>
      <c r="AD5" s="77"/>
    </row>
    <row r="6" spans="1:30" ht="26.25" customHeight="1">
      <c r="A6" s="14">
        <v>0</v>
      </c>
      <c r="B6" s="10">
        <v>3</v>
      </c>
      <c r="C6" s="11" t="s">
        <v>8</v>
      </c>
      <c r="D6" s="12">
        <f>B6/1000</f>
        <v>3.0000000000000001E-3</v>
      </c>
      <c r="E6" s="13" t="s">
        <v>7</v>
      </c>
      <c r="F6" s="2"/>
      <c r="G6" s="14">
        <v>0</v>
      </c>
      <c r="H6" s="10">
        <v>3</v>
      </c>
      <c r="I6" s="11" t="s">
        <v>8</v>
      </c>
      <c r="J6" s="12">
        <f>H6/1000</f>
        <v>3.0000000000000001E-3</v>
      </c>
      <c r="K6" s="13" t="s">
        <v>7</v>
      </c>
      <c r="L6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  <c r="AA6" s="77"/>
      <c r="AB6" s="77"/>
      <c r="AC6" s="77"/>
      <c r="AD6" s="77"/>
    </row>
    <row r="7" spans="1:30" ht="26.25" customHeight="1">
      <c r="A7" s="14">
        <v>5</v>
      </c>
      <c r="B7" s="10">
        <v>3</v>
      </c>
      <c r="C7" s="11" t="s">
        <v>8</v>
      </c>
      <c r="D7" s="12">
        <f t="shared" ref="D7:D16" si="0">B7/1000</f>
        <v>3.0000000000000001E-3</v>
      </c>
      <c r="E7" s="13" t="s">
        <v>7</v>
      </c>
      <c r="F7" s="2"/>
      <c r="G7" s="14">
        <v>5</v>
      </c>
      <c r="H7" s="10">
        <v>3</v>
      </c>
      <c r="I7" s="11" t="s">
        <v>8</v>
      </c>
      <c r="J7" s="12">
        <f t="shared" ref="J7:J14" si="1">H7/1000</f>
        <v>3.0000000000000001E-3</v>
      </c>
      <c r="K7" s="13" t="s">
        <v>7</v>
      </c>
      <c r="L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  <c r="AA7" s="77"/>
      <c r="AB7" s="77"/>
      <c r="AC7" s="77"/>
      <c r="AD7" s="77"/>
    </row>
    <row r="8" spans="1:30" ht="26.25" customHeight="1">
      <c r="A8" s="14">
        <v>10</v>
      </c>
      <c r="B8" s="10">
        <v>3</v>
      </c>
      <c r="C8" s="11" t="s">
        <v>8</v>
      </c>
      <c r="D8" s="12">
        <f t="shared" si="0"/>
        <v>3.0000000000000001E-3</v>
      </c>
      <c r="E8" s="13" t="s">
        <v>7</v>
      </c>
      <c r="F8" s="2"/>
      <c r="G8" s="14">
        <v>10</v>
      </c>
      <c r="H8" s="10">
        <v>3</v>
      </c>
      <c r="I8" s="11" t="s">
        <v>8</v>
      </c>
      <c r="J8" s="12">
        <f t="shared" si="1"/>
        <v>3.0000000000000001E-3</v>
      </c>
      <c r="K8" s="13" t="s">
        <v>7</v>
      </c>
      <c r="L8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  <c r="AA8" s="77"/>
      <c r="AB8" s="77"/>
      <c r="AC8" s="77"/>
      <c r="AD8" s="77"/>
    </row>
    <row r="9" spans="1:30" ht="26.25" customHeight="1">
      <c r="A9" s="14">
        <v>30</v>
      </c>
      <c r="B9" s="10">
        <v>3</v>
      </c>
      <c r="C9" s="11" t="s">
        <v>8</v>
      </c>
      <c r="D9" s="12">
        <f t="shared" si="0"/>
        <v>3.0000000000000001E-3</v>
      </c>
      <c r="E9" s="13" t="s">
        <v>7</v>
      </c>
      <c r="F9" s="2"/>
      <c r="G9" s="14">
        <v>30</v>
      </c>
      <c r="H9" s="10">
        <v>3</v>
      </c>
      <c r="I9" s="11" t="s">
        <v>8</v>
      </c>
      <c r="J9" s="12">
        <f t="shared" si="1"/>
        <v>3.0000000000000001E-3</v>
      </c>
      <c r="K9" s="13" t="s">
        <v>7</v>
      </c>
      <c r="L9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  <c r="AA9" s="77"/>
      <c r="AB9" s="77"/>
      <c r="AC9" s="77"/>
      <c r="AD9" s="77"/>
    </row>
    <row r="10" spans="1:30" ht="26.25" customHeight="1">
      <c r="A10" s="14">
        <v>50</v>
      </c>
      <c r="B10" s="10">
        <v>3</v>
      </c>
      <c r="C10" s="11" t="s">
        <v>8</v>
      </c>
      <c r="D10" s="12">
        <f t="shared" si="0"/>
        <v>3.0000000000000001E-3</v>
      </c>
      <c r="E10" s="13" t="s">
        <v>7</v>
      </c>
      <c r="F10" s="2"/>
      <c r="G10" s="14">
        <v>50</v>
      </c>
      <c r="H10" s="10">
        <v>3</v>
      </c>
      <c r="I10" s="11" t="s">
        <v>8</v>
      </c>
      <c r="J10" s="12">
        <f t="shared" si="1"/>
        <v>3.0000000000000001E-3</v>
      </c>
      <c r="K10" s="13" t="s">
        <v>7</v>
      </c>
      <c r="L10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</row>
    <row r="11" spans="1:30" ht="26.25" customHeight="1">
      <c r="A11" s="14">
        <v>80</v>
      </c>
      <c r="B11" s="10">
        <v>3</v>
      </c>
      <c r="C11" s="11" t="s">
        <v>8</v>
      </c>
      <c r="D11" s="12">
        <f t="shared" si="0"/>
        <v>3.0000000000000001E-3</v>
      </c>
      <c r="E11" s="13" t="s">
        <v>7</v>
      </c>
      <c r="F11" s="2"/>
      <c r="G11" s="14">
        <v>80</v>
      </c>
      <c r="H11" s="10">
        <v>3</v>
      </c>
      <c r="I11" s="11" t="s">
        <v>8</v>
      </c>
      <c r="J11" s="12">
        <f t="shared" si="1"/>
        <v>3.0000000000000001E-3</v>
      </c>
      <c r="K11" s="13" t="s">
        <v>7</v>
      </c>
      <c r="L11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</row>
    <row r="12" spans="1:30" ht="26.25" customHeight="1">
      <c r="A12" s="14">
        <v>100</v>
      </c>
      <c r="B12" s="10">
        <v>3</v>
      </c>
      <c r="C12" s="11" t="s">
        <v>8</v>
      </c>
      <c r="D12" s="12">
        <f t="shared" si="0"/>
        <v>3.0000000000000001E-3</v>
      </c>
      <c r="E12" s="13" t="s">
        <v>7</v>
      </c>
      <c r="F12" s="2"/>
      <c r="G12" s="14">
        <v>100</v>
      </c>
      <c r="H12" s="10">
        <v>3</v>
      </c>
      <c r="I12" s="11" t="s">
        <v>8</v>
      </c>
      <c r="J12" s="12">
        <f t="shared" si="1"/>
        <v>3.0000000000000001E-3</v>
      </c>
      <c r="K12" s="13" t="s">
        <v>7</v>
      </c>
      <c r="L12"/>
      <c r="M12" s="77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</row>
    <row r="13" spans="1:30" ht="26.25" customHeight="1">
      <c r="A13" s="14">
        <v>150</v>
      </c>
      <c r="B13" s="10">
        <v>3</v>
      </c>
      <c r="C13" s="11" t="s">
        <v>8</v>
      </c>
      <c r="D13" s="12">
        <f t="shared" si="0"/>
        <v>3.0000000000000001E-3</v>
      </c>
      <c r="E13" s="13" t="s">
        <v>7</v>
      </c>
      <c r="F13" s="2"/>
      <c r="G13" s="14">
        <v>150</v>
      </c>
      <c r="H13" s="10">
        <v>3</v>
      </c>
      <c r="I13" s="11" t="s">
        <v>8</v>
      </c>
      <c r="J13" s="12">
        <f t="shared" si="1"/>
        <v>3.0000000000000001E-3</v>
      </c>
      <c r="K13" s="13" t="s">
        <v>7</v>
      </c>
      <c r="L13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</row>
    <row r="14" spans="1:30" ht="26.25" customHeight="1">
      <c r="A14" s="14">
        <v>200</v>
      </c>
      <c r="B14" s="10">
        <v>3</v>
      </c>
      <c r="C14" s="11" t="s">
        <v>8</v>
      </c>
      <c r="D14" s="12">
        <f t="shared" si="0"/>
        <v>3.0000000000000001E-3</v>
      </c>
      <c r="E14" s="13" t="s">
        <v>7</v>
      </c>
      <c r="F14" s="2"/>
      <c r="G14" s="14">
        <v>200</v>
      </c>
      <c r="H14" s="10">
        <v>3</v>
      </c>
      <c r="I14" s="11" t="s">
        <v>8</v>
      </c>
      <c r="J14" s="12">
        <f t="shared" si="1"/>
        <v>3.0000000000000001E-3</v>
      </c>
      <c r="K14" s="13" t="s">
        <v>7</v>
      </c>
      <c r="L14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7"/>
    </row>
    <row r="15" spans="1:30" ht="26.25" customHeight="1">
      <c r="A15" s="14">
        <v>250</v>
      </c>
      <c r="B15" s="10">
        <v>3</v>
      </c>
      <c r="C15" s="15" t="s">
        <v>8</v>
      </c>
      <c r="D15" s="12">
        <f t="shared" si="0"/>
        <v>3.0000000000000001E-3</v>
      </c>
      <c r="E15" s="13" t="s">
        <v>7</v>
      </c>
      <c r="F15" s="2"/>
      <c r="G15" s="78"/>
      <c r="H15" s="79"/>
      <c r="I15" s="79"/>
      <c r="J15" s="80"/>
      <c r="K15" s="81"/>
      <c r="L15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</row>
    <row r="16" spans="1:30" ht="26.25" customHeight="1">
      <c r="A16" s="14">
        <v>300</v>
      </c>
      <c r="B16" s="10">
        <v>3</v>
      </c>
      <c r="C16" s="15" t="s">
        <v>8</v>
      </c>
      <c r="D16" s="12">
        <f t="shared" si="0"/>
        <v>3.0000000000000001E-3</v>
      </c>
      <c r="E16" s="13" t="s">
        <v>7</v>
      </c>
      <c r="F16" s="2"/>
      <c r="G16" s="82"/>
      <c r="H16" s="83"/>
      <c r="I16" s="83"/>
      <c r="J16" s="84"/>
      <c r="K16" s="85"/>
      <c r="L16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</row>
    <row r="17" spans="1:30" ht="26.25" customHeight="1">
      <c r="A17" s="2"/>
      <c r="B17" s="2"/>
      <c r="C17" s="2"/>
      <c r="D17" s="2"/>
      <c r="E17" s="2"/>
      <c r="F17" s="2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  <c r="AA17" s="77"/>
      <c r="AB17" s="77"/>
      <c r="AC17" s="77"/>
      <c r="AD17" s="77"/>
    </row>
    <row r="18" spans="1:30" ht="26.25" customHeight="1">
      <c r="A18" s="2"/>
      <c r="B18" s="2"/>
      <c r="C18" s="2"/>
      <c r="D18" s="2"/>
      <c r="E18" s="2"/>
      <c r="F18" s="2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  <c r="AA18" s="77"/>
      <c r="AB18" s="77"/>
      <c r="AC18" s="77"/>
      <c r="AD18" s="77"/>
    </row>
    <row r="19" spans="1:30" ht="26.25" customHeight="1">
      <c r="A19" s="2"/>
      <c r="B19" s="2"/>
      <c r="C19" s="2"/>
      <c r="D19" s="2"/>
      <c r="E19" s="2"/>
      <c r="F19" s="2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</row>
    <row r="20" spans="1:30" ht="26.25" customHeight="1">
      <c r="A20" s="2"/>
      <c r="B20" s="2"/>
      <c r="C20" s="2"/>
      <c r="D20" s="2"/>
      <c r="E20" s="2"/>
      <c r="F20" s="2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</row>
    <row r="21" spans="1:30" ht="26.25" customHeight="1">
      <c r="A21" s="2"/>
      <c r="B21" s="2"/>
      <c r="C21" s="2"/>
      <c r="D21" s="2"/>
      <c r="E21" s="2"/>
      <c r="F21" s="2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</row>
    <row r="22" spans="1:30" ht="26.25" customHeight="1">
      <c r="A22" s="2"/>
      <c r="B22" s="2"/>
      <c r="C22" s="2"/>
      <c r="D22" s="2"/>
      <c r="E22" s="2"/>
      <c r="F22" s="2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</row>
    <row r="23" spans="1:30" ht="26.25" customHeight="1">
      <c r="A23" s="2"/>
      <c r="B23" s="2"/>
      <c r="C23" s="2"/>
      <c r="D23" s="2"/>
      <c r="E23" s="2"/>
      <c r="F23" s="2"/>
      <c r="L23" s="77"/>
      <c r="M23" s="77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</row>
    <row r="24" spans="1:30" ht="26.25" customHeight="1">
      <c r="A24" s="77"/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/>
      <c r="S24" s="77"/>
      <c r="T24" s="77"/>
      <c r="U24" s="77"/>
      <c r="V24" s="77"/>
      <c r="W24" s="77"/>
      <c r="X24" s="77"/>
      <c r="Y24" s="77"/>
      <c r="Z24" s="77"/>
      <c r="AA24" s="77"/>
      <c r="AB24" s="77"/>
      <c r="AC24" s="77"/>
      <c r="AD24" s="77"/>
    </row>
    <row r="25" spans="1:30" ht="26.25" customHeigh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  <c r="AA25" s="77"/>
      <c r="AB25" s="77"/>
      <c r="AC25" s="77"/>
      <c r="AD25" s="77"/>
    </row>
    <row r="26" spans="1:30" ht="23.25" customHeight="1">
      <c r="A26" s="77"/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</row>
    <row r="27" spans="1:30" ht="23.25" customHeight="1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</row>
    <row r="28" spans="1:30" ht="23.25" customHeight="1">
      <c r="A28" s="77"/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</row>
    <row r="29" spans="1:30" ht="23.25" customHeight="1">
      <c r="A29" s="77"/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7"/>
      <c r="S29" s="77"/>
      <c r="T29" s="77"/>
      <c r="U29" s="77"/>
      <c r="V29" s="77"/>
      <c r="W29" s="77"/>
      <c r="X29" s="77"/>
      <c r="Y29" s="77"/>
      <c r="Z29" s="77"/>
      <c r="AA29" s="77"/>
      <c r="AB29" s="77"/>
      <c r="AC29" s="77"/>
      <c r="AD29" s="77"/>
    </row>
    <row r="30" spans="1:30" ht="23.25" customHeight="1">
      <c r="A30" s="77"/>
      <c r="B30" s="77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</row>
    <row r="31" spans="1:30" ht="23.25" customHeight="1">
      <c r="A31" s="77"/>
      <c r="B31" s="77"/>
      <c r="C31" s="77"/>
      <c r="D31" s="77"/>
      <c r="E31" s="77"/>
      <c r="F31" s="77"/>
      <c r="G31" s="77"/>
      <c r="H31" s="77"/>
      <c r="I31" s="77"/>
      <c r="J31" s="77"/>
      <c r="K31" s="77"/>
      <c r="L31" s="77"/>
      <c r="M31" s="77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</row>
    <row r="32" spans="1:30" ht="23.25" customHeight="1">
      <c r="A32" s="77"/>
      <c r="B32" s="77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</row>
    <row r="33" spans="1:30" ht="23.25" customHeight="1">
      <c r="A33" s="77"/>
      <c r="B33" s="77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</row>
    <row r="34" spans="1:30" ht="23.25" customHeight="1">
      <c r="A34" s="77"/>
      <c r="B34" s="77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</row>
    <row r="35" spans="1:30" ht="23.25" customHeight="1">
      <c r="A35" s="77"/>
      <c r="B35" s="77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</row>
    <row r="36" spans="1:30" ht="23.25" customHeight="1">
      <c r="A36" s="77"/>
      <c r="B36" s="77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</row>
    <row r="37" spans="1:30" ht="23.25" customHeight="1">
      <c r="A37" s="77"/>
      <c r="B37" s="77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</row>
    <row r="38" spans="1:30" ht="23.25" customHeight="1">
      <c r="A38" s="77"/>
      <c r="B38" s="77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</row>
    <row r="39" spans="1:30" ht="23.25" customHeight="1">
      <c r="A39" s="77"/>
      <c r="B39" s="77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</row>
    <row r="40" spans="1:30" ht="23.25" customHeight="1">
      <c r="A40" s="77"/>
      <c r="B40" s="77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</row>
    <row r="41" spans="1:30" ht="23.25" customHeight="1">
      <c r="A41" s="77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</row>
    <row r="42" spans="1:30" ht="23.25" customHeight="1">
      <c r="A42" s="77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</row>
    <row r="43" spans="1:30" ht="23.25" customHeight="1">
      <c r="A43" s="77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</row>
    <row r="44" spans="1:30" ht="23.25" customHeight="1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</row>
    <row r="45" spans="1:30" ht="23.25" customHeight="1">
      <c r="A45" s="77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</row>
    <row r="46" spans="1:30" ht="23.25" customHeight="1">
      <c r="A46" s="77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</row>
    <row r="47" spans="1:30" ht="23.25" customHeight="1">
      <c r="A47" s="77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</row>
    <row r="48" spans="1:30" ht="23.25" customHeight="1">
      <c r="A48" s="77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</row>
    <row r="49" spans="1:30" ht="23.25" customHeight="1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</row>
    <row r="50" spans="1:30" ht="23.25" customHeight="1">
      <c r="A50" s="77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  <c r="AC50" s="77"/>
      <c r="AD50" s="77"/>
    </row>
    <row r="51" spans="1:30" ht="23.25" customHeight="1">
      <c r="A51" s="77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</row>
    <row r="52" spans="1:30" ht="23.25" customHeight="1">
      <c r="A52" s="77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</row>
    <row r="53" spans="1:30" ht="23.25" customHeight="1">
      <c r="A53" s="77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</row>
    <row r="54" spans="1:30" ht="23.25" customHeight="1">
      <c r="A54" s="77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</row>
  </sheetData>
  <mergeCells count="10">
    <mergeCell ref="A5:E5"/>
    <mergeCell ref="G5:K5"/>
    <mergeCell ref="A2:E2"/>
    <mergeCell ref="G2:K2"/>
    <mergeCell ref="A3:E3"/>
    <mergeCell ref="G3:K3"/>
    <mergeCell ref="A4:B4"/>
    <mergeCell ref="C4:E4"/>
    <mergeCell ref="G4:H4"/>
    <mergeCell ref="I4:K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Data Record</vt:lpstr>
      <vt:lpstr>Data Record(2)</vt:lpstr>
      <vt:lpstr>Certificate </vt:lpstr>
      <vt:lpstr>Report</vt:lpstr>
      <vt:lpstr>Result</vt:lpstr>
      <vt:lpstr>Uncertainty Budget</vt:lpstr>
      <vt:lpstr>Uncert of STD</vt:lpstr>
      <vt:lpstr>'Certificate '!Print_Area</vt:lpstr>
      <vt:lpstr>'Data Record'!Print_Area</vt:lpstr>
      <vt:lpstr>'Data Record(2)'!Print_Area</vt:lpstr>
      <vt:lpstr>Report!Print_Area</vt:lpstr>
      <vt:lpstr>Result!Print_Area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Nathaphol Boonmee</dc:creator>
  <cp:lastModifiedBy>ภควดี ลักษมีวงศ์</cp:lastModifiedBy>
  <cp:lastPrinted>2016-08-16T04:51:27Z</cp:lastPrinted>
  <dcterms:created xsi:type="dcterms:W3CDTF">2015-10-01T03:04:34Z</dcterms:created>
  <dcterms:modified xsi:type="dcterms:W3CDTF">2017-06-06T17:20:27Z</dcterms:modified>
</cp:coreProperties>
</file>