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11-29\"/>
    </mc:Choice>
  </mc:AlternateContent>
  <bookViews>
    <workbookView xWindow="240" yWindow="195" windowWidth="20115" windowHeight="7875" tabRatio="483" activeTab="5"/>
  </bookViews>
  <sheets>
    <sheet name="Data Record(Forward)" sheetId="2" r:id="rId1"/>
    <sheet name="Data Record(Backward)" sheetId="13" r:id="rId2"/>
    <sheet name="Certificate" sheetId="8" r:id="rId3"/>
    <sheet name="Report" sheetId="9" r:id="rId4"/>
    <sheet name="Result" sheetId="10" r:id="rId5"/>
    <sheet name="Uncertainty Budget" sheetId="11" r:id="rId6"/>
    <sheet name="Uncert of STD" sheetId="3" r:id="rId7"/>
  </sheets>
  <externalReferences>
    <externalReference r:id="rId8"/>
  </externalReferences>
  <definedNames>
    <definedName name="_xlnm.Print_Area" localSheetId="2">Certificate!$A$1:$U$42</definedName>
    <definedName name="_xlnm.Print_Area" localSheetId="1">'Data Record(Backward)'!$A$1:$Z$48</definedName>
    <definedName name="_xlnm.Print_Area" localSheetId="0">'Data Record(Forward)'!$A$1:$Z$69</definedName>
    <definedName name="_xlnm.Print_Area" localSheetId="3">Report!$A$1:$W$41</definedName>
    <definedName name="_xlnm.Print_Area" localSheetId="4">Result!$A$1:$V$42</definedName>
  </definedNames>
  <calcPr calcId="162913"/>
</workbook>
</file>

<file path=xl/calcChain.xml><?xml version="1.0" encoding="utf-8"?>
<calcChain xmlns="http://schemas.openxmlformats.org/spreadsheetml/2006/main">
  <c r="I35" i="11" l="1"/>
  <c r="S9" i="11"/>
  <c r="S11" i="11"/>
  <c r="S13" i="11"/>
  <c r="S15" i="11"/>
  <c r="S17" i="11"/>
  <c r="S19" i="11"/>
  <c r="S21" i="11"/>
  <c r="S23" i="11"/>
  <c r="S25" i="11"/>
  <c r="S27" i="11"/>
  <c r="S29" i="11"/>
  <c r="S31" i="11"/>
  <c r="S33" i="11"/>
  <c r="R8" i="11"/>
  <c r="S8" i="11" s="1"/>
  <c r="R9" i="11"/>
  <c r="R10" i="11"/>
  <c r="S10" i="11" s="1"/>
  <c r="R11" i="11"/>
  <c r="R12" i="11"/>
  <c r="S12" i="11" s="1"/>
  <c r="R13" i="11"/>
  <c r="R14" i="11"/>
  <c r="S14" i="11" s="1"/>
  <c r="R15" i="11"/>
  <c r="R16" i="11"/>
  <c r="S16" i="11" s="1"/>
  <c r="R17" i="11"/>
  <c r="R18" i="11"/>
  <c r="S18" i="11" s="1"/>
  <c r="R19" i="11"/>
  <c r="R20" i="11"/>
  <c r="S20" i="11" s="1"/>
  <c r="R21" i="11"/>
  <c r="R22" i="11"/>
  <c r="S22" i="11" s="1"/>
  <c r="R23" i="11"/>
  <c r="R24" i="11"/>
  <c r="S24" i="11" s="1"/>
  <c r="R25" i="11"/>
  <c r="R26" i="11"/>
  <c r="S26" i="11" s="1"/>
  <c r="R27" i="11"/>
  <c r="R28" i="11"/>
  <c r="S28" i="11" s="1"/>
  <c r="R29" i="11"/>
  <c r="R30" i="11"/>
  <c r="S30" i="11" s="1"/>
  <c r="R31" i="11"/>
  <c r="R32" i="11"/>
  <c r="S32" i="11" s="1"/>
  <c r="R33" i="11"/>
  <c r="R7" i="11"/>
  <c r="S7" i="11" s="1"/>
  <c r="T20" i="13" l="1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T40" i="13"/>
  <c r="T41" i="13"/>
  <c r="T42" i="13"/>
  <c r="T43" i="13"/>
  <c r="T44" i="13"/>
  <c r="T45" i="13"/>
  <c r="T19" i="13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19" i="2"/>
  <c r="AH51" i="2" l="1"/>
  <c r="AH53" i="2" s="1"/>
  <c r="W68" i="2"/>
  <c r="Q68" i="2"/>
  <c r="W67" i="2"/>
  <c r="Q67" i="2"/>
  <c r="W66" i="2"/>
  <c r="Q66" i="2"/>
  <c r="W65" i="2"/>
  <c r="Q65" i="2"/>
  <c r="W64" i="2"/>
  <c r="Q64" i="2"/>
  <c r="W63" i="2"/>
  <c r="Q63" i="2"/>
  <c r="W62" i="2"/>
  <c r="Q62" i="2"/>
  <c r="W61" i="2"/>
  <c r="Q61" i="2"/>
  <c r="W60" i="2"/>
  <c r="Q60" i="2"/>
  <c r="W59" i="2"/>
  <c r="Q59" i="2"/>
  <c r="W58" i="2"/>
  <c r="Q58" i="2"/>
  <c r="W57" i="2"/>
  <c r="Q57" i="2"/>
  <c r="W56" i="2"/>
  <c r="Q56" i="2"/>
  <c r="W40" i="2"/>
  <c r="Q40" i="2"/>
  <c r="W39" i="2"/>
  <c r="Q39" i="2"/>
  <c r="W38" i="2"/>
  <c r="Q38" i="2"/>
  <c r="W37" i="2"/>
  <c r="Q37" i="2"/>
  <c r="W36" i="2"/>
  <c r="Q36" i="2"/>
  <c r="W35" i="2"/>
  <c r="Q35" i="2"/>
  <c r="W34" i="2"/>
  <c r="Q34" i="2"/>
  <c r="W33" i="2"/>
  <c r="Q33" i="2"/>
  <c r="W32" i="2"/>
  <c r="Q32" i="2"/>
  <c r="W31" i="2"/>
  <c r="Q31" i="2"/>
  <c r="W30" i="2"/>
  <c r="Q30" i="2"/>
  <c r="D33" i="11" l="1"/>
  <c r="F37" i="10"/>
  <c r="H13" i="13"/>
  <c r="M8" i="13"/>
  <c r="F8" i="13"/>
  <c r="C8" i="13"/>
  <c r="T7" i="13"/>
  <c r="M7" i="13"/>
  <c r="C7" i="13"/>
  <c r="T6" i="13"/>
  <c r="E6" i="13"/>
  <c r="E5" i="13"/>
  <c r="R3" i="13"/>
  <c r="O3" i="13"/>
  <c r="W2" i="13"/>
  <c r="N2" i="13"/>
  <c r="N1" i="13"/>
  <c r="N7" i="11"/>
  <c r="B33" i="11"/>
  <c r="J33" i="11" s="1"/>
  <c r="K33" i="11" s="1"/>
  <c r="E33" i="11"/>
  <c r="B27" i="11"/>
  <c r="J27" i="11" s="1"/>
  <c r="K27" i="11" s="1"/>
  <c r="B28" i="11"/>
  <c r="J28" i="11" s="1"/>
  <c r="K28" i="11" s="1"/>
  <c r="B29" i="11"/>
  <c r="J29" i="11" s="1"/>
  <c r="K29" i="11" s="1"/>
  <c r="B30" i="11"/>
  <c r="B31" i="11"/>
  <c r="J31" i="11" s="1"/>
  <c r="K31" i="11" s="1"/>
  <c r="B32" i="11"/>
  <c r="J32" i="11" s="1"/>
  <c r="K32" i="11" s="1"/>
  <c r="J30" i="11"/>
  <c r="K30" i="11" s="1"/>
  <c r="B19" i="11"/>
  <c r="J19" i="11" s="1"/>
  <c r="K19" i="11" s="1"/>
  <c r="B20" i="11"/>
  <c r="J20" i="11" s="1"/>
  <c r="K20" i="11" s="1"/>
  <c r="B21" i="11"/>
  <c r="J21" i="11" s="1"/>
  <c r="K21" i="11" s="1"/>
  <c r="B22" i="11"/>
  <c r="J22" i="11" s="1"/>
  <c r="K22" i="11" s="1"/>
  <c r="B23" i="11"/>
  <c r="J23" i="11" s="1"/>
  <c r="K23" i="11" s="1"/>
  <c r="B24" i="11"/>
  <c r="J24" i="11" s="1"/>
  <c r="K24" i="11" s="1"/>
  <c r="B25" i="11"/>
  <c r="J25" i="11" s="1"/>
  <c r="K25" i="11" s="1"/>
  <c r="B26" i="11"/>
  <c r="J26" i="11" s="1"/>
  <c r="K26" i="11" s="1"/>
  <c r="B8" i="11"/>
  <c r="B9" i="11"/>
  <c r="B10" i="11"/>
  <c r="B11" i="11"/>
  <c r="B12" i="11"/>
  <c r="B13" i="11"/>
  <c r="B14" i="11"/>
  <c r="B15" i="11"/>
  <c r="B16" i="11"/>
  <c r="B17" i="11"/>
  <c r="B18" i="11"/>
  <c r="B7" i="11"/>
  <c r="P7" i="10"/>
  <c r="M7" i="10"/>
  <c r="J7" i="10"/>
  <c r="H7" i="10"/>
  <c r="J37" i="10"/>
  <c r="C33" i="10"/>
  <c r="C34" i="10"/>
  <c r="C35" i="10"/>
  <c r="C36" i="10"/>
  <c r="C37" i="10"/>
  <c r="C24" i="10"/>
  <c r="C25" i="10"/>
  <c r="C26" i="10"/>
  <c r="C27" i="10"/>
  <c r="C28" i="10"/>
  <c r="C29" i="10"/>
  <c r="C30" i="10"/>
  <c r="C31" i="10"/>
  <c r="C32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11" i="10"/>
  <c r="W45" i="13"/>
  <c r="Q45" i="13"/>
  <c r="M37" i="10" s="1"/>
  <c r="W44" i="13"/>
  <c r="Q44" i="13"/>
  <c r="Q36" i="10" s="1"/>
  <c r="W43" i="13"/>
  <c r="Q35" i="10"/>
  <c r="Q43" i="13"/>
  <c r="M35" i="10" s="1"/>
  <c r="W42" i="13"/>
  <c r="Q42" i="13"/>
  <c r="Q34" i="10" s="1"/>
  <c r="W41" i="13"/>
  <c r="Q41" i="13"/>
  <c r="M33" i="10" s="1"/>
  <c r="W40" i="13"/>
  <c r="Q40" i="13"/>
  <c r="Q32" i="10" s="1"/>
  <c r="W39" i="13"/>
  <c r="Q39" i="13"/>
  <c r="M31" i="10" s="1"/>
  <c r="W38" i="13"/>
  <c r="Q38" i="13"/>
  <c r="Q30" i="10" s="1"/>
  <c r="W37" i="13"/>
  <c r="Q37" i="13"/>
  <c r="M29" i="10" s="1"/>
  <c r="W36" i="13"/>
  <c r="Q36" i="13"/>
  <c r="Q28" i="10" s="1"/>
  <c r="W35" i="13"/>
  <c r="Q27" i="10"/>
  <c r="Q35" i="13"/>
  <c r="M27" i="10" s="1"/>
  <c r="W34" i="13"/>
  <c r="Q34" i="13"/>
  <c r="Q26" i="10" s="1"/>
  <c r="W33" i="13"/>
  <c r="Q33" i="13"/>
  <c r="M25" i="10" s="1"/>
  <c r="W32" i="13"/>
  <c r="Q32" i="13"/>
  <c r="Q24" i="10" s="1"/>
  <c r="W31" i="13"/>
  <c r="Q31" i="13"/>
  <c r="M23" i="10" s="1"/>
  <c r="W30" i="13"/>
  <c r="Q30" i="13"/>
  <c r="Q22" i="10" s="1"/>
  <c r="W29" i="13"/>
  <c r="Q29" i="13"/>
  <c r="M21" i="10" s="1"/>
  <c r="W28" i="13"/>
  <c r="Q28" i="13"/>
  <c r="Q20" i="10" s="1"/>
  <c r="W27" i="13"/>
  <c r="Q27" i="13"/>
  <c r="M19" i="10" s="1"/>
  <c r="W26" i="13"/>
  <c r="Q26" i="13"/>
  <c r="Q18" i="10" s="1"/>
  <c r="W25" i="13"/>
  <c r="Q25" i="13"/>
  <c r="M17" i="10" s="1"/>
  <c r="W24" i="13"/>
  <c r="Q24" i="13"/>
  <c r="Q16" i="10" s="1"/>
  <c r="W23" i="13"/>
  <c r="Q23" i="13"/>
  <c r="M15" i="10" s="1"/>
  <c r="W22" i="13"/>
  <c r="Q22" i="13"/>
  <c r="Q14" i="10" s="1"/>
  <c r="W21" i="13"/>
  <c r="Q21" i="13"/>
  <c r="M13" i="10" s="1"/>
  <c r="W20" i="13"/>
  <c r="Q20" i="13"/>
  <c r="Q12" i="10" s="1"/>
  <c r="W19" i="13"/>
  <c r="Q19" i="13"/>
  <c r="M11" i="10" s="1"/>
  <c r="W20" i="2"/>
  <c r="D8" i="11" s="1"/>
  <c r="W21" i="2"/>
  <c r="D9" i="11" s="1"/>
  <c r="W22" i="2"/>
  <c r="D10" i="11" s="1"/>
  <c r="W23" i="2"/>
  <c r="D11" i="11" s="1"/>
  <c r="W24" i="2"/>
  <c r="D12" i="11" s="1"/>
  <c r="W25" i="2"/>
  <c r="D13" i="11" s="1"/>
  <c r="W26" i="2"/>
  <c r="D14" i="11" s="1"/>
  <c r="W27" i="2"/>
  <c r="D15" i="11" s="1"/>
  <c r="W28" i="2"/>
  <c r="D16" i="11" s="1"/>
  <c r="W29" i="2"/>
  <c r="D17" i="11" s="1"/>
  <c r="W41" i="2"/>
  <c r="D18" i="11" s="1"/>
  <c r="W42" i="2"/>
  <c r="D19" i="11" s="1"/>
  <c r="E19" i="11" s="1"/>
  <c r="W43" i="2"/>
  <c r="D20" i="11" s="1"/>
  <c r="E20" i="11" s="1"/>
  <c r="W44" i="2"/>
  <c r="D21" i="11" s="1"/>
  <c r="E21" i="11" s="1"/>
  <c r="W45" i="2"/>
  <c r="D22" i="11" s="1"/>
  <c r="E22" i="11" s="1"/>
  <c r="W46" i="2"/>
  <c r="D23" i="11" s="1"/>
  <c r="E23" i="11" s="1"/>
  <c r="W47" i="2"/>
  <c r="D24" i="11" s="1"/>
  <c r="E24" i="11" s="1"/>
  <c r="W48" i="2"/>
  <c r="D25" i="11" s="1"/>
  <c r="E25" i="11" s="1"/>
  <c r="W49" i="2"/>
  <c r="D26" i="11" s="1"/>
  <c r="E26" i="11" s="1"/>
  <c r="W50" i="2"/>
  <c r="D27" i="11" s="1"/>
  <c r="E27" i="11" s="1"/>
  <c r="W51" i="2"/>
  <c r="D28" i="11" s="1"/>
  <c r="E28" i="11" s="1"/>
  <c r="W52" i="2"/>
  <c r="D29" i="11" s="1"/>
  <c r="E29" i="11" s="1"/>
  <c r="W53" i="2"/>
  <c r="D30" i="11" s="1"/>
  <c r="E30" i="11" s="1"/>
  <c r="W54" i="2"/>
  <c r="D31" i="11" s="1"/>
  <c r="E31" i="11" s="1"/>
  <c r="W55" i="2"/>
  <c r="D32" i="11" s="1"/>
  <c r="E32" i="11" s="1"/>
  <c r="W19" i="2"/>
  <c r="D7" i="11" s="1"/>
  <c r="Q20" i="2"/>
  <c r="F12" i="10" s="1"/>
  <c r="Q21" i="2"/>
  <c r="F13" i="10" s="1"/>
  <c r="Q22" i="2"/>
  <c r="F14" i="10" s="1"/>
  <c r="Q23" i="2"/>
  <c r="F15" i="10" s="1"/>
  <c r="Q24" i="2"/>
  <c r="F16" i="10" s="1"/>
  <c r="Q25" i="2"/>
  <c r="F17" i="10" s="1"/>
  <c r="Q26" i="2"/>
  <c r="F18" i="10" s="1"/>
  <c r="Q27" i="2"/>
  <c r="F19" i="10" s="1"/>
  <c r="Q28" i="2"/>
  <c r="F20" i="10" s="1"/>
  <c r="Q29" i="2"/>
  <c r="F21" i="10" s="1"/>
  <c r="Q41" i="2"/>
  <c r="F22" i="10" s="1"/>
  <c r="Q42" i="2"/>
  <c r="F23" i="10" s="1"/>
  <c r="Q43" i="2"/>
  <c r="F24" i="10" s="1"/>
  <c r="Q44" i="2"/>
  <c r="F25" i="10" s="1"/>
  <c r="Q45" i="2"/>
  <c r="F26" i="10" s="1"/>
  <c r="Q46" i="2"/>
  <c r="F27" i="10" s="1"/>
  <c r="Q47" i="2"/>
  <c r="F28" i="10" s="1"/>
  <c r="Q48" i="2"/>
  <c r="F29" i="10" s="1"/>
  <c r="Q49" i="2"/>
  <c r="F30" i="10" s="1"/>
  <c r="Q50" i="2"/>
  <c r="F31" i="10" s="1"/>
  <c r="Q51" i="2"/>
  <c r="F32" i="10" s="1"/>
  <c r="Q52" i="2"/>
  <c r="F33" i="10" s="1"/>
  <c r="Q53" i="2"/>
  <c r="F34" i="10" s="1"/>
  <c r="Q54" i="2"/>
  <c r="F35" i="10" s="1"/>
  <c r="Q55" i="2"/>
  <c r="F36" i="10" s="1"/>
  <c r="Q19" i="2"/>
  <c r="F11" i="10" s="1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Q31" i="10" l="1"/>
  <c r="Q13" i="10"/>
  <c r="Q17" i="10"/>
  <c r="Q21" i="10"/>
  <c r="Q25" i="10"/>
  <c r="Q29" i="10"/>
  <c r="Q33" i="10"/>
  <c r="Q37" i="10"/>
  <c r="M36" i="10"/>
  <c r="M34" i="10"/>
  <c r="M32" i="10"/>
  <c r="M30" i="10"/>
  <c r="M28" i="10"/>
  <c r="M26" i="10"/>
  <c r="M24" i="10"/>
  <c r="M22" i="10"/>
  <c r="M20" i="10"/>
  <c r="M18" i="10"/>
  <c r="M16" i="10"/>
  <c r="M14" i="10"/>
  <c r="M12" i="10"/>
  <c r="Q11" i="10"/>
  <c r="Q15" i="10"/>
  <c r="Q19" i="10"/>
  <c r="Q23" i="10"/>
  <c r="H5" i="9"/>
  <c r="G5" i="10" s="1"/>
  <c r="E18" i="11" l="1"/>
  <c r="J18" i="11"/>
  <c r="K18" i="11" s="1"/>
  <c r="E17" i="11"/>
  <c r="J17" i="11"/>
  <c r="K17" i="11" s="1"/>
  <c r="E16" i="11"/>
  <c r="J16" i="11"/>
  <c r="K16" i="11" s="1"/>
  <c r="E15" i="11"/>
  <c r="J15" i="11"/>
  <c r="K15" i="11" s="1"/>
  <c r="E14" i="11"/>
  <c r="J14" i="11"/>
  <c r="K14" i="11" s="1"/>
  <c r="E13" i="11"/>
  <c r="J13" i="11"/>
  <c r="K13" i="11" s="1"/>
  <c r="E12" i="11"/>
  <c r="J12" i="11"/>
  <c r="K12" i="11" s="1"/>
  <c r="E11" i="11"/>
  <c r="J11" i="11"/>
  <c r="K11" i="11" s="1"/>
  <c r="E10" i="11"/>
  <c r="J10" i="11"/>
  <c r="K10" i="11" s="1"/>
  <c r="E9" i="11"/>
  <c r="J9" i="11"/>
  <c r="K9" i="11" s="1"/>
  <c r="E8" i="11"/>
  <c r="J8" i="11"/>
  <c r="K8" i="11" s="1"/>
  <c r="O7" i="11"/>
  <c r="L7" i="11"/>
  <c r="M7" i="11" s="1"/>
  <c r="H7" i="11"/>
  <c r="I7" i="11" s="1"/>
  <c r="E7" i="11"/>
  <c r="J7" i="11"/>
  <c r="K7" i="11" s="1"/>
  <c r="H8" i="11" l="1"/>
  <c r="L8" i="11"/>
  <c r="N8" i="11"/>
  <c r="M8" i="11" l="1"/>
  <c r="L9" i="11"/>
  <c r="O8" i="11"/>
  <c r="N9" i="11"/>
  <c r="I8" i="11"/>
  <c r="H9" i="11"/>
  <c r="I9" i="11" l="1"/>
  <c r="H10" i="11"/>
  <c r="O9" i="11"/>
  <c r="N10" i="11"/>
  <c r="M9" i="11"/>
  <c r="L10" i="11"/>
  <c r="M10" i="11" l="1"/>
  <c r="L11" i="11"/>
  <c r="O10" i="11"/>
  <c r="N11" i="11"/>
  <c r="I10" i="11"/>
  <c r="H11" i="11"/>
  <c r="I11" i="11" l="1"/>
  <c r="H12" i="11"/>
  <c r="O11" i="11"/>
  <c r="N12" i="11"/>
  <c r="M11" i="11"/>
  <c r="L12" i="11"/>
  <c r="M12" i="11" l="1"/>
  <c r="L13" i="11"/>
  <c r="O12" i="11"/>
  <c r="N13" i="11"/>
  <c r="I12" i="11"/>
  <c r="H13" i="11"/>
  <c r="I13" i="11" l="1"/>
  <c r="H14" i="11"/>
  <c r="O13" i="11"/>
  <c r="N14" i="11"/>
  <c r="M13" i="11"/>
  <c r="L14" i="11"/>
  <c r="M14" i="11" l="1"/>
  <c r="L15" i="11"/>
  <c r="O14" i="11"/>
  <c r="N15" i="11"/>
  <c r="I14" i="11"/>
  <c r="H15" i="11"/>
  <c r="I15" i="11" l="1"/>
  <c r="H16" i="11"/>
  <c r="O15" i="11"/>
  <c r="N16" i="11"/>
  <c r="M15" i="11"/>
  <c r="L16" i="11"/>
  <c r="M16" i="11" l="1"/>
  <c r="L17" i="11"/>
  <c r="O16" i="11"/>
  <c r="N17" i="11"/>
  <c r="I16" i="11"/>
  <c r="H17" i="11"/>
  <c r="I17" i="11" l="1"/>
  <c r="H18" i="11"/>
  <c r="O17" i="11"/>
  <c r="N18" i="11"/>
  <c r="M17" i="11"/>
  <c r="L18" i="11"/>
  <c r="M18" i="11" l="1"/>
  <c r="L19" i="11"/>
  <c r="I18" i="11"/>
  <c r="H19" i="11"/>
  <c r="O18" i="11"/>
  <c r="N19" i="11"/>
  <c r="I19" i="11" l="1"/>
  <c r="H20" i="11"/>
  <c r="M19" i="11"/>
  <c r="L20" i="11"/>
  <c r="O19" i="11"/>
  <c r="N20" i="11"/>
  <c r="M20" i="11" l="1"/>
  <c r="L21" i="11"/>
  <c r="I20" i="11"/>
  <c r="H21" i="11"/>
  <c r="N21" i="11"/>
  <c r="O20" i="11"/>
  <c r="J19" i="8"/>
  <c r="J20" i="8" s="1"/>
  <c r="J18" i="8"/>
  <c r="J16" i="8"/>
  <c r="J15" i="8"/>
  <c r="J14" i="8"/>
  <c r="J13" i="8"/>
  <c r="J12" i="8"/>
  <c r="J5" i="8"/>
  <c r="P39" i="8"/>
  <c r="H22" i="11" l="1"/>
  <c r="I21" i="11"/>
  <c r="M21" i="11"/>
  <c r="L22" i="11"/>
  <c r="N22" i="11"/>
  <c r="O21" i="11"/>
  <c r="F38" i="8"/>
  <c r="E16" i="3"/>
  <c r="F7" i="11" s="1"/>
  <c r="E15" i="3"/>
  <c r="E14" i="3"/>
  <c r="E13" i="3"/>
  <c r="E12" i="3"/>
  <c r="E11" i="3"/>
  <c r="E10" i="3"/>
  <c r="E9" i="3"/>
  <c r="E8" i="3"/>
  <c r="E7" i="3"/>
  <c r="E6" i="3"/>
  <c r="I22" i="11" l="1"/>
  <c r="H23" i="11"/>
  <c r="F8" i="11"/>
  <c r="G7" i="11"/>
  <c r="P7" i="11" s="1"/>
  <c r="Q7" i="11" s="1"/>
  <c r="T7" i="11" s="1"/>
  <c r="T11" i="10" s="1"/>
  <c r="M22" i="11"/>
  <c r="L23" i="11"/>
  <c r="N23" i="11"/>
  <c r="O22" i="11"/>
  <c r="J11" i="10"/>
  <c r="H24" i="11" l="1"/>
  <c r="I23" i="11"/>
  <c r="M23" i="11"/>
  <c r="L24" i="11"/>
  <c r="F9" i="11"/>
  <c r="G8" i="11"/>
  <c r="P8" i="11" s="1"/>
  <c r="Q8" i="11" s="1"/>
  <c r="T8" i="11" s="1"/>
  <c r="T12" i="10" s="1"/>
  <c r="N24" i="11"/>
  <c r="O23" i="11"/>
  <c r="F10" i="11" l="1"/>
  <c r="G9" i="11"/>
  <c r="P9" i="11" s="1"/>
  <c r="Q9" i="11" s="1"/>
  <c r="T9" i="11" s="1"/>
  <c r="T13" i="10" s="1"/>
  <c r="M24" i="11"/>
  <c r="L25" i="11"/>
  <c r="I24" i="11"/>
  <c r="H25" i="11"/>
  <c r="O24" i="11"/>
  <c r="N25" i="11"/>
  <c r="H26" i="11" l="1"/>
  <c r="I25" i="11"/>
  <c r="M25" i="11"/>
  <c r="L26" i="11"/>
  <c r="F11" i="11"/>
  <c r="G10" i="11"/>
  <c r="P10" i="11" s="1"/>
  <c r="Q10" i="11" s="1"/>
  <c r="T10" i="11" s="1"/>
  <c r="T14" i="10" s="1"/>
  <c r="O25" i="11"/>
  <c r="N26" i="11"/>
  <c r="F12" i="11" l="1"/>
  <c r="G11" i="11"/>
  <c r="P11" i="11" s="1"/>
  <c r="Q11" i="11" s="1"/>
  <c r="T11" i="11" s="1"/>
  <c r="T15" i="10" s="1"/>
  <c r="M26" i="11"/>
  <c r="L27" i="11"/>
  <c r="I26" i="11"/>
  <c r="H27" i="11"/>
  <c r="O26" i="11"/>
  <c r="N27" i="11"/>
  <c r="H28" i="11" l="1"/>
  <c r="I27" i="11"/>
  <c r="M27" i="11"/>
  <c r="L28" i="11"/>
  <c r="F13" i="11"/>
  <c r="G12" i="11"/>
  <c r="P12" i="11" s="1"/>
  <c r="Q12" i="11" s="1"/>
  <c r="T12" i="11" s="1"/>
  <c r="T16" i="10" s="1"/>
  <c r="O27" i="11"/>
  <c r="N28" i="11"/>
  <c r="F14" i="11" l="1"/>
  <c r="G13" i="11"/>
  <c r="P13" i="11" s="1"/>
  <c r="Q13" i="11" s="1"/>
  <c r="T13" i="11" s="1"/>
  <c r="T17" i="10" s="1"/>
  <c r="M28" i="11"/>
  <c r="L29" i="11"/>
  <c r="I28" i="11"/>
  <c r="H29" i="11"/>
  <c r="N29" i="11"/>
  <c r="O28" i="11"/>
  <c r="H30" i="11" l="1"/>
  <c r="I29" i="11"/>
  <c r="M29" i="11"/>
  <c r="L30" i="11"/>
  <c r="F15" i="11"/>
  <c r="G14" i="11"/>
  <c r="P14" i="11" s="1"/>
  <c r="Q14" i="11" s="1"/>
  <c r="T14" i="11" s="1"/>
  <c r="T18" i="10" s="1"/>
  <c r="O29" i="11"/>
  <c r="N30" i="11"/>
  <c r="F16" i="11" l="1"/>
  <c r="G15" i="11"/>
  <c r="P15" i="11" s="1"/>
  <c r="Q15" i="11" s="1"/>
  <c r="T15" i="11" s="1"/>
  <c r="T19" i="10" s="1"/>
  <c r="M30" i="11"/>
  <c r="L31" i="11"/>
  <c r="I30" i="11"/>
  <c r="H31" i="11"/>
  <c r="O30" i="11"/>
  <c r="N31" i="11"/>
  <c r="I31" i="11" l="1"/>
  <c r="H32" i="11"/>
  <c r="M31" i="11"/>
  <c r="L32" i="11"/>
  <c r="F17" i="11"/>
  <c r="G16" i="11"/>
  <c r="P16" i="11" s="1"/>
  <c r="Q16" i="11" s="1"/>
  <c r="T16" i="11" s="1"/>
  <c r="T20" i="10" s="1"/>
  <c r="O31" i="11"/>
  <c r="N32" i="11"/>
  <c r="F18" i="11" l="1"/>
  <c r="G17" i="11"/>
  <c r="P17" i="11" s="1"/>
  <c r="Q17" i="11" s="1"/>
  <c r="T17" i="11" s="1"/>
  <c r="T21" i="10" s="1"/>
  <c r="M32" i="11"/>
  <c r="L33" i="11"/>
  <c r="M33" i="11" s="1"/>
  <c r="I32" i="11"/>
  <c r="H33" i="11"/>
  <c r="I33" i="11" s="1"/>
  <c r="O32" i="11"/>
  <c r="N33" i="11"/>
  <c r="O33" i="11" s="1"/>
  <c r="F19" i="11" l="1"/>
  <c r="G18" i="11"/>
  <c r="P18" i="11" s="1"/>
  <c r="Q18" i="11" s="1"/>
  <c r="T18" i="11" s="1"/>
  <c r="T22" i="10" s="1"/>
  <c r="G19" i="11" l="1"/>
  <c r="P19" i="11" s="1"/>
  <c r="Q19" i="11" s="1"/>
  <c r="T19" i="11" s="1"/>
  <c r="T23" i="10" s="1"/>
  <c r="F20" i="11"/>
  <c r="F21" i="11" l="1"/>
  <c r="G20" i="11"/>
  <c r="P20" i="11" s="1"/>
  <c r="Q20" i="11" s="1"/>
  <c r="T20" i="11" s="1"/>
  <c r="T24" i="10" s="1"/>
  <c r="G21" i="11" l="1"/>
  <c r="P21" i="11" s="1"/>
  <c r="Q21" i="11" s="1"/>
  <c r="T21" i="11" s="1"/>
  <c r="T25" i="10" s="1"/>
  <c r="F22" i="11"/>
  <c r="F23" i="11" l="1"/>
  <c r="G22" i="11"/>
  <c r="P22" i="11" s="1"/>
  <c r="Q22" i="11" s="1"/>
  <c r="T22" i="11" s="1"/>
  <c r="T26" i="10" s="1"/>
  <c r="F24" i="11" l="1"/>
  <c r="G23" i="11"/>
  <c r="P23" i="11" s="1"/>
  <c r="Q23" i="11" s="1"/>
  <c r="T23" i="11" s="1"/>
  <c r="T27" i="10" s="1"/>
  <c r="F25" i="11" l="1"/>
  <c r="G24" i="11"/>
  <c r="P24" i="11" s="1"/>
  <c r="Q24" i="11" s="1"/>
  <c r="T24" i="11" s="1"/>
  <c r="T28" i="10" s="1"/>
  <c r="F26" i="11" l="1"/>
  <c r="G25" i="11"/>
  <c r="P25" i="11" s="1"/>
  <c r="Q25" i="11" s="1"/>
  <c r="T25" i="11" s="1"/>
  <c r="T29" i="10" s="1"/>
  <c r="F27" i="11" l="1"/>
  <c r="G26" i="11"/>
  <c r="P26" i="11" s="1"/>
  <c r="Q26" i="11" l="1"/>
  <c r="T26" i="11" s="1"/>
  <c r="T30" i="10" s="1"/>
  <c r="F28" i="11"/>
  <c r="G27" i="11"/>
  <c r="P27" i="11" s="1"/>
  <c r="Q27" i="11" s="1"/>
  <c r="T27" i="11" s="1"/>
  <c r="T31" i="10" s="1"/>
  <c r="F29" i="11" l="1"/>
  <c r="G28" i="11"/>
  <c r="P28" i="11" s="1"/>
  <c r="Q28" i="11" s="1"/>
  <c r="T28" i="11" s="1"/>
  <c r="T32" i="10" s="1"/>
  <c r="G29" i="11" l="1"/>
  <c r="P29" i="11" s="1"/>
  <c r="Q29" i="11" s="1"/>
  <c r="T29" i="11" s="1"/>
  <c r="T33" i="10" s="1"/>
  <c r="F30" i="11"/>
  <c r="F31" i="11" l="1"/>
  <c r="G30" i="11"/>
  <c r="P30" i="11" s="1"/>
  <c r="Q30" i="11" s="1"/>
  <c r="T30" i="11" s="1"/>
  <c r="T34" i="10" s="1"/>
  <c r="F32" i="11" l="1"/>
  <c r="G31" i="11"/>
  <c r="P31" i="11" s="1"/>
  <c r="Q31" i="11" s="1"/>
  <c r="T31" i="11" s="1"/>
  <c r="T35" i="10" s="1"/>
  <c r="F33" i="11" l="1"/>
  <c r="G33" i="11" s="1"/>
  <c r="P33" i="11" s="1"/>
  <c r="Q33" i="11" s="1"/>
  <c r="T33" i="11" s="1"/>
  <c r="T37" i="10" s="1"/>
  <c r="G32" i="11"/>
  <c r="P32" i="11" s="1"/>
  <c r="Q32" i="11" s="1"/>
  <c r="T32" i="11" s="1"/>
  <c r="T36" i="10" s="1"/>
</calcChain>
</file>

<file path=xl/comments1.xml><?xml version="1.0" encoding="utf-8"?>
<comments xmlns="http://schemas.openxmlformats.org/spreadsheetml/2006/main">
  <authors>
    <author>Nathaphol Boonmee</author>
  </authors>
  <commentList>
    <comment ref="O39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 xml:space="preserve">Certificate of Calubration
Linear Gauge </t>
        </r>
      </text>
    </comment>
    <comment ref="J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M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O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D5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Dial Test Indicator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<sst xmlns="http://schemas.openxmlformats.org/spreadsheetml/2006/main" count="257" uniqueCount="143">
  <si>
    <t>Nominal Value</t>
  </si>
  <si>
    <t>Temperature Effect</t>
  </si>
  <si>
    <t>Repeatability</t>
  </si>
  <si>
    <t>Uc</t>
  </si>
  <si>
    <t>Ui</t>
  </si>
  <si>
    <t>mm.</t>
  </si>
  <si>
    <t>Value</t>
  </si>
  <si>
    <t>Due Date</t>
  </si>
  <si>
    <t>mm</t>
  </si>
  <si>
    <t>Certificate of Calibration</t>
  </si>
  <si>
    <t>Certificate Number</t>
  </si>
  <si>
    <t>:</t>
  </si>
  <si>
    <t>Customer</t>
  </si>
  <si>
    <t>88/115, Moo 3, T. Klongsam</t>
  </si>
  <si>
    <t>A. Klongluang, Pathumthani 12120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</si>
  <si>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</si>
  <si>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</si>
  <si>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</si>
  <si>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</si>
  <si>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</si>
  <si>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</si>
  <si>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</si>
  <si>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</si>
  <si>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</si>
  <si>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</si>
  <si>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± 1 °C</t>
  </si>
  <si>
    <t>Relative Humidity</t>
  </si>
  <si>
    <t>± 15 %</t>
  </si>
  <si>
    <t>Location of Calibration</t>
  </si>
  <si>
    <t>In-Lab</t>
  </si>
  <si>
    <t>Method of Calibration</t>
  </si>
  <si>
    <t>Date of Issue :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</si>
  <si>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</si>
  <si>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</si>
  <si>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</si>
  <si>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</si>
  <si>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</si>
  <si>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</si>
  <si>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</si>
  <si>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</si>
  <si>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</si>
  <si>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</si>
  <si>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t>Scale Range</t>
  </si>
  <si>
    <t>Measurement Uncertainty</t>
  </si>
  <si>
    <t>The reported uncertainty of measurement is the expanded uncertainty obtained by multiplying the</t>
  </si>
  <si>
    <t>- End of Certificate -</t>
  </si>
  <si>
    <t>SP METROLOGY SYSTEM THAILAND</t>
  </si>
  <si>
    <t>Location</t>
  </si>
  <si>
    <t>Model :</t>
  </si>
  <si>
    <t>ID No :</t>
  </si>
  <si>
    <t>Resolution :</t>
  </si>
  <si>
    <t>Referance Standard :</t>
  </si>
  <si>
    <t>2. Function  Measurement</t>
  </si>
  <si>
    <t>Average</t>
  </si>
  <si>
    <t>Calibration by :</t>
  </si>
  <si>
    <t>standard uncertainty with the coverage factor k = 2.00, providing a level of confidence approximately 95 %</t>
  </si>
  <si>
    <t>Uncertainty Budget Dial Gauge Tester/ Calibration Tester</t>
  </si>
  <si>
    <t>Uncertainty of  STD</t>
  </si>
  <si>
    <t xml:space="preserve">Resolution of STD </t>
  </si>
  <si>
    <t xml:space="preserve">Resolution of UUC </t>
  </si>
  <si>
    <t>A2</t>
  </si>
  <si>
    <t>Certificate No. :</t>
  </si>
  <si>
    <t xml:space="preserve">Page 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</si>
  <si>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</si>
  <si>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</si>
  <si>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</si>
  <si>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</si>
  <si>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</si>
  <si>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</si>
  <si>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</si>
  <si>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</si>
  <si>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</si>
  <si>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</si>
  <si>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Equipment Name :</t>
  </si>
  <si>
    <t>Manufacturer :</t>
  </si>
  <si>
    <t>Serial No. :</t>
  </si>
  <si>
    <t>Range :</t>
  </si>
  <si>
    <t>to</t>
  </si>
  <si>
    <t>Overall Inspection</t>
  </si>
  <si>
    <t>Good</t>
  </si>
  <si>
    <t>Not Good</t>
  </si>
  <si>
    <t>Due Date :</t>
  </si>
  <si>
    <t>F =</t>
  </si>
  <si>
    <t>Measuring force (perpendicular to the flat)</t>
  </si>
  <si>
    <r>
      <rPr>
        <i/>
        <sz val="11"/>
        <rFont val="Tahoma"/>
        <family val="2"/>
      </rPr>
      <t>d</t>
    </r>
    <r>
      <rPr>
        <sz val="8"/>
        <rFont val="Tahoma"/>
        <family val="2"/>
      </rPr>
      <t xml:space="preserve">D </t>
    </r>
    <r>
      <rPr>
        <sz val="10"/>
        <rFont val="Tahoma"/>
        <family val="2"/>
      </rPr>
      <t xml:space="preserve">=   </t>
    </r>
  </si>
  <si>
    <t>Ball diameter</t>
  </si>
  <si>
    <t>V =</t>
  </si>
  <si>
    <t>Poisson-coefficient</t>
  </si>
  <si>
    <t>Steel =</t>
  </si>
  <si>
    <r>
      <rPr>
        <i/>
        <sz val="11"/>
        <rFont val="Tahoma"/>
        <family val="2"/>
      </rPr>
      <t xml:space="preserve">E </t>
    </r>
    <r>
      <rPr>
        <sz val="10"/>
        <rFont val="Tahoma"/>
        <family val="2"/>
      </rPr>
      <t xml:space="preserve">=    </t>
    </r>
  </si>
  <si>
    <t>Elasticity modulus</t>
  </si>
  <si>
    <t xml:space="preserve"> 2*10^11</t>
  </si>
  <si>
    <t>Certificate of Calibration (Length Gauge)</t>
  </si>
  <si>
    <t>SP-SD-028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</si>
  <si>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</si>
  <si>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r>
      <t>Page :</t>
    </r>
    <r>
      <rPr>
        <sz val="10"/>
        <rFont val="Gulim"/>
        <family val="2"/>
      </rPr>
      <t xml:space="preserve"> 1 of 3</t>
    </r>
  </si>
  <si>
    <t>SP METROLOGY SYSTEM (THAILAND) CO.,LTD.</t>
  </si>
  <si>
    <t xml:space="preserve">20 °C   </t>
  </si>
  <si>
    <t xml:space="preserve">This certifies that the above instrument was calibrated in compliance with the calibration system </t>
  </si>
  <si>
    <t>requirement of ISO/IEC  17025:2005 in accordance with reference procedure. standards used to perform this</t>
  </si>
  <si>
    <t>calibration  are certified by to NIST or equivalent, National metrology institute, Natural physical constants,</t>
  </si>
  <si>
    <t>consensus standards. the result reported herein apply only to the calibration of the item described above.</t>
  </si>
  <si>
    <t xml:space="preserve">all calibrations are performed manufacture's specifications, full, without the expressed written consent of </t>
  </si>
  <si>
    <t>Mr.Sombut Srikampa</t>
  </si>
  <si>
    <t xml:space="preserve">SP Metrology System (Thailand). </t>
  </si>
  <si>
    <t>Mr. Natthaphol Boonmee</t>
  </si>
  <si>
    <t>Mr. Vichan Ananta</t>
  </si>
  <si>
    <t>Mr.Kittikorn Kingmali</t>
  </si>
  <si>
    <t>Mr.Chainarong  Matchayamat</t>
  </si>
  <si>
    <t>Ms. Arunkamon Raramanus</t>
  </si>
  <si>
    <r>
      <t>Calibrated by :</t>
    </r>
    <r>
      <rPr>
        <sz val="10"/>
        <rFont val="Gulim"/>
        <family val="2"/>
      </rPr>
      <t xml:space="preserve"> </t>
    </r>
  </si>
  <si>
    <t>SPR15120012-1</t>
  </si>
  <si>
    <t>Dial Gauge Tester/ Calibration Tester</t>
  </si>
  <si>
    <t>Mitutoyo</t>
  </si>
  <si>
    <r>
      <rPr>
        <sz val="10"/>
        <color theme="1"/>
        <rFont val="Calibri"/>
        <family val="2"/>
      </rPr>
      <t>µ</t>
    </r>
    <r>
      <rPr>
        <sz val="10"/>
        <color theme="1"/>
        <rFont val="Gulim"/>
        <family val="2"/>
      </rPr>
      <t>m</t>
    </r>
  </si>
  <si>
    <t>X3</t>
  </si>
  <si>
    <t>X4</t>
  </si>
  <si>
    <r>
      <t>V</t>
    </r>
    <r>
      <rPr>
        <vertAlign val="subscript"/>
        <sz val="10"/>
        <rFont val="Gulim"/>
        <family val="2"/>
      </rPr>
      <t>eff</t>
    </r>
  </si>
  <si>
    <r>
      <t>K</t>
    </r>
    <r>
      <rPr>
        <vertAlign val="subscript"/>
        <sz val="10"/>
        <rFont val="Gulim"/>
        <family val="2"/>
      </rPr>
      <t>95</t>
    </r>
  </si>
  <si>
    <r>
      <t>U</t>
    </r>
    <r>
      <rPr>
        <b/>
        <vertAlign val="subscript"/>
        <sz val="10"/>
        <color indexed="30"/>
        <rFont val="Gulim"/>
        <family val="2"/>
      </rPr>
      <t>95</t>
    </r>
    <r>
      <rPr>
        <b/>
        <strike/>
        <vertAlign val="subscript"/>
        <sz val="10"/>
        <color indexed="30"/>
        <rFont val="Gulim"/>
        <family val="2"/>
      </rPr>
      <t>%</t>
    </r>
  </si>
  <si>
    <t>(mm)</t>
  </si>
  <si>
    <r>
      <t>(</t>
    </r>
    <r>
      <rPr>
        <sz val="10"/>
        <color rgb="FF0070C0"/>
        <rFont val="Calibri"/>
        <family val="2"/>
      </rPr>
      <t>µ</t>
    </r>
    <r>
      <rPr>
        <sz val="10"/>
        <color rgb="FF0070C0"/>
        <rFont val="Gulim"/>
        <family val="2"/>
      </rPr>
      <t>m)</t>
    </r>
  </si>
  <si>
    <t>Reference Standards</t>
  </si>
  <si>
    <t>1. Flatness Measurement :</t>
  </si>
  <si>
    <r>
      <t xml:space="preserve">   Page :</t>
    </r>
    <r>
      <rPr>
        <sz val="10"/>
        <rFont val="Gulim"/>
        <family val="2"/>
      </rPr>
      <t xml:space="preserve"> 3 of 3</t>
    </r>
  </si>
  <si>
    <r>
      <t>Page :</t>
    </r>
    <r>
      <rPr>
        <sz val="10"/>
        <rFont val="Gulim"/>
        <family val="2"/>
      </rPr>
      <t xml:space="preserve"> 2 of 3</t>
    </r>
  </si>
  <si>
    <t>Nominal 
Value</t>
  </si>
  <si>
    <t>Error</t>
  </si>
  <si>
    <t>Uncertainty 
(±) µm</t>
  </si>
  <si>
    <t>Unit :</t>
  </si>
  <si>
    <t>STD Reading 
(Forward)</t>
  </si>
  <si>
    <t>X1</t>
  </si>
  <si>
    <t>X2</t>
  </si>
  <si>
    <t>Norminal 
Value</t>
  </si>
  <si>
    <t>STD Reading 
(Backward)</t>
  </si>
  <si>
    <t>STD Reading 
Forward</t>
  </si>
  <si>
    <t>STD Reading 
Backward</t>
  </si>
  <si>
    <t>Linear gauge</t>
  </si>
  <si>
    <t>MT2501/ 
ND281B</t>
  </si>
  <si>
    <t>25347859 P/
16126167A</t>
  </si>
  <si>
    <t>MTL152769</t>
  </si>
  <si>
    <t>SP-SD-028-1</t>
  </si>
  <si>
    <t>Deformation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</si>
</sst>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64" formatCode="_(* #,##0.00_);_(* \(#,##0.00\);_(* &quot;-&quot;??_);_(@_)"/>
    <numFmt numFmtId="165" formatCode="0.000"/>
    <numFmt numFmtId="166" formatCode="0.00000"/>
    <numFmt numFmtId="167" formatCode="0.0000"/>
    <numFmt numFmtId="168" formatCode="0.000000"/>
    <numFmt numFmtId="169" formatCode="0.0000000"/>
    <numFmt numFmtId="170" formatCode="0.0E+00"/>
    <numFmt numFmtId="171" formatCode="[$-409]d\-mmm\-yyyy;@"/>
    <numFmt numFmtId="172" formatCode="0.0"/>
    <numFmt numFmtId="173" formatCode="[$-809]dd\ mmmm\ yyyy;@"/>
    <numFmt numFmtId="174" formatCode="dd\ mmmm\ yyyy"/>
    <numFmt numFmtId="175" formatCode="[$-1010409]d\ mmmm\ yyyy;@"/>
    <numFmt numFmtId="176" formatCode="0.00000000"/>
    <numFmt numFmtId="177" formatCode="0.000000000"/>
    <numFmt numFmtId="178" formatCode="[$-409]d\-mmm\-yy;@"/>
  </numFmts>
  <fonts count="69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6"/>
      <name val="Angsana New"/>
      <family val="1"/>
    </font>
    <font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2"/>
      <name val="Shruti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6"/>
      <name val="Cordia New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1"/>
      <name val="Gill Sans MT"/>
      <family val="2"/>
    </font>
    <font>
      <b/>
      <sz val="14"/>
      <color theme="0"/>
      <name val="Cordia New"/>
      <family val="2"/>
    </font>
    <font>
      <b/>
      <sz val="12"/>
      <name val="Gulim"/>
      <family val="2"/>
    </font>
    <font>
      <u/>
      <sz val="14"/>
      <name val="Cordia New"/>
      <family val="2"/>
    </font>
    <font>
      <sz val="9"/>
      <name val="Gulim"/>
      <family val="2"/>
    </font>
    <font>
      <sz val="9"/>
      <color theme="1"/>
      <name val="Gulim"/>
      <family val="2"/>
    </font>
    <font>
      <vertAlign val="subscript"/>
      <sz val="10"/>
      <name val="Gulim"/>
      <family val="2"/>
    </font>
    <font>
      <sz val="10"/>
      <color rgb="FF0070C0"/>
      <name val="Gulim"/>
      <family val="2"/>
    </font>
    <font>
      <b/>
      <sz val="18"/>
      <name val="Arial"/>
      <family val="2"/>
    </font>
    <font>
      <b/>
      <sz val="12"/>
      <name val="Cordia New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i/>
      <sz val="9"/>
      <name val="Arial"/>
      <family val="2"/>
    </font>
    <font>
      <sz val="9"/>
      <color rgb="FF0070C0"/>
      <name val="Arial"/>
      <family val="2"/>
    </font>
    <font>
      <sz val="9"/>
      <color rgb="FF00B050"/>
      <name val="Arial"/>
      <family val="2"/>
    </font>
    <font>
      <sz val="14"/>
      <color theme="1"/>
      <name val="Angsana New"/>
      <family val="1"/>
    </font>
    <font>
      <sz val="11"/>
      <name val="Tahoma"/>
      <family val="2"/>
    </font>
    <font>
      <i/>
      <sz val="11"/>
      <name val="Tahoma"/>
      <family val="2"/>
    </font>
    <font>
      <sz val="8"/>
      <name val="Tahoma"/>
      <family val="2"/>
    </font>
    <font>
      <sz val="10"/>
      <name val="Tahoma"/>
      <family val="2"/>
    </font>
    <font>
      <sz val="12"/>
      <color theme="1"/>
      <name val="Cordia New"/>
      <family val="2"/>
    </font>
    <font>
      <sz val="18"/>
      <name val="Angsana New"/>
      <family val="1"/>
    </font>
    <font>
      <b/>
      <sz val="12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b/>
      <sz val="26"/>
      <name val="Gulim"/>
      <family val="2"/>
    </font>
    <font>
      <sz val="14"/>
      <color theme="1"/>
      <name val="Calibri"/>
      <family val="2"/>
      <scheme val="minor"/>
    </font>
    <font>
      <b/>
      <sz val="10"/>
      <color theme="0"/>
      <name val="Gulim"/>
      <family val="2"/>
    </font>
    <font>
      <sz val="10"/>
      <color theme="1"/>
      <name val="Calibri"/>
      <family val="2"/>
    </font>
    <font>
      <sz val="14"/>
      <color rgb="FF0070C0"/>
      <name val="Cordia New"/>
      <family val="2"/>
    </font>
    <font>
      <b/>
      <sz val="10"/>
      <color rgb="FF0070C0"/>
      <name val="Gulim"/>
      <family val="2"/>
    </font>
    <font>
      <b/>
      <vertAlign val="subscript"/>
      <sz val="10"/>
      <color indexed="30"/>
      <name val="Gulim"/>
      <family val="2"/>
    </font>
    <font>
      <b/>
      <strike/>
      <vertAlign val="subscript"/>
      <sz val="10"/>
      <color indexed="30"/>
      <name val="Gulim"/>
      <family val="2"/>
    </font>
    <font>
      <sz val="10"/>
      <color rgb="FF0070C0"/>
      <name val="Calibri"/>
      <family val="2"/>
    </font>
    <font>
      <b/>
      <sz val="18"/>
      <name val="Gulim"/>
      <family val="2"/>
    </font>
    <font>
      <u/>
      <sz val="10"/>
      <name val="Gulim"/>
      <family val="2"/>
    </font>
    <font>
      <sz val="10"/>
      <color rgb="FF002060"/>
      <name val="Gulim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0">
    <xf numFmtId="0" fontId="0" fillId="0" borderId="0"/>
    <xf numFmtId="0" fontId="3" fillId="0" borderId="0"/>
    <xf numFmtId="0" fontId="3" fillId="0" borderId="0"/>
    <xf numFmtId="164" fontId="15" fillId="0" borderId="0" applyFont="0" applyFill="0" applyBorder="0" applyAlignment="0" applyProtection="0"/>
    <xf numFmtId="0" fontId="3" fillId="0" borderId="0"/>
    <xf numFmtId="0" fontId="15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15" fillId="0" borderId="0"/>
    <xf numFmtId="0" fontId="16" fillId="0" borderId="0"/>
    <xf numFmtId="0" fontId="15" fillId="0" borderId="0"/>
  </cellStyleXfs>
  <cellXfs count="37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 applyProtection="1">
      <alignment horizontal="center" vertical="center"/>
      <protection locked="0"/>
    </xf>
    <xf numFmtId="0" fontId="6" fillId="2" borderId="0" xfId="0" applyFont="1" applyFill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166" fontId="5" fillId="8" borderId="1" xfId="0" applyNumberFormat="1" applyFont="1" applyFill="1" applyBorder="1" applyAlignment="1">
      <alignment horizontal="center" vertical="center"/>
    </xf>
    <xf numFmtId="168" fontId="8" fillId="8" borderId="1" xfId="0" applyNumberFormat="1" applyFont="1" applyFill="1" applyBorder="1" applyAlignment="1">
      <alignment horizontal="center" vertical="center"/>
    </xf>
    <xf numFmtId="169" fontId="5" fillId="8" borderId="1" xfId="0" applyNumberFormat="1" applyFont="1" applyFill="1" applyBorder="1" applyAlignment="1">
      <alignment horizontal="center" vertical="center"/>
    </xf>
    <xf numFmtId="167" fontId="5" fillId="8" borderId="5" xfId="0" applyNumberFormat="1" applyFont="1" applyFill="1" applyBorder="1" applyAlignment="1">
      <alignment horizontal="center" vertical="center"/>
    </xf>
    <xf numFmtId="170" fontId="5" fillId="8" borderId="5" xfId="0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9" fillId="8" borderId="0" xfId="2" applyFont="1" applyFill="1" applyBorder="1" applyAlignment="1">
      <alignment horizontal="center" vertical="center"/>
    </xf>
    <xf numFmtId="165" fontId="10" fillId="8" borderId="0" xfId="2" applyNumberFormat="1" applyFont="1" applyFill="1" applyBorder="1" applyAlignment="1">
      <alignment horizontal="center" vertical="center"/>
    </xf>
    <xf numFmtId="0" fontId="11" fillId="8" borderId="0" xfId="2" applyFont="1" applyFill="1" applyBorder="1" applyAlignment="1">
      <alignment horizontal="center" vertical="center"/>
    </xf>
    <xf numFmtId="2" fontId="10" fillId="8" borderId="0" xfId="2" applyNumberFormat="1" applyFont="1" applyFill="1" applyBorder="1" applyAlignment="1">
      <alignment horizontal="center" vertical="center"/>
    </xf>
    <xf numFmtId="0" fontId="10" fillId="8" borderId="0" xfId="2" applyFont="1" applyFill="1" applyBorder="1" applyAlignment="1">
      <alignment horizontal="center" vertical="center"/>
    </xf>
    <xf numFmtId="2" fontId="11" fillId="8" borderId="0" xfId="2" applyNumberFormat="1" applyFont="1" applyFill="1" applyBorder="1" applyAlignment="1">
      <alignment horizontal="center" vertical="center"/>
    </xf>
    <xf numFmtId="170" fontId="6" fillId="8" borderId="0" xfId="0" applyNumberFormat="1" applyFont="1" applyFill="1" applyBorder="1" applyAlignment="1">
      <alignment horizontal="center" vertical="center"/>
    </xf>
    <xf numFmtId="2" fontId="6" fillId="8" borderId="0" xfId="0" applyNumberFormat="1" applyFont="1" applyFill="1" applyBorder="1" applyAlignment="1">
      <alignment horizontal="center" vertical="center"/>
    </xf>
    <xf numFmtId="165" fontId="6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65" fontId="11" fillId="8" borderId="0" xfId="2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horizontal="center" vertical="center"/>
    </xf>
    <xf numFmtId="165" fontId="12" fillId="8" borderId="0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2" fontId="5" fillId="8" borderId="0" xfId="0" applyNumberFormat="1" applyFont="1" applyFill="1" applyBorder="1" applyAlignment="1">
      <alignment horizontal="center" vertical="center"/>
    </xf>
    <xf numFmtId="2" fontId="7" fillId="8" borderId="0" xfId="0" applyNumberFormat="1" applyFont="1" applyFill="1" applyBorder="1" applyAlignment="1">
      <alignment horizontal="center" vertical="center"/>
    </xf>
    <xf numFmtId="165" fontId="5" fillId="8" borderId="0" xfId="0" applyNumberFormat="1" applyFont="1" applyFill="1" applyBorder="1" applyAlignment="1">
      <alignment horizontal="center" vertical="center"/>
    </xf>
    <xf numFmtId="166" fontId="5" fillId="8" borderId="0" xfId="0" applyNumberFormat="1" applyFont="1" applyFill="1" applyBorder="1" applyAlignment="1">
      <alignment horizontal="center" vertical="center"/>
    </xf>
    <xf numFmtId="167" fontId="5" fillId="8" borderId="0" xfId="0" applyNumberFormat="1" applyFont="1" applyFill="1" applyBorder="1" applyAlignment="1">
      <alignment horizontal="center" vertical="center"/>
    </xf>
    <xf numFmtId="168" fontId="8" fillId="8" borderId="0" xfId="0" applyNumberFormat="1" applyFont="1" applyFill="1" applyBorder="1" applyAlignment="1">
      <alignment horizontal="center" vertical="center"/>
    </xf>
    <xf numFmtId="169" fontId="5" fillId="8" borderId="0" xfId="0" applyNumberFormat="1" applyFont="1" applyFill="1" applyBorder="1" applyAlignment="1">
      <alignment horizontal="center" vertical="center"/>
    </xf>
    <xf numFmtId="170" fontId="5" fillId="8" borderId="0" xfId="0" applyNumberFormat="1" applyFont="1" applyFill="1" applyBorder="1" applyAlignment="1">
      <alignment horizontal="center" vertical="center"/>
    </xf>
    <xf numFmtId="0" fontId="19" fillId="0" borderId="0" xfId="9" applyFont="1" applyAlignment="1">
      <alignment vertical="center"/>
    </xf>
    <xf numFmtId="0" fontId="20" fillId="0" borderId="0" xfId="9" applyFont="1" applyAlignment="1">
      <alignment horizontal="center" vertical="center"/>
    </xf>
    <xf numFmtId="0" fontId="21" fillId="0" borderId="0" xfId="9" applyFont="1" applyAlignment="1">
      <alignment vertical="center"/>
    </xf>
    <xf numFmtId="0" fontId="22" fillId="0" borderId="0" xfId="9" applyFont="1" applyAlignment="1">
      <alignment vertical="center"/>
    </xf>
    <xf numFmtId="0" fontId="23" fillId="0" borderId="0" xfId="9" applyFont="1" applyBorder="1" applyAlignment="1">
      <alignment vertical="center"/>
    </xf>
    <xf numFmtId="0" fontId="24" fillId="0" borderId="0" xfId="9" applyFont="1" applyBorder="1" applyAlignment="1">
      <alignment vertical="center"/>
    </xf>
    <xf numFmtId="0" fontId="24" fillId="0" borderId="0" xfId="9" applyFont="1" applyAlignment="1">
      <alignment vertical="center"/>
    </xf>
    <xf numFmtId="0" fontId="25" fillId="0" borderId="0" xfId="9" applyFont="1" applyAlignment="1">
      <alignment horizontal="center" vertical="center"/>
    </xf>
    <xf numFmtId="0" fontId="10" fillId="0" borderId="0" xfId="9" applyFont="1" applyBorder="1" applyAlignment="1">
      <alignment vertical="center"/>
    </xf>
    <xf numFmtId="0" fontId="10" fillId="0" borderId="0" xfId="9" applyFont="1" applyAlignment="1">
      <alignment vertical="center"/>
    </xf>
    <xf numFmtId="0" fontId="23" fillId="0" borderId="0" xfId="9" applyFont="1" applyAlignment="1">
      <alignment vertical="center"/>
    </xf>
    <xf numFmtId="0" fontId="24" fillId="0" borderId="0" xfId="9" applyFont="1" applyBorder="1" applyAlignment="1">
      <alignment horizontal="center" vertical="center"/>
    </xf>
    <xf numFmtId="0" fontId="15" fillId="0" borderId="0" xfId="9" applyFont="1" applyBorder="1" applyAlignment="1">
      <alignment vertical="center"/>
    </xf>
    <xf numFmtId="0" fontId="15" fillId="0" borderId="0" xfId="9" applyFont="1" applyAlignment="1">
      <alignment vertical="center"/>
    </xf>
    <xf numFmtId="0" fontId="23" fillId="0" borderId="0" xfId="4" applyFont="1" applyBorder="1" applyAlignment="1">
      <alignment vertical="center"/>
    </xf>
    <xf numFmtId="0" fontId="24" fillId="0" borderId="0" xfId="4" applyFont="1" applyBorder="1" applyAlignment="1">
      <alignment vertical="center"/>
    </xf>
    <xf numFmtId="0" fontId="15" fillId="0" borderId="0" xfId="4" applyFont="1" applyBorder="1" applyAlignment="1">
      <alignment vertical="center"/>
    </xf>
    <xf numFmtId="0" fontId="27" fillId="0" borderId="0" xfId="17" applyFont="1" applyBorder="1" applyAlignment="1">
      <alignment horizontal="left" vertical="center"/>
    </xf>
    <xf numFmtId="0" fontId="10" fillId="0" borderId="0" xfId="17" applyFont="1" applyBorder="1" applyAlignment="1">
      <alignment horizontal="left" vertical="center"/>
    </xf>
    <xf numFmtId="0" fontId="21" fillId="0" borderId="0" xfId="17" applyFont="1" applyBorder="1" applyAlignment="1">
      <alignment horizontal="left" vertical="center"/>
    </xf>
    <xf numFmtId="0" fontId="22" fillId="0" borderId="0" xfId="9" applyFont="1" applyBorder="1" applyAlignment="1">
      <alignment vertical="center"/>
    </xf>
    <xf numFmtId="0" fontId="10" fillId="0" borderId="11" xfId="9" applyFont="1" applyBorder="1" applyAlignment="1">
      <alignment vertical="center"/>
    </xf>
    <xf numFmtId="0" fontId="21" fillId="0" borderId="0" xfId="9" applyFont="1" applyBorder="1" applyAlignment="1">
      <alignment vertical="center"/>
    </xf>
    <xf numFmtId="164" fontId="21" fillId="0" borderId="0" xfId="3" applyFont="1" applyFill="1" applyBorder="1" applyAlignment="1" applyProtection="1">
      <alignment vertical="center"/>
      <protection locked="0"/>
    </xf>
    <xf numFmtId="0" fontId="24" fillId="0" borderId="0" xfId="4" applyFont="1" applyBorder="1" applyAlignment="1">
      <alignment horizontal="center" vertical="center"/>
    </xf>
    <xf numFmtId="0" fontId="25" fillId="0" borderId="0" xfId="4" applyFont="1" applyBorder="1" applyAlignment="1">
      <alignment horizontal="center" vertical="center"/>
    </xf>
    <xf numFmtId="0" fontId="10" fillId="0" borderId="0" xfId="4" applyFont="1" applyBorder="1" applyAlignment="1">
      <alignment vertical="center"/>
    </xf>
    <xf numFmtId="0" fontId="22" fillId="0" borderId="0" xfId="4" applyFont="1" applyBorder="1" applyAlignment="1">
      <alignment vertical="center"/>
    </xf>
    <xf numFmtId="0" fontId="21" fillId="0" borderId="0" xfId="4" applyFont="1" applyBorder="1" applyAlignment="1">
      <alignment vertical="center"/>
    </xf>
    <xf numFmtId="0" fontId="23" fillId="0" borderId="0" xfId="4" applyFont="1" applyBorder="1" applyAlignment="1">
      <alignment horizontal="left" vertical="center"/>
    </xf>
    <xf numFmtId="1" fontId="29" fillId="0" borderId="0" xfId="4" applyNumberFormat="1" applyFont="1" applyBorder="1" applyAlignment="1">
      <alignment horizontal="left" vertical="center"/>
    </xf>
    <xf numFmtId="0" fontId="24" fillId="0" borderId="0" xfId="4" applyFont="1" applyBorder="1" applyAlignment="1">
      <alignment horizontal="left" vertical="center"/>
    </xf>
    <xf numFmtId="0" fontId="28" fillId="0" borderId="0" xfId="9" applyFont="1" applyAlignment="1">
      <alignment vertical="center"/>
    </xf>
    <xf numFmtId="174" fontId="15" fillId="0" borderId="0" xfId="4" applyNumberFormat="1" applyFont="1" applyBorder="1" applyAlignment="1">
      <alignment horizontal="left" vertical="center"/>
    </xf>
    <xf numFmtId="0" fontId="28" fillId="0" borderId="0" xfId="4" applyFont="1" applyBorder="1" applyAlignment="1">
      <alignment vertical="center"/>
    </xf>
    <xf numFmtId="0" fontId="15" fillId="0" borderId="0" xfId="9" applyFont="1" applyAlignment="1">
      <alignment horizontal="center" vertical="center"/>
    </xf>
    <xf numFmtId="0" fontId="25" fillId="0" borderId="0" xfId="9" applyFont="1" applyAlignment="1">
      <alignment vertical="center"/>
    </xf>
    <xf numFmtId="0" fontId="30" fillId="0" borderId="0" xfId="9" applyFont="1" applyAlignment="1">
      <alignment vertical="center"/>
    </xf>
    <xf numFmtId="0" fontId="31" fillId="0" borderId="0" xfId="4" applyFont="1" applyBorder="1" applyAlignment="1">
      <alignment horizontal="left" vertical="center"/>
    </xf>
    <xf numFmtId="0" fontId="25" fillId="0" borderId="0" xfId="9" applyFont="1" applyBorder="1" applyAlignment="1">
      <alignment horizontal="center" vertical="center"/>
    </xf>
    <xf numFmtId="0" fontId="32" fillId="0" borderId="0" xfId="9" applyFont="1" applyAlignment="1">
      <alignment vertical="center"/>
    </xf>
    <xf numFmtId="0" fontId="32" fillId="0" borderId="0" xfId="9" applyFont="1" applyBorder="1" applyAlignment="1">
      <alignment vertical="center"/>
    </xf>
    <xf numFmtId="0" fontId="10" fillId="0" borderId="0" xfId="9" quotePrefix="1" applyFont="1" applyAlignment="1">
      <alignment vertical="center"/>
    </xf>
    <xf numFmtId="0" fontId="22" fillId="0" borderId="0" xfId="9" applyFont="1" applyAlignment="1">
      <alignment horizontal="center" vertical="center"/>
    </xf>
    <xf numFmtId="0" fontId="21" fillId="0" borderId="0" xfId="5" applyFont="1" applyBorder="1" applyAlignment="1">
      <alignment vertical="center"/>
    </xf>
    <xf numFmtId="0" fontId="10" fillId="0" borderId="0" xfId="9" applyFont="1" applyBorder="1" applyAlignment="1">
      <alignment horizontal="center" vertical="center"/>
    </xf>
    <xf numFmtId="0" fontId="22" fillId="0" borderId="0" xfId="9" applyFont="1" applyAlignment="1">
      <alignment horizontal="right" vertical="center"/>
    </xf>
    <xf numFmtId="2" fontId="22" fillId="0" borderId="0" xfId="4" applyNumberFormat="1" applyFont="1" applyBorder="1" applyAlignment="1">
      <alignment vertical="center"/>
    </xf>
    <xf numFmtId="0" fontId="34" fillId="0" borderId="0" xfId="9" applyFont="1" applyBorder="1" applyAlignment="1">
      <alignment vertical="center"/>
    </xf>
    <xf numFmtId="0" fontId="10" fillId="0" borderId="0" xfId="9" applyFont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0" fontId="35" fillId="0" borderId="0" xfId="9" applyFont="1" applyBorder="1" applyAlignment="1">
      <alignment horizontal="center" vertical="center"/>
    </xf>
    <xf numFmtId="0" fontId="15" fillId="0" borderId="0" xfId="9" quotePrefix="1" applyFont="1" applyBorder="1" applyAlignment="1">
      <alignment horizontal="center" vertical="center"/>
    </xf>
    <xf numFmtId="173" fontId="15" fillId="0" borderId="0" xfId="9" applyNumberFormat="1" applyFont="1" applyBorder="1" applyAlignment="1">
      <alignment horizontal="center" vertical="center"/>
    </xf>
    <xf numFmtId="0" fontId="21" fillId="0" borderId="0" xfId="19" applyFont="1" applyBorder="1" applyAlignment="1">
      <alignment vertical="center"/>
    </xf>
    <xf numFmtId="0" fontId="10" fillId="0" borderId="0" xfId="9" quotePrefix="1" applyFont="1" applyBorder="1" applyAlignment="1">
      <alignment vertical="center"/>
    </xf>
    <xf numFmtId="0" fontId="15" fillId="0" borderId="0" xfId="9" quotePrefix="1" applyFont="1" applyBorder="1" applyAlignment="1">
      <alignment vertical="center"/>
    </xf>
    <xf numFmtId="174" fontId="22" fillId="0" borderId="0" xfId="9" applyNumberFormat="1" applyFont="1" applyBorder="1" applyAlignment="1">
      <alignment vertical="center"/>
    </xf>
    <xf numFmtId="1" fontId="22" fillId="0" borderId="0" xfId="4" applyNumberFormat="1" applyFont="1" applyBorder="1" applyAlignment="1">
      <alignment vertical="center"/>
    </xf>
    <xf numFmtId="174" fontId="15" fillId="0" borderId="0" xfId="9" applyNumberFormat="1" applyFont="1" applyBorder="1" applyAlignment="1">
      <alignment vertical="center"/>
    </xf>
    <xf numFmtId="0" fontId="21" fillId="0" borderId="0" xfId="9" quotePrefix="1" applyFont="1" applyBorder="1" applyAlignment="1">
      <alignment vertical="center" shrinkToFit="1"/>
    </xf>
    <xf numFmtId="0" fontId="10" fillId="0" borderId="0" xfId="4" applyNumberFormat="1" applyFont="1" applyBorder="1" applyAlignment="1">
      <alignment vertical="center"/>
    </xf>
    <xf numFmtId="0" fontId="10" fillId="0" borderId="0" xfId="4" applyNumberFormat="1" applyFont="1" applyAlignment="1">
      <alignment vertical="center"/>
    </xf>
    <xf numFmtId="0" fontId="29" fillId="0" borderId="0" xfId="4" applyNumberFormat="1" applyFont="1" applyBorder="1" applyAlignment="1">
      <alignment vertical="center"/>
    </xf>
    <xf numFmtId="0" fontId="30" fillId="0" borderId="0" xfId="0" applyFont="1" applyFill="1" applyAlignment="1">
      <alignment vertical="center"/>
    </xf>
    <xf numFmtId="0" fontId="30" fillId="0" borderId="0" xfId="0" applyFont="1" applyFill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30" fillId="0" borderId="0" xfId="0" applyFont="1" applyFill="1" applyAlignment="1">
      <alignment horizontal="right" vertical="center"/>
    </xf>
    <xf numFmtId="0" fontId="0" fillId="0" borderId="0" xfId="0" applyAlignment="1"/>
    <xf numFmtId="0" fontId="10" fillId="0" borderId="0" xfId="4" applyNumberFormat="1" applyFont="1" applyAlignment="1">
      <alignment horizontal="left" vertical="center"/>
    </xf>
    <xf numFmtId="0" fontId="10" fillId="0" borderId="0" xfId="0" applyNumberFormat="1" applyFont="1" applyBorder="1" applyAlignment="1">
      <alignment vertical="center"/>
    </xf>
    <xf numFmtId="0" fontId="10" fillId="0" borderId="0" xfId="6" applyNumberFormat="1" applyFont="1" applyAlignment="1">
      <alignment vertical="center"/>
    </xf>
    <xf numFmtId="0" fontId="10" fillId="0" borderId="0" xfId="6" applyNumberFormat="1" applyFont="1" applyBorder="1" applyAlignment="1">
      <alignment horizontal="center" vertical="center"/>
    </xf>
    <xf numFmtId="0" fontId="10" fillId="0" borderId="0" xfId="0" applyNumberFormat="1" applyFont="1" applyBorder="1" applyAlignment="1">
      <alignment vertical="center" shrinkToFit="1"/>
    </xf>
    <xf numFmtId="0" fontId="26" fillId="0" borderId="0" xfId="4" applyNumberFormat="1" applyFont="1" applyAlignment="1">
      <alignment vertical="center"/>
    </xf>
    <xf numFmtId="0" fontId="10" fillId="0" borderId="0" xfId="12" quotePrefix="1" applyNumberFormat="1" applyFont="1" applyBorder="1" applyAlignment="1">
      <alignment vertical="center"/>
    </xf>
    <xf numFmtId="0" fontId="30" fillId="0" borderId="0" xfId="0" applyFont="1" applyFill="1" applyAlignment="1">
      <alignment horizontal="left" vertical="center"/>
    </xf>
    <xf numFmtId="0" fontId="15" fillId="0" borderId="0" xfId="9" applyFont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0" fontId="10" fillId="0" borderId="0" xfId="9" applyFont="1" applyBorder="1" applyAlignment="1">
      <alignment horizontal="center" vertical="center"/>
    </xf>
    <xf numFmtId="0" fontId="30" fillId="0" borderId="0" xfId="18" applyFont="1" applyFill="1" applyAlignment="1">
      <alignment vertical="center"/>
    </xf>
    <xf numFmtId="0" fontId="37" fillId="0" borderId="0" xfId="18" applyFont="1" applyFill="1" applyAlignment="1"/>
    <xf numFmtId="0" fontId="37" fillId="0" borderId="0" xfId="18" applyFont="1" applyFill="1" applyBorder="1" applyAlignment="1"/>
    <xf numFmtId="174" fontId="37" fillId="0" borderId="0" xfId="18" applyNumberFormat="1" applyFont="1" applyFill="1" applyBorder="1" applyAlignment="1"/>
    <xf numFmtId="0" fontId="37" fillId="0" borderId="0" xfId="18" applyFont="1" applyFill="1" applyAlignment="1">
      <alignment horizontal="center"/>
    </xf>
    <xf numFmtId="0" fontId="37" fillId="0" borderId="0" xfId="18" applyFont="1" applyFill="1" applyAlignment="1">
      <alignment horizontal="left"/>
    </xf>
    <xf numFmtId="0" fontId="37" fillId="0" borderId="0" xfId="0" applyFont="1" applyFill="1" applyBorder="1" applyAlignment="1"/>
    <xf numFmtId="0" fontId="37" fillId="0" borderId="0" xfId="0" applyFont="1" applyFill="1" applyBorder="1" applyAlignment="1">
      <alignment vertical="center"/>
    </xf>
    <xf numFmtId="0" fontId="37" fillId="0" borderId="0" xfId="0" applyFont="1" applyFill="1" applyAlignment="1">
      <alignment vertical="center"/>
    </xf>
    <xf numFmtId="0" fontId="37" fillId="0" borderId="0" xfId="0" applyFont="1" applyFill="1" applyAlignment="1"/>
    <xf numFmtId="0" fontId="37" fillId="0" borderId="0" xfId="0" applyFont="1" applyFill="1" applyAlignment="1">
      <alignment horizontal="left"/>
    </xf>
    <xf numFmtId="0" fontId="37" fillId="0" borderId="0" xfId="0" applyFont="1" applyFill="1" applyBorder="1" applyAlignment="1">
      <alignment horizontal="left" vertical="center"/>
    </xf>
    <xf numFmtId="0" fontId="37" fillId="0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vertical="center"/>
    </xf>
    <xf numFmtId="165" fontId="44" fillId="8" borderId="0" xfId="0" applyNumberFormat="1" applyFont="1" applyFill="1" applyBorder="1" applyAlignment="1">
      <alignment horizontal="center" vertical="center"/>
    </xf>
    <xf numFmtId="0" fontId="45" fillId="5" borderId="0" xfId="0" applyFont="1" applyFill="1" applyAlignment="1">
      <alignment horizontal="center" vertical="center"/>
    </xf>
    <xf numFmtId="11" fontId="46" fillId="8" borderId="0" xfId="0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horizontal="right" vertical="center"/>
    </xf>
    <xf numFmtId="168" fontId="1" fillId="8" borderId="0" xfId="0" applyNumberFormat="1" applyFont="1" applyFill="1" applyBorder="1" applyAlignment="1">
      <alignment vertical="center"/>
    </xf>
    <xf numFmtId="165" fontId="31" fillId="8" borderId="0" xfId="0" applyNumberFormat="1" applyFont="1" applyFill="1" applyBorder="1" applyAlignment="1">
      <alignment horizontal="center" vertical="center" wrapText="1"/>
    </xf>
    <xf numFmtId="165" fontId="31" fillId="8" borderId="0" xfId="0" applyNumberFormat="1" applyFont="1" applyFill="1" applyBorder="1" applyAlignment="1">
      <alignment horizontal="center" vertical="center"/>
    </xf>
    <xf numFmtId="0" fontId="48" fillId="0" borderId="0" xfId="0" applyFont="1" applyFill="1" applyBorder="1" applyAlignment="1">
      <alignment horizontal="right" vertical="top"/>
    </xf>
    <xf numFmtId="165" fontId="1" fillId="8" borderId="0" xfId="0" applyNumberFormat="1" applyFont="1" applyFill="1" applyBorder="1" applyAlignment="1">
      <alignment horizontal="left" vertical="center"/>
    </xf>
    <xf numFmtId="0" fontId="48" fillId="0" borderId="0" xfId="0" applyFont="1" applyFill="1" applyBorder="1" applyAlignment="1">
      <alignment horizontal="right" vertical="center"/>
    </xf>
    <xf numFmtId="0" fontId="51" fillId="0" borderId="0" xfId="0" applyFont="1" applyFill="1" applyBorder="1" applyAlignment="1">
      <alignment horizontal="left" vertical="center"/>
    </xf>
    <xf numFmtId="165" fontId="52" fillId="8" borderId="0" xfId="18" applyNumberFormat="1" applyFont="1" applyFill="1" applyBorder="1" applyAlignment="1">
      <alignment horizontal="center" vertical="center"/>
    </xf>
    <xf numFmtId="0" fontId="30" fillId="8" borderId="0" xfId="18" applyFont="1" applyFill="1" applyBorder="1" applyAlignment="1">
      <alignment vertical="center"/>
    </xf>
    <xf numFmtId="0" fontId="53" fillId="0" borderId="0" xfId="1" applyFont="1" applyAlignment="1">
      <alignment horizontal="center" vertical="center"/>
    </xf>
    <xf numFmtId="0" fontId="53" fillId="2" borderId="0" xfId="1" applyFont="1" applyFill="1" applyAlignment="1">
      <alignment horizontal="center" vertical="center"/>
    </xf>
    <xf numFmtId="172" fontId="55" fillId="0" borderId="1" xfId="1" applyNumberFormat="1" applyFont="1" applyBorder="1" applyAlignment="1" applyProtection="1">
      <alignment horizontal="center" vertical="center"/>
      <protection locked="0"/>
    </xf>
    <xf numFmtId="172" fontId="55" fillId="5" borderId="2" xfId="1" applyNumberFormat="1" applyFont="1" applyFill="1" applyBorder="1" applyAlignment="1" applyProtection="1">
      <alignment horizontal="right" vertical="center"/>
      <protection locked="0"/>
    </xf>
    <xf numFmtId="0" fontId="55" fillId="5" borderId="3" xfId="1" applyFont="1" applyFill="1" applyBorder="1" applyAlignment="1" applyProtection="1">
      <alignment horizontal="center" vertical="center"/>
      <protection locked="0"/>
    </xf>
    <xf numFmtId="167" fontId="55" fillId="4" borderId="2" xfId="1" applyNumberFormat="1" applyFont="1" applyFill="1" applyBorder="1" applyAlignment="1" applyProtection="1">
      <alignment horizontal="right" vertical="center"/>
      <protection locked="0"/>
    </xf>
    <xf numFmtId="0" fontId="55" fillId="4" borderId="3" xfId="1" applyFont="1" applyFill="1" applyBorder="1" applyAlignment="1" applyProtection="1">
      <alignment horizontal="left" vertical="center"/>
      <protection locked="0"/>
    </xf>
    <xf numFmtId="0" fontId="29" fillId="0" borderId="0" xfId="9" applyFont="1" applyBorder="1" applyAlignment="1">
      <alignment vertical="center"/>
    </xf>
    <xf numFmtId="0" fontId="29" fillId="0" borderId="0" xfId="9" applyFont="1" applyAlignment="1">
      <alignment vertical="center"/>
    </xf>
    <xf numFmtId="0" fontId="29" fillId="0" borderId="0" xfId="9" applyFont="1" applyAlignment="1">
      <alignment horizontal="center" vertical="center"/>
    </xf>
    <xf numFmtId="0" fontId="29" fillId="0" borderId="0" xfId="9" applyFont="1" applyAlignment="1">
      <alignment horizontal="right" vertical="center"/>
    </xf>
    <xf numFmtId="0" fontId="29" fillId="0" borderId="0" xfId="9" applyFont="1" applyBorder="1" applyAlignment="1">
      <alignment horizontal="center" vertical="center"/>
    </xf>
    <xf numFmtId="0" fontId="29" fillId="0" borderId="0" xfId="4" applyFont="1" applyBorder="1" applyAlignment="1">
      <alignment vertical="center"/>
    </xf>
    <xf numFmtId="0" fontId="10" fillId="0" borderId="0" xfId="4" applyFont="1" applyBorder="1" applyAlignment="1">
      <alignment horizontal="left" vertical="center"/>
    </xf>
    <xf numFmtId="0" fontId="10" fillId="0" borderId="0" xfId="17" applyFont="1" applyFill="1" applyBorder="1" applyAlignment="1">
      <alignment horizontal="left" vertical="center"/>
    </xf>
    <xf numFmtId="0" fontId="29" fillId="0" borderId="11" xfId="9" applyFont="1" applyBorder="1" applyAlignment="1">
      <alignment vertical="center"/>
    </xf>
    <xf numFmtId="0" fontId="29" fillId="0" borderId="11" xfId="9" applyFont="1" applyBorder="1" applyAlignment="1">
      <alignment horizontal="center" vertical="center"/>
    </xf>
    <xf numFmtId="0" fontId="10" fillId="0" borderId="11" xfId="17" applyFont="1" applyBorder="1" applyAlignment="1">
      <alignment horizontal="left" vertical="center"/>
    </xf>
    <xf numFmtId="0" fontId="21" fillId="0" borderId="0" xfId="9" applyFont="1" applyBorder="1" applyAlignment="1">
      <alignment horizontal="left" vertical="center"/>
    </xf>
    <xf numFmtId="0" fontId="29" fillId="0" borderId="0" xfId="4" applyFont="1" applyBorder="1" applyAlignment="1">
      <alignment horizontal="center" vertical="center"/>
    </xf>
    <xf numFmtId="0" fontId="29" fillId="0" borderId="0" xfId="17" applyFont="1" applyFill="1" applyBorder="1" applyAlignment="1">
      <alignment horizontal="left"/>
    </xf>
    <xf numFmtId="0" fontId="21" fillId="0" borderId="0" xfId="9" applyFont="1" applyAlignment="1">
      <alignment horizontal="left" vertical="center"/>
    </xf>
    <xf numFmtId="0" fontId="29" fillId="0" borderId="0" xfId="4" applyFont="1" applyBorder="1" applyAlignment="1">
      <alignment horizontal="left" vertical="center"/>
    </xf>
    <xf numFmtId="1" fontId="10" fillId="0" borderId="0" xfId="4" quotePrefix="1" applyNumberFormat="1" applyFont="1" applyBorder="1" applyAlignment="1">
      <alignment horizontal="left" vertical="center"/>
    </xf>
    <xf numFmtId="0" fontId="29" fillId="0" borderId="0" xfId="9" applyFont="1" applyAlignment="1">
      <alignment horizontal="left" vertical="center"/>
    </xf>
    <xf numFmtId="174" fontId="10" fillId="0" borderId="0" xfId="4" applyNumberFormat="1" applyFont="1" applyBorder="1" applyAlignment="1">
      <alignment horizontal="left" vertical="center"/>
    </xf>
    <xf numFmtId="0" fontId="30" fillId="0" borderId="0" xfId="4" applyFont="1" applyBorder="1" applyAlignment="1">
      <alignment horizontal="left" vertical="center"/>
    </xf>
    <xf numFmtId="9" fontId="30" fillId="0" borderId="0" xfId="4" applyNumberFormat="1" applyFont="1" applyBorder="1" applyAlignment="1">
      <alignment horizontal="left" vertical="center"/>
    </xf>
    <xf numFmtId="0" fontId="10" fillId="0" borderId="0" xfId="5" applyFont="1" applyBorder="1" applyAlignment="1">
      <alignment vertical="center"/>
    </xf>
    <xf numFmtId="0" fontId="21" fillId="0" borderId="0" xfId="9" applyFont="1" applyBorder="1" applyAlignment="1">
      <alignment horizontal="center" vertical="center"/>
    </xf>
    <xf numFmtId="0" fontId="10" fillId="0" borderId="0" xfId="9" applyFont="1" applyAlignment="1">
      <alignment vertical="top" wrapText="1"/>
    </xf>
    <xf numFmtId="0" fontId="10" fillId="0" borderId="0" xfId="9" applyFont="1" applyAlignment="1">
      <alignment horizontal="left" vertical="center"/>
    </xf>
    <xf numFmtId="0" fontId="31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58" fillId="0" borderId="0" xfId="0" applyFont="1"/>
    <xf numFmtId="0" fontId="30" fillId="0" borderId="0" xfId="13" applyFont="1" applyFill="1" applyAlignment="1">
      <alignment vertical="center"/>
    </xf>
    <xf numFmtId="174" fontId="10" fillId="0" borderId="0" xfId="9" applyNumberFormat="1" applyFont="1" applyAlignment="1">
      <alignment vertical="center"/>
    </xf>
    <xf numFmtId="2" fontId="10" fillId="0" borderId="0" xfId="4" applyNumberFormat="1" applyFont="1" applyBorder="1" applyAlignment="1">
      <alignment vertical="center"/>
    </xf>
    <xf numFmtId="0" fontId="59" fillId="0" borderId="0" xfId="0" applyFont="1" applyFill="1" applyBorder="1" applyAlignment="1">
      <alignment vertical="center"/>
    </xf>
    <xf numFmtId="0" fontId="10" fillId="0" borderId="8" xfId="9" applyFont="1" applyBorder="1" applyAlignment="1">
      <alignment vertical="center"/>
    </xf>
    <xf numFmtId="0" fontId="10" fillId="0" borderId="0" xfId="4" quotePrefix="1" applyFont="1" applyBorder="1" applyAlignment="1">
      <alignment horizontal="left" vertical="center"/>
    </xf>
    <xf numFmtId="1" fontId="10" fillId="0" borderId="0" xfId="4" applyNumberFormat="1" applyFont="1" applyBorder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10" fillId="0" borderId="0" xfId="4" quotePrefix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62" fillId="15" borderId="4" xfId="0" applyFont="1" applyFill="1" applyBorder="1" applyAlignment="1">
      <alignment horizontal="center" vertical="center"/>
    </xf>
    <xf numFmtId="0" fontId="39" fillId="15" borderId="5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176" fontId="8" fillId="8" borderId="1" xfId="0" applyNumberFormat="1" applyFont="1" applyFill="1" applyBorder="1" applyAlignment="1">
      <alignment horizontal="center" vertical="center"/>
    </xf>
    <xf numFmtId="166" fontId="7" fillId="8" borderId="1" xfId="0" applyNumberFormat="1" applyFont="1" applyFill="1" applyBorder="1" applyAlignment="1">
      <alignment horizontal="center" vertical="center"/>
    </xf>
    <xf numFmtId="177" fontId="5" fillId="8" borderId="1" xfId="0" applyNumberFormat="1" applyFont="1" applyFill="1" applyBorder="1" applyAlignment="1">
      <alignment horizontal="center" vertical="center"/>
    </xf>
    <xf numFmtId="167" fontId="8" fillId="8" borderId="1" xfId="0" applyNumberFormat="1" applyFont="1" applyFill="1" applyBorder="1" applyAlignment="1">
      <alignment horizontal="center" vertical="center"/>
    </xf>
    <xf numFmtId="2" fontId="41" fillId="15" borderId="1" xfId="0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left"/>
    </xf>
    <xf numFmtId="0" fontId="10" fillId="0" borderId="0" xfId="9" applyFont="1" applyAlignment="1">
      <alignment horizontal="center" vertical="center"/>
    </xf>
    <xf numFmtId="0" fontId="10" fillId="0" borderId="0" xfId="9" applyFont="1" applyBorder="1" applyAlignment="1">
      <alignment horizontal="center" vertical="center"/>
    </xf>
    <xf numFmtId="0" fontId="10" fillId="0" borderId="0" xfId="4" applyNumberFormat="1" applyFont="1" applyBorder="1" applyAlignment="1">
      <alignment horizontal="left" vertical="center"/>
    </xf>
    <xf numFmtId="0" fontId="30" fillId="0" borderId="0" xfId="0" applyFont="1"/>
    <xf numFmtId="0" fontId="29" fillId="0" borderId="0" xfId="9" applyNumberFormat="1" applyFont="1" applyAlignment="1">
      <alignment vertical="center"/>
    </xf>
    <xf numFmtId="0" fontId="0" fillId="0" borderId="0" xfId="0" applyFont="1"/>
    <xf numFmtId="0" fontId="10" fillId="0" borderId="0" xfId="4" applyNumberFormat="1" applyFont="1" applyBorder="1" applyAlignment="1">
      <alignment horizontal="center" vertical="center"/>
    </xf>
    <xf numFmtId="164" fontId="10" fillId="0" borderId="0" xfId="3" applyFont="1" applyFill="1" applyBorder="1" applyAlignment="1" applyProtection="1">
      <alignment vertical="center"/>
      <protection locked="0"/>
    </xf>
    <xf numFmtId="0" fontId="10" fillId="0" borderId="8" xfId="0" applyFont="1" applyBorder="1" applyAlignment="1">
      <alignment vertical="center"/>
    </xf>
    <xf numFmtId="0" fontId="37" fillId="0" borderId="8" xfId="18" applyFont="1" applyFill="1" applyBorder="1" applyAlignment="1"/>
    <xf numFmtId="0" fontId="30" fillId="0" borderId="0" xfId="0" applyFont="1" applyFill="1" applyAlignment="1"/>
    <xf numFmtId="0" fontId="30" fillId="0" borderId="0" xfId="0" applyFont="1" applyFill="1" applyAlignment="1">
      <alignment horizontal="left"/>
    </xf>
    <xf numFmtId="0" fontId="36" fillId="0" borderId="0" xfId="0" applyFont="1" applyBorder="1" applyAlignment="1">
      <alignment horizontal="left"/>
    </xf>
    <xf numFmtId="0" fontId="37" fillId="0" borderId="8" xfId="0" applyFont="1" applyFill="1" applyBorder="1" applyAlignment="1"/>
    <xf numFmtId="0" fontId="10" fillId="0" borderId="0" xfId="4" applyNumberFormat="1" applyFont="1" applyBorder="1" applyAlignment="1"/>
    <xf numFmtId="0" fontId="30" fillId="0" borderId="0" xfId="0" applyFont="1" applyFill="1" applyBorder="1" applyAlignment="1"/>
    <xf numFmtId="0" fontId="30" fillId="0" borderId="0" xfId="0" applyFont="1" applyFill="1" applyAlignment="1">
      <alignment horizontal="right"/>
    </xf>
    <xf numFmtId="0" fontId="30" fillId="0" borderId="0" xfId="0" applyFont="1" applyFill="1" applyBorder="1" applyAlignment="1">
      <alignment horizontal="right"/>
    </xf>
    <xf numFmtId="0" fontId="30" fillId="0" borderId="8" xfId="0" applyFont="1" applyFill="1" applyBorder="1" applyAlignment="1">
      <alignment horizontal="left"/>
    </xf>
    <xf numFmtId="0" fontId="30" fillId="0" borderId="0" xfId="0" applyFont="1" applyBorder="1" applyAlignment="1">
      <alignment horizontal="center"/>
    </xf>
    <xf numFmtId="0" fontId="30" fillId="0" borderId="11" xfId="0" applyFont="1" applyBorder="1" applyAlignment="1">
      <alignment horizontal="center"/>
    </xf>
    <xf numFmtId="165" fontId="10" fillId="0" borderId="0" xfId="0" quotePrefix="1" applyNumberFormat="1" applyFont="1" applyBorder="1" applyAlignment="1">
      <alignment horizontal="center" vertical="center"/>
    </xf>
    <xf numFmtId="165" fontId="10" fillId="0" borderId="0" xfId="0" applyNumberFormat="1" applyFont="1" applyBorder="1" applyAlignment="1">
      <alignment horizontal="center" vertical="center"/>
    </xf>
    <xf numFmtId="0" fontId="10" fillId="0" borderId="0" xfId="4" applyNumberFormat="1" applyFont="1" applyAlignment="1"/>
    <xf numFmtId="0" fontId="10" fillId="0" borderId="0" xfId="9" applyNumberFormat="1" applyFont="1" applyBorder="1" applyAlignment="1">
      <alignment vertical="center"/>
    </xf>
    <xf numFmtId="0" fontId="30" fillId="0" borderId="0" xfId="18" applyFont="1" applyFill="1" applyBorder="1" applyAlignment="1">
      <alignment horizontal="center"/>
    </xf>
    <xf numFmtId="0" fontId="30" fillId="0" borderId="11" xfId="18" applyFont="1" applyFill="1" applyBorder="1" applyAlignment="1">
      <alignment horizontal="center"/>
    </xf>
    <xf numFmtId="165" fontId="10" fillId="0" borderId="15" xfId="0" quotePrefix="1" applyNumberFormat="1" applyFont="1" applyBorder="1" applyAlignment="1">
      <alignment horizontal="center" vertical="center"/>
    </xf>
    <xf numFmtId="165" fontId="10" fillId="0" borderId="4" xfId="0" quotePrefix="1" applyNumberFormat="1" applyFont="1" applyBorder="1" applyAlignment="1">
      <alignment horizontal="center" vertical="center"/>
    </xf>
    <xf numFmtId="0" fontId="37" fillId="0" borderId="11" xfId="18" applyFont="1" applyFill="1" applyBorder="1" applyAlignment="1">
      <alignment horizontal="left"/>
    </xf>
    <xf numFmtId="0" fontId="37" fillId="0" borderId="11" xfId="0" applyFont="1" applyFill="1" applyBorder="1" applyAlignment="1">
      <alignment horizontal="left"/>
    </xf>
    <xf numFmtId="0" fontId="37" fillId="0" borderId="6" xfId="0" applyFont="1" applyFill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167" fontId="39" fillId="0" borderId="4" xfId="0" applyNumberFormat="1" applyFont="1" applyBorder="1" applyAlignment="1">
      <alignment horizontal="center" vertical="center"/>
    </xf>
    <xf numFmtId="166" fontId="30" fillId="0" borderId="7" xfId="0" applyNumberFormat="1" applyFont="1" applyBorder="1" applyAlignment="1">
      <alignment horizontal="center" vertical="center"/>
    </xf>
    <xf numFmtId="166" fontId="30" fillId="0" borderId="8" xfId="0" applyNumberFormat="1" applyFont="1" applyBorder="1" applyAlignment="1">
      <alignment horizontal="center" vertical="center"/>
    </xf>
    <xf numFmtId="166" fontId="30" fillId="0" borderId="9" xfId="0" applyNumberFormat="1" applyFont="1" applyBorder="1" applyAlignment="1">
      <alignment horizontal="center" vertical="center"/>
    </xf>
    <xf numFmtId="167" fontId="39" fillId="0" borderId="15" xfId="0" applyNumberFormat="1" applyFont="1" applyBorder="1" applyAlignment="1">
      <alignment horizontal="center" vertical="center"/>
    </xf>
    <xf numFmtId="0" fontId="37" fillId="0" borderId="0" xfId="18" applyFont="1" applyFill="1" applyBorder="1" applyAlignment="1">
      <alignment horizontal="right"/>
    </xf>
    <xf numFmtId="178" fontId="37" fillId="0" borderId="6" xfId="18" applyNumberFormat="1" applyFont="1" applyFill="1" applyBorder="1" applyAlignment="1">
      <alignment horizontal="left"/>
    </xf>
    <xf numFmtId="0" fontId="37" fillId="0" borderId="11" xfId="18" applyFont="1" applyFill="1" applyBorder="1" applyAlignment="1">
      <alignment horizontal="center"/>
    </xf>
    <xf numFmtId="178" fontId="37" fillId="0" borderId="11" xfId="18" applyNumberFormat="1" applyFont="1" applyFill="1" applyBorder="1" applyAlignment="1">
      <alignment horizontal="left"/>
    </xf>
    <xf numFmtId="0" fontId="30" fillId="0" borderId="0" xfId="0" applyFont="1" applyFill="1" applyBorder="1" applyAlignment="1">
      <alignment horizontal="right" vertical="center"/>
    </xf>
    <xf numFmtId="0" fontId="33" fillId="11" borderId="0" xfId="18" applyFont="1" applyFill="1" applyBorder="1" applyAlignment="1">
      <alignment horizontal="center" vertical="center"/>
    </xf>
    <xf numFmtId="0" fontId="31" fillId="12" borderId="0" xfId="18" applyFont="1" applyFill="1" applyBorder="1" applyAlignment="1">
      <alignment horizontal="center" vertical="center"/>
    </xf>
    <xf numFmtId="0" fontId="61" fillId="13" borderId="0" xfId="18" applyFont="1" applyFill="1" applyBorder="1" applyAlignment="1">
      <alignment horizontal="center" vertical="center"/>
    </xf>
    <xf numFmtId="0" fontId="30" fillId="0" borderId="1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37" fillId="0" borderId="6" xfId="18" applyFont="1" applyFill="1" applyBorder="1" applyAlignment="1">
      <alignment horizontal="center"/>
    </xf>
    <xf numFmtId="167" fontId="68" fillId="0" borderId="15" xfId="0" applyNumberFormat="1" applyFont="1" applyBorder="1" applyAlignment="1">
      <alignment horizontal="center" vertical="center"/>
    </xf>
    <xf numFmtId="167" fontId="68" fillId="0" borderId="4" xfId="0" applyNumberFormat="1" applyFont="1" applyBorder="1" applyAlignment="1">
      <alignment horizontal="center" vertical="center"/>
    </xf>
    <xf numFmtId="167" fontId="9" fillId="0" borderId="4" xfId="0" applyNumberFormat="1" applyFont="1" applyBorder="1" applyAlignment="1">
      <alignment horizontal="center"/>
    </xf>
    <xf numFmtId="166" fontId="30" fillId="0" borderId="12" xfId="0" applyNumberFormat="1" applyFont="1" applyBorder="1" applyAlignment="1">
      <alignment horizontal="center" vertical="center"/>
    </xf>
    <xf numFmtId="166" fontId="30" fillId="0" borderId="0" xfId="0" applyNumberFormat="1" applyFont="1" applyBorder="1" applyAlignment="1">
      <alignment horizontal="center" vertical="center"/>
    </xf>
    <xf numFmtId="166" fontId="30" fillId="0" borderId="13" xfId="0" applyNumberFormat="1" applyFont="1" applyBorder="1" applyAlignment="1">
      <alignment horizontal="center" vertical="center"/>
    </xf>
    <xf numFmtId="0" fontId="30" fillId="0" borderId="6" xfId="0" applyFont="1" applyFill="1" applyBorder="1" applyAlignment="1">
      <alignment horizontal="left"/>
    </xf>
    <xf numFmtId="0" fontId="30" fillId="0" borderId="11" xfId="0" applyFont="1" applyFill="1" applyBorder="1" applyAlignment="1">
      <alignment horizontal="left"/>
    </xf>
    <xf numFmtId="0" fontId="37" fillId="0" borderId="6" xfId="0" applyFont="1" applyFill="1" applyBorder="1" applyAlignment="1">
      <alignment horizontal="center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11" xfId="0" applyFont="1" applyBorder="1" applyAlignment="1">
      <alignment horizontal="center" vertical="center"/>
    </xf>
    <xf numFmtId="0" fontId="37" fillId="0" borderId="11" xfId="0" applyFont="1" applyFill="1" applyBorder="1" applyAlignment="1">
      <alignment horizontal="center"/>
    </xf>
    <xf numFmtId="165" fontId="10" fillId="0" borderId="5" xfId="0" quotePrefix="1" applyNumberFormat="1" applyFont="1" applyBorder="1" applyAlignment="1">
      <alignment horizontal="center" vertical="center"/>
    </xf>
    <xf numFmtId="167" fontId="39" fillId="0" borderId="5" xfId="0" applyNumberFormat="1" applyFont="1" applyBorder="1" applyAlignment="1">
      <alignment horizontal="center" vertical="center"/>
    </xf>
    <xf numFmtId="167" fontId="68" fillId="0" borderId="5" xfId="0" applyNumberFormat="1" applyFont="1" applyBorder="1" applyAlignment="1">
      <alignment horizontal="center" vertical="center"/>
    </xf>
    <xf numFmtId="166" fontId="30" fillId="0" borderId="10" xfId="0" applyNumberFormat="1" applyFont="1" applyBorder="1" applyAlignment="1">
      <alignment horizontal="center" vertical="center"/>
    </xf>
    <xf numFmtId="166" fontId="30" fillId="0" borderId="11" xfId="0" applyNumberFormat="1" applyFont="1" applyBorder="1" applyAlignment="1">
      <alignment horizontal="center" vertical="center"/>
    </xf>
    <xf numFmtId="166" fontId="30" fillId="0" borderId="14" xfId="0" applyNumberFormat="1" applyFont="1" applyBorder="1" applyAlignment="1">
      <alignment horizontal="center" vertical="center"/>
    </xf>
    <xf numFmtId="0" fontId="10" fillId="0" borderId="0" xfId="9" applyFont="1" applyBorder="1" applyAlignment="1">
      <alignment horizontal="center" vertical="center"/>
    </xf>
    <xf numFmtId="0" fontId="21" fillId="0" borderId="0" xfId="9" quotePrefix="1" applyFont="1" applyBorder="1" applyAlignment="1">
      <alignment horizontal="center" vertical="center" shrinkToFit="1"/>
    </xf>
    <xf numFmtId="173" fontId="10" fillId="0" borderId="0" xfId="4" quotePrefix="1" applyNumberFormat="1" applyFont="1" applyBorder="1" applyAlignment="1">
      <alignment horizontal="left" vertical="center"/>
    </xf>
    <xf numFmtId="173" fontId="10" fillId="0" borderId="0" xfId="4" applyNumberFormat="1" applyFont="1" applyBorder="1" applyAlignment="1">
      <alignment horizontal="left" vertical="center"/>
    </xf>
    <xf numFmtId="0" fontId="57" fillId="0" borderId="0" xfId="9" applyFont="1" applyAlignment="1">
      <alignment horizontal="center" vertical="center"/>
    </xf>
    <xf numFmtId="1" fontId="10" fillId="0" borderId="0" xfId="4" quotePrefix="1" applyNumberFormat="1" applyFont="1" applyBorder="1" applyAlignment="1">
      <alignment horizontal="left" vertical="center"/>
    </xf>
    <xf numFmtId="175" fontId="10" fillId="0" borderId="0" xfId="9" applyNumberFormat="1" applyFont="1" applyAlignment="1">
      <alignment horizontal="left" vertical="center"/>
    </xf>
    <xf numFmtId="0" fontId="29" fillId="0" borderId="0" xfId="9" applyFont="1" applyBorder="1" applyAlignment="1">
      <alignment horizontal="right" vertical="center"/>
    </xf>
    <xf numFmtId="0" fontId="10" fillId="0" borderId="0" xfId="9" applyFont="1" applyAlignment="1">
      <alignment horizontal="center" vertical="center"/>
    </xf>
    <xf numFmtId="0" fontId="10" fillId="0" borderId="2" xfId="9" quotePrefix="1" applyFont="1" applyBorder="1" applyAlignment="1">
      <alignment horizontal="center" vertical="center" wrapText="1"/>
    </xf>
    <xf numFmtId="0" fontId="10" fillId="0" borderId="6" xfId="9" applyFont="1" applyBorder="1" applyAlignment="1">
      <alignment horizontal="center" vertical="center"/>
    </xf>
    <xf numFmtId="0" fontId="10" fillId="0" borderId="3" xfId="9" applyFont="1" applyBorder="1" applyAlignment="1">
      <alignment horizontal="center" vertical="center"/>
    </xf>
    <xf numFmtId="0" fontId="10" fillId="0" borderId="2" xfId="9" applyFont="1" applyBorder="1" applyAlignment="1">
      <alignment horizontal="center" vertical="center"/>
    </xf>
    <xf numFmtId="178" fontId="10" fillId="0" borderId="2" xfId="9" applyNumberFormat="1" applyFont="1" applyBorder="1" applyAlignment="1">
      <alignment horizontal="center" vertical="center"/>
    </xf>
    <xf numFmtId="178" fontId="10" fillId="0" borderId="6" xfId="9" applyNumberFormat="1" applyFont="1" applyBorder="1" applyAlignment="1">
      <alignment horizontal="center" vertical="center"/>
    </xf>
    <xf numFmtId="178" fontId="10" fillId="0" borderId="3" xfId="9" applyNumberFormat="1" applyFont="1" applyBorder="1" applyAlignment="1">
      <alignment horizontal="center" vertical="center"/>
    </xf>
    <xf numFmtId="173" fontId="15" fillId="0" borderId="0" xfId="4" quotePrefix="1" applyNumberFormat="1" applyFont="1" applyBorder="1" applyAlignment="1">
      <alignment horizontal="left" vertical="center"/>
    </xf>
    <xf numFmtId="173" fontId="15" fillId="0" borderId="0" xfId="4" applyNumberFormat="1" applyFont="1" applyBorder="1" applyAlignment="1">
      <alignment horizontal="left" vertical="center"/>
    </xf>
    <xf numFmtId="175" fontId="15" fillId="0" borderId="0" xfId="9" applyNumberFormat="1" applyFont="1" applyBorder="1" applyAlignment="1">
      <alignment horizontal="left" vertical="center"/>
    </xf>
    <xf numFmtId="0" fontId="23" fillId="0" borderId="0" xfId="9" applyFont="1" applyBorder="1" applyAlignment="1">
      <alignment horizontal="right" vertical="center"/>
    </xf>
    <xf numFmtId="0" fontId="15" fillId="0" borderId="0" xfId="9" applyFont="1" applyBorder="1" applyAlignment="1">
      <alignment horizontal="center" vertical="center"/>
    </xf>
    <xf numFmtId="0" fontId="67" fillId="0" borderId="6" xfId="9" applyFont="1" applyBorder="1" applyAlignment="1">
      <alignment horizontal="center" vertical="center"/>
    </xf>
    <xf numFmtId="0" fontId="10" fillId="0" borderId="2" xfId="9" applyFont="1" applyBorder="1" applyAlignment="1">
      <alignment horizontal="center" vertical="center" wrapText="1"/>
    </xf>
    <xf numFmtId="0" fontId="66" fillId="0" borderId="0" xfId="9" applyFont="1" applyAlignment="1">
      <alignment horizontal="center" vertical="center"/>
    </xf>
    <xf numFmtId="0" fontId="29" fillId="0" borderId="6" xfId="9" applyFont="1" applyBorder="1" applyAlignment="1">
      <alignment horizontal="center" vertical="center"/>
    </xf>
    <xf numFmtId="0" fontId="29" fillId="0" borderId="3" xfId="9" applyFont="1" applyBorder="1" applyAlignment="1">
      <alignment horizontal="center" vertical="center"/>
    </xf>
    <xf numFmtId="0" fontId="29" fillId="0" borderId="2" xfId="9" applyFont="1" applyBorder="1" applyAlignment="1">
      <alignment horizontal="center" vertical="center"/>
    </xf>
    <xf numFmtId="0" fontId="10" fillId="0" borderId="0" xfId="12" quotePrefix="1" applyNumberFormat="1" applyFont="1" applyBorder="1" applyAlignment="1">
      <alignment horizontal="center" vertical="center"/>
    </xf>
    <xf numFmtId="0" fontId="10" fillId="0" borderId="0" xfId="0" applyNumberFormat="1" applyFont="1" applyBorder="1" applyAlignment="1">
      <alignment horizontal="center" vertical="center" shrinkToFit="1"/>
    </xf>
    <xf numFmtId="167" fontId="10" fillId="0" borderId="12" xfId="0" applyNumberFormat="1" applyFont="1" applyBorder="1" applyAlignment="1">
      <alignment horizontal="center" vertical="center"/>
    </xf>
    <xf numFmtId="167" fontId="10" fillId="0" borderId="0" xfId="0" applyNumberFormat="1" applyFont="1" applyBorder="1" applyAlignment="1">
      <alignment horizontal="center" vertical="center"/>
    </xf>
    <xf numFmtId="167" fontId="10" fillId="0" borderId="13" xfId="0" applyNumberFormat="1" applyFont="1" applyBorder="1" applyAlignment="1">
      <alignment horizontal="center" vertical="center"/>
    </xf>
    <xf numFmtId="167" fontId="30" fillId="0" borderId="12" xfId="0" applyNumberFormat="1" applyFont="1" applyBorder="1" applyAlignment="1">
      <alignment horizontal="center" vertical="center"/>
    </xf>
    <xf numFmtId="167" fontId="30" fillId="0" borderId="0" xfId="0" applyNumberFormat="1" applyFont="1" applyBorder="1" applyAlignment="1">
      <alignment horizontal="center" vertical="center"/>
    </xf>
    <xf numFmtId="167" fontId="30" fillId="0" borderId="13" xfId="0" applyNumberFormat="1" applyFont="1" applyBorder="1" applyAlignment="1">
      <alignment horizontal="center" vertical="center"/>
    </xf>
    <xf numFmtId="165" fontId="10" fillId="0" borderId="0" xfId="4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167" fontId="30" fillId="0" borderId="10" xfId="0" applyNumberFormat="1" applyFont="1" applyBorder="1" applyAlignment="1">
      <alignment horizontal="center" vertical="center"/>
    </xf>
    <xf numFmtId="167" fontId="30" fillId="0" borderId="11" xfId="0" applyNumberFormat="1" applyFont="1" applyBorder="1" applyAlignment="1">
      <alignment horizontal="center" vertical="center"/>
    </xf>
    <xf numFmtId="167" fontId="30" fillId="0" borderId="14" xfId="0" applyNumberFormat="1" applyFont="1" applyBorder="1" applyAlignment="1">
      <alignment horizontal="center" vertical="center"/>
    </xf>
    <xf numFmtId="167" fontId="30" fillId="0" borderId="7" xfId="0" applyNumberFormat="1" applyFont="1" applyBorder="1" applyAlignment="1">
      <alignment horizontal="center" vertical="center"/>
    </xf>
    <xf numFmtId="167" fontId="30" fillId="0" borderId="8" xfId="0" applyNumberFormat="1" applyFont="1" applyBorder="1" applyAlignment="1">
      <alignment horizontal="center" vertical="center"/>
    </xf>
    <xf numFmtId="167" fontId="30" fillId="0" borderId="9" xfId="0" applyNumberFormat="1" applyFont="1" applyBorder="1" applyAlignment="1">
      <alignment horizontal="center" vertical="center"/>
    </xf>
    <xf numFmtId="2" fontId="30" fillId="0" borderId="12" xfId="0" applyNumberFormat="1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2" fontId="30" fillId="0" borderId="10" xfId="0" applyNumberFormat="1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2" fontId="30" fillId="0" borderId="7" xfId="0" applyNumberFormat="1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57" fillId="0" borderId="0" xfId="4" applyNumberFormat="1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/>
    </xf>
    <xf numFmtId="0" fontId="10" fillId="0" borderId="11" xfId="4" applyNumberFormat="1" applyFont="1" applyBorder="1" applyAlignment="1">
      <alignment horizontal="right"/>
    </xf>
    <xf numFmtId="167" fontId="10" fillId="0" borderId="10" xfId="0" applyNumberFormat="1" applyFont="1" applyBorder="1" applyAlignment="1">
      <alignment horizontal="center" vertical="center"/>
    </xf>
    <xf numFmtId="167" fontId="10" fillId="0" borderId="11" xfId="0" applyNumberFormat="1" applyFont="1" applyBorder="1" applyAlignment="1">
      <alignment horizontal="center" vertical="center"/>
    </xf>
    <xf numFmtId="167" fontId="10" fillId="0" borderId="14" xfId="0" applyNumberFormat="1" applyFont="1" applyBorder="1" applyAlignment="1">
      <alignment horizontal="center" vertical="center"/>
    </xf>
    <xf numFmtId="0" fontId="40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6" fillId="3" borderId="7" xfId="0" applyFont="1" applyFill="1" applyBorder="1" applyAlignment="1">
      <alignment horizontal="center" vertical="center"/>
    </xf>
    <xf numFmtId="0" fontId="36" fillId="3" borderId="9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7" xfId="2" applyFont="1" applyFill="1" applyBorder="1" applyAlignment="1">
      <alignment horizontal="center" vertical="center"/>
    </xf>
    <xf numFmtId="0" fontId="5" fillId="3" borderId="9" xfId="2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2" fontId="5" fillId="8" borderId="2" xfId="0" applyNumberFormat="1" applyFont="1" applyFill="1" applyBorder="1" applyAlignment="1">
      <alignment horizontal="center" vertical="center"/>
    </xf>
    <xf numFmtId="2" fontId="5" fillId="8" borderId="3" xfId="0" applyNumberFormat="1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47" fillId="8" borderId="0" xfId="0" applyFont="1" applyFill="1" applyBorder="1" applyAlignment="1">
      <alignment horizontal="center" vertical="center"/>
    </xf>
    <xf numFmtId="0" fontId="53" fillId="10" borderId="2" xfId="1" applyFont="1" applyFill="1" applyBorder="1" applyAlignment="1" applyProtection="1">
      <alignment horizontal="center" vertical="center"/>
      <protection locked="0"/>
    </xf>
    <xf numFmtId="0" fontId="53" fillId="10" borderId="6" xfId="1" applyFont="1" applyFill="1" applyBorder="1" applyAlignment="1" applyProtection="1">
      <alignment horizontal="center" vertical="center"/>
      <protection locked="0"/>
    </xf>
    <xf numFmtId="171" fontId="18" fillId="10" borderId="2" xfId="1" applyNumberFormat="1" applyFont="1" applyFill="1" applyBorder="1" applyAlignment="1" applyProtection="1">
      <alignment horizontal="center" vertical="center"/>
      <protection locked="0"/>
    </xf>
    <xf numFmtId="171" fontId="18" fillId="10" borderId="6" xfId="1" applyNumberFormat="1" applyFont="1" applyFill="1" applyBorder="1" applyAlignment="1" applyProtection="1">
      <alignment horizontal="center" vertical="center"/>
      <protection locked="0"/>
    </xf>
    <xf numFmtId="171" fontId="18" fillId="10" borderId="3" xfId="1" applyNumberFormat="1" applyFont="1" applyFill="1" applyBorder="1" applyAlignment="1" applyProtection="1">
      <alignment horizontal="center" vertical="center"/>
      <protection locked="0"/>
    </xf>
    <xf numFmtId="0" fontId="54" fillId="14" borderId="2" xfId="1" applyFont="1" applyFill="1" applyBorder="1" applyAlignment="1" applyProtection="1">
      <alignment horizontal="center" vertical="center"/>
      <protection locked="0"/>
    </xf>
    <xf numFmtId="0" fontId="54" fillId="14" borderId="6" xfId="1" applyFont="1" applyFill="1" applyBorder="1" applyAlignment="1" applyProtection="1">
      <alignment horizontal="center" vertical="center"/>
      <protection locked="0"/>
    </xf>
    <xf numFmtId="0" fontId="54" fillId="14" borderId="3" xfId="1" applyFont="1" applyFill="1" applyBorder="1" applyAlignment="1" applyProtection="1">
      <alignment horizontal="center" vertical="center"/>
      <protection locked="0"/>
    </xf>
    <xf numFmtId="0" fontId="17" fillId="9" borderId="2" xfId="1" applyFont="1" applyFill="1" applyBorder="1" applyAlignment="1" applyProtection="1">
      <alignment horizontal="center" vertical="center"/>
      <protection locked="0"/>
    </xf>
    <xf numFmtId="0" fontId="17" fillId="9" borderId="6" xfId="1" applyFont="1" applyFill="1" applyBorder="1" applyAlignment="1" applyProtection="1">
      <alignment horizontal="center" vertical="center"/>
      <protection locked="0"/>
    </xf>
    <xf numFmtId="0" fontId="17" fillId="9" borderId="3" xfId="1" applyFont="1" applyFill="1" applyBorder="1" applyAlignment="1" applyProtection="1">
      <alignment horizontal="center" vertical="center"/>
      <protection locked="0"/>
    </xf>
    <xf numFmtId="167" fontId="9" fillId="0" borderId="1" xfId="0" applyNumberFormat="1" applyFont="1" applyBorder="1" applyAlignment="1">
      <alignment horizontal="center"/>
    </xf>
  </cellXfs>
  <cellStyles count="20">
    <cellStyle name="Comma 2" xfId="3"/>
    <cellStyle name="Normal" xfId="0" builtinId="0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4" xfId="9"/>
    <cellStyle name="Normal 4 2" xfId="10"/>
    <cellStyle name="Normal 4 7" xfId="11"/>
    <cellStyle name="Normal 6" xfId="12"/>
    <cellStyle name="Normal 6 2" xfId="13"/>
    <cellStyle name="Normal 7" xfId="14"/>
    <cellStyle name="Normal 7 2" xfId="15"/>
    <cellStyle name="Normal_Uncertainty Budget" xfId="1"/>
    <cellStyle name="ปกติ 2" xfId="16"/>
    <cellStyle name="ปกติ 2 2" xfId="17"/>
    <cellStyle name="ปกติ 3" xfId="18"/>
    <cellStyle name="ปกติ_Cert.(ตัวอย่าง DMM)" xfId="19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28575</xdr:colOff>
          <xdr:row>3</xdr:row>
          <xdr:rowOff>57150</xdr:rowOff>
        </xdr:from>
        <xdr:to>
          <xdr:col>21</xdr:col>
          <xdr:colOff>209550</xdr:colOff>
          <xdr:row>4</xdr:row>
          <xdr:rowOff>57150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3</xdr:row>
          <xdr:rowOff>66675</xdr:rowOff>
        </xdr:from>
        <xdr:to>
          <xdr:col>13</xdr:col>
          <xdr:colOff>200025</xdr:colOff>
          <xdr:row>4</xdr:row>
          <xdr:rowOff>19050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8</xdr:row>
          <xdr:rowOff>85725</xdr:rowOff>
        </xdr:from>
        <xdr:to>
          <xdr:col>6</xdr:col>
          <xdr:colOff>219075</xdr:colOff>
          <xdr:row>9</xdr:row>
          <xdr:rowOff>19050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</xdr:colOff>
          <xdr:row>8</xdr:row>
          <xdr:rowOff>76200</xdr:rowOff>
        </xdr:from>
        <xdr:to>
          <xdr:col>10</xdr:col>
          <xdr:colOff>209550</xdr:colOff>
          <xdr:row>9</xdr:row>
          <xdr:rowOff>28575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21</xdr:col>
      <xdr:colOff>19050</xdr:colOff>
      <xdr:row>11</xdr:row>
      <xdr:rowOff>138112</xdr:rowOff>
    </xdr:from>
    <xdr:ext cx="65" cy="17023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943600" y="3357562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21</xdr:col>
      <xdr:colOff>19050</xdr:colOff>
      <xdr:row>11</xdr:row>
      <xdr:rowOff>138112</xdr:rowOff>
    </xdr:from>
    <xdr:ext cx="65" cy="17023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5419725" y="3109912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66675</xdr:colOff>
          <xdr:row>3</xdr:row>
          <xdr:rowOff>0</xdr:rowOff>
        </xdr:from>
        <xdr:to>
          <xdr:col>21</xdr:col>
          <xdr:colOff>247650</xdr:colOff>
          <xdr:row>4</xdr:row>
          <xdr:rowOff>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1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85725</xdr:colOff>
          <xdr:row>3</xdr:row>
          <xdr:rowOff>57150</xdr:rowOff>
        </xdr:from>
        <xdr:to>
          <xdr:col>13</xdr:col>
          <xdr:colOff>247650</xdr:colOff>
          <xdr:row>3</xdr:row>
          <xdr:rowOff>276225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1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8</xdr:row>
          <xdr:rowOff>66675</xdr:rowOff>
        </xdr:from>
        <xdr:to>
          <xdr:col>6</xdr:col>
          <xdr:colOff>228600</xdr:colOff>
          <xdr:row>9</xdr:row>
          <xdr:rowOff>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1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</xdr:colOff>
          <xdr:row>8</xdr:row>
          <xdr:rowOff>76200</xdr:rowOff>
        </xdr:from>
        <xdr:to>
          <xdr:col>10</xdr:col>
          <xdr:colOff>209550</xdr:colOff>
          <xdr:row>9</xdr:row>
          <xdr:rowOff>9525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1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21</xdr:col>
      <xdr:colOff>19050</xdr:colOff>
      <xdr:row>11</xdr:row>
      <xdr:rowOff>138112</xdr:rowOff>
    </xdr:from>
    <xdr:ext cx="65" cy="17023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5419725" y="2900362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6_Depth%20Microme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Record (25mm)"/>
      <sheetName val="Certificate"/>
      <sheetName val="Report"/>
      <sheetName val="Result"/>
      <sheetName val="Uncertainty Budget"/>
      <sheetName val="Uncert of STD"/>
    </sheetNames>
    <sheetDataSet>
      <sheetData sheetId="0"/>
      <sheetData sheetId="1">
        <row r="5">
          <cell r="J5" t="str">
            <v>SPR15120011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H124"/>
  <sheetViews>
    <sheetView view="pageBreakPreview" topLeftCell="A58" zoomScaleNormal="100" zoomScaleSheetLayoutView="100" workbookViewId="0">
      <selection activeCell="Z75" sqref="Z75"/>
    </sheetView>
  </sheetViews>
  <sheetFormatPr defaultRowHeight="15"/>
  <cols>
    <col min="1" max="26" width="3.85546875" customWidth="1"/>
    <col min="27" max="33" width="3.5703125" customWidth="1"/>
    <col min="34" max="34" width="12.7109375" customWidth="1"/>
    <col min="35" max="53" width="3.5703125" customWidth="1"/>
    <col min="54" max="75" width="4.140625" customWidth="1"/>
  </cols>
  <sheetData>
    <row r="1" spans="1:26" ht="23.1" customHeight="1">
      <c r="A1" s="248" t="s">
        <v>46</v>
      </c>
      <c r="B1" s="248"/>
      <c r="C1" s="248"/>
      <c r="D1" s="248"/>
      <c r="E1" s="248"/>
      <c r="F1" s="248"/>
      <c r="G1" s="248"/>
      <c r="H1" s="248"/>
      <c r="I1" s="248"/>
      <c r="J1" s="121" t="s">
        <v>61</v>
      </c>
      <c r="K1" s="121"/>
      <c r="L1" s="121"/>
      <c r="M1" s="121"/>
      <c r="N1" s="233" t="s">
        <v>111</v>
      </c>
      <c r="O1" s="233"/>
      <c r="P1" s="233"/>
      <c r="Q1" s="233"/>
      <c r="R1" s="233"/>
      <c r="S1" s="233"/>
      <c r="U1" s="121"/>
      <c r="V1" s="243" t="s">
        <v>62</v>
      </c>
      <c r="W1" s="243"/>
      <c r="X1" s="224">
        <v>1</v>
      </c>
      <c r="Y1" s="229" t="s">
        <v>63</v>
      </c>
      <c r="Z1" s="230">
        <v>2</v>
      </c>
    </row>
    <row r="2" spans="1:26" s="31" customFormat="1" ht="23.1" customHeight="1">
      <c r="A2" s="248"/>
      <c r="B2" s="248"/>
      <c r="C2" s="248"/>
      <c r="D2" s="248"/>
      <c r="E2" s="248"/>
      <c r="F2" s="248"/>
      <c r="G2" s="248"/>
      <c r="H2" s="248"/>
      <c r="I2" s="248"/>
      <c r="J2" s="122" t="s">
        <v>64</v>
      </c>
      <c r="K2" s="121"/>
      <c r="L2" s="122"/>
      <c r="M2" s="121"/>
      <c r="N2" s="244">
        <v>42381</v>
      </c>
      <c r="O2" s="244"/>
      <c r="P2" s="244"/>
      <c r="Q2" s="244"/>
      <c r="R2" s="244"/>
      <c r="S2" s="122" t="s">
        <v>65</v>
      </c>
      <c r="T2" s="121"/>
      <c r="U2" s="123"/>
      <c r="V2" s="123"/>
      <c r="W2" s="246">
        <v>42382</v>
      </c>
      <c r="X2" s="246"/>
      <c r="Y2" s="246"/>
      <c r="Z2" s="246"/>
    </row>
    <row r="3" spans="1:26" s="31" customFormat="1" ht="23.1" customHeight="1">
      <c r="A3" s="249" t="s">
        <v>66</v>
      </c>
      <c r="B3" s="249"/>
      <c r="C3" s="249"/>
      <c r="D3" s="249"/>
      <c r="E3" s="249"/>
      <c r="F3" s="249"/>
      <c r="G3" s="249"/>
      <c r="H3" s="249"/>
      <c r="I3" s="249"/>
      <c r="J3" s="121" t="s">
        <v>67</v>
      </c>
      <c r="K3" s="121"/>
      <c r="L3" s="121"/>
      <c r="M3" s="121"/>
      <c r="N3" s="213"/>
      <c r="O3" s="253">
        <v>20</v>
      </c>
      <c r="P3" s="253"/>
      <c r="Q3" s="124" t="s">
        <v>68</v>
      </c>
      <c r="R3" s="245">
        <v>50</v>
      </c>
      <c r="S3" s="245"/>
      <c r="T3" s="125" t="s">
        <v>69</v>
      </c>
      <c r="U3" s="121"/>
      <c r="V3" s="121"/>
      <c r="W3" s="121"/>
      <c r="X3" s="121"/>
      <c r="Y3" s="121"/>
      <c r="Z3" s="121"/>
    </row>
    <row r="4" spans="1:26" s="31" customFormat="1" ht="23.1" customHeight="1">
      <c r="A4" s="250" t="s">
        <v>112</v>
      </c>
      <c r="B4" s="250"/>
      <c r="C4" s="250"/>
      <c r="D4" s="250"/>
      <c r="E4" s="250"/>
      <c r="F4" s="250"/>
      <c r="G4" s="250"/>
      <c r="H4" s="250"/>
      <c r="I4" s="250"/>
      <c r="J4" s="121" t="s">
        <v>47</v>
      </c>
      <c r="K4" s="121"/>
      <c r="L4" s="121"/>
      <c r="M4" s="121"/>
      <c r="N4" s="121"/>
      <c r="O4" s="121" t="s">
        <v>70</v>
      </c>
      <c r="P4" s="121"/>
      <c r="Q4" s="121"/>
      <c r="R4" s="121"/>
      <c r="S4" s="121"/>
      <c r="T4" s="121"/>
      <c r="U4" s="121"/>
      <c r="V4" s="121"/>
      <c r="W4" s="121" t="s">
        <v>71</v>
      </c>
      <c r="X4" s="121"/>
      <c r="Y4" s="121"/>
      <c r="Z4" s="121"/>
    </row>
    <row r="5" spans="1:26" s="31" customFormat="1" ht="23.1" customHeight="1">
      <c r="A5" s="126" t="s">
        <v>72</v>
      </c>
      <c r="B5" s="127"/>
      <c r="C5" s="203"/>
      <c r="D5" s="203"/>
      <c r="E5" s="234" t="s">
        <v>96</v>
      </c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</row>
    <row r="6" spans="1:26" s="31" customFormat="1" ht="23.1" customHeight="1">
      <c r="A6" s="126" t="s">
        <v>73</v>
      </c>
      <c r="B6" s="127"/>
      <c r="C6" s="203"/>
      <c r="D6" s="203"/>
      <c r="E6" s="235" t="s">
        <v>112</v>
      </c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03" t="s">
        <v>74</v>
      </c>
      <c r="Q6" s="203"/>
      <c r="R6" s="222"/>
      <c r="S6" s="212"/>
      <c r="T6" s="260" t="s">
        <v>113</v>
      </c>
      <c r="U6" s="260"/>
      <c r="V6" s="260"/>
      <c r="W6" s="260"/>
      <c r="X6" s="260"/>
      <c r="Y6" s="260"/>
      <c r="Z6" s="260"/>
    </row>
    <row r="7" spans="1:26" s="31" customFormat="1" ht="23.1" customHeight="1">
      <c r="A7" s="126" t="s">
        <v>48</v>
      </c>
      <c r="B7" s="104"/>
      <c r="C7" s="261">
        <v>123</v>
      </c>
      <c r="D7" s="261"/>
      <c r="E7" s="261"/>
      <c r="F7" s="261"/>
      <c r="G7" s="261"/>
      <c r="H7" s="261"/>
      <c r="I7" s="261"/>
      <c r="J7" s="217" t="s">
        <v>75</v>
      </c>
      <c r="K7" s="217"/>
      <c r="L7" s="217"/>
      <c r="M7" s="261">
        <v>456</v>
      </c>
      <c r="N7" s="261"/>
      <c r="O7" s="261"/>
      <c r="P7" s="261"/>
      <c r="Q7" s="261"/>
      <c r="R7" s="126" t="s">
        <v>49</v>
      </c>
      <c r="S7" s="126"/>
      <c r="T7" s="235">
        <v>789</v>
      </c>
      <c r="U7" s="235"/>
      <c r="V7" s="235"/>
      <c r="W7" s="235"/>
    </row>
    <row r="8" spans="1:26" s="31" customFormat="1" ht="23.1" customHeight="1">
      <c r="A8" s="129" t="s">
        <v>76</v>
      </c>
      <c r="B8" s="128"/>
      <c r="C8" s="262">
        <v>0</v>
      </c>
      <c r="D8" s="262"/>
      <c r="E8" s="201" t="s">
        <v>77</v>
      </c>
      <c r="F8" s="262">
        <v>10</v>
      </c>
      <c r="G8" s="262"/>
      <c r="H8" s="217" t="s">
        <v>8</v>
      </c>
      <c r="I8" s="217"/>
      <c r="J8" s="130" t="s">
        <v>50</v>
      </c>
      <c r="K8" s="215"/>
      <c r="L8" s="215"/>
      <c r="M8" s="262">
        <v>1E-3</v>
      </c>
      <c r="N8" s="262"/>
      <c r="O8" s="217" t="s">
        <v>8</v>
      </c>
      <c r="P8" s="217"/>
      <c r="Q8" s="217"/>
      <c r="T8" s="215"/>
      <c r="U8" s="215"/>
      <c r="V8" s="215"/>
      <c r="W8" s="203"/>
      <c r="X8" s="126"/>
      <c r="Y8" s="126"/>
      <c r="Z8" s="126"/>
    </row>
    <row r="9" spans="1:26" s="31" customFormat="1" ht="23.1" customHeight="1">
      <c r="A9" s="130" t="s">
        <v>78</v>
      </c>
      <c r="B9" s="130"/>
      <c r="C9" s="130"/>
      <c r="D9" s="130"/>
      <c r="E9" s="130"/>
      <c r="F9" s="130"/>
      <c r="G9" s="130"/>
      <c r="H9" s="130" t="s">
        <v>79</v>
      </c>
      <c r="I9" s="215"/>
      <c r="J9" s="216"/>
      <c r="K9" s="215"/>
      <c r="L9" s="130" t="s">
        <v>80</v>
      </c>
      <c r="M9" s="215"/>
      <c r="N9" s="130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</row>
    <row r="10" spans="1:26" s="31" customFormat="1" ht="9.9499999999999993" customHeight="1">
      <c r="A10" s="131"/>
      <c r="B10" s="131"/>
      <c r="C10" s="131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</row>
    <row r="11" spans="1:26" s="31" customFormat="1" ht="23.1" customHeight="1">
      <c r="A11" s="129" t="s">
        <v>51</v>
      </c>
      <c r="B11" s="129"/>
      <c r="C11" s="129"/>
      <c r="D11" s="129"/>
      <c r="E11" s="129"/>
      <c r="F11" s="234" t="s">
        <v>141</v>
      </c>
      <c r="G11" s="234"/>
      <c r="H11" s="234"/>
      <c r="I11" s="234"/>
      <c r="J11" s="234"/>
      <c r="K11" s="234"/>
      <c r="L11" s="234"/>
      <c r="M11" s="234"/>
      <c r="N11" s="234"/>
      <c r="O11" s="128"/>
      <c r="P11" s="126"/>
      <c r="Q11" s="201" t="s">
        <v>81</v>
      </c>
      <c r="R11" s="201"/>
      <c r="S11" s="234"/>
      <c r="T11" s="234"/>
      <c r="U11" s="234"/>
      <c r="V11" s="234"/>
      <c r="W11" s="234"/>
      <c r="X11" s="234"/>
      <c r="Y11" s="234"/>
      <c r="Z11" s="127"/>
    </row>
    <row r="12" spans="1:26" ht="9.9499999999999993" customHeight="1">
      <c r="A12" s="106"/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66"/>
    </row>
    <row r="13" spans="1:26" ht="20.100000000000001" customHeight="1">
      <c r="A13" s="218" t="s">
        <v>123</v>
      </c>
      <c r="B13" s="219"/>
      <c r="C13" s="219"/>
      <c r="D13" s="219"/>
      <c r="E13" s="214"/>
      <c r="F13" s="220"/>
      <c r="G13" s="108"/>
      <c r="H13" s="251"/>
      <c r="I13" s="251"/>
      <c r="J13" s="221" t="s">
        <v>114</v>
      </c>
      <c r="K13" s="105"/>
      <c r="M13" s="116"/>
      <c r="N13" s="107"/>
      <c r="O13" s="107"/>
      <c r="P13" s="107"/>
      <c r="Q13" s="107"/>
      <c r="R13" s="107"/>
      <c r="S13" s="107"/>
      <c r="T13" s="105"/>
      <c r="U13" s="105"/>
      <c r="V13" s="104"/>
      <c r="Z13" s="202"/>
    </row>
    <row r="14" spans="1:26" ht="9.9499999999999993" customHeight="1">
      <c r="B14" s="31"/>
      <c r="C14" s="31"/>
      <c r="D14" s="31"/>
      <c r="E14" s="31"/>
      <c r="F14" s="31"/>
      <c r="G14" s="31"/>
      <c r="H14" s="31"/>
      <c r="I14" s="31"/>
      <c r="J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20.100000000000001" customHeight="1">
      <c r="A15" s="31" t="s">
        <v>52</v>
      </c>
      <c r="C15" s="31"/>
      <c r="D15" s="31"/>
      <c r="E15" s="31"/>
      <c r="F15" s="31"/>
      <c r="G15" s="31"/>
      <c r="H15" s="31"/>
      <c r="I15" s="31"/>
      <c r="J15" s="31"/>
      <c r="K15" s="31"/>
      <c r="L15" s="247"/>
      <c r="M15" s="247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20.100000000000001" customHeight="1">
      <c r="B16" s="263" t="s">
        <v>133</v>
      </c>
      <c r="C16" s="264"/>
      <c r="D16" s="265"/>
      <c r="E16" s="252" t="s">
        <v>130</v>
      </c>
      <c r="F16" s="252"/>
      <c r="G16" s="252"/>
      <c r="H16" s="252"/>
      <c r="I16" s="252"/>
      <c r="J16" s="252"/>
      <c r="K16" s="252"/>
      <c r="L16" s="252"/>
      <c r="M16" s="252"/>
      <c r="N16" s="252"/>
      <c r="O16" s="252"/>
      <c r="P16" s="252"/>
      <c r="Q16" s="236" t="s">
        <v>53</v>
      </c>
      <c r="R16" s="236"/>
      <c r="S16" s="236"/>
      <c r="T16" s="237" t="s">
        <v>127</v>
      </c>
      <c r="U16" s="237"/>
      <c r="V16" s="237"/>
      <c r="W16" s="237" t="s">
        <v>2</v>
      </c>
      <c r="X16" s="237"/>
      <c r="Y16" s="237"/>
      <c r="Z16" s="237"/>
    </row>
    <row r="17" spans="2:26" ht="20.100000000000001" customHeight="1">
      <c r="B17" s="266"/>
      <c r="C17" s="267"/>
      <c r="D17" s="268"/>
      <c r="E17" s="252"/>
      <c r="F17" s="252"/>
      <c r="G17" s="252"/>
      <c r="H17" s="252"/>
      <c r="I17" s="252"/>
      <c r="J17" s="252"/>
      <c r="K17" s="252"/>
      <c r="L17" s="252"/>
      <c r="M17" s="252"/>
      <c r="N17" s="252"/>
      <c r="O17" s="252"/>
      <c r="P17" s="252"/>
      <c r="Q17" s="236"/>
      <c r="R17" s="236"/>
      <c r="S17" s="236"/>
      <c r="T17" s="237"/>
      <c r="U17" s="237"/>
      <c r="V17" s="237"/>
      <c r="W17" s="237"/>
      <c r="X17" s="237"/>
      <c r="Y17" s="237"/>
      <c r="Z17" s="237"/>
    </row>
    <row r="18" spans="2:26" ht="20.100000000000001" customHeight="1">
      <c r="B18" s="269"/>
      <c r="C18" s="270"/>
      <c r="D18" s="271"/>
      <c r="E18" s="236" t="s">
        <v>131</v>
      </c>
      <c r="F18" s="236"/>
      <c r="G18" s="236"/>
      <c r="H18" s="236" t="s">
        <v>132</v>
      </c>
      <c r="I18" s="236"/>
      <c r="J18" s="236"/>
      <c r="K18" s="236" t="s">
        <v>115</v>
      </c>
      <c r="L18" s="236"/>
      <c r="M18" s="236"/>
      <c r="N18" s="236" t="s">
        <v>116</v>
      </c>
      <c r="O18" s="236"/>
      <c r="P18" s="236"/>
      <c r="Q18" s="236"/>
      <c r="R18" s="236"/>
      <c r="S18" s="236"/>
      <c r="T18" s="237"/>
      <c r="U18" s="237"/>
      <c r="V18" s="237"/>
      <c r="W18" s="237"/>
      <c r="X18" s="237"/>
      <c r="Y18" s="237"/>
      <c r="Z18" s="237"/>
    </row>
    <row r="19" spans="2:26" ht="20.100000000000001" customHeight="1">
      <c r="B19" s="232">
        <v>0</v>
      </c>
      <c r="C19" s="232"/>
      <c r="D19" s="232"/>
      <c r="E19" s="238">
        <v>0</v>
      </c>
      <c r="F19" s="238"/>
      <c r="G19" s="238"/>
      <c r="H19" s="238">
        <v>0</v>
      </c>
      <c r="I19" s="238"/>
      <c r="J19" s="238"/>
      <c r="K19" s="238">
        <v>0</v>
      </c>
      <c r="L19" s="238"/>
      <c r="M19" s="238"/>
      <c r="N19" s="238">
        <v>0</v>
      </c>
      <c r="O19" s="238"/>
      <c r="P19" s="238"/>
      <c r="Q19" s="255">
        <f>AVERAGE(E19:P19)</f>
        <v>0</v>
      </c>
      <c r="R19" s="255"/>
      <c r="S19" s="255"/>
      <c r="T19" s="256">
        <f>Q19-B19</f>
        <v>0</v>
      </c>
      <c r="U19" s="256"/>
      <c r="V19" s="256"/>
      <c r="W19" s="239">
        <f>STDEV(E19:P19)/SQRT(4)</f>
        <v>0</v>
      </c>
      <c r="X19" s="240"/>
      <c r="Y19" s="240"/>
      <c r="Z19" s="241"/>
    </row>
    <row r="20" spans="2:26" ht="20.100000000000001" customHeight="1">
      <c r="B20" s="231">
        <v>0.01</v>
      </c>
      <c r="C20" s="231"/>
      <c r="D20" s="231"/>
      <c r="E20" s="242">
        <v>1</v>
      </c>
      <c r="F20" s="242"/>
      <c r="G20" s="242"/>
      <c r="H20" s="242">
        <v>1</v>
      </c>
      <c r="I20" s="242"/>
      <c r="J20" s="242"/>
      <c r="K20" s="242">
        <v>1</v>
      </c>
      <c r="L20" s="242"/>
      <c r="M20" s="242"/>
      <c r="N20" s="242">
        <v>1</v>
      </c>
      <c r="O20" s="242"/>
      <c r="P20" s="242"/>
      <c r="Q20" s="254">
        <f t="shared" ref="Q20:Q55" si="0">AVERAGE(E20:P20)</f>
        <v>1</v>
      </c>
      <c r="R20" s="254"/>
      <c r="S20" s="254"/>
      <c r="T20" s="256">
        <f t="shared" ref="T20:T68" si="1">Q20-B20</f>
        <v>0.99</v>
      </c>
      <c r="U20" s="256"/>
      <c r="V20" s="256"/>
      <c r="W20" s="257">
        <f t="shared" ref="W20:W55" si="2">STDEV(E20:P20)/SQRT(4)</f>
        <v>0</v>
      </c>
      <c r="X20" s="258"/>
      <c r="Y20" s="258"/>
      <c r="Z20" s="259"/>
    </row>
    <row r="21" spans="2:26" ht="20.100000000000001" customHeight="1">
      <c r="B21" s="231">
        <v>0.02</v>
      </c>
      <c r="C21" s="231"/>
      <c r="D21" s="231"/>
      <c r="E21" s="242">
        <v>2</v>
      </c>
      <c r="F21" s="242"/>
      <c r="G21" s="242"/>
      <c r="H21" s="242">
        <v>2</v>
      </c>
      <c r="I21" s="242"/>
      <c r="J21" s="242"/>
      <c r="K21" s="242">
        <v>2</v>
      </c>
      <c r="L21" s="242"/>
      <c r="M21" s="242"/>
      <c r="N21" s="242">
        <v>2</v>
      </c>
      <c r="O21" s="242"/>
      <c r="P21" s="242"/>
      <c r="Q21" s="254">
        <f t="shared" si="0"/>
        <v>2</v>
      </c>
      <c r="R21" s="254"/>
      <c r="S21" s="254"/>
      <c r="T21" s="256">
        <f t="shared" si="1"/>
        <v>1.98</v>
      </c>
      <c r="U21" s="256"/>
      <c r="V21" s="256"/>
      <c r="W21" s="257">
        <f t="shared" si="2"/>
        <v>0</v>
      </c>
      <c r="X21" s="258"/>
      <c r="Y21" s="258"/>
      <c r="Z21" s="259"/>
    </row>
    <row r="22" spans="2:26" ht="20.100000000000001" customHeight="1">
      <c r="B22" s="231">
        <v>0.03</v>
      </c>
      <c r="C22" s="231"/>
      <c r="D22" s="231"/>
      <c r="E22" s="242">
        <v>3</v>
      </c>
      <c r="F22" s="242"/>
      <c r="G22" s="242"/>
      <c r="H22" s="242">
        <v>3</v>
      </c>
      <c r="I22" s="242"/>
      <c r="J22" s="242"/>
      <c r="K22" s="242">
        <v>3</v>
      </c>
      <c r="L22" s="242"/>
      <c r="M22" s="242"/>
      <c r="N22" s="242">
        <v>3</v>
      </c>
      <c r="O22" s="242"/>
      <c r="P22" s="242"/>
      <c r="Q22" s="254">
        <f t="shared" si="0"/>
        <v>3</v>
      </c>
      <c r="R22" s="254"/>
      <c r="S22" s="254"/>
      <c r="T22" s="256">
        <f t="shared" si="1"/>
        <v>2.97</v>
      </c>
      <c r="U22" s="256"/>
      <c r="V22" s="256"/>
      <c r="W22" s="257">
        <f t="shared" si="2"/>
        <v>0</v>
      </c>
      <c r="X22" s="258"/>
      <c r="Y22" s="258"/>
      <c r="Z22" s="259"/>
    </row>
    <row r="23" spans="2:26" ht="20.100000000000001" customHeight="1">
      <c r="B23" s="231">
        <v>0.04</v>
      </c>
      <c r="C23" s="231"/>
      <c r="D23" s="231"/>
      <c r="E23" s="242">
        <v>4</v>
      </c>
      <c r="F23" s="242"/>
      <c r="G23" s="242"/>
      <c r="H23" s="242">
        <v>4</v>
      </c>
      <c r="I23" s="242"/>
      <c r="J23" s="242"/>
      <c r="K23" s="242">
        <v>4</v>
      </c>
      <c r="L23" s="242"/>
      <c r="M23" s="242"/>
      <c r="N23" s="242">
        <v>4</v>
      </c>
      <c r="O23" s="242"/>
      <c r="P23" s="242"/>
      <c r="Q23" s="254">
        <f t="shared" si="0"/>
        <v>4</v>
      </c>
      <c r="R23" s="254"/>
      <c r="S23" s="254"/>
      <c r="T23" s="256">
        <f t="shared" si="1"/>
        <v>3.96</v>
      </c>
      <c r="U23" s="256"/>
      <c r="V23" s="256"/>
      <c r="W23" s="257">
        <f t="shared" si="2"/>
        <v>0</v>
      </c>
      <c r="X23" s="258"/>
      <c r="Y23" s="258"/>
      <c r="Z23" s="259"/>
    </row>
    <row r="24" spans="2:26" ht="20.100000000000001" customHeight="1">
      <c r="B24" s="231">
        <v>0.05</v>
      </c>
      <c r="C24" s="231"/>
      <c r="D24" s="231"/>
      <c r="E24" s="242">
        <v>5</v>
      </c>
      <c r="F24" s="242"/>
      <c r="G24" s="242"/>
      <c r="H24" s="242">
        <v>5</v>
      </c>
      <c r="I24" s="242"/>
      <c r="J24" s="242"/>
      <c r="K24" s="242">
        <v>5</v>
      </c>
      <c r="L24" s="242"/>
      <c r="M24" s="242"/>
      <c r="N24" s="242">
        <v>5</v>
      </c>
      <c r="O24" s="242"/>
      <c r="P24" s="242"/>
      <c r="Q24" s="254">
        <f t="shared" si="0"/>
        <v>5</v>
      </c>
      <c r="R24" s="254"/>
      <c r="S24" s="254"/>
      <c r="T24" s="256">
        <f t="shared" si="1"/>
        <v>4.95</v>
      </c>
      <c r="U24" s="256"/>
      <c r="V24" s="256"/>
      <c r="W24" s="257">
        <f t="shared" si="2"/>
        <v>0</v>
      </c>
      <c r="X24" s="258"/>
      <c r="Y24" s="258"/>
      <c r="Z24" s="259"/>
    </row>
    <row r="25" spans="2:26" ht="20.100000000000001" customHeight="1">
      <c r="B25" s="231">
        <v>0.06</v>
      </c>
      <c r="C25" s="231"/>
      <c r="D25" s="231"/>
      <c r="E25" s="242">
        <v>6</v>
      </c>
      <c r="F25" s="242"/>
      <c r="G25" s="242"/>
      <c r="H25" s="242">
        <v>6</v>
      </c>
      <c r="I25" s="242"/>
      <c r="J25" s="242"/>
      <c r="K25" s="242">
        <v>6</v>
      </c>
      <c r="L25" s="242"/>
      <c r="M25" s="242"/>
      <c r="N25" s="242">
        <v>6</v>
      </c>
      <c r="O25" s="242"/>
      <c r="P25" s="242"/>
      <c r="Q25" s="254">
        <f t="shared" si="0"/>
        <v>6</v>
      </c>
      <c r="R25" s="254"/>
      <c r="S25" s="254"/>
      <c r="T25" s="256">
        <f t="shared" si="1"/>
        <v>5.94</v>
      </c>
      <c r="U25" s="256"/>
      <c r="V25" s="256"/>
      <c r="W25" s="257">
        <f t="shared" si="2"/>
        <v>0</v>
      </c>
      <c r="X25" s="258"/>
      <c r="Y25" s="258"/>
      <c r="Z25" s="259"/>
    </row>
    <row r="26" spans="2:26" ht="20.100000000000001" customHeight="1">
      <c r="B26" s="231">
        <v>7.0000000000000007E-2</v>
      </c>
      <c r="C26" s="231"/>
      <c r="D26" s="231"/>
      <c r="E26" s="242">
        <v>7</v>
      </c>
      <c r="F26" s="242"/>
      <c r="G26" s="242"/>
      <c r="H26" s="242">
        <v>7</v>
      </c>
      <c r="I26" s="242"/>
      <c r="J26" s="242"/>
      <c r="K26" s="242">
        <v>7</v>
      </c>
      <c r="L26" s="242"/>
      <c r="M26" s="242"/>
      <c r="N26" s="242">
        <v>7</v>
      </c>
      <c r="O26" s="242"/>
      <c r="P26" s="242"/>
      <c r="Q26" s="254">
        <f t="shared" si="0"/>
        <v>7</v>
      </c>
      <c r="R26" s="254"/>
      <c r="S26" s="254"/>
      <c r="T26" s="256">
        <f t="shared" si="1"/>
        <v>6.93</v>
      </c>
      <c r="U26" s="256"/>
      <c r="V26" s="256"/>
      <c r="W26" s="257">
        <f t="shared" si="2"/>
        <v>0</v>
      </c>
      <c r="X26" s="258"/>
      <c r="Y26" s="258"/>
      <c r="Z26" s="259"/>
    </row>
    <row r="27" spans="2:26" ht="20.100000000000001" customHeight="1">
      <c r="B27" s="231">
        <v>0.08</v>
      </c>
      <c r="C27" s="231"/>
      <c r="D27" s="231"/>
      <c r="E27" s="242">
        <v>8</v>
      </c>
      <c r="F27" s="242"/>
      <c r="G27" s="242"/>
      <c r="H27" s="242">
        <v>8</v>
      </c>
      <c r="I27" s="242"/>
      <c r="J27" s="242"/>
      <c r="K27" s="242">
        <v>8</v>
      </c>
      <c r="L27" s="242"/>
      <c r="M27" s="242"/>
      <c r="N27" s="242">
        <v>8</v>
      </c>
      <c r="O27" s="242"/>
      <c r="P27" s="242"/>
      <c r="Q27" s="254">
        <f t="shared" si="0"/>
        <v>8</v>
      </c>
      <c r="R27" s="254"/>
      <c r="S27" s="254"/>
      <c r="T27" s="256">
        <f t="shared" si="1"/>
        <v>7.92</v>
      </c>
      <c r="U27" s="256"/>
      <c r="V27" s="256"/>
      <c r="W27" s="257">
        <f t="shared" si="2"/>
        <v>0</v>
      </c>
      <c r="X27" s="258"/>
      <c r="Y27" s="258"/>
      <c r="Z27" s="259"/>
    </row>
    <row r="28" spans="2:26" ht="20.100000000000001" customHeight="1">
      <c r="B28" s="231">
        <v>0.09</v>
      </c>
      <c r="C28" s="231"/>
      <c r="D28" s="231"/>
      <c r="E28" s="242">
        <v>9</v>
      </c>
      <c r="F28" s="242"/>
      <c r="G28" s="242"/>
      <c r="H28" s="242">
        <v>9</v>
      </c>
      <c r="I28" s="242"/>
      <c r="J28" s="242"/>
      <c r="K28" s="242">
        <v>9</v>
      </c>
      <c r="L28" s="242"/>
      <c r="M28" s="242"/>
      <c r="N28" s="242">
        <v>9</v>
      </c>
      <c r="O28" s="242"/>
      <c r="P28" s="242"/>
      <c r="Q28" s="254">
        <f t="shared" si="0"/>
        <v>9</v>
      </c>
      <c r="R28" s="254"/>
      <c r="S28" s="254"/>
      <c r="T28" s="256">
        <f t="shared" si="1"/>
        <v>8.91</v>
      </c>
      <c r="U28" s="256"/>
      <c r="V28" s="256"/>
      <c r="W28" s="257">
        <f t="shared" si="2"/>
        <v>0</v>
      </c>
      <c r="X28" s="258"/>
      <c r="Y28" s="258"/>
      <c r="Z28" s="259"/>
    </row>
    <row r="29" spans="2:26" ht="20.100000000000001" customHeight="1">
      <c r="B29" s="231">
        <v>0.1</v>
      </c>
      <c r="C29" s="231"/>
      <c r="D29" s="231"/>
      <c r="E29" s="242">
        <v>10</v>
      </c>
      <c r="F29" s="242"/>
      <c r="G29" s="242"/>
      <c r="H29" s="242">
        <v>10</v>
      </c>
      <c r="I29" s="242"/>
      <c r="J29" s="242"/>
      <c r="K29" s="242">
        <v>10</v>
      </c>
      <c r="L29" s="242"/>
      <c r="M29" s="242"/>
      <c r="N29" s="242">
        <v>10</v>
      </c>
      <c r="O29" s="242"/>
      <c r="P29" s="242"/>
      <c r="Q29" s="254">
        <f t="shared" si="0"/>
        <v>10</v>
      </c>
      <c r="R29" s="254"/>
      <c r="S29" s="254"/>
      <c r="T29" s="256">
        <f t="shared" si="1"/>
        <v>9.9</v>
      </c>
      <c r="U29" s="256"/>
      <c r="V29" s="256"/>
      <c r="W29" s="257">
        <f t="shared" si="2"/>
        <v>0</v>
      </c>
      <c r="X29" s="258"/>
      <c r="Y29" s="258"/>
      <c r="Z29" s="259"/>
    </row>
    <row r="30" spans="2:26" ht="20.100000000000001" customHeight="1">
      <c r="B30" s="232">
        <v>0.11</v>
      </c>
      <c r="C30" s="232"/>
      <c r="D30" s="232"/>
      <c r="E30" s="238">
        <v>0</v>
      </c>
      <c r="F30" s="238"/>
      <c r="G30" s="238"/>
      <c r="H30" s="238">
        <v>0</v>
      </c>
      <c r="I30" s="238"/>
      <c r="J30" s="238"/>
      <c r="K30" s="238">
        <v>0</v>
      </c>
      <c r="L30" s="238"/>
      <c r="M30" s="238"/>
      <c r="N30" s="238">
        <v>0</v>
      </c>
      <c r="O30" s="238"/>
      <c r="P30" s="238"/>
      <c r="Q30" s="255">
        <f>AVERAGE(E30:P30)</f>
        <v>0</v>
      </c>
      <c r="R30" s="255"/>
      <c r="S30" s="255"/>
      <c r="T30" s="256">
        <f t="shared" si="1"/>
        <v>-0.11</v>
      </c>
      <c r="U30" s="256"/>
      <c r="V30" s="256"/>
      <c r="W30" s="239">
        <f>STDEV(E30:P30)/SQRT(4)</f>
        <v>0</v>
      </c>
      <c r="X30" s="240"/>
      <c r="Y30" s="240"/>
      <c r="Z30" s="241"/>
    </row>
    <row r="31" spans="2:26" ht="20.100000000000001" customHeight="1">
      <c r="B31" s="231">
        <v>0.12</v>
      </c>
      <c r="C31" s="231"/>
      <c r="D31" s="231"/>
      <c r="E31" s="242">
        <v>1</v>
      </c>
      <c r="F31" s="242"/>
      <c r="G31" s="242"/>
      <c r="H31" s="242">
        <v>1</v>
      </c>
      <c r="I31" s="242"/>
      <c r="J31" s="242"/>
      <c r="K31" s="242">
        <v>1</v>
      </c>
      <c r="L31" s="242"/>
      <c r="M31" s="242"/>
      <c r="N31" s="242">
        <v>1</v>
      </c>
      <c r="O31" s="242"/>
      <c r="P31" s="242"/>
      <c r="Q31" s="254">
        <f t="shared" ref="Q31:Q40" si="3">AVERAGE(E31:P31)</f>
        <v>1</v>
      </c>
      <c r="R31" s="254"/>
      <c r="S31" s="254"/>
      <c r="T31" s="256">
        <f t="shared" si="1"/>
        <v>0.88</v>
      </c>
      <c r="U31" s="256"/>
      <c r="V31" s="256"/>
      <c r="W31" s="257">
        <f t="shared" ref="W31:W40" si="4">STDEV(E31:P31)/SQRT(4)</f>
        <v>0</v>
      </c>
      <c r="X31" s="258"/>
      <c r="Y31" s="258"/>
      <c r="Z31" s="259"/>
    </row>
    <row r="32" spans="2:26" ht="20.100000000000001" customHeight="1">
      <c r="B32" s="231">
        <v>0.13</v>
      </c>
      <c r="C32" s="231"/>
      <c r="D32" s="231"/>
      <c r="E32" s="242">
        <v>2</v>
      </c>
      <c r="F32" s="242"/>
      <c r="G32" s="242"/>
      <c r="H32" s="242">
        <v>2</v>
      </c>
      <c r="I32" s="242"/>
      <c r="J32" s="242"/>
      <c r="K32" s="242">
        <v>2</v>
      </c>
      <c r="L32" s="242"/>
      <c r="M32" s="242"/>
      <c r="N32" s="242">
        <v>2</v>
      </c>
      <c r="O32" s="242"/>
      <c r="P32" s="242"/>
      <c r="Q32" s="254">
        <f t="shared" si="3"/>
        <v>2</v>
      </c>
      <c r="R32" s="254"/>
      <c r="S32" s="254"/>
      <c r="T32" s="256">
        <f t="shared" si="1"/>
        <v>1.87</v>
      </c>
      <c r="U32" s="256"/>
      <c r="V32" s="256"/>
      <c r="W32" s="257">
        <f t="shared" si="4"/>
        <v>0</v>
      </c>
      <c r="X32" s="258"/>
      <c r="Y32" s="258"/>
      <c r="Z32" s="259"/>
    </row>
    <row r="33" spans="2:26" ht="20.100000000000001" customHeight="1">
      <c r="B33" s="231">
        <v>0.14000000000000001</v>
      </c>
      <c r="C33" s="231"/>
      <c r="D33" s="231"/>
      <c r="E33" s="242">
        <v>3</v>
      </c>
      <c r="F33" s="242"/>
      <c r="G33" s="242"/>
      <c r="H33" s="242">
        <v>3</v>
      </c>
      <c r="I33" s="242"/>
      <c r="J33" s="242"/>
      <c r="K33" s="242">
        <v>3</v>
      </c>
      <c r="L33" s="242"/>
      <c r="M33" s="242"/>
      <c r="N33" s="242">
        <v>3</v>
      </c>
      <c r="O33" s="242"/>
      <c r="P33" s="242"/>
      <c r="Q33" s="254">
        <f t="shared" si="3"/>
        <v>3</v>
      </c>
      <c r="R33" s="254"/>
      <c r="S33" s="254"/>
      <c r="T33" s="256">
        <f t="shared" si="1"/>
        <v>2.86</v>
      </c>
      <c r="U33" s="256"/>
      <c r="V33" s="256"/>
      <c r="W33" s="257">
        <f t="shared" si="4"/>
        <v>0</v>
      </c>
      <c r="X33" s="258"/>
      <c r="Y33" s="258"/>
      <c r="Z33" s="259"/>
    </row>
    <row r="34" spans="2:26" ht="20.100000000000001" customHeight="1">
      <c r="B34" s="231">
        <v>0.15</v>
      </c>
      <c r="C34" s="231"/>
      <c r="D34" s="231"/>
      <c r="E34" s="242">
        <v>4</v>
      </c>
      <c r="F34" s="242"/>
      <c r="G34" s="242"/>
      <c r="H34" s="242">
        <v>4</v>
      </c>
      <c r="I34" s="242"/>
      <c r="J34" s="242"/>
      <c r="K34" s="242">
        <v>4</v>
      </c>
      <c r="L34" s="242"/>
      <c r="M34" s="242"/>
      <c r="N34" s="242">
        <v>4</v>
      </c>
      <c r="O34" s="242"/>
      <c r="P34" s="242"/>
      <c r="Q34" s="254">
        <f t="shared" si="3"/>
        <v>4</v>
      </c>
      <c r="R34" s="254"/>
      <c r="S34" s="254"/>
      <c r="T34" s="256">
        <f t="shared" si="1"/>
        <v>3.85</v>
      </c>
      <c r="U34" s="256"/>
      <c r="V34" s="256"/>
      <c r="W34" s="257">
        <f t="shared" si="4"/>
        <v>0</v>
      </c>
      <c r="X34" s="258"/>
      <c r="Y34" s="258"/>
      <c r="Z34" s="259"/>
    </row>
    <row r="35" spans="2:26" ht="20.100000000000001" customHeight="1">
      <c r="B35" s="231">
        <v>0.16</v>
      </c>
      <c r="C35" s="231"/>
      <c r="D35" s="231"/>
      <c r="E35" s="242">
        <v>5</v>
      </c>
      <c r="F35" s="242"/>
      <c r="G35" s="242"/>
      <c r="H35" s="242">
        <v>5</v>
      </c>
      <c r="I35" s="242"/>
      <c r="J35" s="242"/>
      <c r="K35" s="242">
        <v>5</v>
      </c>
      <c r="L35" s="242"/>
      <c r="M35" s="242"/>
      <c r="N35" s="242">
        <v>5</v>
      </c>
      <c r="O35" s="242"/>
      <c r="P35" s="242"/>
      <c r="Q35" s="254">
        <f t="shared" si="3"/>
        <v>5</v>
      </c>
      <c r="R35" s="254"/>
      <c r="S35" s="254"/>
      <c r="T35" s="256">
        <f t="shared" si="1"/>
        <v>4.84</v>
      </c>
      <c r="U35" s="256"/>
      <c r="V35" s="256"/>
      <c r="W35" s="257">
        <f t="shared" si="4"/>
        <v>0</v>
      </c>
      <c r="X35" s="258"/>
      <c r="Y35" s="258"/>
      <c r="Z35" s="259"/>
    </row>
    <row r="36" spans="2:26" ht="20.100000000000001" customHeight="1">
      <c r="B36" s="231">
        <v>0.17</v>
      </c>
      <c r="C36" s="231"/>
      <c r="D36" s="231"/>
      <c r="E36" s="242">
        <v>6</v>
      </c>
      <c r="F36" s="242"/>
      <c r="G36" s="242"/>
      <c r="H36" s="242">
        <v>6</v>
      </c>
      <c r="I36" s="242"/>
      <c r="J36" s="242"/>
      <c r="K36" s="242">
        <v>6</v>
      </c>
      <c r="L36" s="242"/>
      <c r="M36" s="242"/>
      <c r="N36" s="242">
        <v>6</v>
      </c>
      <c r="O36" s="242"/>
      <c r="P36" s="242"/>
      <c r="Q36" s="254">
        <f t="shared" si="3"/>
        <v>6</v>
      </c>
      <c r="R36" s="254"/>
      <c r="S36" s="254"/>
      <c r="T36" s="256">
        <f t="shared" si="1"/>
        <v>5.83</v>
      </c>
      <c r="U36" s="256"/>
      <c r="V36" s="256"/>
      <c r="W36" s="257">
        <f t="shared" si="4"/>
        <v>0</v>
      </c>
      <c r="X36" s="258"/>
      <c r="Y36" s="258"/>
      <c r="Z36" s="259"/>
    </row>
    <row r="37" spans="2:26" ht="20.100000000000001" customHeight="1">
      <c r="B37" s="231">
        <v>0.18</v>
      </c>
      <c r="C37" s="231"/>
      <c r="D37" s="231"/>
      <c r="E37" s="242">
        <v>7</v>
      </c>
      <c r="F37" s="242"/>
      <c r="G37" s="242"/>
      <c r="H37" s="242">
        <v>7</v>
      </c>
      <c r="I37" s="242"/>
      <c r="J37" s="242"/>
      <c r="K37" s="242">
        <v>7</v>
      </c>
      <c r="L37" s="242"/>
      <c r="M37" s="242"/>
      <c r="N37" s="242">
        <v>7</v>
      </c>
      <c r="O37" s="242"/>
      <c r="P37" s="242"/>
      <c r="Q37" s="254">
        <f t="shared" si="3"/>
        <v>7</v>
      </c>
      <c r="R37" s="254"/>
      <c r="S37" s="254"/>
      <c r="T37" s="256">
        <f t="shared" si="1"/>
        <v>6.82</v>
      </c>
      <c r="U37" s="256"/>
      <c r="V37" s="256"/>
      <c r="W37" s="257">
        <f t="shared" si="4"/>
        <v>0</v>
      </c>
      <c r="X37" s="258"/>
      <c r="Y37" s="258"/>
      <c r="Z37" s="259"/>
    </row>
    <row r="38" spans="2:26" ht="20.100000000000001" customHeight="1">
      <c r="B38" s="231">
        <v>0.19</v>
      </c>
      <c r="C38" s="231"/>
      <c r="D38" s="231"/>
      <c r="E38" s="242">
        <v>8</v>
      </c>
      <c r="F38" s="242"/>
      <c r="G38" s="242"/>
      <c r="H38" s="242">
        <v>8</v>
      </c>
      <c r="I38" s="242"/>
      <c r="J38" s="242"/>
      <c r="K38" s="242">
        <v>8</v>
      </c>
      <c r="L38" s="242"/>
      <c r="M38" s="242"/>
      <c r="N38" s="242">
        <v>8</v>
      </c>
      <c r="O38" s="242"/>
      <c r="P38" s="242"/>
      <c r="Q38" s="254">
        <f t="shared" si="3"/>
        <v>8</v>
      </c>
      <c r="R38" s="254"/>
      <c r="S38" s="254"/>
      <c r="T38" s="256">
        <f t="shared" si="1"/>
        <v>7.81</v>
      </c>
      <c r="U38" s="256"/>
      <c r="V38" s="256"/>
      <c r="W38" s="257">
        <f t="shared" si="4"/>
        <v>0</v>
      </c>
      <c r="X38" s="258"/>
      <c r="Y38" s="258"/>
      <c r="Z38" s="259"/>
    </row>
    <row r="39" spans="2:26" ht="20.100000000000001" customHeight="1">
      <c r="B39" s="231">
        <v>0.2</v>
      </c>
      <c r="C39" s="231"/>
      <c r="D39" s="231"/>
      <c r="E39" s="242">
        <v>9</v>
      </c>
      <c r="F39" s="242"/>
      <c r="G39" s="242"/>
      <c r="H39" s="242">
        <v>9</v>
      </c>
      <c r="I39" s="242"/>
      <c r="J39" s="242"/>
      <c r="K39" s="242">
        <v>9</v>
      </c>
      <c r="L39" s="242"/>
      <c r="M39" s="242"/>
      <c r="N39" s="242">
        <v>9</v>
      </c>
      <c r="O39" s="242"/>
      <c r="P39" s="242"/>
      <c r="Q39" s="254">
        <f t="shared" si="3"/>
        <v>9</v>
      </c>
      <c r="R39" s="254"/>
      <c r="S39" s="254"/>
      <c r="T39" s="256">
        <f t="shared" si="1"/>
        <v>8.8000000000000007</v>
      </c>
      <c r="U39" s="256"/>
      <c r="V39" s="256"/>
      <c r="W39" s="257">
        <f t="shared" si="4"/>
        <v>0</v>
      </c>
      <c r="X39" s="258"/>
      <c r="Y39" s="258"/>
      <c r="Z39" s="259"/>
    </row>
    <row r="40" spans="2:26" ht="20.100000000000001" customHeight="1">
      <c r="B40" s="231">
        <v>0.3</v>
      </c>
      <c r="C40" s="231"/>
      <c r="D40" s="231"/>
      <c r="E40" s="242">
        <v>10</v>
      </c>
      <c r="F40" s="242"/>
      <c r="G40" s="242"/>
      <c r="H40" s="242">
        <v>10</v>
      </c>
      <c r="I40" s="242"/>
      <c r="J40" s="242"/>
      <c r="K40" s="242">
        <v>10</v>
      </c>
      <c r="L40" s="242"/>
      <c r="M40" s="242"/>
      <c r="N40" s="242">
        <v>10</v>
      </c>
      <c r="O40" s="242"/>
      <c r="P40" s="242"/>
      <c r="Q40" s="254">
        <f t="shared" si="3"/>
        <v>10</v>
      </c>
      <c r="R40" s="254"/>
      <c r="S40" s="254"/>
      <c r="T40" s="256">
        <f t="shared" si="1"/>
        <v>9.6999999999999993</v>
      </c>
      <c r="U40" s="256"/>
      <c r="V40" s="256"/>
      <c r="W40" s="257">
        <f t="shared" si="4"/>
        <v>0</v>
      </c>
      <c r="X40" s="258"/>
      <c r="Y40" s="258"/>
      <c r="Z40" s="259"/>
    </row>
    <row r="41" spans="2:26" ht="20.100000000000001" customHeight="1">
      <c r="B41" s="231">
        <v>0.4</v>
      </c>
      <c r="C41" s="231"/>
      <c r="D41" s="231"/>
      <c r="E41" s="242">
        <v>11</v>
      </c>
      <c r="F41" s="242"/>
      <c r="G41" s="242"/>
      <c r="H41" s="242">
        <v>11</v>
      </c>
      <c r="I41" s="242"/>
      <c r="J41" s="242"/>
      <c r="K41" s="242">
        <v>11</v>
      </c>
      <c r="L41" s="242"/>
      <c r="M41" s="242"/>
      <c r="N41" s="242">
        <v>11</v>
      </c>
      <c r="O41" s="242"/>
      <c r="P41" s="242"/>
      <c r="Q41" s="254">
        <f t="shared" si="0"/>
        <v>11</v>
      </c>
      <c r="R41" s="254"/>
      <c r="S41" s="254"/>
      <c r="T41" s="256">
        <f t="shared" si="1"/>
        <v>10.6</v>
      </c>
      <c r="U41" s="256"/>
      <c r="V41" s="256"/>
      <c r="W41" s="257">
        <f t="shared" si="2"/>
        <v>0</v>
      </c>
      <c r="X41" s="258"/>
      <c r="Y41" s="258"/>
      <c r="Z41" s="259"/>
    </row>
    <row r="42" spans="2:26" ht="20.100000000000001" customHeight="1">
      <c r="B42" s="231">
        <v>0.5</v>
      </c>
      <c r="C42" s="231"/>
      <c r="D42" s="231"/>
      <c r="E42" s="242">
        <v>12</v>
      </c>
      <c r="F42" s="242"/>
      <c r="G42" s="242"/>
      <c r="H42" s="242">
        <v>12</v>
      </c>
      <c r="I42" s="242"/>
      <c r="J42" s="242"/>
      <c r="K42" s="242">
        <v>12</v>
      </c>
      <c r="L42" s="242"/>
      <c r="M42" s="242"/>
      <c r="N42" s="242">
        <v>12</v>
      </c>
      <c r="O42" s="242"/>
      <c r="P42" s="242"/>
      <c r="Q42" s="254">
        <f t="shared" si="0"/>
        <v>12</v>
      </c>
      <c r="R42" s="254"/>
      <c r="S42" s="254"/>
      <c r="T42" s="256">
        <f t="shared" si="1"/>
        <v>11.5</v>
      </c>
      <c r="U42" s="256"/>
      <c r="V42" s="256"/>
      <c r="W42" s="257">
        <f t="shared" si="2"/>
        <v>0</v>
      </c>
      <c r="X42" s="258"/>
      <c r="Y42" s="258"/>
      <c r="Z42" s="259"/>
    </row>
    <row r="43" spans="2:26" ht="20.100000000000001" customHeight="1">
      <c r="B43" s="231">
        <v>0.6</v>
      </c>
      <c r="C43" s="231"/>
      <c r="D43" s="231"/>
      <c r="E43" s="242">
        <v>13</v>
      </c>
      <c r="F43" s="242"/>
      <c r="G43" s="242"/>
      <c r="H43" s="242">
        <v>13</v>
      </c>
      <c r="I43" s="242"/>
      <c r="J43" s="242"/>
      <c r="K43" s="242">
        <v>13</v>
      </c>
      <c r="L43" s="242"/>
      <c r="M43" s="242"/>
      <c r="N43" s="242">
        <v>13</v>
      </c>
      <c r="O43" s="242"/>
      <c r="P43" s="242"/>
      <c r="Q43" s="254">
        <f t="shared" si="0"/>
        <v>13</v>
      </c>
      <c r="R43" s="254"/>
      <c r="S43" s="254"/>
      <c r="T43" s="256">
        <f t="shared" si="1"/>
        <v>12.4</v>
      </c>
      <c r="U43" s="256"/>
      <c r="V43" s="256"/>
      <c r="W43" s="257">
        <f t="shared" si="2"/>
        <v>0</v>
      </c>
      <c r="X43" s="258"/>
      <c r="Y43" s="258"/>
      <c r="Z43" s="259"/>
    </row>
    <row r="44" spans="2:26" ht="20.100000000000001" customHeight="1">
      <c r="B44" s="231">
        <v>0.7</v>
      </c>
      <c r="C44" s="231"/>
      <c r="D44" s="231"/>
      <c r="E44" s="242">
        <v>14</v>
      </c>
      <c r="F44" s="242"/>
      <c r="G44" s="242"/>
      <c r="H44" s="242">
        <v>14</v>
      </c>
      <c r="I44" s="242"/>
      <c r="J44" s="242"/>
      <c r="K44" s="242">
        <v>14</v>
      </c>
      <c r="L44" s="242"/>
      <c r="M44" s="242"/>
      <c r="N44" s="242">
        <v>14</v>
      </c>
      <c r="O44" s="242"/>
      <c r="P44" s="242"/>
      <c r="Q44" s="254">
        <f t="shared" si="0"/>
        <v>14</v>
      </c>
      <c r="R44" s="254"/>
      <c r="S44" s="254"/>
      <c r="T44" s="256">
        <f t="shared" si="1"/>
        <v>13.3</v>
      </c>
      <c r="U44" s="256"/>
      <c r="V44" s="256"/>
      <c r="W44" s="257">
        <f t="shared" si="2"/>
        <v>0</v>
      </c>
      <c r="X44" s="258"/>
      <c r="Y44" s="258"/>
      <c r="Z44" s="259"/>
    </row>
    <row r="45" spans="2:26" ht="20.100000000000001" customHeight="1">
      <c r="B45" s="231">
        <v>0.8</v>
      </c>
      <c r="C45" s="231"/>
      <c r="D45" s="231"/>
      <c r="E45" s="242">
        <v>15</v>
      </c>
      <c r="F45" s="242"/>
      <c r="G45" s="242"/>
      <c r="H45" s="242">
        <v>15</v>
      </c>
      <c r="I45" s="242"/>
      <c r="J45" s="242"/>
      <c r="K45" s="242">
        <v>15</v>
      </c>
      <c r="L45" s="242"/>
      <c r="M45" s="242"/>
      <c r="N45" s="242">
        <v>15</v>
      </c>
      <c r="O45" s="242"/>
      <c r="P45" s="242"/>
      <c r="Q45" s="254">
        <f t="shared" si="0"/>
        <v>15</v>
      </c>
      <c r="R45" s="254"/>
      <c r="S45" s="254"/>
      <c r="T45" s="256">
        <f t="shared" si="1"/>
        <v>14.2</v>
      </c>
      <c r="U45" s="256"/>
      <c r="V45" s="256"/>
      <c r="W45" s="257">
        <f t="shared" si="2"/>
        <v>0</v>
      </c>
      <c r="X45" s="258"/>
      <c r="Y45" s="258"/>
      <c r="Z45" s="259"/>
    </row>
    <row r="46" spans="2:26" ht="20.100000000000001" customHeight="1">
      <c r="B46" s="231">
        <v>0.9</v>
      </c>
      <c r="C46" s="231"/>
      <c r="D46" s="231"/>
      <c r="E46" s="242">
        <v>16</v>
      </c>
      <c r="F46" s="242"/>
      <c r="G46" s="242"/>
      <c r="H46" s="242">
        <v>16</v>
      </c>
      <c r="I46" s="242"/>
      <c r="J46" s="242"/>
      <c r="K46" s="242">
        <v>16</v>
      </c>
      <c r="L46" s="242"/>
      <c r="M46" s="242"/>
      <c r="N46" s="242">
        <v>16</v>
      </c>
      <c r="O46" s="242"/>
      <c r="P46" s="242"/>
      <c r="Q46" s="254">
        <f t="shared" si="0"/>
        <v>16</v>
      </c>
      <c r="R46" s="254"/>
      <c r="S46" s="254"/>
      <c r="T46" s="256">
        <f t="shared" si="1"/>
        <v>15.1</v>
      </c>
      <c r="U46" s="256"/>
      <c r="V46" s="256"/>
      <c r="W46" s="257">
        <f t="shared" si="2"/>
        <v>0</v>
      </c>
      <c r="X46" s="258"/>
      <c r="Y46" s="258"/>
      <c r="Z46" s="259"/>
    </row>
    <row r="47" spans="2:26" ht="20.100000000000001" customHeight="1">
      <c r="B47" s="231">
        <v>1</v>
      </c>
      <c r="C47" s="231"/>
      <c r="D47" s="231"/>
      <c r="E47" s="242">
        <v>17</v>
      </c>
      <c r="F47" s="242"/>
      <c r="G47" s="242"/>
      <c r="H47" s="242">
        <v>17</v>
      </c>
      <c r="I47" s="242"/>
      <c r="J47" s="242"/>
      <c r="K47" s="242">
        <v>17</v>
      </c>
      <c r="L47" s="242"/>
      <c r="M47" s="242"/>
      <c r="N47" s="242">
        <v>17</v>
      </c>
      <c r="O47" s="242"/>
      <c r="P47" s="242"/>
      <c r="Q47" s="254">
        <f t="shared" si="0"/>
        <v>17</v>
      </c>
      <c r="R47" s="254"/>
      <c r="S47" s="254"/>
      <c r="T47" s="256">
        <f t="shared" si="1"/>
        <v>16</v>
      </c>
      <c r="U47" s="256"/>
      <c r="V47" s="256"/>
      <c r="W47" s="257">
        <f t="shared" si="2"/>
        <v>0</v>
      </c>
      <c r="X47" s="258"/>
      <c r="Y47" s="258"/>
      <c r="Z47" s="259"/>
    </row>
    <row r="48" spans="2:26" ht="20.100000000000001" customHeight="1">
      <c r="B48" s="231">
        <v>1.5</v>
      </c>
      <c r="C48" s="231"/>
      <c r="D48" s="231"/>
      <c r="E48" s="242">
        <v>18</v>
      </c>
      <c r="F48" s="242"/>
      <c r="G48" s="242"/>
      <c r="H48" s="242">
        <v>18</v>
      </c>
      <c r="I48" s="242"/>
      <c r="J48" s="242"/>
      <c r="K48" s="242">
        <v>18</v>
      </c>
      <c r="L48" s="242"/>
      <c r="M48" s="242"/>
      <c r="N48" s="242">
        <v>18</v>
      </c>
      <c r="O48" s="242"/>
      <c r="P48" s="242"/>
      <c r="Q48" s="254">
        <f t="shared" si="0"/>
        <v>18</v>
      </c>
      <c r="R48" s="254"/>
      <c r="S48" s="254"/>
      <c r="T48" s="256">
        <f t="shared" si="1"/>
        <v>16.5</v>
      </c>
      <c r="U48" s="256"/>
      <c r="V48" s="256"/>
      <c r="W48" s="257">
        <f t="shared" si="2"/>
        <v>0</v>
      </c>
      <c r="X48" s="258"/>
      <c r="Y48" s="258"/>
      <c r="Z48" s="259"/>
    </row>
    <row r="49" spans="2:34" ht="20.100000000000001" customHeight="1">
      <c r="B49" s="231">
        <v>2</v>
      </c>
      <c r="C49" s="231"/>
      <c r="D49" s="231"/>
      <c r="E49" s="242">
        <v>19</v>
      </c>
      <c r="F49" s="242"/>
      <c r="G49" s="242"/>
      <c r="H49" s="242">
        <v>19</v>
      </c>
      <c r="I49" s="242"/>
      <c r="J49" s="242"/>
      <c r="K49" s="242">
        <v>19</v>
      </c>
      <c r="L49" s="242"/>
      <c r="M49" s="242"/>
      <c r="N49" s="242">
        <v>19</v>
      </c>
      <c r="O49" s="242"/>
      <c r="P49" s="242"/>
      <c r="Q49" s="254">
        <f t="shared" si="0"/>
        <v>19</v>
      </c>
      <c r="R49" s="254"/>
      <c r="S49" s="254"/>
      <c r="T49" s="256">
        <f t="shared" si="1"/>
        <v>17</v>
      </c>
      <c r="U49" s="256"/>
      <c r="V49" s="256"/>
      <c r="W49" s="257">
        <f t="shared" si="2"/>
        <v>0</v>
      </c>
      <c r="X49" s="258"/>
      <c r="Y49" s="258"/>
      <c r="Z49" s="259"/>
    </row>
    <row r="50" spans="2:34" ht="20.100000000000001" customHeight="1">
      <c r="B50" s="231">
        <v>2.5</v>
      </c>
      <c r="C50" s="231"/>
      <c r="D50" s="231"/>
      <c r="E50" s="242">
        <v>20</v>
      </c>
      <c r="F50" s="242"/>
      <c r="G50" s="242"/>
      <c r="H50" s="242">
        <v>20</v>
      </c>
      <c r="I50" s="242"/>
      <c r="J50" s="242"/>
      <c r="K50" s="242">
        <v>20</v>
      </c>
      <c r="L50" s="242"/>
      <c r="M50" s="242"/>
      <c r="N50" s="242">
        <v>20</v>
      </c>
      <c r="O50" s="242"/>
      <c r="P50" s="242"/>
      <c r="Q50" s="254">
        <f t="shared" si="0"/>
        <v>20</v>
      </c>
      <c r="R50" s="254"/>
      <c r="S50" s="254"/>
      <c r="T50" s="256">
        <f t="shared" si="1"/>
        <v>17.5</v>
      </c>
      <c r="U50" s="256"/>
      <c r="V50" s="256"/>
      <c r="W50" s="257">
        <f t="shared" si="2"/>
        <v>0</v>
      </c>
      <c r="X50" s="258"/>
      <c r="Y50" s="258"/>
      <c r="Z50" s="259"/>
    </row>
    <row r="51" spans="2:34" ht="20.100000000000001" customHeight="1">
      <c r="B51" s="231">
        <v>3</v>
      </c>
      <c r="C51" s="231"/>
      <c r="D51" s="231"/>
      <c r="E51" s="242">
        <v>21</v>
      </c>
      <c r="F51" s="242"/>
      <c r="G51" s="242"/>
      <c r="H51" s="242">
        <v>21</v>
      </c>
      <c r="I51" s="242"/>
      <c r="J51" s="242"/>
      <c r="K51" s="242">
        <v>21</v>
      </c>
      <c r="L51" s="242"/>
      <c r="M51" s="242"/>
      <c r="N51" s="242">
        <v>21</v>
      </c>
      <c r="O51" s="242"/>
      <c r="P51" s="242"/>
      <c r="Q51" s="254">
        <f t="shared" si="0"/>
        <v>21</v>
      </c>
      <c r="R51" s="254"/>
      <c r="S51" s="254"/>
      <c r="T51" s="256">
        <f t="shared" si="1"/>
        <v>18</v>
      </c>
      <c r="U51" s="256"/>
      <c r="V51" s="256"/>
      <c r="W51" s="257">
        <f t="shared" si="2"/>
        <v>0</v>
      </c>
      <c r="X51" s="258"/>
      <c r="Y51" s="258"/>
      <c r="Z51" s="259"/>
      <c r="AH51">
        <f>10/100</f>
        <v>0.1</v>
      </c>
    </row>
    <row r="52" spans="2:34" ht="20.100000000000001" customHeight="1">
      <c r="B52" s="231">
        <v>3.5</v>
      </c>
      <c r="C52" s="231"/>
      <c r="D52" s="231"/>
      <c r="E52" s="242">
        <v>22</v>
      </c>
      <c r="F52" s="242"/>
      <c r="G52" s="242"/>
      <c r="H52" s="242">
        <v>22</v>
      </c>
      <c r="I52" s="242"/>
      <c r="J52" s="242"/>
      <c r="K52" s="242">
        <v>22</v>
      </c>
      <c r="L52" s="242"/>
      <c r="M52" s="242"/>
      <c r="N52" s="242">
        <v>22</v>
      </c>
      <c r="O52" s="242"/>
      <c r="P52" s="242"/>
      <c r="Q52" s="254">
        <f t="shared" si="0"/>
        <v>22</v>
      </c>
      <c r="R52" s="254"/>
      <c r="S52" s="254"/>
      <c r="T52" s="256">
        <f t="shared" si="1"/>
        <v>18.5</v>
      </c>
      <c r="U52" s="256"/>
      <c r="V52" s="256"/>
      <c r="W52" s="257">
        <f t="shared" si="2"/>
        <v>0</v>
      </c>
      <c r="X52" s="258"/>
      <c r="Y52" s="258"/>
      <c r="Z52" s="259"/>
      <c r="AH52">
        <v>50</v>
      </c>
    </row>
    <row r="53" spans="2:34" ht="20.100000000000001" customHeight="1">
      <c r="B53" s="231">
        <v>4</v>
      </c>
      <c r="C53" s="231"/>
      <c r="D53" s="231"/>
      <c r="E53" s="242">
        <v>23</v>
      </c>
      <c r="F53" s="242"/>
      <c r="G53" s="242"/>
      <c r="H53" s="242">
        <v>23</v>
      </c>
      <c r="I53" s="242"/>
      <c r="J53" s="242"/>
      <c r="K53" s="242">
        <v>23</v>
      </c>
      <c r="L53" s="242"/>
      <c r="M53" s="242"/>
      <c r="N53" s="242">
        <v>23</v>
      </c>
      <c r="O53" s="242"/>
      <c r="P53" s="242"/>
      <c r="Q53" s="254">
        <f t="shared" si="0"/>
        <v>23</v>
      </c>
      <c r="R53" s="254"/>
      <c r="S53" s="254"/>
      <c r="T53" s="256">
        <f t="shared" si="1"/>
        <v>19</v>
      </c>
      <c r="U53" s="256"/>
      <c r="V53" s="256"/>
      <c r="W53" s="257">
        <f t="shared" si="2"/>
        <v>0</v>
      </c>
      <c r="X53" s="258"/>
      <c r="Y53" s="258"/>
      <c r="Z53" s="259"/>
      <c r="AH53">
        <f>AH52*AH51</f>
        <v>5</v>
      </c>
    </row>
    <row r="54" spans="2:34" ht="20.100000000000001" customHeight="1">
      <c r="B54" s="231">
        <v>4.5</v>
      </c>
      <c r="C54" s="231"/>
      <c r="D54" s="231"/>
      <c r="E54" s="242">
        <v>24</v>
      </c>
      <c r="F54" s="242"/>
      <c r="G54" s="242"/>
      <c r="H54" s="242">
        <v>24</v>
      </c>
      <c r="I54" s="242"/>
      <c r="J54" s="242"/>
      <c r="K54" s="242">
        <v>24</v>
      </c>
      <c r="L54" s="242"/>
      <c r="M54" s="242"/>
      <c r="N54" s="242">
        <v>24</v>
      </c>
      <c r="O54" s="242"/>
      <c r="P54" s="242"/>
      <c r="Q54" s="254">
        <f t="shared" si="0"/>
        <v>24</v>
      </c>
      <c r="R54" s="254"/>
      <c r="S54" s="254"/>
      <c r="T54" s="256">
        <f t="shared" si="1"/>
        <v>19.5</v>
      </c>
      <c r="U54" s="256"/>
      <c r="V54" s="256"/>
      <c r="W54" s="257">
        <f t="shared" si="2"/>
        <v>0</v>
      </c>
      <c r="X54" s="258"/>
      <c r="Y54" s="258"/>
      <c r="Z54" s="259"/>
    </row>
    <row r="55" spans="2:34" ht="20.100000000000001" customHeight="1">
      <c r="B55" s="231">
        <v>5</v>
      </c>
      <c r="C55" s="231"/>
      <c r="D55" s="231"/>
      <c r="E55" s="242">
        <v>25</v>
      </c>
      <c r="F55" s="242"/>
      <c r="G55" s="242"/>
      <c r="H55" s="242">
        <v>25</v>
      </c>
      <c r="I55" s="242"/>
      <c r="J55" s="242"/>
      <c r="K55" s="242">
        <v>25</v>
      </c>
      <c r="L55" s="242"/>
      <c r="M55" s="242"/>
      <c r="N55" s="242">
        <v>25</v>
      </c>
      <c r="O55" s="242"/>
      <c r="P55" s="242"/>
      <c r="Q55" s="254">
        <f t="shared" si="0"/>
        <v>25</v>
      </c>
      <c r="R55" s="254"/>
      <c r="S55" s="254"/>
      <c r="T55" s="256">
        <f t="shared" si="1"/>
        <v>20</v>
      </c>
      <c r="U55" s="256"/>
      <c r="V55" s="256"/>
      <c r="W55" s="257">
        <f t="shared" si="2"/>
        <v>0</v>
      </c>
      <c r="X55" s="258"/>
      <c r="Y55" s="258"/>
      <c r="Z55" s="259"/>
    </row>
    <row r="56" spans="2:34" ht="20.100000000000001" customHeight="1">
      <c r="B56" s="231">
        <v>6</v>
      </c>
      <c r="C56" s="231"/>
      <c r="D56" s="231"/>
      <c r="E56" s="242">
        <v>12</v>
      </c>
      <c r="F56" s="242"/>
      <c r="G56" s="242"/>
      <c r="H56" s="242">
        <v>12</v>
      </c>
      <c r="I56" s="242"/>
      <c r="J56" s="242"/>
      <c r="K56" s="242">
        <v>12</v>
      </c>
      <c r="L56" s="242"/>
      <c r="M56" s="242"/>
      <c r="N56" s="242">
        <v>12</v>
      </c>
      <c r="O56" s="242"/>
      <c r="P56" s="242"/>
      <c r="Q56" s="254">
        <f t="shared" ref="Q56:Q68" si="5">AVERAGE(E56:P56)</f>
        <v>12</v>
      </c>
      <c r="R56" s="254"/>
      <c r="S56" s="254"/>
      <c r="T56" s="256">
        <f t="shared" si="1"/>
        <v>6</v>
      </c>
      <c r="U56" s="256"/>
      <c r="V56" s="256"/>
      <c r="W56" s="257">
        <f t="shared" ref="W56:W68" si="6">STDEV(E56:P56)/SQRT(4)</f>
        <v>0</v>
      </c>
      <c r="X56" s="258"/>
      <c r="Y56" s="258"/>
      <c r="Z56" s="259"/>
    </row>
    <row r="57" spans="2:34" ht="20.100000000000001" customHeight="1">
      <c r="B57" s="231">
        <v>7</v>
      </c>
      <c r="C57" s="231"/>
      <c r="D57" s="231"/>
      <c r="E57" s="242">
        <v>13</v>
      </c>
      <c r="F57" s="242"/>
      <c r="G57" s="242"/>
      <c r="H57" s="242">
        <v>13</v>
      </c>
      <c r="I57" s="242"/>
      <c r="J57" s="242"/>
      <c r="K57" s="242">
        <v>13</v>
      </c>
      <c r="L57" s="242"/>
      <c r="M57" s="242"/>
      <c r="N57" s="242">
        <v>13</v>
      </c>
      <c r="O57" s="242"/>
      <c r="P57" s="242"/>
      <c r="Q57" s="254">
        <f t="shared" si="5"/>
        <v>13</v>
      </c>
      <c r="R57" s="254"/>
      <c r="S57" s="254"/>
      <c r="T57" s="256">
        <f t="shared" si="1"/>
        <v>6</v>
      </c>
      <c r="U57" s="256"/>
      <c r="V57" s="256"/>
      <c r="W57" s="257">
        <f t="shared" si="6"/>
        <v>0</v>
      </c>
      <c r="X57" s="258"/>
      <c r="Y57" s="258"/>
      <c r="Z57" s="259"/>
    </row>
    <row r="58" spans="2:34" ht="20.100000000000001" customHeight="1">
      <c r="B58" s="231">
        <v>8</v>
      </c>
      <c r="C58" s="231"/>
      <c r="D58" s="231"/>
      <c r="E58" s="242">
        <v>14</v>
      </c>
      <c r="F58" s="242"/>
      <c r="G58" s="242"/>
      <c r="H58" s="242">
        <v>14</v>
      </c>
      <c r="I58" s="242"/>
      <c r="J58" s="242"/>
      <c r="K58" s="242">
        <v>14</v>
      </c>
      <c r="L58" s="242"/>
      <c r="M58" s="242"/>
      <c r="N58" s="242">
        <v>14</v>
      </c>
      <c r="O58" s="242"/>
      <c r="P58" s="242"/>
      <c r="Q58" s="254">
        <f t="shared" si="5"/>
        <v>14</v>
      </c>
      <c r="R58" s="254"/>
      <c r="S58" s="254"/>
      <c r="T58" s="256">
        <f t="shared" si="1"/>
        <v>6</v>
      </c>
      <c r="U58" s="256"/>
      <c r="V58" s="256"/>
      <c r="W58" s="257">
        <f t="shared" si="6"/>
        <v>0</v>
      </c>
      <c r="X58" s="258"/>
      <c r="Y58" s="258"/>
      <c r="Z58" s="259"/>
    </row>
    <row r="59" spans="2:34" ht="20.100000000000001" customHeight="1">
      <c r="B59" s="231">
        <v>9</v>
      </c>
      <c r="C59" s="231"/>
      <c r="D59" s="231"/>
      <c r="E59" s="242">
        <v>15</v>
      </c>
      <c r="F59" s="242"/>
      <c r="G59" s="242"/>
      <c r="H59" s="242">
        <v>15</v>
      </c>
      <c r="I59" s="242"/>
      <c r="J59" s="242"/>
      <c r="K59" s="242">
        <v>15</v>
      </c>
      <c r="L59" s="242"/>
      <c r="M59" s="242"/>
      <c r="N59" s="242">
        <v>15</v>
      </c>
      <c r="O59" s="242"/>
      <c r="P59" s="242"/>
      <c r="Q59" s="254">
        <f t="shared" si="5"/>
        <v>15</v>
      </c>
      <c r="R59" s="254"/>
      <c r="S59" s="254"/>
      <c r="T59" s="256">
        <f t="shared" si="1"/>
        <v>6</v>
      </c>
      <c r="U59" s="256"/>
      <c r="V59" s="256"/>
      <c r="W59" s="257">
        <f t="shared" si="6"/>
        <v>0</v>
      </c>
      <c r="X59" s="258"/>
      <c r="Y59" s="258"/>
      <c r="Z59" s="259"/>
    </row>
    <row r="60" spans="2:34" ht="20.100000000000001" customHeight="1">
      <c r="B60" s="231">
        <v>10</v>
      </c>
      <c r="C60" s="231"/>
      <c r="D60" s="231"/>
      <c r="E60" s="242">
        <v>16</v>
      </c>
      <c r="F60" s="242"/>
      <c r="G60" s="242"/>
      <c r="H60" s="242">
        <v>16</v>
      </c>
      <c r="I60" s="242"/>
      <c r="J60" s="242"/>
      <c r="K60" s="242">
        <v>16</v>
      </c>
      <c r="L60" s="242"/>
      <c r="M60" s="242"/>
      <c r="N60" s="242">
        <v>16</v>
      </c>
      <c r="O60" s="242"/>
      <c r="P60" s="242"/>
      <c r="Q60" s="254">
        <f t="shared" si="5"/>
        <v>16</v>
      </c>
      <c r="R60" s="254"/>
      <c r="S60" s="254"/>
      <c r="T60" s="256">
        <f t="shared" si="1"/>
        <v>6</v>
      </c>
      <c r="U60" s="256"/>
      <c r="V60" s="256"/>
      <c r="W60" s="257">
        <f t="shared" si="6"/>
        <v>0</v>
      </c>
      <c r="X60" s="258"/>
      <c r="Y60" s="258"/>
      <c r="Z60" s="259"/>
    </row>
    <row r="61" spans="2:34" ht="20.100000000000001" customHeight="1">
      <c r="B61" s="231">
        <v>15</v>
      </c>
      <c r="C61" s="231"/>
      <c r="D61" s="231"/>
      <c r="E61" s="242">
        <v>17</v>
      </c>
      <c r="F61" s="242"/>
      <c r="G61" s="242"/>
      <c r="H61" s="242">
        <v>17</v>
      </c>
      <c r="I61" s="242"/>
      <c r="J61" s="242"/>
      <c r="K61" s="242">
        <v>17</v>
      </c>
      <c r="L61" s="242"/>
      <c r="M61" s="242"/>
      <c r="N61" s="242">
        <v>17</v>
      </c>
      <c r="O61" s="242"/>
      <c r="P61" s="242"/>
      <c r="Q61" s="254">
        <f t="shared" si="5"/>
        <v>17</v>
      </c>
      <c r="R61" s="254"/>
      <c r="S61" s="254"/>
      <c r="T61" s="256">
        <f t="shared" si="1"/>
        <v>2</v>
      </c>
      <c r="U61" s="256"/>
      <c r="V61" s="256"/>
      <c r="W61" s="257">
        <f t="shared" si="6"/>
        <v>0</v>
      </c>
      <c r="X61" s="258"/>
      <c r="Y61" s="258"/>
      <c r="Z61" s="259"/>
    </row>
    <row r="62" spans="2:34" ht="20.100000000000001" customHeight="1">
      <c r="B62" s="231">
        <v>20</v>
      </c>
      <c r="C62" s="231"/>
      <c r="D62" s="231"/>
      <c r="E62" s="242">
        <v>18</v>
      </c>
      <c r="F62" s="242"/>
      <c r="G62" s="242"/>
      <c r="H62" s="242">
        <v>18</v>
      </c>
      <c r="I62" s="242"/>
      <c r="J62" s="242"/>
      <c r="K62" s="242">
        <v>18</v>
      </c>
      <c r="L62" s="242"/>
      <c r="M62" s="242"/>
      <c r="N62" s="242">
        <v>18</v>
      </c>
      <c r="O62" s="242"/>
      <c r="P62" s="242"/>
      <c r="Q62" s="254">
        <f t="shared" si="5"/>
        <v>18</v>
      </c>
      <c r="R62" s="254"/>
      <c r="S62" s="254"/>
      <c r="T62" s="256">
        <f t="shared" si="1"/>
        <v>-2</v>
      </c>
      <c r="U62" s="256"/>
      <c r="V62" s="256"/>
      <c r="W62" s="257">
        <f t="shared" si="6"/>
        <v>0</v>
      </c>
      <c r="X62" s="258"/>
      <c r="Y62" s="258"/>
      <c r="Z62" s="259"/>
    </row>
    <row r="63" spans="2:34" ht="20.100000000000001" customHeight="1">
      <c r="B63" s="231">
        <v>25</v>
      </c>
      <c r="C63" s="231"/>
      <c r="D63" s="231"/>
      <c r="E63" s="242">
        <v>19</v>
      </c>
      <c r="F63" s="242"/>
      <c r="G63" s="242"/>
      <c r="H63" s="242">
        <v>19</v>
      </c>
      <c r="I63" s="242"/>
      <c r="J63" s="242"/>
      <c r="K63" s="242">
        <v>19</v>
      </c>
      <c r="L63" s="242"/>
      <c r="M63" s="242"/>
      <c r="N63" s="242">
        <v>19</v>
      </c>
      <c r="O63" s="242"/>
      <c r="P63" s="242"/>
      <c r="Q63" s="254">
        <f t="shared" si="5"/>
        <v>19</v>
      </c>
      <c r="R63" s="254"/>
      <c r="S63" s="254"/>
      <c r="T63" s="256">
        <f t="shared" si="1"/>
        <v>-6</v>
      </c>
      <c r="U63" s="256"/>
      <c r="V63" s="256"/>
      <c r="W63" s="257">
        <f t="shared" si="6"/>
        <v>0</v>
      </c>
      <c r="X63" s="258"/>
      <c r="Y63" s="258"/>
      <c r="Z63" s="259"/>
    </row>
    <row r="64" spans="2:34" ht="20.100000000000001" customHeight="1">
      <c r="B64" s="231">
        <v>30</v>
      </c>
      <c r="C64" s="231"/>
      <c r="D64" s="231"/>
      <c r="E64" s="242">
        <v>20</v>
      </c>
      <c r="F64" s="242"/>
      <c r="G64" s="242"/>
      <c r="H64" s="242">
        <v>20</v>
      </c>
      <c r="I64" s="242"/>
      <c r="J64" s="242"/>
      <c r="K64" s="242">
        <v>20</v>
      </c>
      <c r="L64" s="242"/>
      <c r="M64" s="242"/>
      <c r="N64" s="242">
        <v>20</v>
      </c>
      <c r="O64" s="242"/>
      <c r="P64" s="242"/>
      <c r="Q64" s="254">
        <f t="shared" si="5"/>
        <v>20</v>
      </c>
      <c r="R64" s="254"/>
      <c r="S64" s="254"/>
      <c r="T64" s="256">
        <f t="shared" si="1"/>
        <v>-10</v>
      </c>
      <c r="U64" s="256"/>
      <c r="V64" s="256"/>
      <c r="W64" s="257">
        <f t="shared" si="6"/>
        <v>0</v>
      </c>
      <c r="X64" s="258"/>
      <c r="Y64" s="258"/>
      <c r="Z64" s="259"/>
    </row>
    <row r="65" spans="1:26" ht="20.100000000000001" customHeight="1">
      <c r="B65" s="231">
        <v>35</v>
      </c>
      <c r="C65" s="231"/>
      <c r="D65" s="231"/>
      <c r="E65" s="242">
        <v>21</v>
      </c>
      <c r="F65" s="242"/>
      <c r="G65" s="242"/>
      <c r="H65" s="242">
        <v>21</v>
      </c>
      <c r="I65" s="242"/>
      <c r="J65" s="242"/>
      <c r="K65" s="242">
        <v>21</v>
      </c>
      <c r="L65" s="242"/>
      <c r="M65" s="242"/>
      <c r="N65" s="242">
        <v>21</v>
      </c>
      <c r="O65" s="242"/>
      <c r="P65" s="242"/>
      <c r="Q65" s="254">
        <f t="shared" si="5"/>
        <v>21</v>
      </c>
      <c r="R65" s="254"/>
      <c r="S65" s="254"/>
      <c r="T65" s="256">
        <f t="shared" si="1"/>
        <v>-14</v>
      </c>
      <c r="U65" s="256"/>
      <c r="V65" s="256"/>
      <c r="W65" s="257">
        <f t="shared" si="6"/>
        <v>0</v>
      </c>
      <c r="X65" s="258"/>
      <c r="Y65" s="258"/>
      <c r="Z65" s="259"/>
    </row>
    <row r="66" spans="1:26" ht="20.100000000000001" customHeight="1">
      <c r="B66" s="231">
        <v>40</v>
      </c>
      <c r="C66" s="231"/>
      <c r="D66" s="231"/>
      <c r="E66" s="242">
        <v>22</v>
      </c>
      <c r="F66" s="242"/>
      <c r="G66" s="242"/>
      <c r="H66" s="242">
        <v>22</v>
      </c>
      <c r="I66" s="242"/>
      <c r="J66" s="242"/>
      <c r="K66" s="242">
        <v>22</v>
      </c>
      <c r="L66" s="242"/>
      <c r="M66" s="242"/>
      <c r="N66" s="242">
        <v>22</v>
      </c>
      <c r="O66" s="242"/>
      <c r="P66" s="242"/>
      <c r="Q66" s="254">
        <f t="shared" si="5"/>
        <v>22</v>
      </c>
      <c r="R66" s="254"/>
      <c r="S66" s="254"/>
      <c r="T66" s="256">
        <f t="shared" si="1"/>
        <v>-18</v>
      </c>
      <c r="U66" s="256"/>
      <c r="V66" s="256"/>
      <c r="W66" s="257">
        <f t="shared" si="6"/>
        <v>0</v>
      </c>
      <c r="X66" s="258"/>
      <c r="Y66" s="258"/>
      <c r="Z66" s="259"/>
    </row>
    <row r="67" spans="1:26" ht="20.100000000000001" customHeight="1">
      <c r="B67" s="231">
        <v>45</v>
      </c>
      <c r="C67" s="231"/>
      <c r="D67" s="231"/>
      <c r="E67" s="242">
        <v>23</v>
      </c>
      <c r="F67" s="242"/>
      <c r="G67" s="242"/>
      <c r="H67" s="242">
        <v>23</v>
      </c>
      <c r="I67" s="242"/>
      <c r="J67" s="242"/>
      <c r="K67" s="242">
        <v>23</v>
      </c>
      <c r="L67" s="242"/>
      <c r="M67" s="242"/>
      <c r="N67" s="242">
        <v>23</v>
      </c>
      <c r="O67" s="242"/>
      <c r="P67" s="242"/>
      <c r="Q67" s="254">
        <f t="shared" si="5"/>
        <v>23</v>
      </c>
      <c r="R67" s="254"/>
      <c r="S67" s="254"/>
      <c r="T67" s="256">
        <f t="shared" si="1"/>
        <v>-22</v>
      </c>
      <c r="U67" s="256"/>
      <c r="V67" s="256"/>
      <c r="W67" s="257">
        <f t="shared" si="6"/>
        <v>0</v>
      </c>
      <c r="X67" s="258"/>
      <c r="Y67" s="258"/>
      <c r="Z67" s="259"/>
    </row>
    <row r="68" spans="1:26" ht="20.100000000000001" customHeight="1">
      <c r="B68" s="231">
        <v>50</v>
      </c>
      <c r="C68" s="231"/>
      <c r="D68" s="231"/>
      <c r="E68" s="242">
        <v>24</v>
      </c>
      <c r="F68" s="242"/>
      <c r="G68" s="242"/>
      <c r="H68" s="242">
        <v>24</v>
      </c>
      <c r="I68" s="242"/>
      <c r="J68" s="242"/>
      <c r="K68" s="242">
        <v>24</v>
      </c>
      <c r="L68" s="242"/>
      <c r="M68" s="242"/>
      <c r="N68" s="242">
        <v>24</v>
      </c>
      <c r="O68" s="242"/>
      <c r="P68" s="242"/>
      <c r="Q68" s="254">
        <f t="shared" si="5"/>
        <v>24</v>
      </c>
      <c r="R68" s="254"/>
      <c r="S68" s="254"/>
      <c r="T68" s="374">
        <f t="shared" si="1"/>
        <v>-26</v>
      </c>
      <c r="U68" s="374"/>
      <c r="V68" s="374"/>
      <c r="W68" s="257">
        <f t="shared" si="6"/>
        <v>0</v>
      </c>
      <c r="X68" s="258"/>
      <c r="Y68" s="258"/>
      <c r="Z68" s="259"/>
    </row>
    <row r="69" spans="1:26" ht="20.100000000000001" customHeight="1">
      <c r="A69" s="108"/>
      <c r="B69" s="108"/>
      <c r="C69" s="108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</row>
    <row r="70" spans="1:26" ht="20.100000000000001" customHeight="1">
      <c r="A70" s="108"/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</row>
    <row r="71" spans="1:26" ht="20.100000000000001" customHeight="1">
      <c r="A71" s="108"/>
      <c r="B71" s="108"/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</row>
    <row r="72" spans="1:26" ht="20.100000000000001" customHeight="1">
      <c r="A72" s="108"/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</row>
    <row r="73" spans="1:26" ht="20.100000000000001" customHeight="1">
      <c r="A73" s="108"/>
      <c r="B73" s="108"/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</row>
    <row r="74" spans="1:26" ht="20.100000000000001" customHeight="1">
      <c r="A74" s="108"/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</row>
    <row r="75" spans="1:26" ht="20.100000000000001" customHeight="1">
      <c r="A75" s="108"/>
      <c r="B75" s="108"/>
      <c r="C75" s="108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</row>
    <row r="76" spans="1:26" ht="20.100000000000001" customHeight="1">
      <c r="A76" s="108"/>
      <c r="B76" s="108"/>
      <c r="C76" s="108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</row>
    <row r="77" spans="1:26" ht="20.100000000000001" customHeight="1">
      <c r="A77" s="108"/>
      <c r="B77" s="108"/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</row>
    <row r="78" spans="1:26" ht="20.100000000000001" customHeight="1">
      <c r="A78" s="108"/>
      <c r="B78" s="108"/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</row>
    <row r="79" spans="1:26" ht="20.100000000000001" customHeight="1">
      <c r="A79" s="108"/>
      <c r="B79" s="108"/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</row>
    <row r="80" spans="1:26" ht="20.100000000000001" customHeight="1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</row>
    <row r="81" spans="1:16" ht="20.100000000000001" customHeight="1">
      <c r="A81" s="108"/>
      <c r="B81" s="108"/>
      <c r="C81" s="108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</row>
    <row r="82" spans="1:16" ht="20.100000000000001" customHeight="1">
      <c r="A82" s="108"/>
      <c r="B82" s="108"/>
      <c r="C82" s="108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</row>
    <row r="83" spans="1:16" ht="20.100000000000001" customHeight="1">
      <c r="A83" s="108"/>
      <c r="B83" s="108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</row>
    <row r="84" spans="1:16" ht="20.100000000000001" customHeight="1">
      <c r="A84" s="108"/>
      <c r="B84" s="108"/>
      <c r="C84" s="108"/>
      <c r="D84" s="108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</row>
    <row r="85" spans="1:16" ht="20.100000000000001" customHeight="1">
      <c r="A85" s="108"/>
      <c r="B85" s="108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</row>
    <row r="86" spans="1:16" ht="20.100000000000001" customHeight="1">
      <c r="A86" s="108"/>
      <c r="B86" s="108"/>
      <c r="C86" s="108"/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</row>
    <row r="87" spans="1:16" ht="20.100000000000001" customHeight="1">
      <c r="A87" s="108"/>
      <c r="B87" s="108"/>
      <c r="C87" s="108"/>
      <c r="D87" s="108"/>
      <c r="E87" s="108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</row>
    <row r="88" spans="1:16" ht="20.100000000000001" customHeight="1">
      <c r="A88" s="108"/>
      <c r="B88" s="108"/>
      <c r="C88" s="108"/>
      <c r="D88" s="108"/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</row>
    <row r="89" spans="1:16" ht="20.100000000000001" customHeight="1">
      <c r="A89" s="108"/>
      <c r="B89" s="108"/>
      <c r="C89" s="108"/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</row>
    <row r="90" spans="1:16" ht="20.100000000000001" customHeight="1"/>
    <row r="91" spans="1:16" ht="20.100000000000001" customHeight="1"/>
    <row r="92" spans="1:16" ht="20.100000000000001" customHeight="1"/>
    <row r="93" spans="1:16" ht="20.100000000000001" customHeight="1"/>
    <row r="94" spans="1:16" ht="20.100000000000001" customHeight="1"/>
    <row r="95" spans="1:16" ht="20.100000000000001" customHeight="1"/>
    <row r="96" spans="1:1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17.100000000000001" customHeight="1"/>
    <row r="123" ht="17.100000000000001" customHeight="1"/>
    <row r="124" ht="17.100000000000001" customHeight="1"/>
  </sheetData>
  <mergeCells count="432">
    <mergeCell ref="B68:D68"/>
    <mergeCell ref="E68:G68"/>
    <mergeCell ref="H68:J68"/>
    <mergeCell ref="K68:M68"/>
    <mergeCell ref="N68:P68"/>
    <mergeCell ref="Q68:S68"/>
    <mergeCell ref="T68:V68"/>
    <mergeCell ref="W68:Z68"/>
    <mergeCell ref="B66:D66"/>
    <mergeCell ref="E66:G66"/>
    <mergeCell ref="H66:J66"/>
    <mergeCell ref="K66:M66"/>
    <mergeCell ref="N66:P66"/>
    <mergeCell ref="Q66:S66"/>
    <mergeCell ref="T66:V66"/>
    <mergeCell ref="W66:Z66"/>
    <mergeCell ref="B67:D67"/>
    <mergeCell ref="E67:G67"/>
    <mergeCell ref="H67:J67"/>
    <mergeCell ref="K67:M67"/>
    <mergeCell ref="N67:P67"/>
    <mergeCell ref="Q67:S67"/>
    <mergeCell ref="T67:V67"/>
    <mergeCell ref="W67:Z67"/>
    <mergeCell ref="B64:D64"/>
    <mergeCell ref="E64:G64"/>
    <mergeCell ref="H64:J64"/>
    <mergeCell ref="K64:M64"/>
    <mergeCell ref="N64:P64"/>
    <mergeCell ref="Q64:S64"/>
    <mergeCell ref="T64:V64"/>
    <mergeCell ref="W64:Z64"/>
    <mergeCell ref="B65:D65"/>
    <mergeCell ref="E65:G65"/>
    <mergeCell ref="H65:J65"/>
    <mergeCell ref="K65:M65"/>
    <mergeCell ref="N65:P65"/>
    <mergeCell ref="Q65:S65"/>
    <mergeCell ref="T65:V65"/>
    <mergeCell ref="W65:Z65"/>
    <mergeCell ref="B62:D62"/>
    <mergeCell ref="E62:G62"/>
    <mergeCell ref="H62:J62"/>
    <mergeCell ref="K62:M62"/>
    <mergeCell ref="N62:P62"/>
    <mergeCell ref="Q62:S62"/>
    <mergeCell ref="T62:V62"/>
    <mergeCell ref="W62:Z62"/>
    <mergeCell ref="B63:D63"/>
    <mergeCell ref="E63:G63"/>
    <mergeCell ref="H63:J63"/>
    <mergeCell ref="K63:M63"/>
    <mergeCell ref="N63:P63"/>
    <mergeCell ref="Q63:S63"/>
    <mergeCell ref="T63:V63"/>
    <mergeCell ref="W63:Z63"/>
    <mergeCell ref="B60:D60"/>
    <mergeCell ref="E60:G60"/>
    <mergeCell ref="H60:J60"/>
    <mergeCell ref="K60:M60"/>
    <mergeCell ref="N60:P60"/>
    <mergeCell ref="Q60:S60"/>
    <mergeCell ref="T60:V60"/>
    <mergeCell ref="W60:Z60"/>
    <mergeCell ref="B61:D61"/>
    <mergeCell ref="E61:G61"/>
    <mergeCell ref="H61:J61"/>
    <mergeCell ref="K61:M61"/>
    <mergeCell ref="N61:P61"/>
    <mergeCell ref="Q61:S61"/>
    <mergeCell ref="T61:V61"/>
    <mergeCell ref="W61:Z61"/>
    <mergeCell ref="B58:D58"/>
    <mergeCell ref="E58:G58"/>
    <mergeCell ref="H58:J58"/>
    <mergeCell ref="K58:M58"/>
    <mergeCell ref="N58:P58"/>
    <mergeCell ref="Q58:S58"/>
    <mergeCell ref="T58:V58"/>
    <mergeCell ref="W58:Z58"/>
    <mergeCell ref="B59:D59"/>
    <mergeCell ref="E59:G59"/>
    <mergeCell ref="H59:J59"/>
    <mergeCell ref="K59:M59"/>
    <mergeCell ref="N59:P59"/>
    <mergeCell ref="Q59:S59"/>
    <mergeCell ref="T59:V59"/>
    <mergeCell ref="W59:Z59"/>
    <mergeCell ref="K40:M40"/>
    <mergeCell ref="N40:P40"/>
    <mergeCell ref="Q40:S40"/>
    <mergeCell ref="T40:V40"/>
    <mergeCell ref="W40:Z40"/>
    <mergeCell ref="B57:D57"/>
    <mergeCell ref="E57:G57"/>
    <mergeCell ref="H57:J57"/>
    <mergeCell ref="K57:M57"/>
    <mergeCell ref="N57:P57"/>
    <mergeCell ref="Q57:S57"/>
    <mergeCell ref="T57:V57"/>
    <mergeCell ref="W57:Z57"/>
    <mergeCell ref="W50:Z50"/>
    <mergeCell ref="W51:Z51"/>
    <mergeCell ref="W52:Z52"/>
    <mergeCell ref="W53:Z53"/>
    <mergeCell ref="W54:Z54"/>
    <mergeCell ref="W55:Z55"/>
    <mergeCell ref="W56:Z56"/>
    <mergeCell ref="K54:M54"/>
    <mergeCell ref="N54:P54"/>
    <mergeCell ref="K55:M55"/>
    <mergeCell ref="K38:M38"/>
    <mergeCell ref="N38:P38"/>
    <mergeCell ref="Q38:S38"/>
    <mergeCell ref="T38:V38"/>
    <mergeCell ref="W38:Z38"/>
    <mergeCell ref="B39:D39"/>
    <mergeCell ref="E39:G39"/>
    <mergeCell ref="H39:J39"/>
    <mergeCell ref="K39:M39"/>
    <mergeCell ref="N39:P39"/>
    <mergeCell ref="Q39:S39"/>
    <mergeCell ref="T39:V39"/>
    <mergeCell ref="W39:Z39"/>
    <mergeCell ref="K36:M36"/>
    <mergeCell ref="N36:P36"/>
    <mergeCell ref="Q36:S36"/>
    <mergeCell ref="T36:V36"/>
    <mergeCell ref="W36:Z36"/>
    <mergeCell ref="B37:D37"/>
    <mergeCell ref="E37:G37"/>
    <mergeCell ref="H37:J37"/>
    <mergeCell ref="K37:M37"/>
    <mergeCell ref="N37:P37"/>
    <mergeCell ref="Q37:S37"/>
    <mergeCell ref="T37:V37"/>
    <mergeCell ref="W37:Z37"/>
    <mergeCell ref="K34:M34"/>
    <mergeCell ref="N34:P34"/>
    <mergeCell ref="Q34:S34"/>
    <mergeCell ref="T34:V34"/>
    <mergeCell ref="W34:Z34"/>
    <mergeCell ref="B35:D35"/>
    <mergeCell ref="E35:G35"/>
    <mergeCell ref="H35:J35"/>
    <mergeCell ref="K35:M35"/>
    <mergeCell ref="N35:P35"/>
    <mergeCell ref="Q35:S35"/>
    <mergeCell ref="T35:V35"/>
    <mergeCell ref="W35:Z35"/>
    <mergeCell ref="K32:M32"/>
    <mergeCell ref="N32:P32"/>
    <mergeCell ref="Q32:S32"/>
    <mergeCell ref="T32:V32"/>
    <mergeCell ref="W32:Z32"/>
    <mergeCell ref="B33:D33"/>
    <mergeCell ref="E33:G33"/>
    <mergeCell ref="H33:J33"/>
    <mergeCell ref="K33:M33"/>
    <mergeCell ref="N33:P33"/>
    <mergeCell ref="Q33:S33"/>
    <mergeCell ref="T33:V33"/>
    <mergeCell ref="W33:Z33"/>
    <mergeCell ref="Q30:S30"/>
    <mergeCell ref="T30:V30"/>
    <mergeCell ref="W30:Z30"/>
    <mergeCell ref="B31:D31"/>
    <mergeCell ref="E31:G31"/>
    <mergeCell ref="H31:J31"/>
    <mergeCell ref="K31:M31"/>
    <mergeCell ref="N31:P31"/>
    <mergeCell ref="Q31:S31"/>
    <mergeCell ref="T31:V31"/>
    <mergeCell ref="W31:Z31"/>
    <mergeCell ref="T7:W7"/>
    <mergeCell ref="C8:D8"/>
    <mergeCell ref="F8:G8"/>
    <mergeCell ref="M8:N8"/>
    <mergeCell ref="F11:N11"/>
    <mergeCell ref="W49:Z49"/>
    <mergeCell ref="W20:Z20"/>
    <mergeCell ref="W21:Z21"/>
    <mergeCell ref="W22:Z22"/>
    <mergeCell ref="W23:Z23"/>
    <mergeCell ref="W24:Z24"/>
    <mergeCell ref="W25:Z25"/>
    <mergeCell ref="W26:Z26"/>
    <mergeCell ref="W27:Z27"/>
    <mergeCell ref="W28:Z28"/>
    <mergeCell ref="B16:D18"/>
    <mergeCell ref="K29:M29"/>
    <mergeCell ref="N29:P29"/>
    <mergeCell ref="K41:M41"/>
    <mergeCell ref="N41:P41"/>
    <mergeCell ref="K42:M42"/>
    <mergeCell ref="H30:J30"/>
    <mergeCell ref="K30:M30"/>
    <mergeCell ref="N30:P30"/>
    <mergeCell ref="W29:Z29"/>
    <mergeCell ref="W41:Z41"/>
    <mergeCell ref="W42:Z42"/>
    <mergeCell ref="W43:Z43"/>
    <mergeCell ref="W44:Z44"/>
    <mergeCell ref="W45:Z45"/>
    <mergeCell ref="W46:Z46"/>
    <mergeCell ref="W47:Z47"/>
    <mergeCell ref="W48:Z48"/>
    <mergeCell ref="N55:P55"/>
    <mergeCell ref="K56:M56"/>
    <mergeCell ref="N56:P56"/>
    <mergeCell ref="N47:P47"/>
    <mergeCell ref="K48:M48"/>
    <mergeCell ref="N48:P48"/>
    <mergeCell ref="K49:M49"/>
    <mergeCell ref="N49:P49"/>
    <mergeCell ref="K50:M50"/>
    <mergeCell ref="N50:P50"/>
    <mergeCell ref="K51:M51"/>
    <mergeCell ref="N51:P51"/>
    <mergeCell ref="K24:M24"/>
    <mergeCell ref="N24:P24"/>
    <mergeCell ref="K25:M25"/>
    <mergeCell ref="N25:P25"/>
    <mergeCell ref="K26:M26"/>
    <mergeCell ref="N26:P26"/>
    <mergeCell ref="K27:M27"/>
    <mergeCell ref="N27:P27"/>
    <mergeCell ref="K28:M28"/>
    <mergeCell ref="N28:P28"/>
    <mergeCell ref="H54:J54"/>
    <mergeCell ref="H55:J55"/>
    <mergeCell ref="H56:J56"/>
    <mergeCell ref="H29:J29"/>
    <mergeCell ref="H41:J41"/>
    <mergeCell ref="H42:J42"/>
    <mergeCell ref="H43:J43"/>
    <mergeCell ref="H44:J44"/>
    <mergeCell ref="H45:J45"/>
    <mergeCell ref="H46:J46"/>
    <mergeCell ref="H47:J47"/>
    <mergeCell ref="H48:J48"/>
    <mergeCell ref="H32:J32"/>
    <mergeCell ref="H34:J34"/>
    <mergeCell ref="H36:J36"/>
    <mergeCell ref="H38:J38"/>
    <mergeCell ref="H40:J40"/>
    <mergeCell ref="K45:M45"/>
    <mergeCell ref="N45:P45"/>
    <mergeCell ref="N42:P42"/>
    <mergeCell ref="K43:M43"/>
    <mergeCell ref="N43:P43"/>
    <mergeCell ref="K44:M44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N44:P44"/>
    <mergeCell ref="K20:M20"/>
    <mergeCell ref="N20:P20"/>
    <mergeCell ref="K21:M21"/>
    <mergeCell ref="N21:P21"/>
    <mergeCell ref="K22:M22"/>
    <mergeCell ref="N22:P22"/>
    <mergeCell ref="K23:M23"/>
    <mergeCell ref="N23:P23"/>
    <mergeCell ref="T53:V53"/>
    <mergeCell ref="T54:V54"/>
    <mergeCell ref="T55:V55"/>
    <mergeCell ref="T56:V56"/>
    <mergeCell ref="T19:V19"/>
    <mergeCell ref="T20:V20"/>
    <mergeCell ref="T21:V21"/>
    <mergeCell ref="T22:V22"/>
    <mergeCell ref="T23:V23"/>
    <mergeCell ref="T24:V24"/>
    <mergeCell ref="T25:V25"/>
    <mergeCell ref="T26:V26"/>
    <mergeCell ref="T27:V27"/>
    <mergeCell ref="T28:V28"/>
    <mergeCell ref="T29:V29"/>
    <mergeCell ref="T41:V41"/>
    <mergeCell ref="T42:V42"/>
    <mergeCell ref="T43:V43"/>
    <mergeCell ref="T44:V44"/>
    <mergeCell ref="T45:V45"/>
    <mergeCell ref="T46:V46"/>
    <mergeCell ref="T47:V47"/>
    <mergeCell ref="T48:V48"/>
    <mergeCell ref="T49:V49"/>
    <mergeCell ref="T50:V50"/>
    <mergeCell ref="Q50:S50"/>
    <mergeCell ref="Q51:S51"/>
    <mergeCell ref="Q52:S52"/>
    <mergeCell ref="Q53:S53"/>
    <mergeCell ref="Q54:S54"/>
    <mergeCell ref="Q55:S55"/>
    <mergeCell ref="Q56:S56"/>
    <mergeCell ref="Q19:S19"/>
    <mergeCell ref="Q20:S20"/>
    <mergeCell ref="Q21:S21"/>
    <mergeCell ref="Q22:S22"/>
    <mergeCell ref="Q23:S23"/>
    <mergeCell ref="Q24:S24"/>
    <mergeCell ref="Q25:S25"/>
    <mergeCell ref="Q26:S26"/>
    <mergeCell ref="Q27:S27"/>
    <mergeCell ref="Q28:S28"/>
    <mergeCell ref="Q29:S29"/>
    <mergeCell ref="Q41:S41"/>
    <mergeCell ref="Q42:S42"/>
    <mergeCell ref="Q43:S43"/>
    <mergeCell ref="Q44:S44"/>
    <mergeCell ref="Q45:S45"/>
    <mergeCell ref="Q48:S48"/>
    <mergeCell ref="Q49:S49"/>
    <mergeCell ref="E49:G49"/>
    <mergeCell ref="E50:G50"/>
    <mergeCell ref="E51:G51"/>
    <mergeCell ref="E52:G52"/>
    <mergeCell ref="E53:G53"/>
    <mergeCell ref="K46:M46"/>
    <mergeCell ref="N46:P46"/>
    <mergeCell ref="K47:M47"/>
    <mergeCell ref="K53:M53"/>
    <mergeCell ref="N53:P53"/>
    <mergeCell ref="H49:J49"/>
    <mergeCell ref="H50:J50"/>
    <mergeCell ref="H51:J51"/>
    <mergeCell ref="H52:J52"/>
    <mergeCell ref="H53:J53"/>
    <mergeCell ref="E54:G54"/>
    <mergeCell ref="E55:G55"/>
    <mergeCell ref="E56:G56"/>
    <mergeCell ref="E29:G29"/>
    <mergeCell ref="E41:G41"/>
    <mergeCell ref="E42:G42"/>
    <mergeCell ref="E43:G43"/>
    <mergeCell ref="E44:G44"/>
    <mergeCell ref="E45:G45"/>
    <mergeCell ref="E46:G46"/>
    <mergeCell ref="E47:G47"/>
    <mergeCell ref="E48:G48"/>
    <mergeCell ref="E30:G30"/>
    <mergeCell ref="E32:G32"/>
    <mergeCell ref="E34:G34"/>
    <mergeCell ref="E36:G36"/>
    <mergeCell ref="E38:G38"/>
    <mergeCell ref="E40:G40"/>
    <mergeCell ref="B50:D50"/>
    <mergeCell ref="B51:D51"/>
    <mergeCell ref="B52:D52"/>
    <mergeCell ref="B53:D53"/>
    <mergeCell ref="B54:D54"/>
    <mergeCell ref="B55:D55"/>
    <mergeCell ref="B56:D56"/>
    <mergeCell ref="B29:D29"/>
    <mergeCell ref="B41:D41"/>
    <mergeCell ref="B42:D42"/>
    <mergeCell ref="B43:D43"/>
    <mergeCell ref="B44:D44"/>
    <mergeCell ref="B45:D45"/>
    <mergeCell ref="B46:D46"/>
    <mergeCell ref="B47:D47"/>
    <mergeCell ref="B48:D48"/>
    <mergeCell ref="B30:D30"/>
    <mergeCell ref="B32:D32"/>
    <mergeCell ref="B34:D34"/>
    <mergeCell ref="B36:D36"/>
    <mergeCell ref="B38:D38"/>
    <mergeCell ref="B40:D40"/>
    <mergeCell ref="B21:D21"/>
    <mergeCell ref="B22:D22"/>
    <mergeCell ref="B23:D23"/>
    <mergeCell ref="B24:D24"/>
    <mergeCell ref="B25:D25"/>
    <mergeCell ref="B26:D26"/>
    <mergeCell ref="B27:D27"/>
    <mergeCell ref="B28:D28"/>
    <mergeCell ref="B49:D49"/>
    <mergeCell ref="T51:V51"/>
    <mergeCell ref="T52:V52"/>
    <mergeCell ref="K52:M52"/>
    <mergeCell ref="N52:P52"/>
    <mergeCell ref="V1:W1"/>
    <mergeCell ref="N2:R2"/>
    <mergeCell ref="R3:S3"/>
    <mergeCell ref="W2:Z2"/>
    <mergeCell ref="L15:M15"/>
    <mergeCell ref="K18:M18"/>
    <mergeCell ref="N18:P18"/>
    <mergeCell ref="E16:P17"/>
    <mergeCell ref="O3:P3"/>
    <mergeCell ref="E20:G20"/>
    <mergeCell ref="E21:G21"/>
    <mergeCell ref="E22:G22"/>
    <mergeCell ref="E23:G23"/>
    <mergeCell ref="E24:G24"/>
    <mergeCell ref="E25:G25"/>
    <mergeCell ref="E26:G26"/>
    <mergeCell ref="E27:G27"/>
    <mergeCell ref="E28:G28"/>
    <mergeCell ref="Q46:S46"/>
    <mergeCell ref="Q47:S47"/>
    <mergeCell ref="B20:D20"/>
    <mergeCell ref="B19:D19"/>
    <mergeCell ref="N1:S1"/>
    <mergeCell ref="E5:Z5"/>
    <mergeCell ref="E6:O6"/>
    <mergeCell ref="O9:Z9"/>
    <mergeCell ref="S11:Y11"/>
    <mergeCell ref="Q16:S18"/>
    <mergeCell ref="T16:V18"/>
    <mergeCell ref="W16:Z18"/>
    <mergeCell ref="E19:G19"/>
    <mergeCell ref="H19:J19"/>
    <mergeCell ref="W19:Z19"/>
    <mergeCell ref="A1:I2"/>
    <mergeCell ref="A3:I3"/>
    <mergeCell ref="A4:I4"/>
    <mergeCell ref="H13:I13"/>
    <mergeCell ref="E18:G18"/>
    <mergeCell ref="H18:J18"/>
    <mergeCell ref="K19:M19"/>
    <mergeCell ref="N19:P19"/>
    <mergeCell ref="T6:Z6"/>
    <mergeCell ref="C7:I7"/>
    <mergeCell ref="M7:Q7"/>
  </mergeCells>
  <pageMargins left="0" right="0" top="0.9055118110236221" bottom="0" header="0" footer="0"/>
  <pageSetup paperSize="9" orientation="portrait" r:id="rId1"/>
  <headerFooter>
    <oddFooter>&amp;R&amp;"Cordia New,Regular"&amp;14SP-FMD-04-23 Rev.0/Effective date 4-Nov-2015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8" r:id="rId4" name="Check Box 10">
              <controlPr defaultSize="0" autoFill="0" autoLine="0" autoPict="0">
                <anchor moveWithCells="1" sizeWithCells="1">
                  <from>
                    <xdr:col>21</xdr:col>
                    <xdr:colOff>28575</xdr:colOff>
                    <xdr:row>3</xdr:row>
                    <xdr:rowOff>57150</xdr:rowOff>
                  </from>
                  <to>
                    <xdr:col>21</xdr:col>
                    <xdr:colOff>209550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5" name="Check Box 15">
              <controlPr defaultSize="0" autoFill="0" autoLine="0" autoPict="0">
                <anchor moveWithCells="1">
                  <from>
                    <xdr:col>13</xdr:col>
                    <xdr:colOff>38100</xdr:colOff>
                    <xdr:row>3</xdr:row>
                    <xdr:rowOff>66675</xdr:rowOff>
                  </from>
                  <to>
                    <xdr:col>13</xdr:col>
                    <xdr:colOff>200025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6" name="Check Box 16">
              <controlPr defaultSize="0" autoFill="0" autoLine="0" autoPict="0">
                <anchor moveWithCells="1">
                  <from>
                    <xdr:col>6</xdr:col>
                    <xdr:colOff>19050</xdr:colOff>
                    <xdr:row>8</xdr:row>
                    <xdr:rowOff>85725</xdr:rowOff>
                  </from>
                  <to>
                    <xdr:col>6</xdr:col>
                    <xdr:colOff>219075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7" name="Check Box 17">
              <controlPr defaultSize="0" autoFill="0" autoLine="0" autoPict="0">
                <anchor moveWithCells="1">
                  <from>
                    <xdr:col>10</xdr:col>
                    <xdr:colOff>38100</xdr:colOff>
                    <xdr:row>8</xdr:row>
                    <xdr:rowOff>76200</xdr:rowOff>
                  </from>
                  <to>
                    <xdr:col>10</xdr:col>
                    <xdr:colOff>209550</xdr:colOff>
                    <xdr:row>9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Z114"/>
  <sheetViews>
    <sheetView view="pageBreakPreview" topLeftCell="A23" zoomScaleNormal="100" zoomScaleSheetLayoutView="100" workbookViewId="0">
      <selection activeCell="T42" sqref="T42:V42"/>
    </sheetView>
  </sheetViews>
  <sheetFormatPr defaultRowHeight="15"/>
  <cols>
    <col min="1" max="26" width="3.85546875" customWidth="1"/>
    <col min="27" max="53" width="3.5703125" customWidth="1"/>
    <col min="54" max="75" width="4.140625" customWidth="1"/>
  </cols>
  <sheetData>
    <row r="1" spans="1:26" ht="23.1" customHeight="1">
      <c r="A1" s="248" t="s">
        <v>46</v>
      </c>
      <c r="B1" s="248"/>
      <c r="C1" s="248"/>
      <c r="D1" s="248"/>
      <c r="E1" s="248"/>
      <c r="F1" s="248"/>
      <c r="G1" s="248"/>
      <c r="H1" s="248"/>
      <c r="I1" s="248"/>
      <c r="J1" s="121" t="s">
        <v>61</v>
      </c>
      <c r="K1" s="121"/>
      <c r="L1" s="121"/>
      <c r="M1" s="121"/>
      <c r="N1" s="233" t="str">
        <f>'Data Record(Forward)'!N1</f>
        <v>SPR15120012-1</v>
      </c>
      <c r="O1" s="233"/>
      <c r="P1" s="233"/>
      <c r="Q1" s="233"/>
      <c r="R1" s="233"/>
      <c r="S1" s="233"/>
      <c r="U1" s="121"/>
      <c r="V1" s="243" t="s">
        <v>62</v>
      </c>
      <c r="W1" s="243"/>
      <c r="X1" s="224">
        <v>2</v>
      </c>
      <c r="Y1" s="229" t="s">
        <v>63</v>
      </c>
      <c r="Z1" s="230">
        <v>2</v>
      </c>
    </row>
    <row r="2" spans="1:26" s="31" customFormat="1" ht="23.1" customHeight="1">
      <c r="A2" s="248"/>
      <c r="B2" s="248"/>
      <c r="C2" s="248"/>
      <c r="D2" s="248"/>
      <c r="E2" s="248"/>
      <c r="F2" s="248"/>
      <c r="G2" s="248"/>
      <c r="H2" s="248"/>
      <c r="I2" s="248"/>
      <c r="J2" s="122" t="s">
        <v>64</v>
      </c>
      <c r="K2" s="121"/>
      <c r="L2" s="122"/>
      <c r="M2" s="121"/>
      <c r="N2" s="244">
        <f>'Data Record(Forward)'!N2</f>
        <v>42381</v>
      </c>
      <c r="O2" s="244"/>
      <c r="P2" s="244"/>
      <c r="Q2" s="244"/>
      <c r="R2" s="244"/>
      <c r="S2" s="122" t="s">
        <v>65</v>
      </c>
      <c r="T2" s="121"/>
      <c r="U2" s="123"/>
      <c r="V2" s="123"/>
      <c r="W2" s="246">
        <f>'Data Record(Forward)'!W2</f>
        <v>42382</v>
      </c>
      <c r="X2" s="246"/>
      <c r="Y2" s="246"/>
      <c r="Z2" s="246"/>
    </row>
    <row r="3" spans="1:26" s="31" customFormat="1" ht="23.1" customHeight="1">
      <c r="A3" s="249" t="s">
        <v>66</v>
      </c>
      <c r="B3" s="249"/>
      <c r="C3" s="249"/>
      <c r="D3" s="249"/>
      <c r="E3" s="249"/>
      <c r="F3" s="249"/>
      <c r="G3" s="249"/>
      <c r="H3" s="249"/>
      <c r="I3" s="249"/>
      <c r="J3" s="121" t="s">
        <v>67</v>
      </c>
      <c r="K3" s="121"/>
      <c r="L3" s="121"/>
      <c r="M3" s="121"/>
      <c r="N3" s="213"/>
      <c r="O3" s="253">
        <f>'Data Record(Forward)'!O3</f>
        <v>20</v>
      </c>
      <c r="P3" s="253"/>
      <c r="Q3" s="124" t="s">
        <v>68</v>
      </c>
      <c r="R3" s="245">
        <f>'Data Record(Forward)'!R3</f>
        <v>50</v>
      </c>
      <c r="S3" s="245"/>
      <c r="T3" s="125" t="s">
        <v>69</v>
      </c>
      <c r="U3" s="121"/>
      <c r="V3" s="121"/>
      <c r="W3" s="121"/>
      <c r="X3" s="121"/>
      <c r="Y3" s="121"/>
      <c r="Z3" s="121"/>
    </row>
    <row r="4" spans="1:26" s="31" customFormat="1" ht="23.1" customHeight="1">
      <c r="A4" s="250" t="s">
        <v>112</v>
      </c>
      <c r="B4" s="250"/>
      <c r="C4" s="250"/>
      <c r="D4" s="250"/>
      <c r="E4" s="250"/>
      <c r="F4" s="250"/>
      <c r="G4" s="250"/>
      <c r="H4" s="250"/>
      <c r="I4" s="250"/>
      <c r="J4" s="121" t="s">
        <v>47</v>
      </c>
      <c r="K4" s="121"/>
      <c r="L4" s="121"/>
      <c r="M4" s="121"/>
      <c r="N4" s="121"/>
      <c r="O4" s="121" t="s">
        <v>70</v>
      </c>
      <c r="P4" s="121"/>
      <c r="Q4" s="121"/>
      <c r="R4" s="121"/>
      <c r="S4" s="121"/>
      <c r="T4" s="121"/>
      <c r="U4" s="121"/>
      <c r="V4" s="121"/>
      <c r="W4" s="121" t="s">
        <v>71</v>
      </c>
      <c r="X4" s="121"/>
      <c r="Y4" s="121"/>
      <c r="Z4" s="121"/>
    </row>
    <row r="5" spans="1:26" s="31" customFormat="1" ht="23.1" customHeight="1">
      <c r="A5" s="126" t="s">
        <v>72</v>
      </c>
      <c r="B5" s="127"/>
      <c r="C5" s="203"/>
      <c r="D5" s="203"/>
      <c r="E5" s="234" t="str">
        <f>'Data Record(Forward)'!E5</f>
        <v>SP METROLOGY SYSTEM (THAILAND) CO.,LTD.</v>
      </c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</row>
    <row r="6" spans="1:26" s="31" customFormat="1" ht="23.1" customHeight="1">
      <c r="A6" s="126" t="s">
        <v>73</v>
      </c>
      <c r="B6" s="127"/>
      <c r="C6" s="203"/>
      <c r="D6" s="203"/>
      <c r="E6" s="235" t="str">
        <f>'Data Record(Forward)'!E6</f>
        <v>Dial Gauge Tester/ Calibration Tester</v>
      </c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03" t="s">
        <v>74</v>
      </c>
      <c r="Q6" s="203"/>
      <c r="R6" s="222"/>
      <c r="S6" s="212"/>
      <c r="T6" s="260" t="str">
        <f>'Data Record(Forward)'!T6</f>
        <v>Mitutoyo</v>
      </c>
      <c r="U6" s="260"/>
      <c r="V6" s="260"/>
      <c r="W6" s="260"/>
      <c r="X6" s="260"/>
      <c r="Y6" s="260"/>
      <c r="Z6" s="260"/>
    </row>
    <row r="7" spans="1:26" s="31" customFormat="1" ht="23.1" customHeight="1">
      <c r="A7" s="126" t="s">
        <v>48</v>
      </c>
      <c r="B7" s="104"/>
      <c r="C7" s="261">
        <f>'Data Record(Forward)'!C7</f>
        <v>123</v>
      </c>
      <c r="D7" s="261"/>
      <c r="E7" s="261"/>
      <c r="F7" s="261"/>
      <c r="G7" s="261"/>
      <c r="H7" s="261"/>
      <c r="I7" s="261"/>
      <c r="J7" s="217" t="s">
        <v>75</v>
      </c>
      <c r="K7" s="217"/>
      <c r="L7" s="217"/>
      <c r="M7" s="261">
        <f>'Data Record(Forward)'!M7</f>
        <v>456</v>
      </c>
      <c r="N7" s="261"/>
      <c r="O7" s="261"/>
      <c r="P7" s="261"/>
      <c r="Q7" s="261"/>
      <c r="R7" s="126" t="s">
        <v>49</v>
      </c>
      <c r="S7" s="126"/>
      <c r="T7" s="235">
        <f>'Data Record(Forward)'!T7</f>
        <v>789</v>
      </c>
      <c r="U7" s="235"/>
      <c r="V7" s="235"/>
      <c r="W7" s="235"/>
    </row>
    <row r="8" spans="1:26" s="31" customFormat="1" ht="23.1" customHeight="1">
      <c r="A8" s="129" t="s">
        <v>76</v>
      </c>
      <c r="B8" s="128"/>
      <c r="C8" s="262">
        <f>'Data Record(Forward)'!C8</f>
        <v>0</v>
      </c>
      <c r="D8" s="262"/>
      <c r="E8" s="201" t="s">
        <v>77</v>
      </c>
      <c r="F8" s="262">
        <f>'Data Record(Forward)'!F8</f>
        <v>10</v>
      </c>
      <c r="G8" s="262"/>
      <c r="H8" s="217" t="s">
        <v>8</v>
      </c>
      <c r="I8" s="217"/>
      <c r="J8" s="130" t="s">
        <v>50</v>
      </c>
      <c r="K8" s="215"/>
      <c r="L8" s="215"/>
      <c r="M8" s="262">
        <f>'Data Record(Forward)'!M8</f>
        <v>1E-3</v>
      </c>
      <c r="N8" s="262"/>
      <c r="O8" s="217" t="s">
        <v>8</v>
      </c>
      <c r="P8" s="217"/>
      <c r="Q8" s="217"/>
      <c r="T8" s="215"/>
      <c r="U8" s="215"/>
      <c r="V8" s="215"/>
      <c r="W8" s="203"/>
      <c r="X8" s="126"/>
      <c r="Y8" s="126"/>
      <c r="Z8" s="126"/>
    </row>
    <row r="9" spans="1:26" s="31" customFormat="1" ht="23.1" customHeight="1">
      <c r="A9" s="130" t="s">
        <v>78</v>
      </c>
      <c r="B9" s="130"/>
      <c r="C9" s="130"/>
      <c r="D9" s="130"/>
      <c r="E9" s="130"/>
      <c r="F9" s="130"/>
      <c r="G9" s="130"/>
      <c r="H9" s="130" t="s">
        <v>79</v>
      </c>
      <c r="I9" s="215"/>
      <c r="J9" s="216"/>
      <c r="K9" s="215"/>
      <c r="L9" s="130" t="s">
        <v>80</v>
      </c>
      <c r="M9" s="215"/>
      <c r="N9" s="130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</row>
    <row r="10" spans="1:26" s="31" customFormat="1" ht="9.9499999999999993" customHeight="1">
      <c r="A10" s="131"/>
      <c r="B10" s="131"/>
      <c r="C10" s="131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</row>
    <row r="11" spans="1:26" s="31" customFormat="1" ht="23.1" customHeight="1">
      <c r="A11" s="129" t="s">
        <v>51</v>
      </c>
      <c r="B11" s="129"/>
      <c r="C11" s="129"/>
      <c r="D11" s="129"/>
      <c r="E11" s="129"/>
      <c r="F11" s="276"/>
      <c r="G11" s="276"/>
      <c r="H11" s="276"/>
      <c r="I11" s="276"/>
      <c r="J11" s="276"/>
      <c r="K11" s="276"/>
      <c r="L11" s="276"/>
      <c r="M11" s="276"/>
      <c r="N11" s="276"/>
      <c r="O11" s="128"/>
      <c r="P11" s="126"/>
      <c r="Q11" s="201" t="s">
        <v>81</v>
      </c>
      <c r="R11" s="201"/>
      <c r="S11" s="234"/>
      <c r="T11" s="234"/>
      <c r="U11" s="234"/>
      <c r="V11" s="234"/>
      <c r="W11" s="234"/>
      <c r="X11" s="234"/>
      <c r="Y11" s="234"/>
      <c r="Z11" s="127"/>
    </row>
    <row r="12" spans="1:26" ht="9.9499999999999993" customHeight="1">
      <c r="A12" s="106"/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66"/>
    </row>
    <row r="13" spans="1:26" ht="20.100000000000001" customHeight="1">
      <c r="A13" s="218" t="s">
        <v>123</v>
      </c>
      <c r="B13" s="219"/>
      <c r="C13" s="219"/>
      <c r="D13" s="219"/>
      <c r="E13" s="214"/>
      <c r="F13" s="220"/>
      <c r="G13" s="108"/>
      <c r="H13" s="251">
        <f>'Data Record(Forward)'!H13</f>
        <v>0</v>
      </c>
      <c r="I13" s="251"/>
      <c r="J13" s="221" t="s">
        <v>114</v>
      </c>
      <c r="K13" s="105"/>
      <c r="M13" s="107"/>
      <c r="N13" s="107"/>
      <c r="O13" s="107"/>
      <c r="P13" s="107"/>
      <c r="Q13" s="107"/>
      <c r="R13" s="107"/>
      <c r="S13" s="107"/>
      <c r="T13" s="105"/>
      <c r="U13" s="105"/>
      <c r="V13" s="104"/>
      <c r="Z13" s="202"/>
    </row>
    <row r="14" spans="1:26" ht="9.9499999999999993" customHeight="1">
      <c r="B14" s="31"/>
      <c r="C14" s="31"/>
      <c r="D14" s="31"/>
      <c r="E14" s="31"/>
      <c r="F14" s="31"/>
      <c r="G14" s="31"/>
      <c r="H14" s="31"/>
      <c r="I14" s="31"/>
      <c r="J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20.100000000000001" customHeight="1">
      <c r="A15" s="31" t="s">
        <v>52</v>
      </c>
      <c r="C15" s="31"/>
      <c r="D15" s="31"/>
      <c r="E15" s="31"/>
      <c r="F15" s="31"/>
      <c r="G15" s="31"/>
      <c r="H15" s="31"/>
      <c r="I15" s="31"/>
      <c r="J15" s="31"/>
      <c r="K15" s="31"/>
      <c r="L15" s="247"/>
      <c r="M15" s="247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20.100000000000001" customHeight="1">
      <c r="B16" s="263" t="s">
        <v>133</v>
      </c>
      <c r="C16" s="264"/>
      <c r="D16" s="265"/>
      <c r="E16" s="252" t="s">
        <v>134</v>
      </c>
      <c r="F16" s="252"/>
      <c r="G16" s="252"/>
      <c r="H16" s="252"/>
      <c r="I16" s="252"/>
      <c r="J16" s="252"/>
      <c r="K16" s="252"/>
      <c r="L16" s="252"/>
      <c r="M16" s="252"/>
      <c r="N16" s="252"/>
      <c r="O16" s="252"/>
      <c r="P16" s="252"/>
      <c r="Q16" s="272" t="s">
        <v>53</v>
      </c>
      <c r="R16" s="272"/>
      <c r="S16" s="272"/>
      <c r="T16" s="273" t="s">
        <v>127</v>
      </c>
      <c r="U16" s="273"/>
      <c r="V16" s="273"/>
      <c r="W16" s="237" t="s">
        <v>2</v>
      </c>
      <c r="X16" s="237"/>
      <c r="Y16" s="237"/>
      <c r="Z16" s="237"/>
    </row>
    <row r="17" spans="2:26" ht="20.100000000000001" customHeight="1">
      <c r="B17" s="266"/>
      <c r="C17" s="267"/>
      <c r="D17" s="268"/>
      <c r="E17" s="252"/>
      <c r="F17" s="252"/>
      <c r="G17" s="252"/>
      <c r="H17" s="252"/>
      <c r="I17" s="252"/>
      <c r="J17" s="252"/>
      <c r="K17" s="252"/>
      <c r="L17" s="252"/>
      <c r="M17" s="252"/>
      <c r="N17" s="252"/>
      <c r="O17" s="252"/>
      <c r="P17" s="252"/>
      <c r="Q17" s="272"/>
      <c r="R17" s="272"/>
      <c r="S17" s="272"/>
      <c r="T17" s="273"/>
      <c r="U17" s="273"/>
      <c r="V17" s="273"/>
      <c r="W17" s="237"/>
      <c r="X17" s="237"/>
      <c r="Y17" s="237"/>
      <c r="Z17" s="237"/>
    </row>
    <row r="18" spans="2:26" ht="20.100000000000001" customHeight="1">
      <c r="B18" s="269"/>
      <c r="C18" s="270"/>
      <c r="D18" s="271"/>
      <c r="E18" s="236" t="s">
        <v>131</v>
      </c>
      <c r="F18" s="236"/>
      <c r="G18" s="236"/>
      <c r="H18" s="236" t="s">
        <v>132</v>
      </c>
      <c r="I18" s="236"/>
      <c r="J18" s="236"/>
      <c r="K18" s="236" t="s">
        <v>115</v>
      </c>
      <c r="L18" s="236"/>
      <c r="M18" s="236"/>
      <c r="N18" s="236" t="s">
        <v>116</v>
      </c>
      <c r="O18" s="236"/>
      <c r="P18" s="236"/>
      <c r="Q18" s="272"/>
      <c r="R18" s="272"/>
      <c r="S18" s="272"/>
      <c r="T18" s="273"/>
      <c r="U18" s="273"/>
      <c r="V18" s="273"/>
      <c r="W18" s="237"/>
      <c r="X18" s="237"/>
      <c r="Y18" s="237"/>
      <c r="Z18" s="237"/>
    </row>
    <row r="19" spans="2:26" ht="20.100000000000001" customHeight="1">
      <c r="B19" s="232">
        <v>0</v>
      </c>
      <c r="C19" s="232"/>
      <c r="D19" s="232"/>
      <c r="E19" s="238">
        <v>0</v>
      </c>
      <c r="F19" s="238"/>
      <c r="G19" s="238"/>
      <c r="H19" s="238">
        <v>0</v>
      </c>
      <c r="I19" s="238"/>
      <c r="J19" s="238"/>
      <c r="K19" s="238">
        <v>0</v>
      </c>
      <c r="L19" s="238"/>
      <c r="M19" s="238"/>
      <c r="N19" s="238">
        <v>0</v>
      </c>
      <c r="O19" s="238"/>
      <c r="P19" s="238"/>
      <c r="Q19" s="255">
        <f>AVERAGE(E19:P19)</f>
        <v>0</v>
      </c>
      <c r="R19" s="255"/>
      <c r="S19" s="255"/>
      <c r="T19" s="256">
        <f>Q19-B19</f>
        <v>0</v>
      </c>
      <c r="U19" s="256"/>
      <c r="V19" s="256"/>
      <c r="W19" s="239">
        <f>STDEV(E19:P19)/SQRT(4)</f>
        <v>0</v>
      </c>
      <c r="X19" s="240"/>
      <c r="Y19" s="240"/>
      <c r="Z19" s="241"/>
    </row>
    <row r="20" spans="2:26" ht="20.100000000000001" customHeight="1">
      <c r="B20" s="231">
        <v>0.01</v>
      </c>
      <c r="C20" s="231"/>
      <c r="D20" s="231"/>
      <c r="E20" s="242">
        <v>1</v>
      </c>
      <c r="F20" s="242"/>
      <c r="G20" s="242"/>
      <c r="H20" s="242">
        <v>1</v>
      </c>
      <c r="I20" s="242"/>
      <c r="J20" s="242"/>
      <c r="K20" s="242">
        <v>1</v>
      </c>
      <c r="L20" s="242"/>
      <c r="M20" s="242"/>
      <c r="N20" s="242">
        <v>1</v>
      </c>
      <c r="O20" s="242"/>
      <c r="P20" s="242"/>
      <c r="Q20" s="254">
        <f t="shared" ref="Q20:Q45" si="0">AVERAGE(E20:P20)</f>
        <v>1</v>
      </c>
      <c r="R20" s="254"/>
      <c r="S20" s="254"/>
      <c r="T20" s="256">
        <f t="shared" ref="T20:T45" si="1">Q20-B20</f>
        <v>0.99</v>
      </c>
      <c r="U20" s="256"/>
      <c r="V20" s="256"/>
      <c r="W20" s="257">
        <f t="shared" ref="W20:W45" si="2">STDEV(E20:P20)/SQRT(4)</f>
        <v>0</v>
      </c>
      <c r="X20" s="258"/>
      <c r="Y20" s="258"/>
      <c r="Z20" s="259"/>
    </row>
    <row r="21" spans="2:26" ht="20.100000000000001" customHeight="1">
      <c r="B21" s="231">
        <v>0.02</v>
      </c>
      <c r="C21" s="231"/>
      <c r="D21" s="231"/>
      <c r="E21" s="242">
        <v>2</v>
      </c>
      <c r="F21" s="242"/>
      <c r="G21" s="242"/>
      <c r="H21" s="242">
        <v>2</v>
      </c>
      <c r="I21" s="242"/>
      <c r="J21" s="242"/>
      <c r="K21" s="242">
        <v>2</v>
      </c>
      <c r="L21" s="242"/>
      <c r="M21" s="242"/>
      <c r="N21" s="242">
        <v>2</v>
      </c>
      <c r="O21" s="242"/>
      <c r="P21" s="242"/>
      <c r="Q21" s="254">
        <f t="shared" si="0"/>
        <v>2</v>
      </c>
      <c r="R21" s="254"/>
      <c r="S21" s="254"/>
      <c r="T21" s="256">
        <f t="shared" si="1"/>
        <v>1.98</v>
      </c>
      <c r="U21" s="256"/>
      <c r="V21" s="256"/>
      <c r="W21" s="257">
        <f t="shared" si="2"/>
        <v>0</v>
      </c>
      <c r="X21" s="258"/>
      <c r="Y21" s="258"/>
      <c r="Z21" s="259"/>
    </row>
    <row r="22" spans="2:26" ht="20.100000000000001" customHeight="1">
      <c r="B22" s="231">
        <v>0.03</v>
      </c>
      <c r="C22" s="231"/>
      <c r="D22" s="231"/>
      <c r="E22" s="242">
        <v>3</v>
      </c>
      <c r="F22" s="242"/>
      <c r="G22" s="242"/>
      <c r="H22" s="242">
        <v>3</v>
      </c>
      <c r="I22" s="242"/>
      <c r="J22" s="242"/>
      <c r="K22" s="242">
        <v>3</v>
      </c>
      <c r="L22" s="242"/>
      <c r="M22" s="242"/>
      <c r="N22" s="242">
        <v>3</v>
      </c>
      <c r="O22" s="242"/>
      <c r="P22" s="242"/>
      <c r="Q22" s="254">
        <f t="shared" si="0"/>
        <v>3</v>
      </c>
      <c r="R22" s="254"/>
      <c r="S22" s="254"/>
      <c r="T22" s="256">
        <f t="shared" si="1"/>
        <v>2.97</v>
      </c>
      <c r="U22" s="256"/>
      <c r="V22" s="256"/>
      <c r="W22" s="257">
        <f t="shared" si="2"/>
        <v>0</v>
      </c>
      <c r="X22" s="258"/>
      <c r="Y22" s="258"/>
      <c r="Z22" s="259"/>
    </row>
    <row r="23" spans="2:26" ht="20.100000000000001" customHeight="1">
      <c r="B23" s="231">
        <v>0.04</v>
      </c>
      <c r="C23" s="231"/>
      <c r="D23" s="231"/>
      <c r="E23" s="242">
        <v>4</v>
      </c>
      <c r="F23" s="242"/>
      <c r="G23" s="242"/>
      <c r="H23" s="242">
        <v>4</v>
      </c>
      <c r="I23" s="242"/>
      <c r="J23" s="242"/>
      <c r="K23" s="242">
        <v>4</v>
      </c>
      <c r="L23" s="242"/>
      <c r="M23" s="242"/>
      <c r="N23" s="242">
        <v>4</v>
      </c>
      <c r="O23" s="242"/>
      <c r="P23" s="242"/>
      <c r="Q23" s="254">
        <f t="shared" si="0"/>
        <v>4</v>
      </c>
      <c r="R23" s="254"/>
      <c r="S23" s="254"/>
      <c r="T23" s="256">
        <f t="shared" si="1"/>
        <v>3.96</v>
      </c>
      <c r="U23" s="256"/>
      <c r="V23" s="256"/>
      <c r="W23" s="257">
        <f t="shared" si="2"/>
        <v>0</v>
      </c>
      <c r="X23" s="258"/>
      <c r="Y23" s="258"/>
      <c r="Z23" s="259"/>
    </row>
    <row r="24" spans="2:26" ht="20.100000000000001" customHeight="1">
      <c r="B24" s="231">
        <v>0.05</v>
      </c>
      <c r="C24" s="231"/>
      <c r="D24" s="231"/>
      <c r="E24" s="242">
        <v>5</v>
      </c>
      <c r="F24" s="242"/>
      <c r="G24" s="242"/>
      <c r="H24" s="242">
        <v>5</v>
      </c>
      <c r="I24" s="242"/>
      <c r="J24" s="242"/>
      <c r="K24" s="242">
        <v>5</v>
      </c>
      <c r="L24" s="242"/>
      <c r="M24" s="242"/>
      <c r="N24" s="242">
        <v>5</v>
      </c>
      <c r="O24" s="242"/>
      <c r="P24" s="242"/>
      <c r="Q24" s="254">
        <f t="shared" si="0"/>
        <v>5</v>
      </c>
      <c r="R24" s="254"/>
      <c r="S24" s="254"/>
      <c r="T24" s="256">
        <f t="shared" si="1"/>
        <v>4.95</v>
      </c>
      <c r="U24" s="256"/>
      <c r="V24" s="256"/>
      <c r="W24" s="257">
        <f t="shared" si="2"/>
        <v>0</v>
      </c>
      <c r="X24" s="258"/>
      <c r="Y24" s="258"/>
      <c r="Z24" s="259"/>
    </row>
    <row r="25" spans="2:26" ht="20.100000000000001" customHeight="1">
      <c r="B25" s="231">
        <v>0.06</v>
      </c>
      <c r="C25" s="231"/>
      <c r="D25" s="231"/>
      <c r="E25" s="242">
        <v>6</v>
      </c>
      <c r="F25" s="242"/>
      <c r="G25" s="242"/>
      <c r="H25" s="242">
        <v>6</v>
      </c>
      <c r="I25" s="242"/>
      <c r="J25" s="242"/>
      <c r="K25" s="242">
        <v>6</v>
      </c>
      <c r="L25" s="242"/>
      <c r="M25" s="242"/>
      <c r="N25" s="242">
        <v>6</v>
      </c>
      <c r="O25" s="242"/>
      <c r="P25" s="242"/>
      <c r="Q25" s="254">
        <f t="shared" si="0"/>
        <v>6</v>
      </c>
      <c r="R25" s="254"/>
      <c r="S25" s="254"/>
      <c r="T25" s="256">
        <f t="shared" si="1"/>
        <v>5.94</v>
      </c>
      <c r="U25" s="256"/>
      <c r="V25" s="256"/>
      <c r="W25" s="257">
        <f t="shared" si="2"/>
        <v>0</v>
      </c>
      <c r="X25" s="258"/>
      <c r="Y25" s="258"/>
      <c r="Z25" s="259"/>
    </row>
    <row r="26" spans="2:26" ht="20.100000000000001" customHeight="1">
      <c r="B26" s="231">
        <v>7.0000000000000007E-2</v>
      </c>
      <c r="C26" s="231"/>
      <c r="D26" s="231"/>
      <c r="E26" s="242">
        <v>7</v>
      </c>
      <c r="F26" s="242"/>
      <c r="G26" s="242"/>
      <c r="H26" s="242">
        <v>7</v>
      </c>
      <c r="I26" s="242"/>
      <c r="J26" s="242"/>
      <c r="K26" s="242">
        <v>7</v>
      </c>
      <c r="L26" s="242"/>
      <c r="M26" s="242"/>
      <c r="N26" s="242">
        <v>7</v>
      </c>
      <c r="O26" s="242"/>
      <c r="P26" s="242"/>
      <c r="Q26" s="254">
        <f t="shared" si="0"/>
        <v>7</v>
      </c>
      <c r="R26" s="254"/>
      <c r="S26" s="254"/>
      <c r="T26" s="256">
        <f t="shared" si="1"/>
        <v>6.93</v>
      </c>
      <c r="U26" s="256"/>
      <c r="V26" s="256"/>
      <c r="W26" s="257">
        <f t="shared" si="2"/>
        <v>0</v>
      </c>
      <c r="X26" s="258"/>
      <c r="Y26" s="258"/>
      <c r="Z26" s="259"/>
    </row>
    <row r="27" spans="2:26" ht="20.100000000000001" customHeight="1">
      <c r="B27" s="231">
        <v>0.08</v>
      </c>
      <c r="C27" s="231"/>
      <c r="D27" s="231"/>
      <c r="E27" s="242">
        <v>8</v>
      </c>
      <c r="F27" s="242"/>
      <c r="G27" s="242"/>
      <c r="H27" s="242">
        <v>8</v>
      </c>
      <c r="I27" s="242"/>
      <c r="J27" s="242"/>
      <c r="K27" s="242">
        <v>8</v>
      </c>
      <c r="L27" s="242"/>
      <c r="M27" s="242"/>
      <c r="N27" s="242">
        <v>8</v>
      </c>
      <c r="O27" s="242"/>
      <c r="P27" s="242"/>
      <c r="Q27" s="254">
        <f t="shared" si="0"/>
        <v>8</v>
      </c>
      <c r="R27" s="254"/>
      <c r="S27" s="254"/>
      <c r="T27" s="256">
        <f t="shared" si="1"/>
        <v>7.92</v>
      </c>
      <c r="U27" s="256"/>
      <c r="V27" s="256"/>
      <c r="W27" s="257">
        <f t="shared" si="2"/>
        <v>0</v>
      </c>
      <c r="X27" s="258"/>
      <c r="Y27" s="258"/>
      <c r="Z27" s="259"/>
    </row>
    <row r="28" spans="2:26" ht="20.100000000000001" customHeight="1">
      <c r="B28" s="231">
        <v>0.09</v>
      </c>
      <c r="C28" s="231"/>
      <c r="D28" s="231"/>
      <c r="E28" s="242">
        <v>9</v>
      </c>
      <c r="F28" s="242"/>
      <c r="G28" s="242"/>
      <c r="H28" s="242">
        <v>9</v>
      </c>
      <c r="I28" s="242"/>
      <c r="J28" s="242"/>
      <c r="K28" s="242">
        <v>9</v>
      </c>
      <c r="L28" s="242"/>
      <c r="M28" s="242"/>
      <c r="N28" s="242">
        <v>9</v>
      </c>
      <c r="O28" s="242"/>
      <c r="P28" s="242"/>
      <c r="Q28" s="254">
        <f t="shared" si="0"/>
        <v>9</v>
      </c>
      <c r="R28" s="254"/>
      <c r="S28" s="254"/>
      <c r="T28" s="256">
        <f t="shared" si="1"/>
        <v>8.91</v>
      </c>
      <c r="U28" s="256"/>
      <c r="V28" s="256"/>
      <c r="W28" s="257">
        <f t="shared" si="2"/>
        <v>0</v>
      </c>
      <c r="X28" s="258"/>
      <c r="Y28" s="258"/>
      <c r="Z28" s="259"/>
    </row>
    <row r="29" spans="2:26" ht="20.100000000000001" customHeight="1">
      <c r="B29" s="231">
        <v>0.1</v>
      </c>
      <c r="C29" s="231"/>
      <c r="D29" s="231"/>
      <c r="E29" s="242">
        <v>10</v>
      </c>
      <c r="F29" s="242"/>
      <c r="G29" s="242"/>
      <c r="H29" s="242">
        <v>10</v>
      </c>
      <c r="I29" s="242"/>
      <c r="J29" s="242"/>
      <c r="K29" s="242">
        <v>10</v>
      </c>
      <c r="L29" s="242"/>
      <c r="M29" s="242"/>
      <c r="N29" s="242">
        <v>10</v>
      </c>
      <c r="O29" s="242"/>
      <c r="P29" s="242"/>
      <c r="Q29" s="254">
        <f t="shared" si="0"/>
        <v>10</v>
      </c>
      <c r="R29" s="254"/>
      <c r="S29" s="254"/>
      <c r="T29" s="256">
        <f t="shared" si="1"/>
        <v>9.9</v>
      </c>
      <c r="U29" s="256"/>
      <c r="V29" s="256"/>
      <c r="W29" s="257">
        <f t="shared" si="2"/>
        <v>0</v>
      </c>
      <c r="X29" s="258"/>
      <c r="Y29" s="258"/>
      <c r="Z29" s="259"/>
    </row>
    <row r="30" spans="2:26" ht="20.100000000000001" customHeight="1">
      <c r="B30" s="231">
        <v>0.2</v>
      </c>
      <c r="C30" s="231"/>
      <c r="D30" s="231"/>
      <c r="E30" s="242">
        <v>11</v>
      </c>
      <c r="F30" s="242"/>
      <c r="G30" s="242"/>
      <c r="H30" s="242">
        <v>11</v>
      </c>
      <c r="I30" s="242"/>
      <c r="J30" s="242"/>
      <c r="K30" s="242">
        <v>11</v>
      </c>
      <c r="L30" s="242"/>
      <c r="M30" s="242"/>
      <c r="N30" s="242">
        <v>11</v>
      </c>
      <c r="O30" s="242"/>
      <c r="P30" s="242"/>
      <c r="Q30" s="254">
        <f t="shared" si="0"/>
        <v>11</v>
      </c>
      <c r="R30" s="254"/>
      <c r="S30" s="254"/>
      <c r="T30" s="256">
        <f t="shared" si="1"/>
        <v>10.8</v>
      </c>
      <c r="U30" s="256"/>
      <c r="V30" s="256"/>
      <c r="W30" s="257">
        <f t="shared" si="2"/>
        <v>0</v>
      </c>
      <c r="X30" s="258"/>
      <c r="Y30" s="258"/>
      <c r="Z30" s="259"/>
    </row>
    <row r="31" spans="2:26" ht="20.100000000000001" customHeight="1">
      <c r="B31" s="231">
        <v>0.25</v>
      </c>
      <c r="C31" s="231"/>
      <c r="D31" s="231"/>
      <c r="E31" s="242">
        <v>12</v>
      </c>
      <c r="F31" s="242"/>
      <c r="G31" s="242"/>
      <c r="H31" s="242">
        <v>12</v>
      </c>
      <c r="I31" s="242"/>
      <c r="J31" s="242"/>
      <c r="K31" s="242">
        <v>12</v>
      </c>
      <c r="L31" s="242"/>
      <c r="M31" s="242"/>
      <c r="N31" s="242">
        <v>12</v>
      </c>
      <c r="O31" s="242"/>
      <c r="P31" s="242"/>
      <c r="Q31" s="254">
        <f t="shared" si="0"/>
        <v>12</v>
      </c>
      <c r="R31" s="254"/>
      <c r="S31" s="254"/>
      <c r="T31" s="256">
        <f t="shared" si="1"/>
        <v>11.75</v>
      </c>
      <c r="U31" s="256"/>
      <c r="V31" s="256"/>
      <c r="W31" s="257">
        <f t="shared" si="2"/>
        <v>0</v>
      </c>
      <c r="X31" s="258"/>
      <c r="Y31" s="258"/>
      <c r="Z31" s="259"/>
    </row>
    <row r="32" spans="2:26" ht="20.100000000000001" customHeight="1">
      <c r="B32" s="231">
        <v>0.3</v>
      </c>
      <c r="C32" s="231"/>
      <c r="D32" s="231"/>
      <c r="E32" s="242">
        <v>13</v>
      </c>
      <c r="F32" s="242"/>
      <c r="G32" s="242"/>
      <c r="H32" s="242">
        <v>13</v>
      </c>
      <c r="I32" s="242"/>
      <c r="J32" s="242"/>
      <c r="K32" s="242">
        <v>13</v>
      </c>
      <c r="L32" s="242"/>
      <c r="M32" s="242"/>
      <c r="N32" s="242">
        <v>13</v>
      </c>
      <c r="O32" s="242"/>
      <c r="P32" s="242"/>
      <c r="Q32" s="254">
        <f t="shared" si="0"/>
        <v>13</v>
      </c>
      <c r="R32" s="254"/>
      <c r="S32" s="254"/>
      <c r="T32" s="256">
        <f t="shared" si="1"/>
        <v>12.7</v>
      </c>
      <c r="U32" s="256"/>
      <c r="V32" s="256"/>
      <c r="W32" s="257">
        <f t="shared" si="2"/>
        <v>0</v>
      </c>
      <c r="X32" s="258"/>
      <c r="Y32" s="258"/>
      <c r="Z32" s="259"/>
    </row>
    <row r="33" spans="1:26" ht="20.100000000000001" customHeight="1">
      <c r="B33" s="231">
        <v>0.35</v>
      </c>
      <c r="C33" s="231"/>
      <c r="D33" s="231"/>
      <c r="E33" s="242">
        <v>14</v>
      </c>
      <c r="F33" s="242"/>
      <c r="G33" s="242"/>
      <c r="H33" s="242">
        <v>14</v>
      </c>
      <c r="I33" s="242"/>
      <c r="J33" s="242"/>
      <c r="K33" s="242">
        <v>14</v>
      </c>
      <c r="L33" s="242"/>
      <c r="M33" s="242"/>
      <c r="N33" s="242">
        <v>14</v>
      </c>
      <c r="O33" s="242"/>
      <c r="P33" s="242"/>
      <c r="Q33" s="254">
        <f t="shared" si="0"/>
        <v>14</v>
      </c>
      <c r="R33" s="254"/>
      <c r="S33" s="254"/>
      <c r="T33" s="256">
        <f t="shared" si="1"/>
        <v>13.65</v>
      </c>
      <c r="U33" s="256"/>
      <c r="V33" s="256"/>
      <c r="W33" s="257">
        <f t="shared" si="2"/>
        <v>0</v>
      </c>
      <c r="X33" s="258"/>
      <c r="Y33" s="258"/>
      <c r="Z33" s="259"/>
    </row>
    <row r="34" spans="1:26" ht="20.100000000000001" customHeight="1">
      <c r="B34" s="231">
        <v>0.4</v>
      </c>
      <c r="C34" s="231"/>
      <c r="D34" s="231"/>
      <c r="E34" s="242">
        <v>15</v>
      </c>
      <c r="F34" s="242"/>
      <c r="G34" s="242"/>
      <c r="H34" s="242">
        <v>15</v>
      </c>
      <c r="I34" s="242"/>
      <c r="J34" s="242"/>
      <c r="K34" s="242">
        <v>15</v>
      </c>
      <c r="L34" s="242"/>
      <c r="M34" s="242"/>
      <c r="N34" s="242">
        <v>15</v>
      </c>
      <c r="O34" s="242"/>
      <c r="P34" s="242"/>
      <c r="Q34" s="254">
        <f t="shared" si="0"/>
        <v>15</v>
      </c>
      <c r="R34" s="254"/>
      <c r="S34" s="254"/>
      <c r="T34" s="256">
        <f t="shared" si="1"/>
        <v>14.6</v>
      </c>
      <c r="U34" s="256"/>
      <c r="V34" s="256"/>
      <c r="W34" s="257">
        <f t="shared" si="2"/>
        <v>0</v>
      </c>
      <c r="X34" s="258"/>
      <c r="Y34" s="258"/>
      <c r="Z34" s="259"/>
    </row>
    <row r="35" spans="1:26" ht="20.100000000000001" customHeight="1">
      <c r="B35" s="231">
        <v>0.45</v>
      </c>
      <c r="C35" s="231"/>
      <c r="D35" s="231"/>
      <c r="E35" s="242">
        <v>16</v>
      </c>
      <c r="F35" s="242"/>
      <c r="G35" s="242"/>
      <c r="H35" s="242">
        <v>16</v>
      </c>
      <c r="I35" s="242"/>
      <c r="J35" s="242"/>
      <c r="K35" s="242">
        <v>16</v>
      </c>
      <c r="L35" s="242"/>
      <c r="M35" s="242"/>
      <c r="N35" s="242">
        <v>16</v>
      </c>
      <c r="O35" s="242"/>
      <c r="P35" s="242"/>
      <c r="Q35" s="254">
        <f t="shared" si="0"/>
        <v>16</v>
      </c>
      <c r="R35" s="254"/>
      <c r="S35" s="254"/>
      <c r="T35" s="256">
        <f t="shared" si="1"/>
        <v>15.55</v>
      </c>
      <c r="U35" s="256"/>
      <c r="V35" s="256"/>
      <c r="W35" s="257">
        <f t="shared" si="2"/>
        <v>0</v>
      </c>
      <c r="X35" s="258"/>
      <c r="Y35" s="258"/>
      <c r="Z35" s="259"/>
    </row>
    <row r="36" spans="1:26" ht="20.100000000000001" customHeight="1">
      <c r="B36" s="231">
        <v>0.5</v>
      </c>
      <c r="C36" s="231"/>
      <c r="D36" s="231"/>
      <c r="E36" s="242">
        <v>17</v>
      </c>
      <c r="F36" s="242"/>
      <c r="G36" s="242"/>
      <c r="H36" s="242">
        <v>17</v>
      </c>
      <c r="I36" s="242"/>
      <c r="J36" s="242"/>
      <c r="K36" s="242">
        <v>17</v>
      </c>
      <c r="L36" s="242"/>
      <c r="M36" s="242"/>
      <c r="N36" s="242">
        <v>17</v>
      </c>
      <c r="O36" s="242"/>
      <c r="P36" s="242"/>
      <c r="Q36" s="254">
        <f t="shared" si="0"/>
        <v>17</v>
      </c>
      <c r="R36" s="254"/>
      <c r="S36" s="254"/>
      <c r="T36" s="256">
        <f t="shared" si="1"/>
        <v>16.5</v>
      </c>
      <c r="U36" s="256"/>
      <c r="V36" s="256"/>
      <c r="W36" s="257">
        <f t="shared" si="2"/>
        <v>0</v>
      </c>
      <c r="X36" s="258"/>
      <c r="Y36" s="258"/>
      <c r="Z36" s="259"/>
    </row>
    <row r="37" spans="1:26" ht="20.100000000000001" customHeight="1">
      <c r="B37" s="231">
        <v>1</v>
      </c>
      <c r="C37" s="231"/>
      <c r="D37" s="231"/>
      <c r="E37" s="242">
        <v>18</v>
      </c>
      <c r="F37" s="242"/>
      <c r="G37" s="242"/>
      <c r="H37" s="242">
        <v>18</v>
      </c>
      <c r="I37" s="242"/>
      <c r="J37" s="242"/>
      <c r="K37" s="242">
        <v>18</v>
      </c>
      <c r="L37" s="242"/>
      <c r="M37" s="242"/>
      <c r="N37" s="242">
        <v>18</v>
      </c>
      <c r="O37" s="242"/>
      <c r="P37" s="242"/>
      <c r="Q37" s="254">
        <f t="shared" si="0"/>
        <v>18</v>
      </c>
      <c r="R37" s="254"/>
      <c r="S37" s="254"/>
      <c r="T37" s="256">
        <f t="shared" si="1"/>
        <v>17</v>
      </c>
      <c r="U37" s="256"/>
      <c r="V37" s="256"/>
      <c r="W37" s="257">
        <f t="shared" si="2"/>
        <v>0</v>
      </c>
      <c r="X37" s="258"/>
      <c r="Y37" s="258"/>
      <c r="Z37" s="259"/>
    </row>
    <row r="38" spans="1:26" ht="20.100000000000001" customHeight="1">
      <c r="B38" s="231">
        <v>2</v>
      </c>
      <c r="C38" s="231"/>
      <c r="D38" s="231"/>
      <c r="E38" s="242">
        <v>19</v>
      </c>
      <c r="F38" s="242"/>
      <c r="G38" s="242"/>
      <c r="H38" s="242">
        <v>19</v>
      </c>
      <c r="I38" s="242"/>
      <c r="J38" s="242"/>
      <c r="K38" s="242">
        <v>19</v>
      </c>
      <c r="L38" s="242"/>
      <c r="M38" s="242"/>
      <c r="N38" s="242">
        <v>19</v>
      </c>
      <c r="O38" s="242"/>
      <c r="P38" s="242"/>
      <c r="Q38" s="254">
        <f t="shared" si="0"/>
        <v>19</v>
      </c>
      <c r="R38" s="254"/>
      <c r="S38" s="254"/>
      <c r="T38" s="256">
        <f t="shared" si="1"/>
        <v>17</v>
      </c>
      <c r="U38" s="256"/>
      <c r="V38" s="256"/>
      <c r="W38" s="257">
        <f t="shared" si="2"/>
        <v>0</v>
      </c>
      <c r="X38" s="258"/>
      <c r="Y38" s="258"/>
      <c r="Z38" s="259"/>
    </row>
    <row r="39" spans="1:26" ht="20.100000000000001" customHeight="1">
      <c r="B39" s="231">
        <v>3</v>
      </c>
      <c r="C39" s="231"/>
      <c r="D39" s="231"/>
      <c r="E39" s="242">
        <v>20</v>
      </c>
      <c r="F39" s="242"/>
      <c r="G39" s="242"/>
      <c r="H39" s="242">
        <v>20</v>
      </c>
      <c r="I39" s="242"/>
      <c r="J39" s="242"/>
      <c r="K39" s="242">
        <v>20</v>
      </c>
      <c r="L39" s="242"/>
      <c r="M39" s="242"/>
      <c r="N39" s="242">
        <v>20</v>
      </c>
      <c r="O39" s="242"/>
      <c r="P39" s="242"/>
      <c r="Q39" s="254">
        <f t="shared" si="0"/>
        <v>20</v>
      </c>
      <c r="R39" s="254"/>
      <c r="S39" s="254"/>
      <c r="T39" s="256">
        <f t="shared" si="1"/>
        <v>17</v>
      </c>
      <c r="U39" s="256"/>
      <c r="V39" s="256"/>
      <c r="W39" s="257">
        <f t="shared" si="2"/>
        <v>0</v>
      </c>
      <c r="X39" s="258"/>
      <c r="Y39" s="258"/>
      <c r="Z39" s="259"/>
    </row>
    <row r="40" spans="1:26" ht="20.100000000000001" customHeight="1">
      <c r="B40" s="231">
        <v>4</v>
      </c>
      <c r="C40" s="231"/>
      <c r="D40" s="231"/>
      <c r="E40" s="242">
        <v>21</v>
      </c>
      <c r="F40" s="242"/>
      <c r="G40" s="242"/>
      <c r="H40" s="242">
        <v>21</v>
      </c>
      <c r="I40" s="242"/>
      <c r="J40" s="242"/>
      <c r="K40" s="242">
        <v>21</v>
      </c>
      <c r="L40" s="242"/>
      <c r="M40" s="242"/>
      <c r="N40" s="242">
        <v>21</v>
      </c>
      <c r="O40" s="242"/>
      <c r="P40" s="242"/>
      <c r="Q40" s="254">
        <f t="shared" si="0"/>
        <v>21</v>
      </c>
      <c r="R40" s="254"/>
      <c r="S40" s="254"/>
      <c r="T40" s="256">
        <f t="shared" si="1"/>
        <v>17</v>
      </c>
      <c r="U40" s="256"/>
      <c r="V40" s="256"/>
      <c r="W40" s="257">
        <f t="shared" si="2"/>
        <v>0</v>
      </c>
      <c r="X40" s="258"/>
      <c r="Y40" s="258"/>
      <c r="Z40" s="259"/>
    </row>
    <row r="41" spans="1:26" ht="20.100000000000001" customHeight="1">
      <c r="B41" s="231">
        <v>5</v>
      </c>
      <c r="C41" s="231"/>
      <c r="D41" s="231"/>
      <c r="E41" s="242">
        <v>22</v>
      </c>
      <c r="F41" s="242"/>
      <c r="G41" s="242"/>
      <c r="H41" s="242">
        <v>22</v>
      </c>
      <c r="I41" s="242"/>
      <c r="J41" s="242"/>
      <c r="K41" s="242">
        <v>22</v>
      </c>
      <c r="L41" s="242"/>
      <c r="M41" s="242"/>
      <c r="N41" s="242">
        <v>22</v>
      </c>
      <c r="O41" s="242"/>
      <c r="P41" s="242"/>
      <c r="Q41" s="254">
        <f t="shared" si="0"/>
        <v>22</v>
      </c>
      <c r="R41" s="254"/>
      <c r="S41" s="254"/>
      <c r="T41" s="256">
        <f t="shared" si="1"/>
        <v>17</v>
      </c>
      <c r="U41" s="256"/>
      <c r="V41" s="256"/>
      <c r="W41" s="257">
        <f t="shared" si="2"/>
        <v>0</v>
      </c>
      <c r="X41" s="258"/>
      <c r="Y41" s="258"/>
      <c r="Z41" s="259"/>
    </row>
    <row r="42" spans="1:26" ht="20.100000000000001" customHeight="1">
      <c r="B42" s="231">
        <v>10</v>
      </c>
      <c r="C42" s="231"/>
      <c r="D42" s="231"/>
      <c r="E42" s="242">
        <v>23</v>
      </c>
      <c r="F42" s="242"/>
      <c r="G42" s="242"/>
      <c r="H42" s="242">
        <v>23</v>
      </c>
      <c r="I42" s="242"/>
      <c r="J42" s="242"/>
      <c r="K42" s="242">
        <v>23</v>
      </c>
      <c r="L42" s="242"/>
      <c r="M42" s="242"/>
      <c r="N42" s="242">
        <v>23</v>
      </c>
      <c r="O42" s="242"/>
      <c r="P42" s="242"/>
      <c r="Q42" s="254">
        <f t="shared" si="0"/>
        <v>23</v>
      </c>
      <c r="R42" s="254"/>
      <c r="S42" s="254"/>
      <c r="T42" s="256">
        <f t="shared" si="1"/>
        <v>13</v>
      </c>
      <c r="U42" s="256"/>
      <c r="V42" s="256"/>
      <c r="W42" s="257">
        <f t="shared" si="2"/>
        <v>0</v>
      </c>
      <c r="X42" s="258"/>
      <c r="Y42" s="258"/>
      <c r="Z42" s="259"/>
    </row>
    <row r="43" spans="1:26" ht="20.100000000000001" customHeight="1">
      <c r="B43" s="231">
        <v>15</v>
      </c>
      <c r="C43" s="231"/>
      <c r="D43" s="231"/>
      <c r="E43" s="242">
        <v>24</v>
      </c>
      <c r="F43" s="242"/>
      <c r="G43" s="242"/>
      <c r="H43" s="242">
        <v>24</v>
      </c>
      <c r="I43" s="242"/>
      <c r="J43" s="242"/>
      <c r="K43" s="242">
        <v>24</v>
      </c>
      <c r="L43" s="242"/>
      <c r="M43" s="242"/>
      <c r="N43" s="242">
        <v>24</v>
      </c>
      <c r="O43" s="242"/>
      <c r="P43" s="242"/>
      <c r="Q43" s="254">
        <f t="shared" si="0"/>
        <v>24</v>
      </c>
      <c r="R43" s="254"/>
      <c r="S43" s="254"/>
      <c r="T43" s="256">
        <f t="shared" si="1"/>
        <v>9</v>
      </c>
      <c r="U43" s="256"/>
      <c r="V43" s="256"/>
      <c r="W43" s="257">
        <f t="shared" si="2"/>
        <v>0</v>
      </c>
      <c r="X43" s="258"/>
      <c r="Y43" s="258"/>
      <c r="Z43" s="259"/>
    </row>
    <row r="44" spans="1:26" ht="20.100000000000001" customHeight="1">
      <c r="B44" s="231">
        <v>20</v>
      </c>
      <c r="C44" s="231"/>
      <c r="D44" s="231"/>
      <c r="E44" s="242">
        <v>25</v>
      </c>
      <c r="F44" s="242"/>
      <c r="G44" s="242"/>
      <c r="H44" s="242">
        <v>25</v>
      </c>
      <c r="I44" s="242"/>
      <c r="J44" s="242"/>
      <c r="K44" s="242">
        <v>25</v>
      </c>
      <c r="L44" s="242"/>
      <c r="M44" s="242"/>
      <c r="N44" s="242">
        <v>25</v>
      </c>
      <c r="O44" s="242"/>
      <c r="P44" s="242"/>
      <c r="Q44" s="254">
        <f t="shared" si="0"/>
        <v>25</v>
      </c>
      <c r="R44" s="254"/>
      <c r="S44" s="254"/>
      <c r="T44" s="256">
        <f t="shared" si="1"/>
        <v>5</v>
      </c>
      <c r="U44" s="256"/>
      <c r="V44" s="256"/>
      <c r="W44" s="257">
        <f t="shared" si="2"/>
        <v>0</v>
      </c>
      <c r="X44" s="258"/>
      <c r="Y44" s="258"/>
      <c r="Z44" s="259"/>
    </row>
    <row r="45" spans="1:26" ht="20.100000000000001" customHeight="1">
      <c r="B45" s="277">
        <v>25</v>
      </c>
      <c r="C45" s="277"/>
      <c r="D45" s="277"/>
      <c r="E45" s="278">
        <v>26</v>
      </c>
      <c r="F45" s="278"/>
      <c r="G45" s="278"/>
      <c r="H45" s="278">
        <v>26</v>
      </c>
      <c r="I45" s="278"/>
      <c r="J45" s="278"/>
      <c r="K45" s="278">
        <v>26</v>
      </c>
      <c r="L45" s="278"/>
      <c r="M45" s="278"/>
      <c r="N45" s="278">
        <v>26</v>
      </c>
      <c r="O45" s="278"/>
      <c r="P45" s="278"/>
      <c r="Q45" s="279">
        <f t="shared" si="0"/>
        <v>26</v>
      </c>
      <c r="R45" s="279"/>
      <c r="S45" s="279"/>
      <c r="T45" s="374">
        <f t="shared" si="1"/>
        <v>1</v>
      </c>
      <c r="U45" s="374"/>
      <c r="V45" s="374"/>
      <c r="W45" s="280">
        <f t="shared" si="2"/>
        <v>0</v>
      </c>
      <c r="X45" s="281"/>
      <c r="Y45" s="281"/>
      <c r="Z45" s="282"/>
    </row>
    <row r="46" spans="1:26" ht="20.100000000000001" customHeight="1">
      <c r="L46" s="108"/>
      <c r="M46" s="108"/>
      <c r="N46" s="108"/>
      <c r="O46" s="108"/>
      <c r="P46" s="108"/>
    </row>
    <row r="47" spans="1:26" ht="20.100000000000001" customHeight="1">
      <c r="A47" s="274" t="s">
        <v>54</v>
      </c>
      <c r="B47" s="274"/>
      <c r="C47" s="274"/>
      <c r="D47" s="274"/>
      <c r="E47" s="274"/>
      <c r="F47" s="275"/>
      <c r="G47" s="275"/>
      <c r="H47" s="275"/>
      <c r="I47" s="275"/>
      <c r="J47" s="275"/>
      <c r="K47" s="275"/>
      <c r="L47" s="108"/>
      <c r="M47" s="108"/>
      <c r="N47" s="108"/>
      <c r="O47" s="108"/>
      <c r="P47" s="108"/>
    </row>
    <row r="48" spans="1:26" ht="20.100000000000001" customHeight="1">
      <c r="A48" s="108"/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</row>
    <row r="49" spans="1:16" ht="20.100000000000001" customHeight="1">
      <c r="A49" s="108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</row>
    <row r="50" spans="1:16" ht="20.100000000000001" customHeight="1">
      <c r="A50" s="108"/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</row>
    <row r="51" spans="1:16" ht="20.100000000000001" customHeight="1">
      <c r="A51" s="108"/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</row>
    <row r="52" spans="1:16" ht="20.100000000000001" customHeight="1">
      <c r="A52" s="108"/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</row>
    <row r="53" spans="1:16" ht="20.100000000000001" customHeight="1">
      <c r="A53" s="10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</row>
    <row r="54" spans="1:16" ht="20.100000000000001" customHeight="1">
      <c r="A54" s="108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</row>
    <row r="55" spans="1:16" ht="20.100000000000001" customHeight="1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</row>
    <row r="56" spans="1:16" ht="20.100000000000001" customHeight="1">
      <c r="A56" s="108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</row>
    <row r="57" spans="1:16" ht="20.100000000000001" customHeight="1">
      <c r="A57" s="108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</row>
    <row r="58" spans="1:16" ht="20.100000000000001" customHeight="1">
      <c r="A58" s="108"/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</row>
    <row r="59" spans="1:16" ht="20.100000000000001" customHeight="1">
      <c r="A59" s="108"/>
      <c r="B59" s="108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</row>
    <row r="60" spans="1:16" ht="20.100000000000001" customHeight="1">
      <c r="A60" s="108"/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</row>
    <row r="61" spans="1:16" ht="20.100000000000001" customHeight="1">
      <c r="A61" s="108"/>
      <c r="B61" s="108"/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</row>
    <row r="62" spans="1:16" ht="20.100000000000001" customHeight="1">
      <c r="A62" s="108"/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</row>
    <row r="63" spans="1:16" ht="20.100000000000001" customHeight="1">
      <c r="A63" s="108"/>
      <c r="B63" s="108"/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</row>
    <row r="64" spans="1:16" ht="20.100000000000001" customHeight="1">
      <c r="A64" s="108"/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</row>
    <row r="65" spans="1:16" ht="20.100000000000001" customHeight="1">
      <c r="A65" s="108"/>
      <c r="B65" s="108"/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</row>
    <row r="66" spans="1:16" ht="20.100000000000001" customHeight="1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</row>
    <row r="67" spans="1:16" ht="20.100000000000001" customHeight="1">
      <c r="A67" s="108"/>
      <c r="B67" s="108"/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</row>
    <row r="68" spans="1:16" ht="20.100000000000001" customHeight="1">
      <c r="A68" s="108"/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</row>
    <row r="69" spans="1:16" ht="20.100000000000001" customHeight="1">
      <c r="A69" s="108"/>
      <c r="B69" s="108"/>
      <c r="C69" s="108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</row>
    <row r="70" spans="1:16" ht="20.100000000000001" customHeight="1">
      <c r="A70" s="108"/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</row>
    <row r="71" spans="1:16" ht="20.100000000000001" customHeight="1">
      <c r="A71" s="108"/>
      <c r="B71" s="108"/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</row>
    <row r="72" spans="1:16" ht="20.100000000000001" customHeight="1">
      <c r="A72" s="108"/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</row>
    <row r="73" spans="1:16" ht="20.100000000000001" customHeight="1">
      <c r="A73" s="108"/>
      <c r="B73" s="108"/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</row>
    <row r="74" spans="1:16" ht="20.100000000000001" customHeight="1">
      <c r="A74" s="108"/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</row>
    <row r="75" spans="1:16" ht="20.100000000000001" customHeight="1">
      <c r="A75" s="108"/>
      <c r="B75" s="108"/>
      <c r="C75" s="108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</row>
    <row r="76" spans="1:16" ht="20.100000000000001" customHeight="1">
      <c r="A76" s="108"/>
      <c r="B76" s="108"/>
      <c r="C76" s="108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</row>
    <row r="77" spans="1:16" ht="20.100000000000001" customHeight="1">
      <c r="A77" s="108"/>
      <c r="B77" s="108"/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</row>
    <row r="78" spans="1:16" ht="20.100000000000001" customHeight="1">
      <c r="A78" s="108"/>
      <c r="B78" s="108"/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</row>
    <row r="79" spans="1:16" ht="20.100000000000001" customHeight="1">
      <c r="A79" s="108"/>
      <c r="B79" s="108"/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</row>
    <row r="80" spans="1:16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17.100000000000001" customHeight="1"/>
    <row r="113" ht="17.100000000000001" customHeight="1"/>
    <row r="114" ht="17.100000000000001" customHeight="1"/>
  </sheetData>
  <mergeCells count="250">
    <mergeCell ref="A47:E47"/>
    <mergeCell ref="F47:K47"/>
    <mergeCell ref="O3:P3"/>
    <mergeCell ref="C7:I7"/>
    <mergeCell ref="M7:Q7"/>
    <mergeCell ref="T7:W7"/>
    <mergeCell ref="C8:D8"/>
    <mergeCell ref="F8:G8"/>
    <mergeCell ref="M8:N8"/>
    <mergeCell ref="F11:N11"/>
    <mergeCell ref="T44:V44"/>
    <mergeCell ref="W44:Z44"/>
    <mergeCell ref="B45:D45"/>
    <mergeCell ref="E45:G45"/>
    <mergeCell ref="H45:J45"/>
    <mergeCell ref="K45:M45"/>
    <mergeCell ref="N45:P45"/>
    <mergeCell ref="Q45:S45"/>
    <mergeCell ref="T45:V45"/>
    <mergeCell ref="W45:Z45"/>
    <mergeCell ref="B44:D44"/>
    <mergeCell ref="E44:G44"/>
    <mergeCell ref="H44:J44"/>
    <mergeCell ref="K44:M44"/>
    <mergeCell ref="N44:P44"/>
    <mergeCell ref="Q44:S44"/>
    <mergeCell ref="T42:V42"/>
    <mergeCell ref="W42:Z42"/>
    <mergeCell ref="B43:D43"/>
    <mergeCell ref="E43:G43"/>
    <mergeCell ref="H43:J43"/>
    <mergeCell ref="K43:M43"/>
    <mergeCell ref="N43:P43"/>
    <mergeCell ref="Q43:S43"/>
    <mergeCell ref="T43:V43"/>
    <mergeCell ref="W43:Z43"/>
    <mergeCell ref="B42:D42"/>
    <mergeCell ref="E42:G42"/>
    <mergeCell ref="H42:J42"/>
    <mergeCell ref="K42:M42"/>
    <mergeCell ref="N42:P42"/>
    <mergeCell ref="Q42:S42"/>
    <mergeCell ref="T40:V40"/>
    <mergeCell ref="W40:Z40"/>
    <mergeCell ref="B41:D41"/>
    <mergeCell ref="E41:G41"/>
    <mergeCell ref="H41:J41"/>
    <mergeCell ref="K41:M41"/>
    <mergeCell ref="N41:P41"/>
    <mergeCell ref="Q41:S41"/>
    <mergeCell ref="T41:V41"/>
    <mergeCell ref="W41:Z41"/>
    <mergeCell ref="B40:D40"/>
    <mergeCell ref="E40:G40"/>
    <mergeCell ref="H40:J40"/>
    <mergeCell ref="K40:M40"/>
    <mergeCell ref="N40:P40"/>
    <mergeCell ref="Q40:S40"/>
    <mergeCell ref="T38:V38"/>
    <mergeCell ref="W38:Z38"/>
    <mergeCell ref="B39:D39"/>
    <mergeCell ref="E39:G39"/>
    <mergeCell ref="H39:J39"/>
    <mergeCell ref="K39:M39"/>
    <mergeCell ref="N39:P39"/>
    <mergeCell ref="Q39:S39"/>
    <mergeCell ref="T39:V39"/>
    <mergeCell ref="W39:Z39"/>
    <mergeCell ref="B38:D38"/>
    <mergeCell ref="E38:G38"/>
    <mergeCell ref="H38:J38"/>
    <mergeCell ref="K38:M38"/>
    <mergeCell ref="N38:P38"/>
    <mergeCell ref="Q38:S38"/>
    <mergeCell ref="T36:V36"/>
    <mergeCell ref="W36:Z36"/>
    <mergeCell ref="B37:D37"/>
    <mergeCell ref="E37:G37"/>
    <mergeCell ref="H37:J37"/>
    <mergeCell ref="K37:M37"/>
    <mergeCell ref="N37:P37"/>
    <mergeCell ref="Q37:S37"/>
    <mergeCell ref="T37:V37"/>
    <mergeCell ref="W37:Z37"/>
    <mergeCell ref="B36:D36"/>
    <mergeCell ref="E36:G36"/>
    <mergeCell ref="H36:J36"/>
    <mergeCell ref="K36:M36"/>
    <mergeCell ref="N36:P36"/>
    <mergeCell ref="Q36:S36"/>
    <mergeCell ref="T34:V34"/>
    <mergeCell ref="W34:Z34"/>
    <mergeCell ref="B35:D35"/>
    <mergeCell ref="E35:G35"/>
    <mergeCell ref="H35:J35"/>
    <mergeCell ref="K35:M35"/>
    <mergeCell ref="N35:P35"/>
    <mergeCell ref="Q35:S35"/>
    <mergeCell ref="T35:V35"/>
    <mergeCell ref="W35:Z35"/>
    <mergeCell ref="B34:D34"/>
    <mergeCell ref="E34:G34"/>
    <mergeCell ref="H34:J34"/>
    <mergeCell ref="K34:M34"/>
    <mergeCell ref="N34:P34"/>
    <mergeCell ref="Q34:S34"/>
    <mergeCell ref="T32:V32"/>
    <mergeCell ref="W32:Z32"/>
    <mergeCell ref="B33:D33"/>
    <mergeCell ref="E33:G33"/>
    <mergeCell ref="H33:J33"/>
    <mergeCell ref="K33:M33"/>
    <mergeCell ref="N33:P33"/>
    <mergeCell ref="Q33:S33"/>
    <mergeCell ref="T33:V33"/>
    <mergeCell ref="W33:Z33"/>
    <mergeCell ref="B32:D32"/>
    <mergeCell ref="E32:G32"/>
    <mergeCell ref="H32:J32"/>
    <mergeCell ref="K32:M32"/>
    <mergeCell ref="N32:P32"/>
    <mergeCell ref="Q32:S32"/>
    <mergeCell ref="T30:V30"/>
    <mergeCell ref="W30:Z30"/>
    <mergeCell ref="B31:D31"/>
    <mergeCell ref="E31:G31"/>
    <mergeCell ref="H31:J31"/>
    <mergeCell ref="K31:M31"/>
    <mergeCell ref="N31:P31"/>
    <mergeCell ref="Q31:S31"/>
    <mergeCell ref="T31:V31"/>
    <mergeCell ref="W31:Z31"/>
    <mergeCell ref="B30:D30"/>
    <mergeCell ref="E30:G30"/>
    <mergeCell ref="H30:J30"/>
    <mergeCell ref="K30:M30"/>
    <mergeCell ref="N30:P30"/>
    <mergeCell ref="Q30:S30"/>
    <mergeCell ref="T28:V28"/>
    <mergeCell ref="W28:Z28"/>
    <mergeCell ref="B29:D29"/>
    <mergeCell ref="E29:G29"/>
    <mergeCell ref="H29:J29"/>
    <mergeCell ref="K29:M29"/>
    <mergeCell ref="N29:P29"/>
    <mergeCell ref="Q29:S29"/>
    <mergeCell ref="T29:V29"/>
    <mergeCell ref="W29:Z29"/>
    <mergeCell ref="B28:D28"/>
    <mergeCell ref="E28:G28"/>
    <mergeCell ref="H28:J28"/>
    <mergeCell ref="K28:M28"/>
    <mergeCell ref="N28:P28"/>
    <mergeCell ref="Q28:S28"/>
    <mergeCell ref="T26:V26"/>
    <mergeCell ref="W26:Z26"/>
    <mergeCell ref="B27:D27"/>
    <mergeCell ref="E27:G27"/>
    <mergeCell ref="H27:J27"/>
    <mergeCell ref="K27:M27"/>
    <mergeCell ref="N27:P27"/>
    <mergeCell ref="Q27:S27"/>
    <mergeCell ref="T27:V27"/>
    <mergeCell ref="W27:Z27"/>
    <mergeCell ref="B26:D26"/>
    <mergeCell ref="E26:G26"/>
    <mergeCell ref="H26:J26"/>
    <mergeCell ref="K26:M26"/>
    <mergeCell ref="N26:P26"/>
    <mergeCell ref="Q26:S26"/>
    <mergeCell ref="T24:V24"/>
    <mergeCell ref="W24:Z24"/>
    <mergeCell ref="B25:D25"/>
    <mergeCell ref="E25:G25"/>
    <mergeCell ref="H25:J25"/>
    <mergeCell ref="K25:M25"/>
    <mergeCell ref="N25:P25"/>
    <mergeCell ref="Q25:S25"/>
    <mergeCell ref="T25:V25"/>
    <mergeCell ref="W25:Z25"/>
    <mergeCell ref="B24:D24"/>
    <mergeCell ref="E24:G24"/>
    <mergeCell ref="H24:J24"/>
    <mergeCell ref="K24:M24"/>
    <mergeCell ref="N24:P24"/>
    <mergeCell ref="Q24:S24"/>
    <mergeCell ref="B23:D23"/>
    <mergeCell ref="E23:G23"/>
    <mergeCell ref="H23:J23"/>
    <mergeCell ref="K23:M23"/>
    <mergeCell ref="N23:P23"/>
    <mergeCell ref="Q23:S23"/>
    <mergeCell ref="T23:V23"/>
    <mergeCell ref="W23:Z23"/>
    <mergeCell ref="B22:D22"/>
    <mergeCell ref="E22:G22"/>
    <mergeCell ref="H22:J22"/>
    <mergeCell ref="K22:M22"/>
    <mergeCell ref="N22:P22"/>
    <mergeCell ref="Q22:S22"/>
    <mergeCell ref="B21:D21"/>
    <mergeCell ref="E21:G21"/>
    <mergeCell ref="H21:J21"/>
    <mergeCell ref="K21:M21"/>
    <mergeCell ref="N21:P21"/>
    <mergeCell ref="Q21:S21"/>
    <mergeCell ref="T21:V21"/>
    <mergeCell ref="W21:Z21"/>
    <mergeCell ref="T22:V22"/>
    <mergeCell ref="W22:Z22"/>
    <mergeCell ref="B19:D19"/>
    <mergeCell ref="E19:G19"/>
    <mergeCell ref="H19:J19"/>
    <mergeCell ref="K19:M19"/>
    <mergeCell ref="N19:P19"/>
    <mergeCell ref="Q19:S19"/>
    <mergeCell ref="T19:V19"/>
    <mergeCell ref="W19:Z19"/>
    <mergeCell ref="B20:D20"/>
    <mergeCell ref="E20:G20"/>
    <mergeCell ref="H20:J20"/>
    <mergeCell ref="K20:M20"/>
    <mergeCell ref="N20:P20"/>
    <mergeCell ref="Q20:S20"/>
    <mergeCell ref="T20:V20"/>
    <mergeCell ref="W20:Z20"/>
    <mergeCell ref="O9:Z9"/>
    <mergeCell ref="S11:Y11"/>
    <mergeCell ref="H13:I13"/>
    <mergeCell ref="L15:M15"/>
    <mergeCell ref="B16:D18"/>
    <mergeCell ref="E16:P17"/>
    <mergeCell ref="Q16:S18"/>
    <mergeCell ref="T16:V18"/>
    <mergeCell ref="W16:Z18"/>
    <mergeCell ref="E18:G18"/>
    <mergeCell ref="H18:J18"/>
    <mergeCell ref="K18:M18"/>
    <mergeCell ref="N18:P18"/>
    <mergeCell ref="A3:I3"/>
    <mergeCell ref="R3:S3"/>
    <mergeCell ref="A4:I4"/>
    <mergeCell ref="E5:Z5"/>
    <mergeCell ref="E6:O6"/>
    <mergeCell ref="T6:Z6"/>
    <mergeCell ref="A1:I2"/>
    <mergeCell ref="N1:S1"/>
    <mergeCell ref="V1:W1"/>
    <mergeCell ref="N2:R2"/>
    <mergeCell ref="W2:Z2"/>
  </mergeCells>
  <pageMargins left="0" right="0" top="0.9055118110236221" bottom="0" header="0" footer="0"/>
  <pageSetup paperSize="9" orientation="portrait" r:id="rId1"/>
  <headerFooter>
    <oddFooter>&amp;R&amp;"Cordia New,Regular"&amp;14SP-FMD-04-23 Rev.0/Effective date 4-Nov-2015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 sizeWithCells="1">
                  <from>
                    <xdr:col>21</xdr:col>
                    <xdr:colOff>66675</xdr:colOff>
                    <xdr:row>3</xdr:row>
                    <xdr:rowOff>0</xdr:rowOff>
                  </from>
                  <to>
                    <xdr:col>21</xdr:col>
                    <xdr:colOff>247650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13</xdr:col>
                    <xdr:colOff>85725</xdr:colOff>
                    <xdr:row>3</xdr:row>
                    <xdr:rowOff>57150</xdr:rowOff>
                  </from>
                  <to>
                    <xdr:col>13</xdr:col>
                    <xdr:colOff>247650</xdr:colOff>
                    <xdr:row>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6</xdr:col>
                    <xdr:colOff>28575</xdr:colOff>
                    <xdr:row>8</xdr:row>
                    <xdr:rowOff>66675</xdr:rowOff>
                  </from>
                  <to>
                    <xdr:col>6</xdr:col>
                    <xdr:colOff>228600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10</xdr:col>
                    <xdr:colOff>38100</xdr:colOff>
                    <xdr:row>8</xdr:row>
                    <xdr:rowOff>76200</xdr:rowOff>
                  </from>
                  <to>
                    <xdr:col>10</xdr:col>
                    <xdr:colOff>209550</xdr:colOff>
                    <xdr:row>9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99"/>
  </sheetPr>
  <dimension ref="A1:AF161"/>
  <sheetViews>
    <sheetView view="pageBreakPreview" topLeftCell="A2" zoomScaleNormal="100" zoomScaleSheetLayoutView="100" workbookViewId="0">
      <selection activeCell="A3" sqref="A3:V3"/>
    </sheetView>
  </sheetViews>
  <sheetFormatPr defaultColWidth="9.140625" defaultRowHeight="20.25"/>
  <cols>
    <col min="1" max="22" width="4.42578125" style="40" customWidth="1"/>
    <col min="23" max="23" width="4.28515625" style="40" customWidth="1"/>
    <col min="24" max="256" width="9.140625" style="40"/>
    <col min="257" max="263" width="4.28515625" style="40" customWidth="1"/>
    <col min="264" max="264" width="3.42578125" style="40" customWidth="1"/>
    <col min="265" max="279" width="4.28515625" style="40" customWidth="1"/>
    <col min="280" max="512" width="9.140625" style="40"/>
    <col min="513" max="519" width="4.28515625" style="40" customWidth="1"/>
    <col min="520" max="520" width="3.42578125" style="40" customWidth="1"/>
    <col min="521" max="535" width="4.28515625" style="40" customWidth="1"/>
    <col min="536" max="768" width="9.140625" style="40"/>
    <col min="769" max="775" width="4.28515625" style="40" customWidth="1"/>
    <col min="776" max="776" width="3.42578125" style="40" customWidth="1"/>
    <col min="777" max="791" width="4.28515625" style="40" customWidth="1"/>
    <col min="792" max="1024" width="9.140625" style="40"/>
    <col min="1025" max="1031" width="4.28515625" style="40" customWidth="1"/>
    <col min="1032" max="1032" width="3.42578125" style="40" customWidth="1"/>
    <col min="1033" max="1047" width="4.28515625" style="40" customWidth="1"/>
    <col min="1048" max="1280" width="9.140625" style="40"/>
    <col min="1281" max="1287" width="4.28515625" style="40" customWidth="1"/>
    <col min="1288" max="1288" width="3.42578125" style="40" customWidth="1"/>
    <col min="1289" max="1303" width="4.28515625" style="40" customWidth="1"/>
    <col min="1304" max="1536" width="9.140625" style="40"/>
    <col min="1537" max="1543" width="4.28515625" style="40" customWidth="1"/>
    <col min="1544" max="1544" width="3.42578125" style="40" customWidth="1"/>
    <col min="1545" max="1559" width="4.28515625" style="40" customWidth="1"/>
    <col min="1560" max="1792" width="9.140625" style="40"/>
    <col min="1793" max="1799" width="4.28515625" style="40" customWidth="1"/>
    <col min="1800" max="1800" width="3.42578125" style="40" customWidth="1"/>
    <col min="1801" max="1815" width="4.28515625" style="40" customWidth="1"/>
    <col min="1816" max="2048" width="9.140625" style="40"/>
    <col min="2049" max="2055" width="4.28515625" style="40" customWidth="1"/>
    <col min="2056" max="2056" width="3.42578125" style="40" customWidth="1"/>
    <col min="2057" max="2071" width="4.28515625" style="40" customWidth="1"/>
    <col min="2072" max="2304" width="9.140625" style="40"/>
    <col min="2305" max="2311" width="4.28515625" style="40" customWidth="1"/>
    <col min="2312" max="2312" width="3.42578125" style="40" customWidth="1"/>
    <col min="2313" max="2327" width="4.28515625" style="40" customWidth="1"/>
    <col min="2328" max="2560" width="9.140625" style="40"/>
    <col min="2561" max="2567" width="4.28515625" style="40" customWidth="1"/>
    <col min="2568" max="2568" width="3.42578125" style="40" customWidth="1"/>
    <col min="2569" max="2583" width="4.28515625" style="40" customWidth="1"/>
    <col min="2584" max="2816" width="9.140625" style="40"/>
    <col min="2817" max="2823" width="4.28515625" style="40" customWidth="1"/>
    <col min="2824" max="2824" width="3.42578125" style="40" customWidth="1"/>
    <col min="2825" max="2839" width="4.28515625" style="40" customWidth="1"/>
    <col min="2840" max="3072" width="9.140625" style="40"/>
    <col min="3073" max="3079" width="4.28515625" style="40" customWidth="1"/>
    <col min="3080" max="3080" width="3.42578125" style="40" customWidth="1"/>
    <col min="3081" max="3095" width="4.28515625" style="40" customWidth="1"/>
    <col min="3096" max="3328" width="9.140625" style="40"/>
    <col min="3329" max="3335" width="4.28515625" style="40" customWidth="1"/>
    <col min="3336" max="3336" width="3.42578125" style="40" customWidth="1"/>
    <col min="3337" max="3351" width="4.28515625" style="40" customWidth="1"/>
    <col min="3352" max="3584" width="9.140625" style="40"/>
    <col min="3585" max="3591" width="4.28515625" style="40" customWidth="1"/>
    <col min="3592" max="3592" width="3.42578125" style="40" customWidth="1"/>
    <col min="3593" max="3607" width="4.28515625" style="40" customWidth="1"/>
    <col min="3608" max="3840" width="9.140625" style="40"/>
    <col min="3841" max="3847" width="4.28515625" style="40" customWidth="1"/>
    <col min="3848" max="3848" width="3.42578125" style="40" customWidth="1"/>
    <col min="3849" max="3863" width="4.28515625" style="40" customWidth="1"/>
    <col min="3864" max="4096" width="9.140625" style="40"/>
    <col min="4097" max="4103" width="4.28515625" style="40" customWidth="1"/>
    <col min="4104" max="4104" width="3.42578125" style="40" customWidth="1"/>
    <col min="4105" max="4119" width="4.28515625" style="40" customWidth="1"/>
    <col min="4120" max="4352" width="9.140625" style="40"/>
    <col min="4353" max="4359" width="4.28515625" style="40" customWidth="1"/>
    <col min="4360" max="4360" width="3.42578125" style="40" customWidth="1"/>
    <col min="4361" max="4375" width="4.28515625" style="40" customWidth="1"/>
    <col min="4376" max="4608" width="9.140625" style="40"/>
    <col min="4609" max="4615" width="4.28515625" style="40" customWidth="1"/>
    <col min="4616" max="4616" width="3.42578125" style="40" customWidth="1"/>
    <col min="4617" max="4631" width="4.28515625" style="40" customWidth="1"/>
    <col min="4632" max="4864" width="9.140625" style="40"/>
    <col min="4865" max="4871" width="4.28515625" style="40" customWidth="1"/>
    <col min="4872" max="4872" width="3.42578125" style="40" customWidth="1"/>
    <col min="4873" max="4887" width="4.28515625" style="40" customWidth="1"/>
    <col min="4888" max="5120" width="9.140625" style="40"/>
    <col min="5121" max="5127" width="4.28515625" style="40" customWidth="1"/>
    <col min="5128" max="5128" width="3.42578125" style="40" customWidth="1"/>
    <col min="5129" max="5143" width="4.28515625" style="40" customWidth="1"/>
    <col min="5144" max="5376" width="9.140625" style="40"/>
    <col min="5377" max="5383" width="4.28515625" style="40" customWidth="1"/>
    <col min="5384" max="5384" width="3.42578125" style="40" customWidth="1"/>
    <col min="5385" max="5399" width="4.28515625" style="40" customWidth="1"/>
    <col min="5400" max="5632" width="9.140625" style="40"/>
    <col min="5633" max="5639" width="4.28515625" style="40" customWidth="1"/>
    <col min="5640" max="5640" width="3.42578125" style="40" customWidth="1"/>
    <col min="5641" max="5655" width="4.28515625" style="40" customWidth="1"/>
    <col min="5656" max="5888" width="9.140625" style="40"/>
    <col min="5889" max="5895" width="4.28515625" style="40" customWidth="1"/>
    <col min="5896" max="5896" width="3.42578125" style="40" customWidth="1"/>
    <col min="5897" max="5911" width="4.28515625" style="40" customWidth="1"/>
    <col min="5912" max="6144" width="9.140625" style="40"/>
    <col min="6145" max="6151" width="4.28515625" style="40" customWidth="1"/>
    <col min="6152" max="6152" width="3.42578125" style="40" customWidth="1"/>
    <col min="6153" max="6167" width="4.28515625" style="40" customWidth="1"/>
    <col min="6168" max="6400" width="9.140625" style="40"/>
    <col min="6401" max="6407" width="4.28515625" style="40" customWidth="1"/>
    <col min="6408" max="6408" width="3.42578125" style="40" customWidth="1"/>
    <col min="6409" max="6423" width="4.28515625" style="40" customWidth="1"/>
    <col min="6424" max="6656" width="9.140625" style="40"/>
    <col min="6657" max="6663" width="4.28515625" style="40" customWidth="1"/>
    <col min="6664" max="6664" width="3.42578125" style="40" customWidth="1"/>
    <col min="6665" max="6679" width="4.28515625" style="40" customWidth="1"/>
    <col min="6680" max="6912" width="9.140625" style="40"/>
    <col min="6913" max="6919" width="4.28515625" style="40" customWidth="1"/>
    <col min="6920" max="6920" width="3.42578125" style="40" customWidth="1"/>
    <col min="6921" max="6935" width="4.28515625" style="40" customWidth="1"/>
    <col min="6936" max="7168" width="9.140625" style="40"/>
    <col min="7169" max="7175" width="4.28515625" style="40" customWidth="1"/>
    <col min="7176" max="7176" width="3.42578125" style="40" customWidth="1"/>
    <col min="7177" max="7191" width="4.28515625" style="40" customWidth="1"/>
    <col min="7192" max="7424" width="9.140625" style="40"/>
    <col min="7425" max="7431" width="4.28515625" style="40" customWidth="1"/>
    <col min="7432" max="7432" width="3.42578125" style="40" customWidth="1"/>
    <col min="7433" max="7447" width="4.28515625" style="40" customWidth="1"/>
    <col min="7448" max="7680" width="9.140625" style="40"/>
    <col min="7681" max="7687" width="4.28515625" style="40" customWidth="1"/>
    <col min="7688" max="7688" width="3.42578125" style="40" customWidth="1"/>
    <col min="7689" max="7703" width="4.28515625" style="40" customWidth="1"/>
    <col min="7704" max="7936" width="9.140625" style="40"/>
    <col min="7937" max="7943" width="4.28515625" style="40" customWidth="1"/>
    <col min="7944" max="7944" width="3.42578125" style="40" customWidth="1"/>
    <col min="7945" max="7959" width="4.28515625" style="40" customWidth="1"/>
    <col min="7960" max="8192" width="9.140625" style="40"/>
    <col min="8193" max="8199" width="4.28515625" style="40" customWidth="1"/>
    <col min="8200" max="8200" width="3.42578125" style="40" customWidth="1"/>
    <col min="8201" max="8215" width="4.28515625" style="40" customWidth="1"/>
    <col min="8216" max="8448" width="9.140625" style="40"/>
    <col min="8449" max="8455" width="4.28515625" style="40" customWidth="1"/>
    <col min="8456" max="8456" width="3.42578125" style="40" customWidth="1"/>
    <col min="8457" max="8471" width="4.28515625" style="40" customWidth="1"/>
    <col min="8472" max="8704" width="9.140625" style="40"/>
    <col min="8705" max="8711" width="4.28515625" style="40" customWidth="1"/>
    <col min="8712" max="8712" width="3.42578125" style="40" customWidth="1"/>
    <col min="8713" max="8727" width="4.28515625" style="40" customWidth="1"/>
    <col min="8728" max="8960" width="9.140625" style="40"/>
    <col min="8961" max="8967" width="4.28515625" style="40" customWidth="1"/>
    <col min="8968" max="8968" width="3.42578125" style="40" customWidth="1"/>
    <col min="8969" max="8983" width="4.28515625" style="40" customWidth="1"/>
    <col min="8984" max="9216" width="9.140625" style="40"/>
    <col min="9217" max="9223" width="4.28515625" style="40" customWidth="1"/>
    <col min="9224" max="9224" width="3.42578125" style="40" customWidth="1"/>
    <col min="9225" max="9239" width="4.28515625" style="40" customWidth="1"/>
    <col min="9240" max="9472" width="9.140625" style="40"/>
    <col min="9473" max="9479" width="4.28515625" style="40" customWidth="1"/>
    <col min="9480" max="9480" width="3.42578125" style="40" customWidth="1"/>
    <col min="9481" max="9495" width="4.28515625" style="40" customWidth="1"/>
    <col min="9496" max="9728" width="9.140625" style="40"/>
    <col min="9729" max="9735" width="4.28515625" style="40" customWidth="1"/>
    <col min="9736" max="9736" width="3.42578125" style="40" customWidth="1"/>
    <col min="9737" max="9751" width="4.28515625" style="40" customWidth="1"/>
    <col min="9752" max="9984" width="9.140625" style="40"/>
    <col min="9985" max="9991" width="4.28515625" style="40" customWidth="1"/>
    <col min="9992" max="9992" width="3.42578125" style="40" customWidth="1"/>
    <col min="9993" max="10007" width="4.28515625" style="40" customWidth="1"/>
    <col min="10008" max="10240" width="9.140625" style="40"/>
    <col min="10241" max="10247" width="4.28515625" style="40" customWidth="1"/>
    <col min="10248" max="10248" width="3.42578125" style="40" customWidth="1"/>
    <col min="10249" max="10263" width="4.28515625" style="40" customWidth="1"/>
    <col min="10264" max="10496" width="9.140625" style="40"/>
    <col min="10497" max="10503" width="4.28515625" style="40" customWidth="1"/>
    <col min="10504" max="10504" width="3.42578125" style="40" customWidth="1"/>
    <col min="10505" max="10519" width="4.28515625" style="40" customWidth="1"/>
    <col min="10520" max="10752" width="9.140625" style="40"/>
    <col min="10753" max="10759" width="4.28515625" style="40" customWidth="1"/>
    <col min="10760" max="10760" width="3.42578125" style="40" customWidth="1"/>
    <col min="10761" max="10775" width="4.28515625" style="40" customWidth="1"/>
    <col min="10776" max="11008" width="9.140625" style="40"/>
    <col min="11009" max="11015" width="4.28515625" style="40" customWidth="1"/>
    <col min="11016" max="11016" width="3.42578125" style="40" customWidth="1"/>
    <col min="11017" max="11031" width="4.28515625" style="40" customWidth="1"/>
    <col min="11032" max="11264" width="9.140625" style="40"/>
    <col min="11265" max="11271" width="4.28515625" style="40" customWidth="1"/>
    <col min="11272" max="11272" width="3.42578125" style="40" customWidth="1"/>
    <col min="11273" max="11287" width="4.28515625" style="40" customWidth="1"/>
    <col min="11288" max="11520" width="9.140625" style="40"/>
    <col min="11521" max="11527" width="4.28515625" style="40" customWidth="1"/>
    <col min="11528" max="11528" width="3.42578125" style="40" customWidth="1"/>
    <col min="11529" max="11543" width="4.28515625" style="40" customWidth="1"/>
    <col min="11544" max="11776" width="9.140625" style="40"/>
    <col min="11777" max="11783" width="4.28515625" style="40" customWidth="1"/>
    <col min="11784" max="11784" width="3.42578125" style="40" customWidth="1"/>
    <col min="11785" max="11799" width="4.28515625" style="40" customWidth="1"/>
    <col min="11800" max="12032" width="9.140625" style="40"/>
    <col min="12033" max="12039" width="4.28515625" style="40" customWidth="1"/>
    <col min="12040" max="12040" width="3.42578125" style="40" customWidth="1"/>
    <col min="12041" max="12055" width="4.28515625" style="40" customWidth="1"/>
    <col min="12056" max="12288" width="9.140625" style="40"/>
    <col min="12289" max="12295" width="4.28515625" style="40" customWidth="1"/>
    <col min="12296" max="12296" width="3.42578125" style="40" customWidth="1"/>
    <col min="12297" max="12311" width="4.28515625" style="40" customWidth="1"/>
    <col min="12312" max="12544" width="9.140625" style="40"/>
    <col min="12545" max="12551" width="4.28515625" style="40" customWidth="1"/>
    <col min="12552" max="12552" width="3.42578125" style="40" customWidth="1"/>
    <col min="12553" max="12567" width="4.28515625" style="40" customWidth="1"/>
    <col min="12568" max="12800" width="9.140625" style="40"/>
    <col min="12801" max="12807" width="4.28515625" style="40" customWidth="1"/>
    <col min="12808" max="12808" width="3.42578125" style="40" customWidth="1"/>
    <col min="12809" max="12823" width="4.28515625" style="40" customWidth="1"/>
    <col min="12824" max="13056" width="9.140625" style="40"/>
    <col min="13057" max="13063" width="4.28515625" style="40" customWidth="1"/>
    <col min="13064" max="13064" width="3.42578125" style="40" customWidth="1"/>
    <col min="13065" max="13079" width="4.28515625" style="40" customWidth="1"/>
    <col min="13080" max="13312" width="9.140625" style="40"/>
    <col min="13313" max="13319" width="4.28515625" style="40" customWidth="1"/>
    <col min="13320" max="13320" width="3.42578125" style="40" customWidth="1"/>
    <col min="13321" max="13335" width="4.28515625" style="40" customWidth="1"/>
    <col min="13336" max="13568" width="9.140625" style="40"/>
    <col min="13569" max="13575" width="4.28515625" style="40" customWidth="1"/>
    <col min="13576" max="13576" width="3.42578125" style="40" customWidth="1"/>
    <col min="13577" max="13591" width="4.28515625" style="40" customWidth="1"/>
    <col min="13592" max="13824" width="9.140625" style="40"/>
    <col min="13825" max="13831" width="4.28515625" style="40" customWidth="1"/>
    <col min="13832" max="13832" width="3.42578125" style="40" customWidth="1"/>
    <col min="13833" max="13847" width="4.28515625" style="40" customWidth="1"/>
    <col min="13848" max="14080" width="9.140625" style="40"/>
    <col min="14081" max="14087" width="4.28515625" style="40" customWidth="1"/>
    <col min="14088" max="14088" width="3.42578125" style="40" customWidth="1"/>
    <col min="14089" max="14103" width="4.28515625" style="40" customWidth="1"/>
    <col min="14104" max="14336" width="9.140625" style="40"/>
    <col min="14337" max="14343" width="4.28515625" style="40" customWidth="1"/>
    <col min="14344" max="14344" width="3.42578125" style="40" customWidth="1"/>
    <col min="14345" max="14359" width="4.28515625" style="40" customWidth="1"/>
    <col min="14360" max="14592" width="9.140625" style="40"/>
    <col min="14593" max="14599" width="4.28515625" style="40" customWidth="1"/>
    <col min="14600" max="14600" width="3.42578125" style="40" customWidth="1"/>
    <col min="14601" max="14615" width="4.28515625" style="40" customWidth="1"/>
    <col min="14616" max="14848" width="9.140625" style="40"/>
    <col min="14849" max="14855" width="4.28515625" style="40" customWidth="1"/>
    <col min="14856" max="14856" width="3.42578125" style="40" customWidth="1"/>
    <col min="14857" max="14871" width="4.28515625" style="40" customWidth="1"/>
    <col min="14872" max="15104" width="9.140625" style="40"/>
    <col min="15105" max="15111" width="4.28515625" style="40" customWidth="1"/>
    <col min="15112" max="15112" width="3.42578125" style="40" customWidth="1"/>
    <col min="15113" max="15127" width="4.28515625" style="40" customWidth="1"/>
    <col min="15128" max="15360" width="9.140625" style="40"/>
    <col min="15361" max="15367" width="4.28515625" style="40" customWidth="1"/>
    <col min="15368" max="15368" width="3.42578125" style="40" customWidth="1"/>
    <col min="15369" max="15383" width="4.28515625" style="40" customWidth="1"/>
    <col min="15384" max="15616" width="9.140625" style="40"/>
    <col min="15617" max="15623" width="4.28515625" style="40" customWidth="1"/>
    <col min="15624" max="15624" width="3.42578125" style="40" customWidth="1"/>
    <col min="15625" max="15639" width="4.28515625" style="40" customWidth="1"/>
    <col min="15640" max="15872" width="9.140625" style="40"/>
    <col min="15873" max="15879" width="4.28515625" style="40" customWidth="1"/>
    <col min="15880" max="15880" width="3.42578125" style="40" customWidth="1"/>
    <col min="15881" max="15895" width="4.28515625" style="40" customWidth="1"/>
    <col min="15896" max="16128" width="9.140625" style="40"/>
    <col min="16129" max="16135" width="4.28515625" style="40" customWidth="1"/>
    <col min="16136" max="16136" width="3.42578125" style="40" customWidth="1"/>
    <col min="16137" max="16151" width="4.28515625" style="40" customWidth="1"/>
    <col min="16152" max="16384" width="9.140625" style="40"/>
  </cols>
  <sheetData>
    <row r="1" spans="1:23" ht="17.100000000000001" customHeight="1"/>
    <row r="2" spans="1:23" ht="17.100000000000001" customHeight="1"/>
    <row r="3" spans="1:23" ht="34.5" customHeight="1">
      <c r="A3" s="287" t="s">
        <v>9</v>
      </c>
      <c r="B3" s="287"/>
      <c r="C3" s="287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287"/>
      <c r="V3" s="287"/>
    </row>
    <row r="4" spans="1:23" s="42" customFormat="1" ht="17.100000000000001" customHeight="1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</row>
    <row r="5" spans="1:23" s="42" customFormat="1" ht="17.100000000000001" customHeight="1">
      <c r="A5" s="43"/>
      <c r="B5" s="155" t="s">
        <v>10</v>
      </c>
      <c r="C5" s="155"/>
      <c r="D5" s="156"/>
      <c r="E5" s="155"/>
      <c r="F5" s="156"/>
      <c r="G5" s="156"/>
      <c r="H5" s="156"/>
      <c r="I5" s="157" t="s">
        <v>11</v>
      </c>
      <c r="J5" s="48" t="str">
        <f>'Data Record(Forward)'!N1</f>
        <v>SPR15120012-1</v>
      </c>
      <c r="K5" s="49"/>
      <c r="L5" s="48"/>
      <c r="M5" s="48"/>
      <c r="N5" s="48"/>
      <c r="O5" s="48"/>
      <c r="P5" s="49"/>
      <c r="Q5" s="49"/>
      <c r="R5" s="49"/>
      <c r="S5" s="49"/>
      <c r="T5" s="158" t="s">
        <v>95</v>
      </c>
      <c r="U5" s="49"/>
    </row>
    <row r="6" spans="1:23" s="42" customFormat="1" ht="17.100000000000001" customHeight="1">
      <c r="A6" s="43"/>
      <c r="B6" s="156"/>
      <c r="C6" s="156"/>
      <c r="D6" s="156"/>
      <c r="E6" s="155"/>
      <c r="F6" s="159"/>
      <c r="G6" s="159"/>
      <c r="H6" s="159"/>
      <c r="I6" s="155"/>
      <c r="J6" s="48"/>
      <c r="K6" s="49"/>
      <c r="L6" s="48"/>
      <c r="M6" s="48"/>
      <c r="N6" s="48"/>
      <c r="O6" s="48"/>
      <c r="P6" s="49"/>
      <c r="Q6" s="49"/>
      <c r="R6" s="49"/>
      <c r="S6" s="49"/>
      <c r="T6" s="49"/>
      <c r="U6" s="49"/>
    </row>
    <row r="7" spans="1:23" s="42" customFormat="1" ht="17.100000000000001" customHeight="1">
      <c r="A7" s="43"/>
      <c r="B7" s="160" t="s">
        <v>12</v>
      </c>
      <c r="C7" s="160"/>
      <c r="D7" s="156"/>
      <c r="E7" s="156"/>
      <c r="F7" s="156"/>
      <c r="G7" s="156"/>
      <c r="H7" s="156"/>
      <c r="I7" s="157" t="s">
        <v>11</v>
      </c>
      <c r="J7" s="66" t="s">
        <v>96</v>
      </c>
      <c r="K7" s="49"/>
      <c r="L7" s="57"/>
      <c r="M7" s="57"/>
      <c r="N7" s="57"/>
      <c r="O7" s="57"/>
      <c r="P7" s="57"/>
      <c r="Q7" s="57"/>
      <c r="R7" s="57"/>
      <c r="S7" s="57"/>
      <c r="T7" s="58"/>
      <c r="U7" s="58"/>
      <c r="V7" s="59"/>
      <c r="W7" s="62"/>
    </row>
    <row r="8" spans="1:23" s="42" customFormat="1" ht="17.100000000000001" customHeight="1">
      <c r="A8" s="43"/>
      <c r="B8" s="156"/>
      <c r="C8" s="160"/>
      <c r="D8" s="160"/>
      <c r="E8" s="156"/>
      <c r="F8" s="156"/>
      <c r="G8" s="156"/>
      <c r="H8" s="156"/>
      <c r="I8" s="157"/>
      <c r="J8" s="161" t="s">
        <v>13</v>
      </c>
      <c r="K8" s="66"/>
      <c r="L8" s="162"/>
      <c r="M8" s="57"/>
      <c r="N8" s="57"/>
      <c r="O8" s="57"/>
      <c r="P8" s="57"/>
      <c r="Q8" s="57"/>
      <c r="R8" s="57"/>
      <c r="S8" s="57"/>
      <c r="T8" s="57"/>
      <c r="U8" s="58"/>
      <c r="V8" s="59"/>
      <c r="W8" s="59"/>
    </row>
    <row r="9" spans="1:23" s="42" customFormat="1" ht="17.100000000000001" customHeight="1">
      <c r="A9" s="43"/>
      <c r="B9" s="156"/>
      <c r="C9" s="160"/>
      <c r="D9" s="160"/>
      <c r="E9" s="156"/>
      <c r="F9" s="156"/>
      <c r="G9" s="156"/>
      <c r="H9" s="156"/>
      <c r="I9" s="157"/>
      <c r="J9" s="66" t="s">
        <v>14</v>
      </c>
      <c r="K9" s="66"/>
      <c r="L9" s="162"/>
      <c r="M9" s="57"/>
      <c r="N9" s="57"/>
      <c r="O9" s="57"/>
      <c r="P9" s="57"/>
      <c r="Q9" s="57"/>
      <c r="R9" s="57"/>
      <c r="S9" s="57"/>
      <c r="T9" s="57"/>
      <c r="U9" s="58"/>
      <c r="V9" s="59"/>
      <c r="W9" s="59"/>
    </row>
    <row r="10" spans="1:23" s="62" customFormat="1" ht="17.100000000000001" customHeight="1">
      <c r="A10" s="60"/>
      <c r="B10" s="163"/>
      <c r="C10" s="163"/>
      <c r="D10" s="163"/>
      <c r="E10" s="163"/>
      <c r="F10" s="163"/>
      <c r="G10" s="164"/>
      <c r="H10" s="163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165"/>
      <c r="T10" s="165"/>
      <c r="U10" s="48"/>
      <c r="V10" s="63"/>
      <c r="W10" s="166"/>
    </row>
    <row r="11" spans="1:23" s="42" customFormat="1" ht="17.100000000000001" customHeight="1">
      <c r="A11" s="43"/>
      <c r="B11" s="160"/>
      <c r="C11" s="160"/>
      <c r="D11" s="160"/>
      <c r="E11" s="160"/>
      <c r="F11" s="160"/>
      <c r="G11" s="167"/>
      <c r="H11" s="168"/>
      <c r="I11" s="58"/>
      <c r="J11" s="162"/>
      <c r="K11" s="57"/>
      <c r="L11" s="57"/>
      <c r="M11" s="57"/>
      <c r="N11" s="57"/>
      <c r="O11" s="57"/>
      <c r="P11" s="57"/>
      <c r="Q11" s="57"/>
      <c r="R11" s="57"/>
      <c r="S11" s="58"/>
      <c r="T11" s="58"/>
      <c r="U11" s="48"/>
      <c r="W11" s="169"/>
    </row>
    <row r="12" spans="1:23" s="42" customFormat="1" ht="17.100000000000001" customHeight="1">
      <c r="A12" s="43"/>
      <c r="B12" s="160" t="s">
        <v>15</v>
      </c>
      <c r="C12" s="160"/>
      <c r="D12" s="160"/>
      <c r="E12" s="160"/>
      <c r="F12" s="156"/>
      <c r="G12" s="156"/>
      <c r="H12" s="156"/>
      <c r="I12" s="167" t="s">
        <v>11</v>
      </c>
      <c r="J12" s="161" t="str">
        <f>'Data Record(Forward)'!E6</f>
        <v>Dial Gauge Tester/ Calibration Tester</v>
      </c>
      <c r="K12" s="179"/>
      <c r="L12" s="161"/>
      <c r="M12" s="179"/>
      <c r="N12" s="49"/>
      <c r="O12" s="66"/>
      <c r="P12" s="66"/>
      <c r="Q12" s="66"/>
      <c r="R12" s="66"/>
      <c r="S12" s="66"/>
      <c r="T12" s="66"/>
      <c r="U12" s="66"/>
      <c r="V12" s="68"/>
      <c r="W12" s="68"/>
    </row>
    <row r="13" spans="1:23" s="42" customFormat="1" ht="17.100000000000001" customHeight="1">
      <c r="A13" s="43"/>
      <c r="B13" s="170" t="s">
        <v>16</v>
      </c>
      <c r="C13" s="160"/>
      <c r="D13" s="160"/>
      <c r="E13" s="160"/>
      <c r="F13" s="156"/>
      <c r="G13" s="156"/>
      <c r="H13" s="156"/>
      <c r="I13" s="167" t="s">
        <v>11</v>
      </c>
      <c r="J13" s="161">
        <f>'Data Record(Forward)'!S6</f>
        <v>0</v>
      </c>
      <c r="K13" s="179"/>
      <c r="L13" s="161"/>
      <c r="M13" s="179"/>
      <c r="N13" s="49"/>
      <c r="O13" s="66"/>
      <c r="P13" s="66"/>
      <c r="Q13" s="49"/>
      <c r="R13" s="49"/>
      <c r="S13" s="49"/>
      <c r="T13" s="49"/>
      <c r="U13" s="49"/>
    </row>
    <row r="14" spans="1:23" s="42" customFormat="1" ht="17.100000000000001" customHeight="1">
      <c r="A14" s="43"/>
      <c r="B14" s="160" t="s">
        <v>17</v>
      </c>
      <c r="C14" s="160"/>
      <c r="D14" s="160"/>
      <c r="E14" s="160"/>
      <c r="F14" s="156"/>
      <c r="G14" s="156"/>
      <c r="H14" s="156"/>
      <c r="I14" s="167" t="s">
        <v>11</v>
      </c>
      <c r="J14" s="188">
        <f>'Data Record(Forward)'!C7</f>
        <v>123</v>
      </c>
      <c r="K14" s="161"/>
      <c r="L14" s="161"/>
      <c r="M14" s="179"/>
      <c r="N14" s="49"/>
      <c r="O14" s="66"/>
      <c r="P14" s="66"/>
      <c r="Q14" s="66"/>
      <c r="R14" s="66"/>
      <c r="S14" s="66"/>
      <c r="T14" s="160"/>
      <c r="U14" s="49"/>
      <c r="V14" s="68"/>
    </row>
    <row r="15" spans="1:23" s="42" customFormat="1" ht="17.100000000000001" customHeight="1">
      <c r="A15" s="43"/>
      <c r="B15" s="160" t="s">
        <v>18</v>
      </c>
      <c r="C15" s="160"/>
      <c r="D15" s="160"/>
      <c r="E15" s="160"/>
      <c r="F15" s="156"/>
      <c r="G15" s="156"/>
      <c r="H15" s="156"/>
      <c r="I15" s="167" t="s">
        <v>11</v>
      </c>
      <c r="J15" s="288">
        <f>'Data Record(Forward)'!O7</f>
        <v>0</v>
      </c>
      <c r="K15" s="288"/>
      <c r="L15" s="288"/>
      <c r="M15" s="288"/>
      <c r="N15" s="49"/>
      <c r="O15" s="49"/>
      <c r="P15" s="66"/>
      <c r="Q15" s="49"/>
      <c r="R15" s="49"/>
      <c r="S15" s="49"/>
      <c r="T15" s="49"/>
      <c r="U15" s="49"/>
    </row>
    <row r="16" spans="1:23" s="42" customFormat="1" ht="17.100000000000001" customHeight="1">
      <c r="A16" s="43"/>
      <c r="B16" s="160" t="s">
        <v>19</v>
      </c>
      <c r="C16" s="160"/>
      <c r="D16" s="160"/>
      <c r="E16" s="160"/>
      <c r="F16" s="156"/>
      <c r="G16" s="156"/>
      <c r="H16" s="156"/>
      <c r="I16" s="167" t="s">
        <v>11</v>
      </c>
      <c r="J16" s="189">
        <f>'Data Record(Forward)'!Y7</f>
        <v>0</v>
      </c>
      <c r="K16" s="161"/>
      <c r="L16" s="171"/>
      <c r="M16" s="179"/>
      <c r="N16" s="49"/>
      <c r="O16" s="49"/>
      <c r="P16" s="66"/>
      <c r="Q16" s="66"/>
      <c r="R16" s="66"/>
      <c r="S16" s="66"/>
      <c r="T16" s="70"/>
      <c r="U16" s="49"/>
      <c r="V16" s="68"/>
    </row>
    <row r="17" spans="1:23" s="42" customFormat="1" ht="17.100000000000001" customHeight="1">
      <c r="A17" s="43"/>
      <c r="B17" s="160"/>
      <c r="C17" s="160"/>
      <c r="D17" s="160"/>
      <c r="E17" s="160"/>
      <c r="F17" s="156"/>
      <c r="G17" s="156"/>
      <c r="H17" s="156"/>
      <c r="I17" s="70"/>
      <c r="J17" s="171"/>
      <c r="K17" s="49"/>
      <c r="L17" s="49"/>
      <c r="M17" s="66"/>
      <c r="N17" s="49"/>
      <c r="O17" s="66"/>
      <c r="P17" s="66"/>
      <c r="Q17" s="66"/>
      <c r="R17" s="70"/>
      <c r="S17" s="49"/>
      <c r="T17" s="66"/>
      <c r="U17" s="49"/>
    </row>
    <row r="18" spans="1:23" s="42" customFormat="1" ht="17.100000000000001" customHeight="1">
      <c r="A18" s="43"/>
      <c r="B18" s="170" t="s">
        <v>20</v>
      </c>
      <c r="C18" s="167"/>
      <c r="D18" s="156"/>
      <c r="E18" s="172"/>
      <c r="F18" s="156"/>
      <c r="G18" s="156"/>
      <c r="H18" s="156"/>
      <c r="I18" s="167" t="s">
        <v>11</v>
      </c>
      <c r="J18" s="285">
        <f>'Data Record(Forward)'!N2</f>
        <v>42381</v>
      </c>
      <c r="K18" s="285"/>
      <c r="L18" s="285"/>
      <c r="M18" s="285"/>
      <c r="N18" s="49"/>
      <c r="O18" s="66"/>
      <c r="P18" s="66"/>
      <c r="Q18" s="66"/>
      <c r="R18" s="70"/>
      <c r="S18" s="49"/>
      <c r="T18" s="66"/>
      <c r="U18" s="49"/>
    </row>
    <row r="19" spans="1:23" s="42" customFormat="1" ht="17.100000000000001" customHeight="1">
      <c r="A19" s="43"/>
      <c r="B19" s="170" t="s">
        <v>21</v>
      </c>
      <c r="C19" s="167"/>
      <c r="D19" s="156"/>
      <c r="E19" s="170"/>
      <c r="F19" s="156"/>
      <c r="G19" s="156"/>
      <c r="H19" s="156"/>
      <c r="I19" s="167" t="s">
        <v>11</v>
      </c>
      <c r="J19" s="285">
        <f>'Data Record(Forward)'!W2</f>
        <v>42382</v>
      </c>
      <c r="K19" s="285"/>
      <c r="L19" s="285"/>
      <c r="M19" s="285"/>
      <c r="N19" s="49"/>
      <c r="O19" s="66"/>
      <c r="P19" s="66"/>
      <c r="Q19" s="66"/>
      <c r="R19" s="70"/>
      <c r="S19" s="49"/>
      <c r="T19" s="66"/>
      <c r="U19" s="49"/>
    </row>
    <row r="20" spans="1:23" s="42" customFormat="1" ht="17.100000000000001" customHeight="1">
      <c r="A20" s="43"/>
      <c r="B20" s="155" t="s">
        <v>22</v>
      </c>
      <c r="C20" s="167"/>
      <c r="D20" s="156"/>
      <c r="E20" s="155"/>
      <c r="F20" s="156"/>
      <c r="G20" s="156"/>
      <c r="H20" s="156"/>
      <c r="I20" s="167" t="s">
        <v>11</v>
      </c>
      <c r="J20" s="286">
        <f>J19+366</f>
        <v>42748</v>
      </c>
      <c r="K20" s="286"/>
      <c r="L20" s="286"/>
      <c r="M20" s="286"/>
      <c r="N20" s="49"/>
      <c r="O20" s="66"/>
      <c r="P20" s="66"/>
      <c r="Q20" s="66"/>
      <c r="R20" s="70"/>
      <c r="S20" s="49"/>
      <c r="T20" s="66"/>
      <c r="U20" s="49"/>
    </row>
    <row r="21" spans="1:23" s="42" customFormat="1" ht="17.100000000000001" customHeight="1">
      <c r="A21" s="43"/>
      <c r="B21" s="155"/>
      <c r="C21" s="167"/>
      <c r="D21" s="156"/>
      <c r="E21" s="155"/>
      <c r="F21" s="156"/>
      <c r="G21" s="167"/>
      <c r="H21" s="156"/>
      <c r="I21" s="173"/>
      <c r="J21" s="173"/>
      <c r="K21" s="173"/>
      <c r="L21" s="66"/>
      <c r="M21" s="66"/>
      <c r="N21" s="49"/>
      <c r="O21" s="66"/>
      <c r="P21" s="70"/>
      <c r="Q21" s="49"/>
      <c r="R21" s="66"/>
      <c r="S21" s="49"/>
      <c r="T21" s="49"/>
      <c r="U21" s="49"/>
    </row>
    <row r="22" spans="1:23" s="42" customFormat="1" ht="17.100000000000001" customHeight="1">
      <c r="A22" s="43"/>
      <c r="B22" s="160" t="s">
        <v>23</v>
      </c>
      <c r="C22" s="160"/>
      <c r="D22" s="160"/>
      <c r="E22" s="160"/>
      <c r="F22" s="160"/>
      <c r="G22" s="160"/>
      <c r="H22" s="160"/>
      <c r="I22" s="89"/>
      <c r="J22" s="66"/>
      <c r="K22" s="66"/>
      <c r="L22" s="156"/>
      <c r="M22" s="49"/>
      <c r="N22" s="49"/>
      <c r="O22" s="77"/>
      <c r="P22" s="77"/>
      <c r="Q22" s="49"/>
      <c r="R22" s="49"/>
      <c r="S22" s="49"/>
      <c r="T22" s="49"/>
      <c r="U22" s="49"/>
    </row>
    <row r="23" spans="1:23" s="42" customFormat="1" ht="17.100000000000001" customHeight="1">
      <c r="A23" s="43"/>
      <c r="B23" s="160" t="s">
        <v>24</v>
      </c>
      <c r="C23" s="160"/>
      <c r="D23" s="160"/>
      <c r="E23" s="160"/>
      <c r="F23" s="156"/>
      <c r="G23" s="156"/>
      <c r="H23" s="156"/>
      <c r="I23" s="157" t="s">
        <v>11</v>
      </c>
      <c r="J23" s="174" t="s">
        <v>97</v>
      </c>
      <c r="K23" s="49" t="s">
        <v>25</v>
      </c>
      <c r="L23" s="49"/>
      <c r="M23" s="49"/>
      <c r="N23" s="49"/>
      <c r="O23" s="49"/>
      <c r="P23" s="49"/>
      <c r="Q23" s="49"/>
      <c r="R23" s="49"/>
      <c r="S23" s="49"/>
      <c r="T23" s="49"/>
      <c r="U23" s="49"/>
    </row>
    <row r="24" spans="1:23" s="42" customFormat="1" ht="17.100000000000001" customHeight="1">
      <c r="A24" s="43"/>
      <c r="B24" s="160" t="s">
        <v>26</v>
      </c>
      <c r="C24" s="155"/>
      <c r="D24" s="155"/>
      <c r="E24" s="155"/>
      <c r="F24" s="156"/>
      <c r="G24" s="156"/>
      <c r="H24" s="156"/>
      <c r="I24" s="159" t="s">
        <v>11</v>
      </c>
      <c r="J24" s="175">
        <v>0.5</v>
      </c>
      <c r="K24" s="49" t="s">
        <v>27</v>
      </c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62"/>
      <c r="W24" s="62"/>
    </row>
    <row r="25" spans="1:23" s="42" customFormat="1" ht="17.100000000000001" customHeight="1">
      <c r="A25" s="43"/>
      <c r="B25" s="160" t="s">
        <v>28</v>
      </c>
      <c r="C25" s="155"/>
      <c r="D25" s="155"/>
      <c r="E25" s="155"/>
      <c r="F25" s="156"/>
      <c r="G25" s="156"/>
      <c r="H25" s="156"/>
      <c r="I25" s="159" t="s">
        <v>11</v>
      </c>
      <c r="J25" s="174" t="s">
        <v>29</v>
      </c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62"/>
      <c r="W25" s="62"/>
    </row>
    <row r="26" spans="1:23" s="42" customFormat="1" ht="17.100000000000001" customHeight="1">
      <c r="A26" s="43"/>
      <c r="B26" s="156"/>
      <c r="C26" s="156"/>
      <c r="D26" s="155"/>
      <c r="E26" s="155"/>
      <c r="F26" s="155"/>
      <c r="G26" s="155"/>
      <c r="H26" s="159"/>
      <c r="I26" s="49"/>
      <c r="J26" s="49"/>
      <c r="K26" s="49"/>
      <c r="L26" s="49"/>
      <c r="M26" s="49"/>
      <c r="N26" s="66"/>
      <c r="O26" s="49"/>
      <c r="P26" s="49"/>
      <c r="Q26" s="49"/>
      <c r="R26" s="49"/>
      <c r="S26" s="49"/>
      <c r="T26" s="49"/>
      <c r="U26" s="48"/>
      <c r="V26" s="62"/>
    </row>
    <row r="27" spans="1:23" s="42" customFormat="1" ht="17.100000000000001" customHeight="1">
      <c r="A27" s="60"/>
      <c r="B27" s="155"/>
      <c r="C27" s="156"/>
      <c r="D27" s="155"/>
      <c r="E27" s="155"/>
      <c r="F27" s="155"/>
      <c r="G27" s="155"/>
      <c r="H27" s="49"/>
      <c r="I27" s="48"/>
      <c r="J27" s="49"/>
      <c r="K27" s="49"/>
      <c r="L27" s="49"/>
      <c r="M27" s="48"/>
      <c r="N27" s="49"/>
      <c r="O27" s="49"/>
      <c r="P27" s="49"/>
      <c r="Q27" s="49"/>
      <c r="R27" s="49"/>
      <c r="S27" s="49"/>
      <c r="T27" s="48"/>
      <c r="U27" s="49"/>
    </row>
    <row r="28" spans="1:23" s="42" customFormat="1" ht="17.100000000000001" customHeight="1">
      <c r="A28" s="43"/>
      <c r="B28" s="156" t="s">
        <v>30</v>
      </c>
      <c r="C28" s="82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176"/>
      <c r="V28" s="84"/>
      <c r="W28" s="177"/>
    </row>
    <row r="29" spans="1:23" s="42" customFormat="1" ht="17.100000000000001" customHeight="1">
      <c r="A29" s="43"/>
      <c r="B29" s="178"/>
      <c r="C29" s="179" t="s">
        <v>98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3"/>
    </row>
    <row r="30" spans="1:23" s="42" customFormat="1" ht="17.100000000000001" customHeight="1">
      <c r="A30" s="43"/>
      <c r="B30" s="49" t="s">
        <v>99</v>
      </c>
      <c r="C30" s="49"/>
      <c r="D30" s="43"/>
      <c r="E30" s="43"/>
      <c r="F30" s="43"/>
      <c r="G30" s="119"/>
      <c r="H30" s="11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3"/>
    </row>
    <row r="31" spans="1:23" s="42" customFormat="1" ht="17.100000000000001" customHeight="1">
      <c r="A31" s="43"/>
      <c r="B31" s="49" t="s">
        <v>100</v>
      </c>
      <c r="C31" s="49"/>
      <c r="D31" s="119"/>
      <c r="E31" s="119"/>
      <c r="F31" s="119"/>
      <c r="G31" s="119"/>
      <c r="H31" s="11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3"/>
    </row>
    <row r="32" spans="1:23" s="42" customFormat="1" ht="17.100000000000001" customHeight="1">
      <c r="A32" s="43"/>
      <c r="B32" s="49" t="s">
        <v>101</v>
      </c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3"/>
    </row>
    <row r="33" spans="1:32" s="42" customFormat="1" ht="17.100000000000001" customHeight="1">
      <c r="A33" s="43"/>
      <c r="B33" s="49" t="s">
        <v>102</v>
      </c>
      <c r="C33" s="49"/>
      <c r="X33" s="47">
        <v>1</v>
      </c>
      <c r="Y33" s="180" t="s">
        <v>103</v>
      </c>
    </row>
    <row r="34" spans="1:32" s="42" customFormat="1" ht="17.100000000000001" customHeight="1">
      <c r="A34" s="43"/>
      <c r="B34" s="49" t="s">
        <v>104</v>
      </c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3"/>
      <c r="X34" s="47">
        <v>3</v>
      </c>
      <c r="Y34" s="181" t="s">
        <v>105</v>
      </c>
    </row>
    <row r="35" spans="1:32" s="42" customFormat="1" ht="17.100000000000001" customHeight="1">
      <c r="A35" s="43"/>
      <c r="B35" s="50"/>
      <c r="C35" s="82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3"/>
    </row>
    <row r="36" spans="1:32" s="42" customFormat="1" ht="17.100000000000001" customHeight="1">
      <c r="A36" s="43"/>
      <c r="B36" s="53"/>
      <c r="C36" s="53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3"/>
      <c r="T36" s="43"/>
      <c r="X36" s="117">
        <v>8</v>
      </c>
      <c r="Y36" s="181" t="s">
        <v>106</v>
      </c>
      <c r="AA36" s="182"/>
      <c r="AB36" s="183"/>
      <c r="AC36" s="120"/>
      <c r="AD36" s="120"/>
      <c r="AE36" s="120"/>
      <c r="AF36" s="120"/>
    </row>
    <row r="37" spans="1:32" s="42" customFormat="1" ht="17.100000000000001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X37" s="118">
        <v>9</v>
      </c>
      <c r="Y37" s="181" t="s">
        <v>107</v>
      </c>
      <c r="AA37" s="182"/>
      <c r="AB37" s="183"/>
      <c r="AC37" s="120"/>
      <c r="AD37" s="120"/>
      <c r="AE37" s="120"/>
      <c r="AF37" s="120"/>
    </row>
    <row r="38" spans="1:32" s="42" customFormat="1" ht="17.100000000000001" customHeight="1">
      <c r="A38" s="43"/>
      <c r="B38" s="155" t="s">
        <v>31</v>
      </c>
      <c r="C38" s="49"/>
      <c r="D38" s="49"/>
      <c r="E38" s="49"/>
      <c r="F38" s="289">
        <f>J19+1</f>
        <v>42383</v>
      </c>
      <c r="G38" s="289"/>
      <c r="H38" s="289"/>
      <c r="I38" s="289"/>
      <c r="J38" s="184"/>
      <c r="K38" s="49"/>
      <c r="L38" s="290" t="s">
        <v>32</v>
      </c>
      <c r="M38" s="290"/>
      <c r="N38" s="290"/>
      <c r="O38" s="290"/>
      <c r="P38" s="61"/>
      <c r="Q38" s="61"/>
      <c r="R38" s="61"/>
      <c r="S38" s="61"/>
      <c r="T38" s="61"/>
      <c r="U38" s="49"/>
      <c r="X38" s="117">
        <v>10</v>
      </c>
      <c r="Y38" s="181" t="s">
        <v>108</v>
      </c>
      <c r="AA38" s="182"/>
      <c r="AB38" s="183"/>
      <c r="AC38" s="120"/>
      <c r="AD38" s="120"/>
      <c r="AE38" s="120"/>
      <c r="AF38" s="120"/>
    </row>
    <row r="39" spans="1:32" s="42" customFormat="1" ht="17.100000000000001" customHeight="1">
      <c r="A39" s="86"/>
      <c r="B39" s="49"/>
      <c r="C39" s="49"/>
      <c r="D39" s="49"/>
      <c r="E39" s="49"/>
      <c r="F39" s="49"/>
      <c r="G39" s="49"/>
      <c r="H39" s="49"/>
      <c r="I39" s="89"/>
      <c r="J39" s="49"/>
      <c r="K39" s="49"/>
      <c r="L39" s="49"/>
      <c r="M39" s="49"/>
      <c r="N39" s="185"/>
      <c r="O39" s="186">
        <v>3</v>
      </c>
      <c r="P39" s="187" t="str">
        <f>IF(O39=1,"( Mr.Sombut Srikampa )",IF(O39=3,"( Mr. Natthaphol Boonmee )"))</f>
        <v>( Mr. Natthaphol Boonmee )</v>
      </c>
      <c r="Q39" s="187"/>
      <c r="R39" s="187"/>
      <c r="S39" s="187"/>
      <c r="T39" s="187"/>
      <c r="U39" s="155"/>
      <c r="V39" s="88"/>
      <c r="W39" s="88"/>
      <c r="X39" s="118">
        <v>11</v>
      </c>
      <c r="Y39" s="181" t="s">
        <v>109</v>
      </c>
      <c r="AA39" s="182"/>
      <c r="AB39" s="183"/>
      <c r="AC39" s="120"/>
      <c r="AD39" s="120"/>
      <c r="AE39" s="120"/>
      <c r="AF39" s="120"/>
    </row>
    <row r="40" spans="1:32" s="42" customFormat="1" ht="17.100000000000001" customHeight="1">
      <c r="A40" s="43"/>
      <c r="B40" s="155" t="s">
        <v>110</v>
      </c>
      <c r="C40" s="155"/>
      <c r="D40" s="155"/>
      <c r="E40" s="49"/>
      <c r="F40" s="48" t="s">
        <v>109</v>
      </c>
      <c r="G40" s="184"/>
      <c r="H40" s="184"/>
      <c r="I40" s="184"/>
      <c r="J40" s="49"/>
      <c r="K40" s="49"/>
      <c r="L40" s="48"/>
      <c r="M40" s="49"/>
      <c r="N40" s="49"/>
      <c r="O40" s="49"/>
      <c r="P40" s="291" t="s">
        <v>33</v>
      </c>
      <c r="Q40" s="291"/>
      <c r="R40" s="291"/>
      <c r="S40" s="291"/>
      <c r="T40" s="291"/>
      <c r="U40" s="155"/>
      <c r="V40" s="88"/>
      <c r="W40" s="88"/>
      <c r="X40" s="47"/>
      <c r="Y40" s="181"/>
      <c r="Z40"/>
      <c r="AA40" s="104"/>
      <c r="AB40" s="104"/>
      <c r="AC40" s="104"/>
    </row>
    <row r="41" spans="1:32" s="42" customFormat="1" ht="17.100000000000001" customHeight="1">
      <c r="A41" s="43"/>
      <c r="D41" s="283"/>
      <c r="E41" s="283"/>
      <c r="F41" s="283"/>
      <c r="G41" s="283"/>
      <c r="H41" s="283"/>
      <c r="K41" s="60"/>
      <c r="L41" s="43"/>
      <c r="M41" s="43"/>
      <c r="N41" s="89"/>
      <c r="O41" s="89"/>
      <c r="P41" s="89"/>
      <c r="Q41" s="89"/>
      <c r="R41" s="89"/>
      <c r="S41" s="45"/>
      <c r="T41" s="88"/>
      <c r="U41" s="88"/>
      <c r="V41" s="88"/>
      <c r="W41" s="88"/>
    </row>
    <row r="42" spans="1:32" s="42" customFormat="1" ht="17.100000000000001" customHeight="1">
      <c r="A42" s="284"/>
      <c r="B42" s="284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4"/>
      <c r="N42" s="284"/>
      <c r="O42" s="284"/>
      <c r="P42" s="284"/>
      <c r="Q42" s="284"/>
      <c r="R42" s="284"/>
      <c r="S42" s="284"/>
      <c r="T42" s="284"/>
      <c r="U42" s="100"/>
    </row>
    <row r="43" spans="1:32" ht="17.100000000000001" customHeight="1"/>
    <row r="44" spans="1:32" ht="17.100000000000001" customHeight="1"/>
    <row r="45" spans="1:32" ht="17.100000000000001" customHeight="1"/>
    <row r="46" spans="1:32" ht="17.100000000000001" customHeight="1"/>
    <row r="47" spans="1:32" ht="17.100000000000001" customHeight="1"/>
    <row r="48" spans="1:32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</sheetData>
  <mergeCells count="10">
    <mergeCell ref="A3:V3"/>
    <mergeCell ref="J15:M15"/>
    <mergeCell ref="F38:I38"/>
    <mergeCell ref="L38:O38"/>
    <mergeCell ref="P40:T40"/>
    <mergeCell ref="D41:H41"/>
    <mergeCell ref="A42:T42"/>
    <mergeCell ref="J18:M18"/>
    <mergeCell ref="J19:M19"/>
    <mergeCell ref="J20:M20"/>
  </mergeCells>
  <pageMargins left="0.19685039370078741" right="0.19685039370078741" top="0.98425196850393704" bottom="0.19685039370078741" header="0.19685039370078741" footer="0.19685039370078741"/>
  <pageSetup paperSize="9" orientation="portrait" r:id="rId1"/>
  <headerFooter>
    <oddFooter>&amp;R&amp;"Gulim,Regular"&amp;10SP-FM-04-15 REV.0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W177"/>
  <sheetViews>
    <sheetView view="pageBreakPreview" zoomScaleNormal="100" zoomScaleSheetLayoutView="100" workbookViewId="0">
      <selection activeCell="R8" sqref="R8"/>
    </sheetView>
  </sheetViews>
  <sheetFormatPr defaultRowHeight="15"/>
  <cols>
    <col min="1" max="21" width="4.140625" customWidth="1"/>
    <col min="22" max="26" width="4.42578125" customWidth="1"/>
  </cols>
  <sheetData>
    <row r="1" spans="1:23" s="207" customFormat="1" ht="17.100000000000001" customHeight="1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</row>
    <row r="2" spans="1:23" s="207" customFormat="1" ht="17.100000000000001" customHeigh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</row>
    <row r="3" spans="1:23" s="207" customFormat="1" ht="34.5" customHeight="1">
      <c r="A3" s="287" t="s">
        <v>34</v>
      </c>
      <c r="B3" s="287"/>
      <c r="C3" s="287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7"/>
    </row>
    <row r="4" spans="1:23" s="207" customFormat="1" ht="17.100000000000001" customHeight="1">
      <c r="A4" s="157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U4" s="49"/>
      <c r="V4" s="49"/>
    </row>
    <row r="5" spans="1:23" s="207" customFormat="1" ht="17.25" customHeight="1">
      <c r="A5" s="49"/>
      <c r="B5" s="155" t="s">
        <v>10</v>
      </c>
      <c r="C5" s="155"/>
      <c r="D5" s="156"/>
      <c r="E5" s="155"/>
      <c r="G5" s="157" t="s">
        <v>11</v>
      </c>
      <c r="H5" s="48" t="str">
        <f>[1]Certificate!J5</f>
        <v>SPR15120011</v>
      </c>
      <c r="I5" s="48"/>
      <c r="J5" s="48"/>
      <c r="K5" s="48"/>
      <c r="L5" s="48"/>
      <c r="M5" s="48"/>
      <c r="N5" s="48"/>
      <c r="O5" s="48"/>
      <c r="P5" s="49"/>
      <c r="Q5" s="49"/>
      <c r="R5" s="49"/>
      <c r="U5" s="158" t="s">
        <v>125</v>
      </c>
      <c r="V5" s="49"/>
    </row>
    <row r="6" spans="1:23" s="207" customFormat="1" ht="17.100000000000001" customHeight="1">
      <c r="A6" s="49"/>
      <c r="B6" s="156"/>
      <c r="C6" s="156"/>
      <c r="D6" s="156"/>
      <c r="E6" s="155"/>
      <c r="F6" s="159"/>
      <c r="G6" s="159"/>
      <c r="H6" s="159"/>
      <c r="I6" s="155"/>
      <c r="J6" s="48"/>
      <c r="K6" s="49"/>
      <c r="L6" s="48"/>
      <c r="M6" s="48"/>
      <c r="N6" s="48"/>
      <c r="O6" s="48"/>
      <c r="P6" s="49"/>
      <c r="Q6" s="49"/>
      <c r="R6" s="49"/>
      <c r="S6" s="49"/>
      <c r="T6" s="49"/>
      <c r="U6" s="49"/>
      <c r="V6" s="49"/>
    </row>
    <row r="7" spans="1:23" s="207" customFormat="1" ht="17.100000000000001" customHeight="1">
      <c r="A7" s="49"/>
      <c r="B7" s="160"/>
      <c r="C7" s="160"/>
      <c r="D7" s="156"/>
      <c r="E7" s="156"/>
      <c r="F7" s="156"/>
      <c r="G7" s="156"/>
      <c r="H7" s="156"/>
      <c r="I7" s="157"/>
      <c r="J7" s="66"/>
      <c r="K7" s="49"/>
      <c r="L7" s="57"/>
      <c r="M7" s="57"/>
      <c r="N7" s="57"/>
      <c r="O7" s="57"/>
      <c r="P7" s="57"/>
      <c r="Q7" s="57"/>
      <c r="R7" s="57"/>
      <c r="S7" s="57"/>
      <c r="T7" s="58"/>
      <c r="U7" s="58"/>
      <c r="V7" s="58"/>
    </row>
    <row r="8" spans="1:23" s="207" customFormat="1" ht="17.100000000000001" customHeight="1">
      <c r="A8" s="49"/>
      <c r="B8" s="156"/>
      <c r="C8" s="160"/>
      <c r="D8" s="160"/>
      <c r="E8" s="156"/>
      <c r="F8" s="156"/>
      <c r="G8" s="306" t="s">
        <v>122</v>
      </c>
      <c r="H8" s="306"/>
      <c r="I8" s="306"/>
      <c r="J8" s="306"/>
      <c r="K8" s="306"/>
      <c r="L8" s="306"/>
      <c r="M8" s="306"/>
      <c r="N8" s="306"/>
      <c r="O8" s="306"/>
      <c r="P8" s="306"/>
      <c r="Q8" s="57"/>
      <c r="R8" s="57"/>
      <c r="S8" s="57"/>
      <c r="T8" s="57"/>
      <c r="U8" s="58"/>
      <c r="V8" s="58"/>
    </row>
    <row r="9" spans="1:23" s="207" customFormat="1" ht="17.100000000000001" customHeight="1">
      <c r="A9" s="49"/>
      <c r="B9" s="156"/>
      <c r="C9" s="160"/>
      <c r="D9" s="160"/>
      <c r="E9" s="156"/>
      <c r="F9" s="156"/>
      <c r="G9" s="306"/>
      <c r="H9" s="306"/>
      <c r="I9" s="306"/>
      <c r="J9" s="306"/>
      <c r="K9" s="306"/>
      <c r="L9" s="306"/>
      <c r="M9" s="306"/>
      <c r="N9" s="306"/>
      <c r="O9" s="306"/>
      <c r="P9" s="306"/>
      <c r="Q9" s="57"/>
      <c r="R9" s="57"/>
      <c r="S9" s="57"/>
      <c r="T9" s="57"/>
      <c r="U9" s="58"/>
      <c r="V9" s="58"/>
    </row>
    <row r="10" spans="1:23" s="207" customFormat="1" ht="17.100000000000001" customHeight="1">
      <c r="A10" s="48"/>
      <c r="B10" s="163"/>
      <c r="C10" s="163"/>
      <c r="D10" s="163"/>
      <c r="E10" s="163"/>
      <c r="F10" s="163"/>
      <c r="G10" s="164"/>
      <c r="H10" s="163"/>
      <c r="I10" s="61"/>
      <c r="J10" s="61"/>
      <c r="K10" s="61"/>
      <c r="L10" s="61"/>
      <c r="M10" s="61"/>
      <c r="N10" s="61"/>
      <c r="O10" s="61"/>
      <c r="P10" s="61"/>
      <c r="Q10" s="61"/>
      <c r="R10" s="48"/>
      <c r="S10" s="58"/>
      <c r="T10" s="58"/>
      <c r="U10" s="48"/>
      <c r="V10" s="211"/>
    </row>
    <row r="11" spans="1:23" s="207" customFormat="1" ht="22.5" customHeight="1">
      <c r="A11" s="49"/>
      <c r="B11" s="309" t="s">
        <v>15</v>
      </c>
      <c r="C11" s="307"/>
      <c r="D11" s="307"/>
      <c r="E11" s="307"/>
      <c r="F11" s="307"/>
      <c r="G11" s="308"/>
      <c r="H11" s="309" t="s">
        <v>17</v>
      </c>
      <c r="I11" s="307"/>
      <c r="J11" s="308"/>
      <c r="K11" s="309" t="s">
        <v>35</v>
      </c>
      <c r="L11" s="307"/>
      <c r="M11" s="308"/>
      <c r="N11" s="309" t="s">
        <v>36</v>
      </c>
      <c r="O11" s="307"/>
      <c r="P11" s="307"/>
      <c r="Q11" s="308"/>
      <c r="R11" s="307" t="s">
        <v>37</v>
      </c>
      <c r="S11" s="307"/>
      <c r="T11" s="307"/>
      <c r="U11" s="308"/>
      <c r="V11" s="49"/>
    </row>
    <row r="12" spans="1:23" s="207" customFormat="1" ht="36.75" customHeight="1">
      <c r="A12" s="49"/>
      <c r="B12" s="295" t="s">
        <v>137</v>
      </c>
      <c r="C12" s="304"/>
      <c r="D12" s="304"/>
      <c r="E12" s="304"/>
      <c r="F12" s="304"/>
      <c r="G12" s="304"/>
      <c r="H12" s="305" t="s">
        <v>138</v>
      </c>
      <c r="I12" s="293"/>
      <c r="J12" s="294"/>
      <c r="K12" s="292" t="s">
        <v>139</v>
      </c>
      <c r="L12" s="293"/>
      <c r="M12" s="294"/>
      <c r="N12" s="295" t="s">
        <v>140</v>
      </c>
      <c r="O12" s="293"/>
      <c r="P12" s="293"/>
      <c r="Q12" s="294"/>
      <c r="R12" s="296">
        <v>42664</v>
      </c>
      <c r="S12" s="297"/>
      <c r="T12" s="297"/>
      <c r="U12" s="298"/>
      <c r="V12" s="66"/>
    </row>
    <row r="13" spans="1:23" ht="17.100000000000001" customHeight="1">
      <c r="A13" s="43"/>
      <c r="B13" s="90"/>
      <c r="C13" s="91"/>
      <c r="D13" s="91"/>
      <c r="E13" s="91"/>
      <c r="F13" s="91"/>
      <c r="G13" s="91"/>
      <c r="H13" s="90"/>
      <c r="I13" s="90"/>
      <c r="J13" s="90"/>
      <c r="K13" s="92"/>
      <c r="L13" s="90"/>
      <c r="M13" s="90"/>
      <c r="N13" s="90"/>
      <c r="O13" s="90"/>
      <c r="P13" s="90"/>
      <c r="Q13" s="90"/>
      <c r="R13" s="93"/>
      <c r="S13" s="93"/>
      <c r="T13" s="93"/>
      <c r="U13" s="93"/>
      <c r="V13" s="68"/>
    </row>
    <row r="14" spans="1:23" s="207" customFormat="1" ht="17.100000000000001" customHeight="1">
      <c r="A14" s="49"/>
      <c r="B14" s="172" t="s">
        <v>38</v>
      </c>
      <c r="C14" s="204"/>
      <c r="D14" s="204"/>
      <c r="E14" s="204"/>
      <c r="F14" s="204"/>
      <c r="G14" s="204"/>
      <c r="H14" s="204"/>
      <c r="I14" s="204"/>
      <c r="J14" s="204"/>
      <c r="K14" s="204"/>
      <c r="L14" s="204"/>
      <c r="M14" s="204"/>
      <c r="N14" s="204"/>
      <c r="O14" s="204"/>
      <c r="P14" s="66"/>
      <c r="Q14" s="49"/>
      <c r="R14" s="49"/>
      <c r="S14" s="49"/>
      <c r="T14" s="49"/>
      <c r="U14" s="49"/>
      <c r="V14" s="49"/>
    </row>
    <row r="15" spans="1:23" s="207" customFormat="1" ht="17.100000000000001" customHeight="1">
      <c r="A15" s="49"/>
      <c r="B15" s="49"/>
      <c r="C15" s="49" t="s">
        <v>39</v>
      </c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66"/>
      <c r="Q15" s="66"/>
      <c r="R15" s="66"/>
      <c r="S15" s="66"/>
      <c r="T15" s="70"/>
      <c r="U15" s="49"/>
      <c r="V15" s="66"/>
    </row>
    <row r="16" spans="1:23" s="207" customFormat="1" ht="17.100000000000001" customHeight="1">
      <c r="A16" s="49"/>
      <c r="B16" s="82" t="s">
        <v>40</v>
      </c>
      <c r="C16" s="205"/>
      <c r="D16" s="205"/>
      <c r="E16" s="205"/>
      <c r="F16" s="205"/>
      <c r="G16" s="205"/>
      <c r="H16" s="205"/>
      <c r="I16" s="49"/>
      <c r="J16" s="49"/>
      <c r="K16" s="49"/>
      <c r="L16" s="49"/>
      <c r="M16" s="49"/>
      <c r="N16" s="49"/>
      <c r="O16" s="49"/>
      <c r="P16" s="66"/>
      <c r="Q16" s="66"/>
      <c r="R16" s="70"/>
      <c r="S16" s="49"/>
      <c r="T16" s="66"/>
      <c r="U16" s="49"/>
      <c r="V16" s="49"/>
    </row>
    <row r="17" spans="1:22" s="207" customFormat="1" ht="17.100000000000001" customHeight="1">
      <c r="A17" s="49"/>
      <c r="B17" s="170"/>
      <c r="C17" s="167"/>
      <c r="D17" s="156"/>
      <c r="E17" s="172"/>
      <c r="F17" s="156"/>
      <c r="G17" s="156"/>
      <c r="H17" s="156"/>
      <c r="I17" s="167"/>
      <c r="J17" s="285"/>
      <c r="K17" s="286"/>
      <c r="L17" s="286"/>
      <c r="M17" s="286"/>
      <c r="N17" s="49"/>
      <c r="O17" s="66"/>
      <c r="P17" s="66"/>
      <c r="Q17" s="66"/>
      <c r="R17" s="70"/>
      <c r="S17" s="49"/>
      <c r="T17" s="66"/>
      <c r="U17" s="49"/>
      <c r="V17" s="49"/>
    </row>
    <row r="18" spans="1:22" ht="17.100000000000001" customHeight="1">
      <c r="A18" s="43"/>
      <c r="B18" s="69"/>
      <c r="C18" s="64"/>
      <c r="D18" s="46"/>
      <c r="E18" s="71"/>
      <c r="F18" s="46"/>
      <c r="G18" s="46"/>
      <c r="H18" s="46"/>
      <c r="I18" s="65"/>
      <c r="J18" s="299"/>
      <c r="K18" s="300"/>
      <c r="L18" s="300"/>
      <c r="M18" s="300"/>
      <c r="N18" s="42"/>
      <c r="O18" s="66"/>
      <c r="P18" s="66"/>
      <c r="Q18" s="66"/>
      <c r="R18" s="70"/>
      <c r="S18" s="43"/>
      <c r="T18" s="67"/>
      <c r="U18" s="43"/>
      <c r="V18" s="42"/>
    </row>
    <row r="19" spans="1:22" ht="17.100000000000001" customHeight="1">
      <c r="A19" s="43"/>
      <c r="B19" s="44"/>
      <c r="C19" s="64"/>
      <c r="D19" s="46"/>
      <c r="E19" s="45"/>
      <c r="F19" s="46"/>
      <c r="G19" s="46"/>
      <c r="H19" s="46"/>
      <c r="I19" s="65"/>
      <c r="J19" s="300"/>
      <c r="K19" s="300"/>
      <c r="L19" s="300"/>
      <c r="M19" s="300"/>
      <c r="N19" s="42"/>
      <c r="O19" s="66"/>
      <c r="P19" s="66"/>
      <c r="Q19" s="66"/>
      <c r="R19" s="70"/>
      <c r="S19" s="43"/>
      <c r="T19" s="67"/>
      <c r="U19" s="43"/>
      <c r="V19" s="42"/>
    </row>
    <row r="20" spans="1:22" ht="17.100000000000001" customHeight="1">
      <c r="A20" s="43"/>
      <c r="B20" s="44"/>
      <c r="C20" s="64"/>
      <c r="D20" s="46"/>
      <c r="E20" s="45"/>
      <c r="F20" s="46"/>
      <c r="G20" s="64"/>
      <c r="H20" s="72"/>
      <c r="I20" s="73"/>
      <c r="J20" s="73"/>
      <c r="K20" s="73"/>
      <c r="L20" s="56"/>
      <c r="M20" s="56"/>
      <c r="N20" s="42"/>
      <c r="O20" s="66"/>
      <c r="P20" s="70"/>
      <c r="Q20" s="43"/>
      <c r="R20" s="67"/>
      <c r="S20" s="43"/>
      <c r="T20" s="42"/>
      <c r="U20" s="42"/>
      <c r="V20" s="42"/>
    </row>
    <row r="21" spans="1:22" ht="17.100000000000001" customHeight="1">
      <c r="A21" s="43"/>
      <c r="B21" s="54"/>
      <c r="C21" s="55"/>
      <c r="D21" s="55"/>
      <c r="E21" s="55"/>
      <c r="F21" s="55"/>
      <c r="G21" s="55"/>
      <c r="H21" s="74"/>
      <c r="I21" s="75"/>
      <c r="J21" s="56"/>
      <c r="K21" s="56"/>
      <c r="L21" s="76"/>
      <c r="M21" s="53"/>
      <c r="N21" s="42"/>
      <c r="O21" s="77"/>
      <c r="P21" s="77"/>
      <c r="Q21" s="43"/>
      <c r="R21" s="43"/>
      <c r="S21" s="43"/>
      <c r="T21" s="42"/>
      <c r="U21" s="42"/>
      <c r="V21" s="42"/>
    </row>
    <row r="22" spans="1:22" ht="17.100000000000001" customHeight="1">
      <c r="A22" s="43"/>
      <c r="B22" s="54"/>
      <c r="C22" s="55"/>
      <c r="D22" s="55"/>
      <c r="E22" s="55"/>
      <c r="F22" s="46"/>
      <c r="G22" s="46"/>
      <c r="H22" s="46"/>
      <c r="I22" s="47"/>
      <c r="J22" s="78"/>
      <c r="K22" s="53"/>
      <c r="L22" s="53"/>
      <c r="M22" s="53"/>
      <c r="N22" s="42"/>
      <c r="O22" s="49"/>
      <c r="P22" s="49"/>
      <c r="Q22" s="49"/>
      <c r="R22" s="49"/>
      <c r="S22" s="43"/>
      <c r="T22" s="43"/>
      <c r="U22" s="43"/>
      <c r="V22" s="42"/>
    </row>
    <row r="23" spans="1:22" ht="17.100000000000001" customHeight="1">
      <c r="A23" s="43"/>
      <c r="B23" s="54"/>
      <c r="C23" s="45"/>
      <c r="D23" s="45"/>
      <c r="E23" s="45"/>
      <c r="F23" s="46"/>
      <c r="G23" s="46"/>
      <c r="H23" s="46"/>
      <c r="I23" s="79"/>
      <c r="J23" s="78"/>
      <c r="K23" s="53"/>
      <c r="L23" s="53"/>
      <c r="M23" s="53"/>
      <c r="N23" s="42"/>
      <c r="O23" s="49"/>
      <c r="P23" s="49"/>
      <c r="Q23" s="49"/>
      <c r="R23" s="49"/>
      <c r="S23" s="43"/>
      <c r="T23" s="43"/>
      <c r="U23" s="43"/>
      <c r="V23" s="62"/>
    </row>
    <row r="24" spans="1:22" ht="17.100000000000001" customHeight="1">
      <c r="A24" s="43"/>
      <c r="B24" s="54"/>
      <c r="C24" s="45"/>
      <c r="D24" s="45"/>
      <c r="E24" s="45"/>
      <c r="F24" s="46"/>
      <c r="G24" s="46"/>
      <c r="H24" s="46"/>
      <c r="I24" s="79"/>
      <c r="J24" s="78"/>
      <c r="K24" s="53"/>
      <c r="L24" s="53"/>
      <c r="M24" s="53"/>
      <c r="N24" s="42"/>
      <c r="O24" s="49"/>
      <c r="P24" s="49"/>
      <c r="Q24" s="49"/>
      <c r="R24" s="49"/>
      <c r="S24" s="43"/>
      <c r="T24" s="43"/>
      <c r="U24" s="43"/>
      <c r="V24" s="62"/>
    </row>
    <row r="25" spans="1:22" ht="17.100000000000001" customHeight="1">
      <c r="A25" s="43"/>
      <c r="B25" s="50"/>
      <c r="C25" s="46"/>
      <c r="D25" s="45"/>
      <c r="E25" s="45"/>
      <c r="F25" s="45"/>
      <c r="G25" s="45"/>
      <c r="H25" s="51"/>
      <c r="I25" s="53"/>
      <c r="J25" s="53"/>
      <c r="K25" s="53"/>
      <c r="L25" s="53"/>
      <c r="M25" s="53"/>
      <c r="N25" s="67"/>
      <c r="O25" s="43"/>
      <c r="P25" s="43"/>
      <c r="Q25" s="43"/>
      <c r="R25" s="43"/>
      <c r="S25" s="43"/>
      <c r="T25" s="43"/>
      <c r="U25" s="62"/>
      <c r="V25" s="62"/>
    </row>
    <row r="26" spans="1:22" ht="17.100000000000001" customHeight="1">
      <c r="A26" s="60"/>
      <c r="B26" s="44"/>
      <c r="C26" s="46"/>
      <c r="D26" s="45"/>
      <c r="E26" s="45"/>
      <c r="F26" s="45"/>
      <c r="G26" s="45"/>
      <c r="H26" s="80"/>
      <c r="I26" s="81"/>
      <c r="J26" s="80"/>
      <c r="K26" s="80"/>
      <c r="L26" s="80"/>
      <c r="M26" s="81"/>
      <c r="N26" s="80"/>
      <c r="O26" s="80"/>
      <c r="P26" s="80"/>
      <c r="Q26" s="80"/>
      <c r="R26" s="80"/>
      <c r="S26" s="80"/>
      <c r="T26" s="81"/>
      <c r="U26" s="42"/>
      <c r="V26" s="42"/>
    </row>
    <row r="27" spans="1:22" ht="17.100000000000001" customHeight="1">
      <c r="A27" s="43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94"/>
    </row>
    <row r="28" spans="1:22" ht="17.100000000000001" customHeight="1">
      <c r="A28" s="43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94"/>
    </row>
    <row r="29" spans="1:22" ht="17.100000000000001" customHeight="1">
      <c r="A29" s="43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4"/>
    </row>
    <row r="30" spans="1:22" ht="17.100000000000001" customHeight="1">
      <c r="A30" s="43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83"/>
      <c r="Q30" s="83"/>
      <c r="R30" s="83"/>
      <c r="S30" s="83"/>
      <c r="T30" s="83"/>
      <c r="U30" s="84"/>
      <c r="V30" s="84"/>
    </row>
    <row r="31" spans="1:22" ht="17.100000000000001" customHeight="1">
      <c r="A31" s="43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9"/>
      <c r="Q31" s="49"/>
      <c r="R31" s="49"/>
      <c r="S31" s="49"/>
      <c r="T31" s="43"/>
      <c r="U31" s="42"/>
      <c r="V31" s="42"/>
    </row>
    <row r="32" spans="1:22" ht="17.100000000000001" customHeight="1">
      <c r="A32" s="43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9"/>
      <c r="Q32" s="49"/>
      <c r="R32" s="49"/>
      <c r="S32" s="49"/>
      <c r="T32" s="43"/>
      <c r="U32" s="42"/>
      <c r="V32" s="42"/>
    </row>
    <row r="33" spans="1:22" ht="17.100000000000001" customHeight="1">
      <c r="A33" s="43"/>
      <c r="B33" s="82"/>
      <c r="C33" s="85"/>
      <c r="D33" s="85"/>
      <c r="E33" s="85"/>
      <c r="F33" s="85"/>
      <c r="G33" s="85"/>
      <c r="H33" s="85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3"/>
      <c r="U33" s="42"/>
      <c r="V33" s="42"/>
    </row>
    <row r="34" spans="1:22" ht="17.100000000000001" customHeight="1">
      <c r="A34" s="43"/>
      <c r="B34" s="44"/>
      <c r="C34" s="95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60"/>
      <c r="U34" s="42"/>
      <c r="V34" s="42"/>
    </row>
    <row r="35" spans="1:22" ht="17.100000000000001" customHeight="1">
      <c r="A35" s="43"/>
      <c r="B35" s="52"/>
      <c r="C35" s="52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60"/>
      <c r="T35" s="60"/>
      <c r="U35" s="42"/>
      <c r="V35" s="42"/>
    </row>
    <row r="36" spans="1:22" ht="17.100000000000001" customHeight="1">
      <c r="A36" s="43"/>
      <c r="B36" s="96"/>
      <c r="C36" s="90"/>
      <c r="D36" s="85"/>
      <c r="E36" s="85"/>
      <c r="F36" s="85"/>
      <c r="G36" s="85"/>
      <c r="H36" s="85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60"/>
      <c r="T36" s="60"/>
      <c r="U36" s="42"/>
      <c r="V36" s="42"/>
    </row>
    <row r="37" spans="1:22" ht="17.100000000000001" customHeight="1">
      <c r="A37" s="43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42"/>
      <c r="V37" s="42"/>
    </row>
    <row r="38" spans="1:22" ht="17.100000000000001" customHeight="1">
      <c r="A38" s="43"/>
      <c r="B38" s="44"/>
      <c r="C38" s="62"/>
      <c r="D38" s="62"/>
      <c r="E38" s="62"/>
      <c r="F38" s="301"/>
      <c r="G38" s="301"/>
      <c r="H38" s="301"/>
      <c r="I38" s="301"/>
      <c r="J38" s="97"/>
      <c r="K38" s="62"/>
      <c r="L38" s="302"/>
      <c r="M38" s="302"/>
      <c r="N38" s="302"/>
      <c r="O38" s="302"/>
      <c r="P38" s="48"/>
      <c r="Q38" s="48"/>
      <c r="R38" s="48"/>
      <c r="S38" s="48"/>
      <c r="T38" s="48"/>
      <c r="U38" s="42"/>
      <c r="V38" s="42"/>
    </row>
    <row r="39" spans="1:22" ht="17.100000000000001" customHeight="1">
      <c r="A39" s="86"/>
      <c r="B39" s="62"/>
      <c r="C39" s="62"/>
      <c r="D39" s="62"/>
      <c r="E39" s="62"/>
      <c r="F39" s="52"/>
      <c r="G39" s="52"/>
      <c r="H39" s="52"/>
      <c r="I39" s="90"/>
      <c r="J39" s="60"/>
      <c r="K39" s="62"/>
      <c r="L39" s="60"/>
      <c r="M39" s="60"/>
      <c r="N39" s="87"/>
      <c r="O39" s="98"/>
      <c r="P39" s="90"/>
      <c r="Q39" s="90"/>
      <c r="R39" s="90"/>
      <c r="S39" s="90"/>
      <c r="T39" s="90"/>
      <c r="U39" s="88"/>
      <c r="V39" s="88"/>
    </row>
    <row r="40" spans="1:22" ht="17.100000000000001" customHeight="1">
      <c r="A40" s="43"/>
      <c r="B40" s="44"/>
      <c r="C40" s="45"/>
      <c r="D40" s="45"/>
      <c r="E40" s="62"/>
      <c r="F40" s="52"/>
      <c r="G40" s="99"/>
      <c r="H40" s="99"/>
      <c r="I40" s="99"/>
      <c r="J40" s="62"/>
      <c r="K40" s="62"/>
      <c r="L40" s="60"/>
      <c r="M40" s="60"/>
      <c r="N40" s="60"/>
      <c r="O40" s="60"/>
      <c r="P40" s="303"/>
      <c r="Q40" s="303"/>
      <c r="R40" s="303"/>
      <c r="S40" s="303"/>
      <c r="T40" s="303"/>
      <c r="U40" s="88"/>
      <c r="V40" s="88"/>
    </row>
    <row r="41" spans="1:22" ht="17.100000000000001" customHeight="1">
      <c r="A41" s="43"/>
      <c r="B41" s="42"/>
      <c r="C41" s="42"/>
      <c r="D41" s="283"/>
      <c r="E41" s="283"/>
      <c r="F41" s="283"/>
      <c r="G41" s="283"/>
      <c r="H41" s="283"/>
      <c r="I41" s="42"/>
      <c r="J41" s="42"/>
      <c r="K41" s="60"/>
      <c r="L41" s="43"/>
      <c r="M41" s="43"/>
      <c r="N41" s="89"/>
      <c r="O41" s="89"/>
      <c r="P41" s="89"/>
      <c r="Q41" s="89"/>
      <c r="R41" s="89"/>
      <c r="S41" s="45"/>
      <c r="T41" s="88"/>
      <c r="U41" s="88"/>
      <c r="V41" s="88"/>
    </row>
    <row r="42" spans="1:22" ht="17.100000000000001" customHeight="1">
      <c r="A42" s="284"/>
      <c r="B42" s="284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4"/>
      <c r="N42" s="284"/>
      <c r="O42" s="284"/>
      <c r="P42" s="284"/>
      <c r="Q42" s="284"/>
      <c r="R42" s="284"/>
      <c r="S42" s="284"/>
      <c r="T42" s="284"/>
      <c r="U42" s="100"/>
      <c r="V42" s="42"/>
    </row>
    <row r="43" spans="1:22" ht="17.100000000000001" customHeight="1"/>
    <row r="44" spans="1:22" ht="17.100000000000001" customHeight="1"/>
    <row r="45" spans="1:22" ht="17.100000000000001" customHeight="1"/>
    <row r="46" spans="1:22" ht="17.100000000000001" customHeight="1"/>
    <row r="47" spans="1:22" ht="17.100000000000001" customHeight="1"/>
    <row r="48" spans="1:22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</sheetData>
  <mergeCells count="20">
    <mergeCell ref="A3:W3"/>
    <mergeCell ref="G8:P9"/>
    <mergeCell ref="R11:U11"/>
    <mergeCell ref="B11:G11"/>
    <mergeCell ref="H11:J11"/>
    <mergeCell ref="K11:M11"/>
    <mergeCell ref="N11:Q11"/>
    <mergeCell ref="K12:M12"/>
    <mergeCell ref="N12:Q12"/>
    <mergeCell ref="R12:U12"/>
    <mergeCell ref="A42:T42"/>
    <mergeCell ref="J18:M18"/>
    <mergeCell ref="J19:M19"/>
    <mergeCell ref="F38:I38"/>
    <mergeCell ref="L38:O38"/>
    <mergeCell ref="P40:T40"/>
    <mergeCell ref="D41:H41"/>
    <mergeCell ref="J17:M17"/>
    <mergeCell ref="B12:G12"/>
    <mergeCell ref="H12:J12"/>
  </mergeCells>
  <pageMargins left="0.19685039370078741" right="0.19685039370078741" top="0.98425196850393704" bottom="0.19685039370078741" header="0.19685039370078741" footer="0.19685039370078741"/>
  <pageSetup paperSize="9" orientation="portrait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X207"/>
  <sheetViews>
    <sheetView view="pageBreakPreview" zoomScaleNormal="100" zoomScaleSheetLayoutView="100" workbookViewId="0">
      <selection activeCell="T6" sqref="T6"/>
    </sheetView>
  </sheetViews>
  <sheetFormatPr defaultRowHeight="15"/>
  <cols>
    <col min="1" max="53" width="4.42578125" customWidth="1"/>
  </cols>
  <sheetData>
    <row r="1" spans="1:22" ht="17.100000000000001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2" ht="17.100000000000001" customHeight="1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2" ht="34.5" customHeight="1">
      <c r="A3" s="339" t="s">
        <v>41</v>
      </c>
      <c r="B3" s="339"/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  <c r="Q3" s="339"/>
      <c r="R3" s="339"/>
      <c r="S3" s="339"/>
      <c r="T3" s="339"/>
      <c r="U3" s="339"/>
      <c r="V3" s="339"/>
    </row>
    <row r="4" spans="1:22" ht="16.5" customHeight="1">
      <c r="A4" s="101"/>
      <c r="B4" s="101"/>
      <c r="F4" s="101"/>
      <c r="G4" s="101"/>
      <c r="L4" s="101"/>
      <c r="M4" s="101"/>
      <c r="N4" s="101"/>
      <c r="O4" s="101"/>
      <c r="P4" s="101"/>
      <c r="Q4" s="101"/>
      <c r="R4" s="101"/>
      <c r="S4" s="101"/>
      <c r="T4" s="101"/>
    </row>
    <row r="5" spans="1:22" ht="23.1" customHeight="1">
      <c r="A5" s="102"/>
      <c r="C5" s="103" t="s">
        <v>61</v>
      </c>
      <c r="D5" s="103"/>
      <c r="E5" s="103"/>
      <c r="G5" s="228" t="str">
        <f>Report!H5</f>
        <v>SPR15120011</v>
      </c>
      <c r="H5" s="228"/>
      <c r="I5" s="228"/>
      <c r="J5" s="228"/>
      <c r="L5" s="101"/>
      <c r="M5" s="101"/>
      <c r="N5" s="102"/>
      <c r="O5" s="102"/>
      <c r="P5" s="102"/>
      <c r="Q5" s="102"/>
      <c r="S5" s="208" t="s">
        <v>124</v>
      </c>
      <c r="U5" s="207"/>
    </row>
    <row r="6" spans="1:22" ht="16.5" customHeight="1">
      <c r="A6" s="102"/>
      <c r="B6" s="114"/>
      <c r="C6" s="207"/>
      <c r="D6" s="207"/>
      <c r="E6" s="207"/>
      <c r="F6" s="207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</row>
    <row r="7" spans="1:22" s="209" customFormat="1" ht="16.5" customHeight="1">
      <c r="A7" s="102"/>
      <c r="C7" s="102" t="s">
        <v>42</v>
      </c>
      <c r="D7" s="102"/>
      <c r="E7" s="102"/>
      <c r="G7" s="210" t="s">
        <v>11</v>
      </c>
      <c r="H7" s="190">
        <f>'Data Record(Forward)'!C8</f>
        <v>0</v>
      </c>
      <c r="I7" s="191" t="s">
        <v>77</v>
      </c>
      <c r="J7" s="190">
        <f>'Data Record(Forward)'!F8</f>
        <v>10</v>
      </c>
      <c r="K7" s="109" t="s">
        <v>5</v>
      </c>
      <c r="L7" s="102"/>
      <c r="M7" s="206" t="str">
        <f>'Data Record(Forward)'!J8</f>
        <v>Resolution :</v>
      </c>
      <c r="N7" s="206"/>
      <c r="O7" s="206"/>
      <c r="P7" s="318">
        <f>'Data Record(Forward)'!M8</f>
        <v>1E-3</v>
      </c>
      <c r="Q7" s="318"/>
      <c r="R7" s="206" t="s">
        <v>5</v>
      </c>
      <c r="S7" s="207"/>
      <c r="T7" s="207"/>
      <c r="U7" s="207"/>
    </row>
    <row r="8" spans="1:22" ht="23.1" customHeight="1">
      <c r="A8" s="102"/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2"/>
      <c r="P8" s="102"/>
      <c r="T8" s="342" t="s">
        <v>129</v>
      </c>
      <c r="U8" s="342"/>
      <c r="V8" s="227" t="s">
        <v>8</v>
      </c>
    </row>
    <row r="9" spans="1:22" ht="18" customHeight="1">
      <c r="A9" s="102"/>
      <c r="B9" s="207"/>
      <c r="C9" s="252" t="s">
        <v>126</v>
      </c>
      <c r="D9" s="252"/>
      <c r="E9" s="252"/>
      <c r="F9" s="263" t="s">
        <v>135</v>
      </c>
      <c r="G9" s="264"/>
      <c r="H9" s="264"/>
      <c r="I9" s="265"/>
      <c r="J9" s="319" t="s">
        <v>127</v>
      </c>
      <c r="K9" s="320"/>
      <c r="L9" s="321"/>
      <c r="M9" s="263" t="s">
        <v>136</v>
      </c>
      <c r="N9" s="264"/>
      <c r="O9" s="264"/>
      <c r="P9" s="265"/>
      <c r="Q9" s="319" t="s">
        <v>127</v>
      </c>
      <c r="R9" s="320"/>
      <c r="S9" s="321"/>
      <c r="T9" s="340" t="s">
        <v>128</v>
      </c>
      <c r="U9" s="337"/>
      <c r="V9" s="338"/>
    </row>
    <row r="10" spans="1:22" ht="18" customHeight="1">
      <c r="A10" s="102"/>
      <c r="B10" s="207"/>
      <c r="C10" s="252"/>
      <c r="D10" s="252"/>
      <c r="E10" s="252"/>
      <c r="F10" s="269"/>
      <c r="G10" s="270"/>
      <c r="H10" s="270"/>
      <c r="I10" s="271"/>
      <c r="J10" s="322"/>
      <c r="K10" s="275"/>
      <c r="L10" s="323"/>
      <c r="M10" s="269"/>
      <c r="N10" s="270"/>
      <c r="O10" s="270"/>
      <c r="P10" s="271"/>
      <c r="Q10" s="322"/>
      <c r="R10" s="275"/>
      <c r="S10" s="323"/>
      <c r="T10" s="341"/>
      <c r="U10" s="334"/>
      <c r="V10" s="335"/>
    </row>
    <row r="11" spans="1:22" ht="21" customHeight="1">
      <c r="A11" s="102"/>
      <c r="B11" s="207"/>
      <c r="C11" s="232">
        <f>'Data Record(Forward)'!B19</f>
        <v>0</v>
      </c>
      <c r="D11" s="232"/>
      <c r="E11" s="232"/>
      <c r="F11" s="312">
        <f>'Data Record(Forward)'!Q19</f>
        <v>0</v>
      </c>
      <c r="G11" s="313"/>
      <c r="H11" s="313"/>
      <c r="I11" s="314"/>
      <c r="J11" s="315">
        <f>'Data Record(Forward)'!T19</f>
        <v>0</v>
      </c>
      <c r="K11" s="316"/>
      <c r="L11" s="317"/>
      <c r="M11" s="312">
        <f>'Data Record(Backward)'!Q19</f>
        <v>0</v>
      </c>
      <c r="N11" s="313"/>
      <c r="O11" s="313"/>
      <c r="P11" s="314"/>
      <c r="Q11" s="327">
        <f>'Data Record(Backward)'!T19</f>
        <v>0</v>
      </c>
      <c r="R11" s="328"/>
      <c r="S11" s="329"/>
      <c r="T11" s="336">
        <f>'Uncertainty Budget'!T7</f>
        <v>0.6506663322856634</v>
      </c>
      <c r="U11" s="337"/>
      <c r="V11" s="338"/>
    </row>
    <row r="12" spans="1:22" ht="21" customHeight="1">
      <c r="A12" s="102"/>
      <c r="B12" s="207"/>
      <c r="C12" s="231">
        <f>'Data Record(Forward)'!B20</f>
        <v>0.01</v>
      </c>
      <c r="D12" s="231"/>
      <c r="E12" s="231"/>
      <c r="F12" s="312">
        <f>'Data Record(Forward)'!Q20</f>
        <v>1</v>
      </c>
      <c r="G12" s="313"/>
      <c r="H12" s="313"/>
      <c r="I12" s="314"/>
      <c r="J12" s="315">
        <f>'Data Record(Forward)'!T20</f>
        <v>0.99</v>
      </c>
      <c r="K12" s="316"/>
      <c r="L12" s="317"/>
      <c r="M12" s="312">
        <f>'Data Record(Backward)'!Q20</f>
        <v>1</v>
      </c>
      <c r="N12" s="313"/>
      <c r="O12" s="313"/>
      <c r="P12" s="314"/>
      <c r="Q12" s="315">
        <f>'Data Record(Backward)'!T20</f>
        <v>0.99</v>
      </c>
      <c r="R12" s="316"/>
      <c r="S12" s="317"/>
      <c r="T12" s="330">
        <f>'Uncertainty Budget'!T8</f>
        <v>0.65066634583587513</v>
      </c>
      <c r="U12" s="331"/>
      <c r="V12" s="332"/>
    </row>
    <row r="13" spans="1:22" ht="21" customHeight="1">
      <c r="A13" s="102"/>
      <c r="B13" s="207"/>
      <c r="C13" s="231">
        <f>'Data Record(Forward)'!B21</f>
        <v>0.02</v>
      </c>
      <c r="D13" s="231"/>
      <c r="E13" s="231"/>
      <c r="F13" s="312">
        <f>'Data Record(Forward)'!Q21</f>
        <v>2</v>
      </c>
      <c r="G13" s="313"/>
      <c r="H13" s="313"/>
      <c r="I13" s="314"/>
      <c r="J13" s="315">
        <f>'Data Record(Forward)'!T21</f>
        <v>1.98</v>
      </c>
      <c r="K13" s="316"/>
      <c r="L13" s="317"/>
      <c r="M13" s="312">
        <f>'Data Record(Backward)'!Q21</f>
        <v>2</v>
      </c>
      <c r="N13" s="313"/>
      <c r="O13" s="313"/>
      <c r="P13" s="314"/>
      <c r="Q13" s="315">
        <f>'Data Record(Backward)'!T21</f>
        <v>1.98</v>
      </c>
      <c r="R13" s="316"/>
      <c r="S13" s="317"/>
      <c r="T13" s="330">
        <f>'Uncertainty Budget'!T9</f>
        <v>0.65066638648650876</v>
      </c>
      <c r="U13" s="331"/>
      <c r="V13" s="332"/>
    </row>
    <row r="14" spans="1:22" ht="21" customHeight="1">
      <c r="A14" s="102"/>
      <c r="B14" s="207"/>
      <c r="C14" s="231">
        <f>'Data Record(Forward)'!B22</f>
        <v>0.03</v>
      </c>
      <c r="D14" s="231"/>
      <c r="E14" s="231"/>
      <c r="F14" s="312">
        <f>'Data Record(Forward)'!Q22</f>
        <v>3</v>
      </c>
      <c r="G14" s="313"/>
      <c r="H14" s="313"/>
      <c r="I14" s="314"/>
      <c r="J14" s="315">
        <f>'Data Record(Forward)'!T22</f>
        <v>2.97</v>
      </c>
      <c r="K14" s="316"/>
      <c r="L14" s="317"/>
      <c r="M14" s="312">
        <f>'Data Record(Backward)'!Q22</f>
        <v>3</v>
      </c>
      <c r="N14" s="313"/>
      <c r="O14" s="313"/>
      <c r="P14" s="314"/>
      <c r="Q14" s="315">
        <f>'Data Record(Backward)'!T22</f>
        <v>2.97</v>
      </c>
      <c r="R14" s="316"/>
      <c r="S14" s="317"/>
      <c r="T14" s="330">
        <f>'Uncertainty Budget'!T10</f>
        <v>0.65066645423755898</v>
      </c>
      <c r="U14" s="331"/>
      <c r="V14" s="332"/>
    </row>
    <row r="15" spans="1:22" ht="21" customHeight="1">
      <c r="A15" s="102"/>
      <c r="B15" s="207"/>
      <c r="C15" s="231">
        <f>'Data Record(Forward)'!B23</f>
        <v>0.04</v>
      </c>
      <c r="D15" s="231"/>
      <c r="E15" s="231"/>
      <c r="F15" s="312">
        <f>'Data Record(Forward)'!Q23</f>
        <v>4</v>
      </c>
      <c r="G15" s="313"/>
      <c r="H15" s="313"/>
      <c r="I15" s="314"/>
      <c r="J15" s="315">
        <f>'Data Record(Forward)'!T23</f>
        <v>3.96</v>
      </c>
      <c r="K15" s="316"/>
      <c r="L15" s="317"/>
      <c r="M15" s="312">
        <f>'Data Record(Backward)'!Q23</f>
        <v>4</v>
      </c>
      <c r="N15" s="313"/>
      <c r="O15" s="313"/>
      <c r="P15" s="314"/>
      <c r="Q15" s="315">
        <f>'Data Record(Backward)'!T23</f>
        <v>3.96</v>
      </c>
      <c r="R15" s="316"/>
      <c r="S15" s="317"/>
      <c r="T15" s="330">
        <f>'Uncertainty Budget'!T11</f>
        <v>0.65066654908901744</v>
      </c>
      <c r="U15" s="331"/>
      <c r="V15" s="332"/>
    </row>
    <row r="16" spans="1:22" ht="21" customHeight="1">
      <c r="A16" s="102"/>
      <c r="B16" s="207"/>
      <c r="C16" s="231">
        <f>'Data Record(Forward)'!B24</f>
        <v>0.05</v>
      </c>
      <c r="D16" s="231"/>
      <c r="E16" s="231"/>
      <c r="F16" s="312">
        <f>'Data Record(Forward)'!Q24</f>
        <v>5</v>
      </c>
      <c r="G16" s="313"/>
      <c r="H16" s="313"/>
      <c r="I16" s="314"/>
      <c r="J16" s="315">
        <f>'Data Record(Forward)'!T24</f>
        <v>4.95</v>
      </c>
      <c r="K16" s="316"/>
      <c r="L16" s="317"/>
      <c r="M16" s="312">
        <f>'Data Record(Backward)'!Q24</f>
        <v>5</v>
      </c>
      <c r="N16" s="313"/>
      <c r="O16" s="313"/>
      <c r="P16" s="314"/>
      <c r="Q16" s="315">
        <f>'Data Record(Backward)'!T24</f>
        <v>4.95</v>
      </c>
      <c r="R16" s="316"/>
      <c r="S16" s="317"/>
      <c r="T16" s="330">
        <f>'Uncertainty Budget'!T12</f>
        <v>0.65066667104087228</v>
      </c>
      <c r="U16" s="331"/>
      <c r="V16" s="332"/>
    </row>
    <row r="17" spans="1:22" ht="21" customHeight="1">
      <c r="A17" s="102"/>
      <c r="B17" s="207"/>
      <c r="C17" s="231">
        <f>'Data Record(Forward)'!B25</f>
        <v>0.06</v>
      </c>
      <c r="D17" s="231"/>
      <c r="E17" s="231"/>
      <c r="F17" s="312">
        <f>'Data Record(Forward)'!Q25</f>
        <v>6</v>
      </c>
      <c r="G17" s="313"/>
      <c r="H17" s="313"/>
      <c r="I17" s="314"/>
      <c r="J17" s="315">
        <f>'Data Record(Forward)'!T25</f>
        <v>5.94</v>
      </c>
      <c r="K17" s="316"/>
      <c r="L17" s="317"/>
      <c r="M17" s="312">
        <f>'Data Record(Backward)'!Q25</f>
        <v>6</v>
      </c>
      <c r="N17" s="313"/>
      <c r="O17" s="313"/>
      <c r="P17" s="314"/>
      <c r="Q17" s="315">
        <f>'Data Record(Backward)'!T25</f>
        <v>5.94</v>
      </c>
      <c r="R17" s="316"/>
      <c r="S17" s="317"/>
      <c r="T17" s="330">
        <f>'Uncertainty Budget'!T13</f>
        <v>0.65066682009310839</v>
      </c>
      <c r="U17" s="331"/>
      <c r="V17" s="332"/>
    </row>
    <row r="18" spans="1:22" ht="21" customHeight="1">
      <c r="A18" s="102"/>
      <c r="B18" s="207"/>
      <c r="C18" s="231">
        <f>'Data Record(Forward)'!B26</f>
        <v>7.0000000000000007E-2</v>
      </c>
      <c r="D18" s="231"/>
      <c r="E18" s="231"/>
      <c r="F18" s="312">
        <f>'Data Record(Forward)'!Q26</f>
        <v>7</v>
      </c>
      <c r="G18" s="313"/>
      <c r="H18" s="313"/>
      <c r="I18" s="314"/>
      <c r="J18" s="315">
        <f>'Data Record(Forward)'!T26</f>
        <v>6.93</v>
      </c>
      <c r="K18" s="316"/>
      <c r="L18" s="317"/>
      <c r="M18" s="312">
        <f>'Data Record(Backward)'!Q26</f>
        <v>7</v>
      </c>
      <c r="N18" s="313"/>
      <c r="O18" s="313"/>
      <c r="P18" s="314"/>
      <c r="Q18" s="315">
        <f>'Data Record(Backward)'!T26</f>
        <v>6.93</v>
      </c>
      <c r="R18" s="316"/>
      <c r="S18" s="317"/>
      <c r="T18" s="330">
        <f>'Uncertainty Budget'!T14</f>
        <v>0.6506669962457069</v>
      </c>
      <c r="U18" s="331"/>
      <c r="V18" s="332"/>
    </row>
    <row r="19" spans="1:22" ht="21" customHeight="1">
      <c r="A19" s="102"/>
      <c r="B19" s="207"/>
      <c r="C19" s="231">
        <f>'Data Record(Forward)'!B27</f>
        <v>0.08</v>
      </c>
      <c r="D19" s="231"/>
      <c r="E19" s="231"/>
      <c r="F19" s="312">
        <f>'Data Record(Forward)'!Q27</f>
        <v>8</v>
      </c>
      <c r="G19" s="313"/>
      <c r="H19" s="313"/>
      <c r="I19" s="314"/>
      <c r="J19" s="315">
        <f>'Data Record(Forward)'!T27</f>
        <v>7.92</v>
      </c>
      <c r="K19" s="316"/>
      <c r="L19" s="317"/>
      <c r="M19" s="312">
        <f>'Data Record(Backward)'!Q27</f>
        <v>8</v>
      </c>
      <c r="N19" s="313"/>
      <c r="O19" s="313"/>
      <c r="P19" s="314"/>
      <c r="Q19" s="315">
        <f>'Data Record(Backward)'!T27</f>
        <v>7.92</v>
      </c>
      <c r="R19" s="316"/>
      <c r="S19" s="317"/>
      <c r="T19" s="330">
        <f>'Uncertainty Budget'!T15</f>
        <v>0.65066719949864593</v>
      </c>
      <c r="U19" s="331"/>
      <c r="V19" s="332"/>
    </row>
    <row r="20" spans="1:22" ht="21" customHeight="1">
      <c r="A20" s="102"/>
      <c r="B20" s="207"/>
      <c r="C20" s="231">
        <f>'Data Record(Forward)'!B28</f>
        <v>0.09</v>
      </c>
      <c r="D20" s="231"/>
      <c r="E20" s="231"/>
      <c r="F20" s="312">
        <f>'Data Record(Forward)'!Q28</f>
        <v>9</v>
      </c>
      <c r="G20" s="313"/>
      <c r="H20" s="313"/>
      <c r="I20" s="314"/>
      <c r="J20" s="315">
        <f>'Data Record(Forward)'!T28</f>
        <v>8.91</v>
      </c>
      <c r="K20" s="316"/>
      <c r="L20" s="317"/>
      <c r="M20" s="312">
        <f>'Data Record(Backward)'!Q28</f>
        <v>9</v>
      </c>
      <c r="N20" s="313"/>
      <c r="O20" s="313"/>
      <c r="P20" s="314"/>
      <c r="Q20" s="315">
        <f>'Data Record(Backward)'!T28</f>
        <v>8.91</v>
      </c>
      <c r="R20" s="316"/>
      <c r="S20" s="317"/>
      <c r="T20" s="330">
        <f>'Uncertainty Budget'!T16</f>
        <v>0.65066742985190007</v>
      </c>
      <c r="U20" s="331"/>
      <c r="V20" s="332"/>
    </row>
    <row r="21" spans="1:22" ht="21" customHeight="1">
      <c r="A21" s="102"/>
      <c r="B21" s="207"/>
      <c r="C21" s="231">
        <f>'Data Record(Forward)'!B29</f>
        <v>0.1</v>
      </c>
      <c r="D21" s="231"/>
      <c r="E21" s="231"/>
      <c r="F21" s="312">
        <f>'Data Record(Forward)'!Q29</f>
        <v>10</v>
      </c>
      <c r="G21" s="313"/>
      <c r="H21" s="313"/>
      <c r="I21" s="314"/>
      <c r="J21" s="315">
        <f>'Data Record(Forward)'!T29</f>
        <v>9.9</v>
      </c>
      <c r="K21" s="316"/>
      <c r="L21" s="317"/>
      <c r="M21" s="312">
        <f>'Data Record(Backward)'!Q29</f>
        <v>10</v>
      </c>
      <c r="N21" s="313"/>
      <c r="O21" s="313"/>
      <c r="P21" s="314"/>
      <c r="Q21" s="315">
        <f>'Data Record(Backward)'!T29</f>
        <v>9.9</v>
      </c>
      <c r="R21" s="316"/>
      <c r="S21" s="317"/>
      <c r="T21" s="330">
        <f>'Uncertainty Budget'!T17</f>
        <v>0.65066768730544067</v>
      </c>
      <c r="U21" s="331"/>
      <c r="V21" s="332"/>
    </row>
    <row r="22" spans="1:22" ht="21" customHeight="1">
      <c r="A22" s="102"/>
      <c r="B22" s="207"/>
      <c r="C22" s="231">
        <f>'Data Record(Forward)'!B41</f>
        <v>0.4</v>
      </c>
      <c r="D22" s="231"/>
      <c r="E22" s="231"/>
      <c r="F22" s="312">
        <f>'Data Record(Forward)'!Q41</f>
        <v>11</v>
      </c>
      <c r="G22" s="313"/>
      <c r="H22" s="313"/>
      <c r="I22" s="314"/>
      <c r="J22" s="315">
        <f>'Data Record(Forward)'!T41</f>
        <v>10.6</v>
      </c>
      <c r="K22" s="316"/>
      <c r="L22" s="317"/>
      <c r="M22" s="312">
        <f>'Data Record(Backward)'!Q30</f>
        <v>11</v>
      </c>
      <c r="N22" s="313"/>
      <c r="O22" s="313"/>
      <c r="P22" s="314"/>
      <c r="Q22" s="315">
        <f>'Data Record(Backward)'!T30</f>
        <v>10.8</v>
      </c>
      <c r="R22" s="316"/>
      <c r="S22" s="317"/>
      <c r="T22" s="330">
        <f>'Uncertainty Budget'!T18</f>
        <v>0.65068801226348927</v>
      </c>
      <c r="U22" s="331"/>
      <c r="V22" s="332"/>
    </row>
    <row r="23" spans="1:22" ht="21" customHeight="1">
      <c r="A23" s="102"/>
      <c r="B23" s="207"/>
      <c r="C23" s="231">
        <f>'Data Record(Forward)'!B42</f>
        <v>0.5</v>
      </c>
      <c r="D23" s="231"/>
      <c r="E23" s="231"/>
      <c r="F23" s="312">
        <f>'Data Record(Forward)'!Q42</f>
        <v>12</v>
      </c>
      <c r="G23" s="313"/>
      <c r="H23" s="313"/>
      <c r="I23" s="314"/>
      <c r="J23" s="315">
        <f>'Data Record(Forward)'!T42</f>
        <v>11.5</v>
      </c>
      <c r="K23" s="316"/>
      <c r="L23" s="317"/>
      <c r="M23" s="312">
        <f>'Data Record(Backward)'!Q31</f>
        <v>12</v>
      </c>
      <c r="N23" s="313"/>
      <c r="O23" s="313"/>
      <c r="P23" s="314"/>
      <c r="Q23" s="315">
        <f>'Data Record(Backward)'!T31</f>
        <v>11.75</v>
      </c>
      <c r="R23" s="316"/>
      <c r="S23" s="317"/>
      <c r="T23" s="330">
        <f>'Uncertainty Budget'!T19</f>
        <v>0.65070020693358532</v>
      </c>
      <c r="U23" s="331"/>
      <c r="V23" s="332"/>
    </row>
    <row r="24" spans="1:22" ht="21" customHeight="1">
      <c r="A24" s="102"/>
      <c r="B24" s="207"/>
      <c r="C24" s="231">
        <f>'Data Record(Forward)'!B43</f>
        <v>0.6</v>
      </c>
      <c r="D24" s="231"/>
      <c r="E24" s="231"/>
      <c r="F24" s="312">
        <f>'Data Record(Forward)'!Q43</f>
        <v>13</v>
      </c>
      <c r="G24" s="313"/>
      <c r="H24" s="313"/>
      <c r="I24" s="314"/>
      <c r="J24" s="315">
        <f>'Data Record(Forward)'!T43</f>
        <v>12.4</v>
      </c>
      <c r="K24" s="316"/>
      <c r="L24" s="317"/>
      <c r="M24" s="312">
        <f>'Data Record(Backward)'!Q32</f>
        <v>13</v>
      </c>
      <c r="N24" s="313"/>
      <c r="O24" s="313"/>
      <c r="P24" s="314"/>
      <c r="Q24" s="315">
        <f>'Data Record(Backward)'!T32</f>
        <v>12.7</v>
      </c>
      <c r="R24" s="316"/>
      <c r="S24" s="317"/>
      <c r="T24" s="330">
        <f>'Uncertainty Budget'!T20</f>
        <v>0.65071511122001569</v>
      </c>
      <c r="U24" s="331"/>
      <c r="V24" s="332"/>
    </row>
    <row r="25" spans="1:22" ht="21" customHeight="1">
      <c r="A25" s="102"/>
      <c r="B25" s="207"/>
      <c r="C25" s="231">
        <f>'Data Record(Forward)'!B44</f>
        <v>0.7</v>
      </c>
      <c r="D25" s="231"/>
      <c r="E25" s="231"/>
      <c r="F25" s="312">
        <f>'Data Record(Forward)'!Q44</f>
        <v>14</v>
      </c>
      <c r="G25" s="313"/>
      <c r="H25" s="313"/>
      <c r="I25" s="314"/>
      <c r="J25" s="315">
        <f>'Data Record(Forward)'!T44</f>
        <v>13.3</v>
      </c>
      <c r="K25" s="316"/>
      <c r="L25" s="317"/>
      <c r="M25" s="312">
        <f>'Data Record(Backward)'!Q33</f>
        <v>14</v>
      </c>
      <c r="N25" s="313"/>
      <c r="O25" s="313"/>
      <c r="P25" s="314"/>
      <c r="Q25" s="315">
        <f>'Data Record(Backward)'!T33</f>
        <v>13.65</v>
      </c>
      <c r="R25" s="316"/>
      <c r="S25" s="317"/>
      <c r="T25" s="330">
        <f>'Uncertainty Budget'!T21</f>
        <v>0.65073272493659851</v>
      </c>
      <c r="U25" s="331"/>
      <c r="V25" s="332"/>
    </row>
    <row r="26" spans="1:22" ht="21" customHeight="1">
      <c r="A26" s="102"/>
      <c r="B26" s="207"/>
      <c r="C26" s="231">
        <f>'Data Record(Forward)'!B45</f>
        <v>0.8</v>
      </c>
      <c r="D26" s="231"/>
      <c r="E26" s="231"/>
      <c r="F26" s="312">
        <f>'Data Record(Forward)'!Q45</f>
        <v>15</v>
      </c>
      <c r="G26" s="313"/>
      <c r="H26" s="313"/>
      <c r="I26" s="314"/>
      <c r="J26" s="315">
        <f>'Data Record(Forward)'!T45</f>
        <v>14.2</v>
      </c>
      <c r="K26" s="316"/>
      <c r="L26" s="317"/>
      <c r="M26" s="312">
        <f>'Data Record(Backward)'!Q34</f>
        <v>15</v>
      </c>
      <c r="N26" s="313"/>
      <c r="O26" s="313"/>
      <c r="P26" s="314"/>
      <c r="Q26" s="315">
        <f>'Data Record(Backward)'!T34</f>
        <v>14.6</v>
      </c>
      <c r="R26" s="316"/>
      <c r="S26" s="317"/>
      <c r="T26" s="330">
        <f>'Uncertainty Budget'!T22</f>
        <v>0.65075304786332788</v>
      </c>
      <c r="U26" s="331"/>
      <c r="V26" s="332"/>
    </row>
    <row r="27" spans="1:22" ht="21" customHeight="1">
      <c r="A27" s="102"/>
      <c r="B27" s="207"/>
      <c r="C27" s="231">
        <f>'Data Record(Forward)'!B46</f>
        <v>0.9</v>
      </c>
      <c r="D27" s="231"/>
      <c r="E27" s="231"/>
      <c r="F27" s="312">
        <f>'Data Record(Forward)'!Q46</f>
        <v>16</v>
      </c>
      <c r="G27" s="313"/>
      <c r="H27" s="313"/>
      <c r="I27" s="314"/>
      <c r="J27" s="315">
        <f>'Data Record(Forward)'!T46</f>
        <v>15.1</v>
      </c>
      <c r="K27" s="316"/>
      <c r="L27" s="317"/>
      <c r="M27" s="312">
        <f>'Data Record(Backward)'!Q35</f>
        <v>16</v>
      </c>
      <c r="N27" s="313"/>
      <c r="O27" s="313"/>
      <c r="P27" s="314"/>
      <c r="Q27" s="315">
        <f>'Data Record(Backward)'!T35</f>
        <v>15.55</v>
      </c>
      <c r="R27" s="316"/>
      <c r="S27" s="317"/>
      <c r="T27" s="330">
        <f>'Uncertainty Budget'!T23</f>
        <v>0.65077607974638829</v>
      </c>
      <c r="U27" s="331"/>
      <c r="V27" s="332"/>
    </row>
    <row r="28" spans="1:22" ht="21" customHeight="1">
      <c r="A28" s="102"/>
      <c r="B28" s="207"/>
      <c r="C28" s="231">
        <f>'Data Record(Forward)'!B47</f>
        <v>1</v>
      </c>
      <c r="D28" s="231"/>
      <c r="E28" s="231"/>
      <c r="F28" s="312">
        <f>'Data Record(Forward)'!Q47</f>
        <v>17</v>
      </c>
      <c r="G28" s="313"/>
      <c r="H28" s="313"/>
      <c r="I28" s="314"/>
      <c r="J28" s="315">
        <f>'Data Record(Forward)'!T47</f>
        <v>16</v>
      </c>
      <c r="K28" s="316"/>
      <c r="L28" s="317"/>
      <c r="M28" s="312">
        <f>'Data Record(Backward)'!Q36</f>
        <v>17</v>
      </c>
      <c r="N28" s="313"/>
      <c r="O28" s="313"/>
      <c r="P28" s="314"/>
      <c r="Q28" s="315">
        <f>'Data Record(Backward)'!T36</f>
        <v>16.5</v>
      </c>
      <c r="R28" s="316"/>
      <c r="S28" s="317"/>
      <c r="T28" s="330">
        <f>'Uncertainty Budget'!T24</f>
        <v>0.65080182029816935</v>
      </c>
      <c r="U28" s="331"/>
      <c r="V28" s="332"/>
    </row>
    <row r="29" spans="1:22" ht="21" customHeight="1">
      <c r="A29" s="102"/>
      <c r="B29" s="207"/>
      <c r="C29" s="231">
        <f>'Data Record(Forward)'!B48</f>
        <v>1.5</v>
      </c>
      <c r="D29" s="231"/>
      <c r="E29" s="231"/>
      <c r="F29" s="312">
        <f>'Data Record(Forward)'!Q48</f>
        <v>18</v>
      </c>
      <c r="G29" s="313"/>
      <c r="H29" s="313"/>
      <c r="I29" s="314"/>
      <c r="J29" s="315">
        <f>'Data Record(Forward)'!T48</f>
        <v>16.5</v>
      </c>
      <c r="K29" s="316"/>
      <c r="L29" s="317"/>
      <c r="M29" s="312">
        <f>'Data Record(Backward)'!Q37</f>
        <v>18</v>
      </c>
      <c r="N29" s="313"/>
      <c r="O29" s="313"/>
      <c r="P29" s="314"/>
      <c r="Q29" s="315">
        <f>'Data Record(Backward)'!T37</f>
        <v>17</v>
      </c>
      <c r="R29" s="316"/>
      <c r="S29" s="317"/>
      <c r="T29" s="330">
        <f>'Uncertainty Budget'!T25</f>
        <v>0.65097114065838391</v>
      </c>
      <c r="U29" s="331"/>
      <c r="V29" s="332"/>
    </row>
    <row r="30" spans="1:22" ht="21" customHeight="1">
      <c r="A30" s="102"/>
      <c r="B30" s="207"/>
      <c r="C30" s="231">
        <f>'Data Record(Forward)'!B49</f>
        <v>2</v>
      </c>
      <c r="D30" s="231"/>
      <c r="E30" s="231"/>
      <c r="F30" s="312">
        <f>'Data Record(Forward)'!Q49</f>
        <v>19</v>
      </c>
      <c r="G30" s="313"/>
      <c r="H30" s="313"/>
      <c r="I30" s="314"/>
      <c r="J30" s="315">
        <f>'Data Record(Forward)'!T49</f>
        <v>17</v>
      </c>
      <c r="K30" s="316"/>
      <c r="L30" s="317"/>
      <c r="M30" s="312">
        <f>'Data Record(Backward)'!Q38</f>
        <v>19</v>
      </c>
      <c r="N30" s="313"/>
      <c r="O30" s="313"/>
      <c r="P30" s="314"/>
      <c r="Q30" s="315">
        <f>'Data Record(Backward)'!T38</f>
        <v>17</v>
      </c>
      <c r="R30" s="316"/>
      <c r="S30" s="317"/>
      <c r="T30" s="330">
        <f>'Uncertainty Budget'!T26</f>
        <v>0.65120811520082478</v>
      </c>
      <c r="U30" s="331"/>
      <c r="V30" s="332"/>
    </row>
    <row r="31" spans="1:22" ht="21" customHeight="1">
      <c r="A31" s="102"/>
      <c r="B31" s="207"/>
      <c r="C31" s="231">
        <f>'Data Record(Forward)'!B50</f>
        <v>2.5</v>
      </c>
      <c r="D31" s="231"/>
      <c r="E31" s="231"/>
      <c r="F31" s="312">
        <f>'Data Record(Forward)'!Q50</f>
        <v>20</v>
      </c>
      <c r="G31" s="313"/>
      <c r="H31" s="313"/>
      <c r="I31" s="314"/>
      <c r="J31" s="315">
        <f>'Data Record(Forward)'!T50</f>
        <v>17.5</v>
      </c>
      <c r="K31" s="316"/>
      <c r="L31" s="317"/>
      <c r="M31" s="312">
        <f>'Data Record(Backward)'!Q39</f>
        <v>20</v>
      </c>
      <c r="N31" s="313"/>
      <c r="O31" s="313"/>
      <c r="P31" s="314"/>
      <c r="Q31" s="315">
        <f>'Data Record(Backward)'!T39</f>
        <v>17</v>
      </c>
      <c r="R31" s="316"/>
      <c r="S31" s="317"/>
      <c r="T31" s="330">
        <f>'Uncertainty Budget'!T27</f>
        <v>0.65151267010197944</v>
      </c>
      <c r="U31" s="331"/>
      <c r="V31" s="332"/>
    </row>
    <row r="32" spans="1:22" ht="21" customHeight="1">
      <c r="A32" s="102"/>
      <c r="B32" s="207"/>
      <c r="C32" s="231">
        <f>'Data Record(Forward)'!B51</f>
        <v>3</v>
      </c>
      <c r="D32" s="231"/>
      <c r="E32" s="231"/>
      <c r="F32" s="312">
        <f>'Data Record(Forward)'!Q51</f>
        <v>21</v>
      </c>
      <c r="G32" s="313"/>
      <c r="H32" s="313"/>
      <c r="I32" s="314"/>
      <c r="J32" s="315">
        <f>'Data Record(Forward)'!T51</f>
        <v>18</v>
      </c>
      <c r="K32" s="316"/>
      <c r="L32" s="317"/>
      <c r="M32" s="312">
        <f>'Data Record(Backward)'!Q40</f>
        <v>21</v>
      </c>
      <c r="N32" s="313"/>
      <c r="O32" s="313"/>
      <c r="P32" s="314"/>
      <c r="Q32" s="315">
        <f>'Data Record(Backward)'!T40</f>
        <v>17</v>
      </c>
      <c r="R32" s="316"/>
      <c r="S32" s="317"/>
      <c r="T32" s="330">
        <f>'Uncertainty Budget'!T28</f>
        <v>0.65188471064297671</v>
      </c>
      <c r="U32" s="331"/>
      <c r="V32" s="332"/>
    </row>
    <row r="33" spans="1:24" ht="21" customHeight="1">
      <c r="A33" s="102"/>
      <c r="B33" s="207"/>
      <c r="C33" s="231">
        <f>'Data Record(Forward)'!B52</f>
        <v>3.5</v>
      </c>
      <c r="D33" s="231"/>
      <c r="E33" s="231"/>
      <c r="F33" s="312">
        <f>'Data Record(Forward)'!Q52</f>
        <v>22</v>
      </c>
      <c r="G33" s="313"/>
      <c r="H33" s="313"/>
      <c r="I33" s="314"/>
      <c r="J33" s="315">
        <f>'Data Record(Forward)'!T52</f>
        <v>18.5</v>
      </c>
      <c r="K33" s="316"/>
      <c r="L33" s="317"/>
      <c r="M33" s="312">
        <f>'Data Record(Backward)'!Q41</f>
        <v>22</v>
      </c>
      <c r="N33" s="313"/>
      <c r="O33" s="313"/>
      <c r="P33" s="314"/>
      <c r="Q33" s="315">
        <f>'Data Record(Backward)'!T41</f>
        <v>17</v>
      </c>
      <c r="R33" s="316"/>
      <c r="S33" s="317"/>
      <c r="T33" s="330">
        <f>'Uncertainty Budget'!T29</f>
        <v>0.65232412135640883</v>
      </c>
      <c r="U33" s="331"/>
      <c r="V33" s="332"/>
    </row>
    <row r="34" spans="1:24" ht="21" customHeight="1">
      <c r="A34" s="102"/>
      <c r="B34" s="207"/>
      <c r="C34" s="231">
        <f>'Data Record(Forward)'!B53</f>
        <v>4</v>
      </c>
      <c r="D34" s="231"/>
      <c r="E34" s="231"/>
      <c r="F34" s="312">
        <f>'Data Record(Forward)'!Q53</f>
        <v>23</v>
      </c>
      <c r="G34" s="313"/>
      <c r="H34" s="313"/>
      <c r="I34" s="314"/>
      <c r="J34" s="315">
        <f>'Data Record(Forward)'!T53</f>
        <v>19</v>
      </c>
      <c r="K34" s="316"/>
      <c r="L34" s="317"/>
      <c r="M34" s="312">
        <f>'Data Record(Backward)'!Q42</f>
        <v>23</v>
      </c>
      <c r="N34" s="313"/>
      <c r="O34" s="313"/>
      <c r="P34" s="314"/>
      <c r="Q34" s="315">
        <f>'Data Record(Backward)'!T42</f>
        <v>13</v>
      </c>
      <c r="R34" s="316"/>
      <c r="S34" s="317"/>
      <c r="T34" s="330">
        <f>'Uncertainty Budget'!T30</f>
        <v>0.65283076620469627</v>
      </c>
      <c r="U34" s="331"/>
      <c r="V34" s="332"/>
    </row>
    <row r="35" spans="1:24" ht="21" customHeight="1">
      <c r="A35" s="102"/>
      <c r="B35" s="207"/>
      <c r="C35" s="231">
        <f>'Data Record(Forward)'!B54</f>
        <v>4.5</v>
      </c>
      <c r="D35" s="231"/>
      <c r="E35" s="231"/>
      <c r="F35" s="312">
        <f>'Data Record(Forward)'!Q54</f>
        <v>24</v>
      </c>
      <c r="G35" s="313"/>
      <c r="H35" s="313"/>
      <c r="I35" s="314"/>
      <c r="J35" s="315">
        <f>'Data Record(Forward)'!T54</f>
        <v>19.5</v>
      </c>
      <c r="K35" s="316"/>
      <c r="L35" s="317"/>
      <c r="M35" s="312">
        <f>'Data Record(Backward)'!Q43</f>
        <v>24</v>
      </c>
      <c r="N35" s="313"/>
      <c r="O35" s="313"/>
      <c r="P35" s="314"/>
      <c r="Q35" s="315">
        <f>'Data Record(Backward)'!T43</f>
        <v>9</v>
      </c>
      <c r="R35" s="316"/>
      <c r="S35" s="317"/>
      <c r="T35" s="330">
        <f>'Uncertainty Budget'!T31</f>
        <v>0.65340448878935431</v>
      </c>
      <c r="U35" s="331"/>
      <c r="V35" s="332"/>
    </row>
    <row r="36" spans="1:24" ht="21" customHeight="1">
      <c r="A36" s="102"/>
      <c r="B36" s="207"/>
      <c r="C36" s="231">
        <f>'Data Record(Forward)'!B55</f>
        <v>5</v>
      </c>
      <c r="D36" s="231"/>
      <c r="E36" s="231"/>
      <c r="F36" s="312">
        <f>'Data Record(Forward)'!Q55</f>
        <v>25</v>
      </c>
      <c r="G36" s="313"/>
      <c r="H36" s="313"/>
      <c r="I36" s="314"/>
      <c r="J36" s="315">
        <f>'Data Record(Forward)'!T55</f>
        <v>20</v>
      </c>
      <c r="K36" s="316"/>
      <c r="L36" s="317"/>
      <c r="M36" s="312">
        <f>'Data Record(Backward)'!Q44</f>
        <v>25</v>
      </c>
      <c r="N36" s="313"/>
      <c r="O36" s="313"/>
      <c r="P36" s="314"/>
      <c r="Q36" s="315">
        <f>'Data Record(Backward)'!T44</f>
        <v>5</v>
      </c>
      <c r="R36" s="316"/>
      <c r="S36" s="317"/>
      <c r="T36" s="330">
        <f>'Uncertainty Budget'!T32</f>
        <v>0.65404511259041664</v>
      </c>
      <c r="U36" s="331"/>
      <c r="V36" s="332"/>
    </row>
    <row r="37" spans="1:24" ht="21" customHeight="1">
      <c r="A37" s="102"/>
      <c r="B37" s="207"/>
      <c r="C37" s="277">
        <f>'Data Record(Forward)'!B56</f>
        <v>6</v>
      </c>
      <c r="D37" s="277"/>
      <c r="E37" s="277"/>
      <c r="F37" s="343">
        <f>'Data Record(Forward)'!Q56</f>
        <v>12</v>
      </c>
      <c r="G37" s="344"/>
      <c r="H37" s="344"/>
      <c r="I37" s="345"/>
      <c r="J37" s="324">
        <f>'Data Record(Forward)'!T56</f>
        <v>6</v>
      </c>
      <c r="K37" s="325"/>
      <c r="L37" s="326"/>
      <c r="M37" s="343">
        <f>'Data Record(Backward)'!Q45</f>
        <v>26</v>
      </c>
      <c r="N37" s="344"/>
      <c r="O37" s="344"/>
      <c r="P37" s="345"/>
      <c r="Q37" s="324">
        <f>'Data Record(Backward)'!T45</f>
        <v>1</v>
      </c>
      <c r="R37" s="325"/>
      <c r="S37" s="326"/>
      <c r="T37" s="333">
        <f>'Uncertainty Budget'!T33</f>
        <v>0.65552625879523496</v>
      </c>
      <c r="U37" s="334"/>
      <c r="V37" s="335"/>
    </row>
    <row r="38" spans="1:24" ht="21" customHeight="1">
      <c r="A38" s="102"/>
      <c r="B38" s="207"/>
      <c r="C38" s="225"/>
      <c r="D38" s="225"/>
      <c r="E38" s="225"/>
      <c r="F38" s="226"/>
      <c r="G38" s="226"/>
      <c r="H38" s="226"/>
      <c r="I38" s="223"/>
      <c r="J38" s="223"/>
      <c r="K38" s="223"/>
      <c r="L38" s="226"/>
      <c r="M38" s="226"/>
      <c r="N38" s="226"/>
      <c r="O38" s="223"/>
      <c r="P38" s="223"/>
      <c r="Q38" s="223"/>
      <c r="R38" s="223"/>
      <c r="S38" s="223"/>
      <c r="T38" s="223"/>
      <c r="U38" s="102"/>
      <c r="V38" s="102"/>
    </row>
    <row r="39" spans="1:24" ht="21" customHeight="1">
      <c r="A39" s="102"/>
      <c r="B39" s="103" t="s">
        <v>43</v>
      </c>
      <c r="D39" s="110"/>
      <c r="E39" s="110"/>
      <c r="F39" s="110"/>
      <c r="G39" s="110"/>
      <c r="H39" s="110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2"/>
      <c r="V39" s="112"/>
      <c r="W39" s="102"/>
      <c r="X39" s="102"/>
    </row>
    <row r="40" spans="1:24" ht="21" customHeight="1">
      <c r="A40" s="311" t="s">
        <v>44</v>
      </c>
      <c r="B40" s="311"/>
      <c r="C40" s="311"/>
      <c r="D40" s="311"/>
      <c r="E40" s="311"/>
      <c r="F40" s="311"/>
      <c r="G40" s="311"/>
      <c r="H40" s="311"/>
      <c r="I40" s="311"/>
      <c r="J40" s="311"/>
      <c r="K40" s="311"/>
      <c r="L40" s="311"/>
      <c r="M40" s="311"/>
      <c r="N40" s="311"/>
      <c r="O40" s="311"/>
      <c r="P40" s="311"/>
      <c r="Q40" s="311"/>
      <c r="R40" s="311"/>
      <c r="S40" s="311"/>
      <c r="T40" s="311"/>
      <c r="U40" s="311"/>
      <c r="V40" s="113"/>
      <c r="W40" s="102"/>
      <c r="X40" s="102"/>
    </row>
    <row r="41" spans="1:24" ht="21" customHeight="1">
      <c r="A41" s="311" t="s">
        <v>55</v>
      </c>
      <c r="B41" s="311"/>
      <c r="C41" s="311"/>
      <c r="D41" s="311"/>
      <c r="E41" s="311"/>
      <c r="F41" s="311"/>
      <c r="G41" s="311"/>
      <c r="H41" s="311"/>
      <c r="I41" s="311"/>
      <c r="J41" s="311"/>
      <c r="K41" s="311"/>
      <c r="L41" s="311"/>
      <c r="M41" s="311"/>
      <c r="N41" s="311"/>
      <c r="O41" s="311"/>
      <c r="P41" s="311"/>
      <c r="Q41" s="311"/>
      <c r="R41" s="311"/>
      <c r="S41" s="311"/>
      <c r="T41" s="311"/>
      <c r="U41" s="311"/>
      <c r="V41" s="311"/>
      <c r="W41" s="102"/>
      <c r="X41" s="102"/>
    </row>
    <row r="42" spans="1:24" ht="21" customHeight="1">
      <c r="A42" s="310" t="s">
        <v>45</v>
      </c>
      <c r="B42" s="310"/>
      <c r="C42" s="310"/>
      <c r="D42" s="310"/>
      <c r="E42" s="310"/>
      <c r="F42" s="310"/>
      <c r="G42" s="310"/>
      <c r="H42" s="310"/>
      <c r="I42" s="310"/>
      <c r="J42" s="310"/>
      <c r="K42" s="310"/>
      <c r="L42" s="310"/>
      <c r="M42" s="310"/>
      <c r="N42" s="310"/>
      <c r="O42" s="310"/>
      <c r="P42" s="310"/>
      <c r="Q42" s="310"/>
      <c r="R42" s="310"/>
      <c r="S42" s="310"/>
      <c r="T42" s="310"/>
      <c r="U42" s="310"/>
      <c r="V42" s="115"/>
      <c r="W42" s="102"/>
      <c r="X42" s="102"/>
    </row>
    <row r="43" spans="1:24" ht="12.95" customHeight="1">
      <c r="A43" s="102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</row>
    <row r="44" spans="1:24" ht="12.95" customHeight="1">
      <c r="A44" s="102"/>
      <c r="W44" s="102"/>
      <c r="X44" s="102"/>
    </row>
    <row r="45" spans="1:24" ht="12.95" customHeight="1">
      <c r="A45" s="102"/>
      <c r="W45" s="102"/>
      <c r="X45" s="102"/>
    </row>
    <row r="46" spans="1:24" ht="12.95" customHeight="1">
      <c r="A46" s="102"/>
      <c r="B46" s="102"/>
      <c r="C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</row>
    <row r="47" spans="1:24" ht="12.95" customHeight="1">
      <c r="A47" s="102"/>
      <c r="B47" s="102"/>
      <c r="C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</row>
    <row r="48" spans="1:24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  <row r="206" ht="17.100000000000001" customHeight="1"/>
    <row r="207" ht="17.100000000000001" customHeight="1"/>
  </sheetData>
  <mergeCells count="174">
    <mergeCell ref="M33:P33"/>
    <mergeCell ref="M34:P34"/>
    <mergeCell ref="M35:P35"/>
    <mergeCell ref="M36:P36"/>
    <mergeCell ref="M37:P37"/>
    <mergeCell ref="F33:I33"/>
    <mergeCell ref="F34:I34"/>
    <mergeCell ref="F35:I35"/>
    <mergeCell ref="F36:I36"/>
    <mergeCell ref="F37:I37"/>
    <mergeCell ref="J37:L37"/>
    <mergeCell ref="T17:V17"/>
    <mergeCell ref="T18:V18"/>
    <mergeCell ref="T19:V19"/>
    <mergeCell ref="T20:V20"/>
    <mergeCell ref="M29:P29"/>
    <mergeCell ref="F23:I23"/>
    <mergeCell ref="F24:I24"/>
    <mergeCell ref="F25:I25"/>
    <mergeCell ref="F26:I26"/>
    <mergeCell ref="F27:I27"/>
    <mergeCell ref="F28:I28"/>
    <mergeCell ref="F29:I29"/>
    <mergeCell ref="M20:P20"/>
    <mergeCell ref="M21:P21"/>
    <mergeCell ref="M22:P22"/>
    <mergeCell ref="M23:P23"/>
    <mergeCell ref="M24:P24"/>
    <mergeCell ref="M25:P25"/>
    <mergeCell ref="M26:P26"/>
    <mergeCell ref="M27:P27"/>
    <mergeCell ref="M28:P28"/>
    <mergeCell ref="M17:P17"/>
    <mergeCell ref="M18:P18"/>
    <mergeCell ref="M19:P19"/>
    <mergeCell ref="A3:V3"/>
    <mergeCell ref="M9:P10"/>
    <mergeCell ref="F9:I10"/>
    <mergeCell ref="F11:I11"/>
    <mergeCell ref="F12:I12"/>
    <mergeCell ref="F13:I13"/>
    <mergeCell ref="F14:I14"/>
    <mergeCell ref="F15:I15"/>
    <mergeCell ref="F16:I16"/>
    <mergeCell ref="T15:V15"/>
    <mergeCell ref="T16:V16"/>
    <mergeCell ref="M11:P11"/>
    <mergeCell ref="M12:P12"/>
    <mergeCell ref="M13:P13"/>
    <mergeCell ref="M14:P14"/>
    <mergeCell ref="M15:P15"/>
    <mergeCell ref="M16:P16"/>
    <mergeCell ref="J16:L16"/>
    <mergeCell ref="T9:V10"/>
    <mergeCell ref="T8:U8"/>
    <mergeCell ref="M32:P32"/>
    <mergeCell ref="J24:L24"/>
    <mergeCell ref="J25:L25"/>
    <mergeCell ref="J26:L26"/>
    <mergeCell ref="J27:L27"/>
    <mergeCell ref="J28:L28"/>
    <mergeCell ref="J29:L29"/>
    <mergeCell ref="J30:L30"/>
    <mergeCell ref="J31:L31"/>
    <mergeCell ref="J32:L32"/>
    <mergeCell ref="M30:P30"/>
    <mergeCell ref="M31:P31"/>
    <mergeCell ref="F32:I32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F31:I31"/>
    <mergeCell ref="F30:I30"/>
    <mergeCell ref="A41:V41"/>
    <mergeCell ref="C9:E10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33:E33"/>
    <mergeCell ref="C34:E34"/>
    <mergeCell ref="C35:E35"/>
    <mergeCell ref="C36:E36"/>
    <mergeCell ref="C37:E37"/>
    <mergeCell ref="T11:V11"/>
    <mergeCell ref="T12:V12"/>
    <mergeCell ref="T13:V13"/>
    <mergeCell ref="T14:V14"/>
    <mergeCell ref="T21:V21"/>
    <mergeCell ref="T22:V22"/>
    <mergeCell ref="T23:V23"/>
    <mergeCell ref="T33:V33"/>
    <mergeCell ref="T34:V34"/>
    <mergeCell ref="T35:V35"/>
    <mergeCell ref="T36:V36"/>
    <mergeCell ref="T37:V37"/>
    <mergeCell ref="Q24:S24"/>
    <mergeCell ref="Q25:S25"/>
    <mergeCell ref="Q32:S32"/>
    <mergeCell ref="T24:V24"/>
    <mergeCell ref="T25:V25"/>
    <mergeCell ref="T26:V26"/>
    <mergeCell ref="T27:V27"/>
    <mergeCell ref="T28:V28"/>
    <mergeCell ref="T29:V29"/>
    <mergeCell ref="T30:V30"/>
    <mergeCell ref="T31:V31"/>
    <mergeCell ref="T32:V32"/>
    <mergeCell ref="Q26:S26"/>
    <mergeCell ref="Q27:S27"/>
    <mergeCell ref="Q28:S28"/>
    <mergeCell ref="Q29:S29"/>
    <mergeCell ref="Q35:S35"/>
    <mergeCell ref="Q36:S36"/>
    <mergeCell ref="Q37:S37"/>
    <mergeCell ref="Q11:S11"/>
    <mergeCell ref="Q12:S12"/>
    <mergeCell ref="Q13:S13"/>
    <mergeCell ref="Q14:S14"/>
    <mergeCell ref="Q15:S15"/>
    <mergeCell ref="Q16:S16"/>
    <mergeCell ref="Q17:S17"/>
    <mergeCell ref="Q18:S18"/>
    <mergeCell ref="Q19:S19"/>
    <mergeCell ref="Q30:S30"/>
    <mergeCell ref="Q31:S31"/>
    <mergeCell ref="P7:Q7"/>
    <mergeCell ref="J9:L10"/>
    <mergeCell ref="Q9:S10"/>
    <mergeCell ref="J11:L11"/>
    <mergeCell ref="J12:L12"/>
    <mergeCell ref="J13:L13"/>
    <mergeCell ref="J14:L14"/>
    <mergeCell ref="J15:L15"/>
    <mergeCell ref="Q23:S23"/>
    <mergeCell ref="A42:U42"/>
    <mergeCell ref="A40:U40"/>
    <mergeCell ref="F17:I17"/>
    <mergeCell ref="F18:I18"/>
    <mergeCell ref="F19:I19"/>
    <mergeCell ref="F20:I20"/>
    <mergeCell ref="F21:I21"/>
    <mergeCell ref="F22:I22"/>
    <mergeCell ref="J22:L22"/>
    <mergeCell ref="J23:L23"/>
    <mergeCell ref="J33:L33"/>
    <mergeCell ref="J34:L34"/>
    <mergeCell ref="J35:L35"/>
    <mergeCell ref="J36:L36"/>
    <mergeCell ref="J17:L17"/>
    <mergeCell ref="J18:L18"/>
    <mergeCell ref="J19:L19"/>
    <mergeCell ref="J20:L20"/>
    <mergeCell ref="J21:L21"/>
    <mergeCell ref="Q20:S20"/>
    <mergeCell ref="Q21:S21"/>
    <mergeCell ref="Q22:S22"/>
    <mergeCell ref="Q33:S33"/>
    <mergeCell ref="Q34:S34"/>
  </mergeCells>
  <pageMargins left="0.51181102362204722" right="0.31496062992125984" top="0.98425196850393704" bottom="0.19685039370078741" header="0.19685039370078741" footer="0.19685039370078741"/>
  <pageSetup paperSize="9" scale="89" orientation="portrait" r:id="rId1"/>
  <headerFooter>
    <oddFooter>&amp;R&amp;"Gulim,Regular"&amp;10SP-FM-04-15 REV.0</oddFooter>
  </headerFooter>
  <rowBreaks count="1" manualBreakCount="1">
    <brk id="42" max="2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X133"/>
  <sheetViews>
    <sheetView tabSelected="1" topLeftCell="A3" zoomScaleNormal="100" workbookViewId="0">
      <selection activeCell="H5" sqref="H5:I5"/>
    </sheetView>
  </sheetViews>
  <sheetFormatPr defaultRowHeight="15"/>
  <cols>
    <col min="1" max="1" width="1.140625" style="1" customWidth="1"/>
    <col min="2" max="20" width="9.7109375" style="1" customWidth="1"/>
    <col min="21" max="21" width="1.42578125" style="1" customWidth="1"/>
    <col min="51" max="256" width="9.140625" style="1"/>
    <col min="257" max="257" width="1.140625" style="1" customWidth="1"/>
    <col min="258" max="258" width="7.5703125" style="1" customWidth="1"/>
    <col min="259" max="273" width="7.140625" style="1" customWidth="1"/>
    <col min="274" max="275" width="1.42578125" style="1" customWidth="1"/>
    <col min="276" max="276" width="6.42578125" style="1" customWidth="1"/>
    <col min="277" max="278" width="8.7109375" style="1" bestFit="1" customWidth="1"/>
    <col min="279" max="512" width="9.140625" style="1"/>
    <col min="513" max="513" width="1.140625" style="1" customWidth="1"/>
    <col min="514" max="514" width="7.5703125" style="1" customWidth="1"/>
    <col min="515" max="529" width="7.140625" style="1" customWidth="1"/>
    <col min="530" max="531" width="1.42578125" style="1" customWidth="1"/>
    <col min="532" max="532" width="6.42578125" style="1" customWidth="1"/>
    <col min="533" max="534" width="8.7109375" style="1" bestFit="1" customWidth="1"/>
    <col min="535" max="768" width="9.140625" style="1"/>
    <col min="769" max="769" width="1.140625" style="1" customWidth="1"/>
    <col min="770" max="770" width="7.5703125" style="1" customWidth="1"/>
    <col min="771" max="785" width="7.140625" style="1" customWidth="1"/>
    <col min="786" max="787" width="1.42578125" style="1" customWidth="1"/>
    <col min="788" max="788" width="6.42578125" style="1" customWidth="1"/>
    <col min="789" max="790" width="8.7109375" style="1" bestFit="1" customWidth="1"/>
    <col min="791" max="1024" width="9.140625" style="1"/>
    <col min="1025" max="1025" width="1.140625" style="1" customWidth="1"/>
    <col min="1026" max="1026" width="7.5703125" style="1" customWidth="1"/>
    <col min="1027" max="1041" width="7.140625" style="1" customWidth="1"/>
    <col min="1042" max="1043" width="1.42578125" style="1" customWidth="1"/>
    <col min="1044" max="1044" width="6.42578125" style="1" customWidth="1"/>
    <col min="1045" max="1046" width="8.7109375" style="1" bestFit="1" customWidth="1"/>
    <col min="1047" max="1280" width="9.140625" style="1"/>
    <col min="1281" max="1281" width="1.140625" style="1" customWidth="1"/>
    <col min="1282" max="1282" width="7.5703125" style="1" customWidth="1"/>
    <col min="1283" max="1297" width="7.140625" style="1" customWidth="1"/>
    <col min="1298" max="1299" width="1.42578125" style="1" customWidth="1"/>
    <col min="1300" max="1300" width="6.42578125" style="1" customWidth="1"/>
    <col min="1301" max="1302" width="8.7109375" style="1" bestFit="1" customWidth="1"/>
    <col min="1303" max="1536" width="9.140625" style="1"/>
    <col min="1537" max="1537" width="1.140625" style="1" customWidth="1"/>
    <col min="1538" max="1538" width="7.5703125" style="1" customWidth="1"/>
    <col min="1539" max="1553" width="7.140625" style="1" customWidth="1"/>
    <col min="1554" max="1555" width="1.42578125" style="1" customWidth="1"/>
    <col min="1556" max="1556" width="6.42578125" style="1" customWidth="1"/>
    <col min="1557" max="1558" width="8.7109375" style="1" bestFit="1" customWidth="1"/>
    <col min="1559" max="1792" width="9.140625" style="1"/>
    <col min="1793" max="1793" width="1.140625" style="1" customWidth="1"/>
    <col min="1794" max="1794" width="7.5703125" style="1" customWidth="1"/>
    <col min="1795" max="1809" width="7.140625" style="1" customWidth="1"/>
    <col min="1810" max="1811" width="1.42578125" style="1" customWidth="1"/>
    <col min="1812" max="1812" width="6.42578125" style="1" customWidth="1"/>
    <col min="1813" max="1814" width="8.7109375" style="1" bestFit="1" customWidth="1"/>
    <col min="1815" max="2048" width="9.140625" style="1"/>
    <col min="2049" max="2049" width="1.140625" style="1" customWidth="1"/>
    <col min="2050" max="2050" width="7.5703125" style="1" customWidth="1"/>
    <col min="2051" max="2065" width="7.140625" style="1" customWidth="1"/>
    <col min="2066" max="2067" width="1.42578125" style="1" customWidth="1"/>
    <col min="2068" max="2068" width="6.42578125" style="1" customWidth="1"/>
    <col min="2069" max="2070" width="8.7109375" style="1" bestFit="1" customWidth="1"/>
    <col min="2071" max="2304" width="9.140625" style="1"/>
    <col min="2305" max="2305" width="1.140625" style="1" customWidth="1"/>
    <col min="2306" max="2306" width="7.5703125" style="1" customWidth="1"/>
    <col min="2307" max="2321" width="7.140625" style="1" customWidth="1"/>
    <col min="2322" max="2323" width="1.42578125" style="1" customWidth="1"/>
    <col min="2324" max="2324" width="6.42578125" style="1" customWidth="1"/>
    <col min="2325" max="2326" width="8.7109375" style="1" bestFit="1" customWidth="1"/>
    <col min="2327" max="2560" width="9.140625" style="1"/>
    <col min="2561" max="2561" width="1.140625" style="1" customWidth="1"/>
    <col min="2562" max="2562" width="7.5703125" style="1" customWidth="1"/>
    <col min="2563" max="2577" width="7.140625" style="1" customWidth="1"/>
    <col min="2578" max="2579" width="1.42578125" style="1" customWidth="1"/>
    <col min="2580" max="2580" width="6.42578125" style="1" customWidth="1"/>
    <col min="2581" max="2582" width="8.7109375" style="1" bestFit="1" customWidth="1"/>
    <col min="2583" max="2816" width="9.140625" style="1"/>
    <col min="2817" max="2817" width="1.140625" style="1" customWidth="1"/>
    <col min="2818" max="2818" width="7.5703125" style="1" customWidth="1"/>
    <col min="2819" max="2833" width="7.140625" style="1" customWidth="1"/>
    <col min="2834" max="2835" width="1.42578125" style="1" customWidth="1"/>
    <col min="2836" max="2836" width="6.42578125" style="1" customWidth="1"/>
    <col min="2837" max="2838" width="8.7109375" style="1" bestFit="1" customWidth="1"/>
    <col min="2839" max="3072" width="9.140625" style="1"/>
    <col min="3073" max="3073" width="1.140625" style="1" customWidth="1"/>
    <col min="3074" max="3074" width="7.5703125" style="1" customWidth="1"/>
    <col min="3075" max="3089" width="7.140625" style="1" customWidth="1"/>
    <col min="3090" max="3091" width="1.42578125" style="1" customWidth="1"/>
    <col min="3092" max="3092" width="6.42578125" style="1" customWidth="1"/>
    <col min="3093" max="3094" width="8.7109375" style="1" bestFit="1" customWidth="1"/>
    <col min="3095" max="3328" width="9.140625" style="1"/>
    <col min="3329" max="3329" width="1.140625" style="1" customWidth="1"/>
    <col min="3330" max="3330" width="7.5703125" style="1" customWidth="1"/>
    <col min="3331" max="3345" width="7.140625" style="1" customWidth="1"/>
    <col min="3346" max="3347" width="1.42578125" style="1" customWidth="1"/>
    <col min="3348" max="3348" width="6.42578125" style="1" customWidth="1"/>
    <col min="3349" max="3350" width="8.7109375" style="1" bestFit="1" customWidth="1"/>
    <col min="3351" max="3584" width="9.140625" style="1"/>
    <col min="3585" max="3585" width="1.140625" style="1" customWidth="1"/>
    <col min="3586" max="3586" width="7.5703125" style="1" customWidth="1"/>
    <col min="3587" max="3601" width="7.140625" style="1" customWidth="1"/>
    <col min="3602" max="3603" width="1.42578125" style="1" customWidth="1"/>
    <col min="3604" max="3604" width="6.42578125" style="1" customWidth="1"/>
    <col min="3605" max="3606" width="8.7109375" style="1" bestFit="1" customWidth="1"/>
    <col min="3607" max="3840" width="9.140625" style="1"/>
    <col min="3841" max="3841" width="1.140625" style="1" customWidth="1"/>
    <col min="3842" max="3842" width="7.5703125" style="1" customWidth="1"/>
    <col min="3843" max="3857" width="7.140625" style="1" customWidth="1"/>
    <col min="3858" max="3859" width="1.42578125" style="1" customWidth="1"/>
    <col min="3860" max="3860" width="6.42578125" style="1" customWidth="1"/>
    <col min="3861" max="3862" width="8.7109375" style="1" bestFit="1" customWidth="1"/>
    <col min="3863" max="4096" width="9.140625" style="1"/>
    <col min="4097" max="4097" width="1.140625" style="1" customWidth="1"/>
    <col min="4098" max="4098" width="7.5703125" style="1" customWidth="1"/>
    <col min="4099" max="4113" width="7.140625" style="1" customWidth="1"/>
    <col min="4114" max="4115" width="1.42578125" style="1" customWidth="1"/>
    <col min="4116" max="4116" width="6.42578125" style="1" customWidth="1"/>
    <col min="4117" max="4118" width="8.7109375" style="1" bestFit="1" customWidth="1"/>
    <col min="4119" max="4352" width="9.140625" style="1"/>
    <col min="4353" max="4353" width="1.140625" style="1" customWidth="1"/>
    <col min="4354" max="4354" width="7.5703125" style="1" customWidth="1"/>
    <col min="4355" max="4369" width="7.140625" style="1" customWidth="1"/>
    <col min="4370" max="4371" width="1.42578125" style="1" customWidth="1"/>
    <col min="4372" max="4372" width="6.42578125" style="1" customWidth="1"/>
    <col min="4373" max="4374" width="8.7109375" style="1" bestFit="1" customWidth="1"/>
    <col min="4375" max="4608" width="9.140625" style="1"/>
    <col min="4609" max="4609" width="1.140625" style="1" customWidth="1"/>
    <col min="4610" max="4610" width="7.5703125" style="1" customWidth="1"/>
    <col min="4611" max="4625" width="7.140625" style="1" customWidth="1"/>
    <col min="4626" max="4627" width="1.42578125" style="1" customWidth="1"/>
    <col min="4628" max="4628" width="6.42578125" style="1" customWidth="1"/>
    <col min="4629" max="4630" width="8.7109375" style="1" bestFit="1" customWidth="1"/>
    <col min="4631" max="4864" width="9.140625" style="1"/>
    <col min="4865" max="4865" width="1.140625" style="1" customWidth="1"/>
    <col min="4866" max="4866" width="7.5703125" style="1" customWidth="1"/>
    <col min="4867" max="4881" width="7.140625" style="1" customWidth="1"/>
    <col min="4882" max="4883" width="1.42578125" style="1" customWidth="1"/>
    <col min="4884" max="4884" width="6.42578125" style="1" customWidth="1"/>
    <col min="4885" max="4886" width="8.7109375" style="1" bestFit="1" customWidth="1"/>
    <col min="4887" max="5120" width="9.140625" style="1"/>
    <col min="5121" max="5121" width="1.140625" style="1" customWidth="1"/>
    <col min="5122" max="5122" width="7.5703125" style="1" customWidth="1"/>
    <col min="5123" max="5137" width="7.140625" style="1" customWidth="1"/>
    <col min="5138" max="5139" width="1.42578125" style="1" customWidth="1"/>
    <col min="5140" max="5140" width="6.42578125" style="1" customWidth="1"/>
    <col min="5141" max="5142" width="8.7109375" style="1" bestFit="1" customWidth="1"/>
    <col min="5143" max="5376" width="9.140625" style="1"/>
    <col min="5377" max="5377" width="1.140625" style="1" customWidth="1"/>
    <col min="5378" max="5378" width="7.5703125" style="1" customWidth="1"/>
    <col min="5379" max="5393" width="7.140625" style="1" customWidth="1"/>
    <col min="5394" max="5395" width="1.42578125" style="1" customWidth="1"/>
    <col min="5396" max="5396" width="6.42578125" style="1" customWidth="1"/>
    <col min="5397" max="5398" width="8.7109375" style="1" bestFit="1" customWidth="1"/>
    <col min="5399" max="5632" width="9.140625" style="1"/>
    <col min="5633" max="5633" width="1.140625" style="1" customWidth="1"/>
    <col min="5634" max="5634" width="7.5703125" style="1" customWidth="1"/>
    <col min="5635" max="5649" width="7.140625" style="1" customWidth="1"/>
    <col min="5650" max="5651" width="1.42578125" style="1" customWidth="1"/>
    <col min="5652" max="5652" width="6.42578125" style="1" customWidth="1"/>
    <col min="5653" max="5654" width="8.7109375" style="1" bestFit="1" customWidth="1"/>
    <col min="5655" max="5888" width="9.140625" style="1"/>
    <col min="5889" max="5889" width="1.140625" style="1" customWidth="1"/>
    <col min="5890" max="5890" width="7.5703125" style="1" customWidth="1"/>
    <col min="5891" max="5905" width="7.140625" style="1" customWidth="1"/>
    <col min="5906" max="5907" width="1.42578125" style="1" customWidth="1"/>
    <col min="5908" max="5908" width="6.42578125" style="1" customWidth="1"/>
    <col min="5909" max="5910" width="8.7109375" style="1" bestFit="1" customWidth="1"/>
    <col min="5911" max="6144" width="9.140625" style="1"/>
    <col min="6145" max="6145" width="1.140625" style="1" customWidth="1"/>
    <col min="6146" max="6146" width="7.5703125" style="1" customWidth="1"/>
    <col min="6147" max="6161" width="7.140625" style="1" customWidth="1"/>
    <col min="6162" max="6163" width="1.42578125" style="1" customWidth="1"/>
    <col min="6164" max="6164" width="6.42578125" style="1" customWidth="1"/>
    <col min="6165" max="6166" width="8.7109375" style="1" bestFit="1" customWidth="1"/>
    <col min="6167" max="6400" width="9.140625" style="1"/>
    <col min="6401" max="6401" width="1.140625" style="1" customWidth="1"/>
    <col min="6402" max="6402" width="7.5703125" style="1" customWidth="1"/>
    <col min="6403" max="6417" width="7.140625" style="1" customWidth="1"/>
    <col min="6418" max="6419" width="1.42578125" style="1" customWidth="1"/>
    <col min="6420" max="6420" width="6.42578125" style="1" customWidth="1"/>
    <col min="6421" max="6422" width="8.7109375" style="1" bestFit="1" customWidth="1"/>
    <col min="6423" max="6656" width="9.140625" style="1"/>
    <col min="6657" max="6657" width="1.140625" style="1" customWidth="1"/>
    <col min="6658" max="6658" width="7.5703125" style="1" customWidth="1"/>
    <col min="6659" max="6673" width="7.140625" style="1" customWidth="1"/>
    <col min="6674" max="6675" width="1.42578125" style="1" customWidth="1"/>
    <col min="6676" max="6676" width="6.42578125" style="1" customWidth="1"/>
    <col min="6677" max="6678" width="8.7109375" style="1" bestFit="1" customWidth="1"/>
    <col min="6679" max="6912" width="9.140625" style="1"/>
    <col min="6913" max="6913" width="1.140625" style="1" customWidth="1"/>
    <col min="6914" max="6914" width="7.5703125" style="1" customWidth="1"/>
    <col min="6915" max="6929" width="7.140625" style="1" customWidth="1"/>
    <col min="6930" max="6931" width="1.42578125" style="1" customWidth="1"/>
    <col min="6932" max="6932" width="6.42578125" style="1" customWidth="1"/>
    <col min="6933" max="6934" width="8.7109375" style="1" bestFit="1" customWidth="1"/>
    <col min="6935" max="7168" width="9.140625" style="1"/>
    <col min="7169" max="7169" width="1.140625" style="1" customWidth="1"/>
    <col min="7170" max="7170" width="7.5703125" style="1" customWidth="1"/>
    <col min="7171" max="7185" width="7.140625" style="1" customWidth="1"/>
    <col min="7186" max="7187" width="1.42578125" style="1" customWidth="1"/>
    <col min="7188" max="7188" width="6.42578125" style="1" customWidth="1"/>
    <col min="7189" max="7190" width="8.7109375" style="1" bestFit="1" customWidth="1"/>
    <col min="7191" max="7424" width="9.140625" style="1"/>
    <col min="7425" max="7425" width="1.140625" style="1" customWidth="1"/>
    <col min="7426" max="7426" width="7.5703125" style="1" customWidth="1"/>
    <col min="7427" max="7441" width="7.140625" style="1" customWidth="1"/>
    <col min="7442" max="7443" width="1.42578125" style="1" customWidth="1"/>
    <col min="7444" max="7444" width="6.42578125" style="1" customWidth="1"/>
    <col min="7445" max="7446" width="8.7109375" style="1" bestFit="1" customWidth="1"/>
    <col min="7447" max="7680" width="9.140625" style="1"/>
    <col min="7681" max="7681" width="1.140625" style="1" customWidth="1"/>
    <col min="7682" max="7682" width="7.5703125" style="1" customWidth="1"/>
    <col min="7683" max="7697" width="7.140625" style="1" customWidth="1"/>
    <col min="7698" max="7699" width="1.42578125" style="1" customWidth="1"/>
    <col min="7700" max="7700" width="6.42578125" style="1" customWidth="1"/>
    <col min="7701" max="7702" width="8.7109375" style="1" bestFit="1" customWidth="1"/>
    <col min="7703" max="7936" width="9.140625" style="1"/>
    <col min="7937" max="7937" width="1.140625" style="1" customWidth="1"/>
    <col min="7938" max="7938" width="7.5703125" style="1" customWidth="1"/>
    <col min="7939" max="7953" width="7.140625" style="1" customWidth="1"/>
    <col min="7954" max="7955" width="1.42578125" style="1" customWidth="1"/>
    <col min="7956" max="7956" width="6.42578125" style="1" customWidth="1"/>
    <col min="7957" max="7958" width="8.7109375" style="1" bestFit="1" customWidth="1"/>
    <col min="7959" max="8192" width="9.140625" style="1"/>
    <col min="8193" max="8193" width="1.140625" style="1" customWidth="1"/>
    <col min="8194" max="8194" width="7.5703125" style="1" customWidth="1"/>
    <col min="8195" max="8209" width="7.140625" style="1" customWidth="1"/>
    <col min="8210" max="8211" width="1.42578125" style="1" customWidth="1"/>
    <col min="8212" max="8212" width="6.42578125" style="1" customWidth="1"/>
    <col min="8213" max="8214" width="8.7109375" style="1" bestFit="1" customWidth="1"/>
    <col min="8215" max="8448" width="9.140625" style="1"/>
    <col min="8449" max="8449" width="1.140625" style="1" customWidth="1"/>
    <col min="8450" max="8450" width="7.5703125" style="1" customWidth="1"/>
    <col min="8451" max="8465" width="7.140625" style="1" customWidth="1"/>
    <col min="8466" max="8467" width="1.42578125" style="1" customWidth="1"/>
    <col min="8468" max="8468" width="6.42578125" style="1" customWidth="1"/>
    <col min="8469" max="8470" width="8.7109375" style="1" bestFit="1" customWidth="1"/>
    <col min="8471" max="8704" width="9.140625" style="1"/>
    <col min="8705" max="8705" width="1.140625" style="1" customWidth="1"/>
    <col min="8706" max="8706" width="7.5703125" style="1" customWidth="1"/>
    <col min="8707" max="8721" width="7.140625" style="1" customWidth="1"/>
    <col min="8722" max="8723" width="1.42578125" style="1" customWidth="1"/>
    <col min="8724" max="8724" width="6.42578125" style="1" customWidth="1"/>
    <col min="8725" max="8726" width="8.7109375" style="1" bestFit="1" customWidth="1"/>
    <col min="8727" max="8960" width="9.140625" style="1"/>
    <col min="8961" max="8961" width="1.140625" style="1" customWidth="1"/>
    <col min="8962" max="8962" width="7.5703125" style="1" customWidth="1"/>
    <col min="8963" max="8977" width="7.140625" style="1" customWidth="1"/>
    <col min="8978" max="8979" width="1.42578125" style="1" customWidth="1"/>
    <col min="8980" max="8980" width="6.42578125" style="1" customWidth="1"/>
    <col min="8981" max="8982" width="8.7109375" style="1" bestFit="1" customWidth="1"/>
    <col min="8983" max="9216" width="9.140625" style="1"/>
    <col min="9217" max="9217" width="1.140625" style="1" customWidth="1"/>
    <col min="9218" max="9218" width="7.5703125" style="1" customWidth="1"/>
    <col min="9219" max="9233" width="7.140625" style="1" customWidth="1"/>
    <col min="9234" max="9235" width="1.42578125" style="1" customWidth="1"/>
    <col min="9236" max="9236" width="6.42578125" style="1" customWidth="1"/>
    <col min="9237" max="9238" width="8.7109375" style="1" bestFit="1" customWidth="1"/>
    <col min="9239" max="9472" width="9.140625" style="1"/>
    <col min="9473" max="9473" width="1.140625" style="1" customWidth="1"/>
    <col min="9474" max="9474" width="7.5703125" style="1" customWidth="1"/>
    <col min="9475" max="9489" width="7.140625" style="1" customWidth="1"/>
    <col min="9490" max="9491" width="1.42578125" style="1" customWidth="1"/>
    <col min="9492" max="9492" width="6.42578125" style="1" customWidth="1"/>
    <col min="9493" max="9494" width="8.7109375" style="1" bestFit="1" customWidth="1"/>
    <col min="9495" max="9728" width="9.140625" style="1"/>
    <col min="9729" max="9729" width="1.140625" style="1" customWidth="1"/>
    <col min="9730" max="9730" width="7.5703125" style="1" customWidth="1"/>
    <col min="9731" max="9745" width="7.140625" style="1" customWidth="1"/>
    <col min="9746" max="9747" width="1.42578125" style="1" customWidth="1"/>
    <col min="9748" max="9748" width="6.42578125" style="1" customWidth="1"/>
    <col min="9749" max="9750" width="8.7109375" style="1" bestFit="1" customWidth="1"/>
    <col min="9751" max="9984" width="9.140625" style="1"/>
    <col min="9985" max="9985" width="1.140625" style="1" customWidth="1"/>
    <col min="9986" max="9986" width="7.5703125" style="1" customWidth="1"/>
    <col min="9987" max="10001" width="7.140625" style="1" customWidth="1"/>
    <col min="10002" max="10003" width="1.42578125" style="1" customWidth="1"/>
    <col min="10004" max="10004" width="6.42578125" style="1" customWidth="1"/>
    <col min="10005" max="10006" width="8.7109375" style="1" bestFit="1" customWidth="1"/>
    <col min="10007" max="10240" width="9.140625" style="1"/>
    <col min="10241" max="10241" width="1.140625" style="1" customWidth="1"/>
    <col min="10242" max="10242" width="7.5703125" style="1" customWidth="1"/>
    <col min="10243" max="10257" width="7.140625" style="1" customWidth="1"/>
    <col min="10258" max="10259" width="1.42578125" style="1" customWidth="1"/>
    <col min="10260" max="10260" width="6.42578125" style="1" customWidth="1"/>
    <col min="10261" max="10262" width="8.7109375" style="1" bestFit="1" customWidth="1"/>
    <col min="10263" max="10496" width="9.140625" style="1"/>
    <col min="10497" max="10497" width="1.140625" style="1" customWidth="1"/>
    <col min="10498" max="10498" width="7.5703125" style="1" customWidth="1"/>
    <col min="10499" max="10513" width="7.140625" style="1" customWidth="1"/>
    <col min="10514" max="10515" width="1.42578125" style="1" customWidth="1"/>
    <col min="10516" max="10516" width="6.42578125" style="1" customWidth="1"/>
    <col min="10517" max="10518" width="8.7109375" style="1" bestFit="1" customWidth="1"/>
    <col min="10519" max="10752" width="9.140625" style="1"/>
    <col min="10753" max="10753" width="1.140625" style="1" customWidth="1"/>
    <col min="10754" max="10754" width="7.5703125" style="1" customWidth="1"/>
    <col min="10755" max="10769" width="7.140625" style="1" customWidth="1"/>
    <col min="10770" max="10771" width="1.42578125" style="1" customWidth="1"/>
    <col min="10772" max="10772" width="6.42578125" style="1" customWidth="1"/>
    <col min="10773" max="10774" width="8.7109375" style="1" bestFit="1" customWidth="1"/>
    <col min="10775" max="11008" width="9.140625" style="1"/>
    <col min="11009" max="11009" width="1.140625" style="1" customWidth="1"/>
    <col min="11010" max="11010" width="7.5703125" style="1" customWidth="1"/>
    <col min="11011" max="11025" width="7.140625" style="1" customWidth="1"/>
    <col min="11026" max="11027" width="1.42578125" style="1" customWidth="1"/>
    <col min="11028" max="11028" width="6.42578125" style="1" customWidth="1"/>
    <col min="11029" max="11030" width="8.7109375" style="1" bestFit="1" customWidth="1"/>
    <col min="11031" max="11264" width="9.140625" style="1"/>
    <col min="11265" max="11265" width="1.140625" style="1" customWidth="1"/>
    <col min="11266" max="11266" width="7.5703125" style="1" customWidth="1"/>
    <col min="11267" max="11281" width="7.140625" style="1" customWidth="1"/>
    <col min="11282" max="11283" width="1.42578125" style="1" customWidth="1"/>
    <col min="11284" max="11284" width="6.42578125" style="1" customWidth="1"/>
    <col min="11285" max="11286" width="8.7109375" style="1" bestFit="1" customWidth="1"/>
    <col min="11287" max="11520" width="9.140625" style="1"/>
    <col min="11521" max="11521" width="1.140625" style="1" customWidth="1"/>
    <col min="11522" max="11522" width="7.5703125" style="1" customWidth="1"/>
    <col min="11523" max="11537" width="7.140625" style="1" customWidth="1"/>
    <col min="11538" max="11539" width="1.42578125" style="1" customWidth="1"/>
    <col min="11540" max="11540" width="6.42578125" style="1" customWidth="1"/>
    <col min="11541" max="11542" width="8.7109375" style="1" bestFit="1" customWidth="1"/>
    <col min="11543" max="11776" width="9.140625" style="1"/>
    <col min="11777" max="11777" width="1.140625" style="1" customWidth="1"/>
    <col min="11778" max="11778" width="7.5703125" style="1" customWidth="1"/>
    <col min="11779" max="11793" width="7.140625" style="1" customWidth="1"/>
    <col min="11794" max="11795" width="1.42578125" style="1" customWidth="1"/>
    <col min="11796" max="11796" width="6.42578125" style="1" customWidth="1"/>
    <col min="11797" max="11798" width="8.7109375" style="1" bestFit="1" customWidth="1"/>
    <col min="11799" max="12032" width="9.140625" style="1"/>
    <col min="12033" max="12033" width="1.140625" style="1" customWidth="1"/>
    <col min="12034" max="12034" width="7.5703125" style="1" customWidth="1"/>
    <col min="12035" max="12049" width="7.140625" style="1" customWidth="1"/>
    <col min="12050" max="12051" width="1.42578125" style="1" customWidth="1"/>
    <col min="12052" max="12052" width="6.42578125" style="1" customWidth="1"/>
    <col min="12053" max="12054" width="8.7109375" style="1" bestFit="1" customWidth="1"/>
    <col min="12055" max="12288" width="9.140625" style="1"/>
    <col min="12289" max="12289" width="1.140625" style="1" customWidth="1"/>
    <col min="12290" max="12290" width="7.5703125" style="1" customWidth="1"/>
    <col min="12291" max="12305" width="7.140625" style="1" customWidth="1"/>
    <col min="12306" max="12307" width="1.42578125" style="1" customWidth="1"/>
    <col min="12308" max="12308" width="6.42578125" style="1" customWidth="1"/>
    <col min="12309" max="12310" width="8.7109375" style="1" bestFit="1" customWidth="1"/>
    <col min="12311" max="12544" width="9.140625" style="1"/>
    <col min="12545" max="12545" width="1.140625" style="1" customWidth="1"/>
    <col min="12546" max="12546" width="7.5703125" style="1" customWidth="1"/>
    <col min="12547" max="12561" width="7.140625" style="1" customWidth="1"/>
    <col min="12562" max="12563" width="1.42578125" style="1" customWidth="1"/>
    <col min="12564" max="12564" width="6.42578125" style="1" customWidth="1"/>
    <col min="12565" max="12566" width="8.7109375" style="1" bestFit="1" customWidth="1"/>
    <col min="12567" max="12800" width="9.140625" style="1"/>
    <col min="12801" max="12801" width="1.140625" style="1" customWidth="1"/>
    <col min="12802" max="12802" width="7.5703125" style="1" customWidth="1"/>
    <col min="12803" max="12817" width="7.140625" style="1" customWidth="1"/>
    <col min="12818" max="12819" width="1.42578125" style="1" customWidth="1"/>
    <col min="12820" max="12820" width="6.42578125" style="1" customWidth="1"/>
    <col min="12821" max="12822" width="8.7109375" style="1" bestFit="1" customWidth="1"/>
    <col min="12823" max="13056" width="9.140625" style="1"/>
    <col min="13057" max="13057" width="1.140625" style="1" customWidth="1"/>
    <col min="13058" max="13058" width="7.5703125" style="1" customWidth="1"/>
    <col min="13059" max="13073" width="7.140625" style="1" customWidth="1"/>
    <col min="13074" max="13075" width="1.42578125" style="1" customWidth="1"/>
    <col min="13076" max="13076" width="6.42578125" style="1" customWidth="1"/>
    <col min="13077" max="13078" width="8.7109375" style="1" bestFit="1" customWidth="1"/>
    <col min="13079" max="13312" width="9.140625" style="1"/>
    <col min="13313" max="13313" width="1.140625" style="1" customWidth="1"/>
    <col min="13314" max="13314" width="7.5703125" style="1" customWidth="1"/>
    <col min="13315" max="13329" width="7.140625" style="1" customWidth="1"/>
    <col min="13330" max="13331" width="1.42578125" style="1" customWidth="1"/>
    <col min="13332" max="13332" width="6.42578125" style="1" customWidth="1"/>
    <col min="13333" max="13334" width="8.7109375" style="1" bestFit="1" customWidth="1"/>
    <col min="13335" max="13568" width="9.140625" style="1"/>
    <col min="13569" max="13569" width="1.140625" style="1" customWidth="1"/>
    <col min="13570" max="13570" width="7.5703125" style="1" customWidth="1"/>
    <col min="13571" max="13585" width="7.140625" style="1" customWidth="1"/>
    <col min="13586" max="13587" width="1.42578125" style="1" customWidth="1"/>
    <col min="13588" max="13588" width="6.42578125" style="1" customWidth="1"/>
    <col min="13589" max="13590" width="8.7109375" style="1" bestFit="1" customWidth="1"/>
    <col min="13591" max="13824" width="9.140625" style="1"/>
    <col min="13825" max="13825" width="1.140625" style="1" customWidth="1"/>
    <col min="13826" max="13826" width="7.5703125" style="1" customWidth="1"/>
    <col min="13827" max="13841" width="7.140625" style="1" customWidth="1"/>
    <col min="13842" max="13843" width="1.42578125" style="1" customWidth="1"/>
    <col min="13844" max="13844" width="6.42578125" style="1" customWidth="1"/>
    <col min="13845" max="13846" width="8.7109375" style="1" bestFit="1" customWidth="1"/>
    <col min="13847" max="14080" width="9.140625" style="1"/>
    <col min="14081" max="14081" width="1.140625" style="1" customWidth="1"/>
    <col min="14082" max="14082" width="7.5703125" style="1" customWidth="1"/>
    <col min="14083" max="14097" width="7.140625" style="1" customWidth="1"/>
    <col min="14098" max="14099" width="1.42578125" style="1" customWidth="1"/>
    <col min="14100" max="14100" width="6.42578125" style="1" customWidth="1"/>
    <col min="14101" max="14102" width="8.7109375" style="1" bestFit="1" customWidth="1"/>
    <col min="14103" max="14336" width="9.140625" style="1"/>
    <col min="14337" max="14337" width="1.140625" style="1" customWidth="1"/>
    <col min="14338" max="14338" width="7.5703125" style="1" customWidth="1"/>
    <col min="14339" max="14353" width="7.140625" style="1" customWidth="1"/>
    <col min="14354" max="14355" width="1.42578125" style="1" customWidth="1"/>
    <col min="14356" max="14356" width="6.42578125" style="1" customWidth="1"/>
    <col min="14357" max="14358" width="8.7109375" style="1" bestFit="1" customWidth="1"/>
    <col min="14359" max="14592" width="9.140625" style="1"/>
    <col min="14593" max="14593" width="1.140625" style="1" customWidth="1"/>
    <col min="14594" max="14594" width="7.5703125" style="1" customWidth="1"/>
    <col min="14595" max="14609" width="7.140625" style="1" customWidth="1"/>
    <col min="14610" max="14611" width="1.42578125" style="1" customWidth="1"/>
    <col min="14612" max="14612" width="6.42578125" style="1" customWidth="1"/>
    <col min="14613" max="14614" width="8.7109375" style="1" bestFit="1" customWidth="1"/>
    <col min="14615" max="14848" width="9.140625" style="1"/>
    <col min="14849" max="14849" width="1.140625" style="1" customWidth="1"/>
    <col min="14850" max="14850" width="7.5703125" style="1" customWidth="1"/>
    <col min="14851" max="14865" width="7.140625" style="1" customWidth="1"/>
    <col min="14866" max="14867" width="1.42578125" style="1" customWidth="1"/>
    <col min="14868" max="14868" width="6.42578125" style="1" customWidth="1"/>
    <col min="14869" max="14870" width="8.7109375" style="1" bestFit="1" customWidth="1"/>
    <col min="14871" max="15104" width="9.140625" style="1"/>
    <col min="15105" max="15105" width="1.140625" style="1" customWidth="1"/>
    <col min="15106" max="15106" width="7.5703125" style="1" customWidth="1"/>
    <col min="15107" max="15121" width="7.140625" style="1" customWidth="1"/>
    <col min="15122" max="15123" width="1.42578125" style="1" customWidth="1"/>
    <col min="15124" max="15124" width="6.42578125" style="1" customWidth="1"/>
    <col min="15125" max="15126" width="8.7109375" style="1" bestFit="1" customWidth="1"/>
    <col min="15127" max="15360" width="9.140625" style="1"/>
    <col min="15361" max="15361" width="1.140625" style="1" customWidth="1"/>
    <col min="15362" max="15362" width="7.5703125" style="1" customWidth="1"/>
    <col min="15363" max="15377" width="7.140625" style="1" customWidth="1"/>
    <col min="15378" max="15379" width="1.42578125" style="1" customWidth="1"/>
    <col min="15380" max="15380" width="6.42578125" style="1" customWidth="1"/>
    <col min="15381" max="15382" width="8.7109375" style="1" bestFit="1" customWidth="1"/>
    <col min="15383" max="15616" width="9.140625" style="1"/>
    <col min="15617" max="15617" width="1.140625" style="1" customWidth="1"/>
    <col min="15618" max="15618" width="7.5703125" style="1" customWidth="1"/>
    <col min="15619" max="15633" width="7.140625" style="1" customWidth="1"/>
    <col min="15634" max="15635" width="1.42578125" style="1" customWidth="1"/>
    <col min="15636" max="15636" width="6.42578125" style="1" customWidth="1"/>
    <col min="15637" max="15638" width="8.7109375" style="1" bestFit="1" customWidth="1"/>
    <col min="15639" max="15872" width="9.140625" style="1"/>
    <col min="15873" max="15873" width="1.140625" style="1" customWidth="1"/>
    <col min="15874" max="15874" width="7.5703125" style="1" customWidth="1"/>
    <col min="15875" max="15889" width="7.140625" style="1" customWidth="1"/>
    <col min="15890" max="15891" width="1.42578125" style="1" customWidth="1"/>
    <col min="15892" max="15892" width="6.42578125" style="1" customWidth="1"/>
    <col min="15893" max="15894" width="8.7109375" style="1" bestFit="1" customWidth="1"/>
    <col min="15895" max="16128" width="9.140625" style="1"/>
    <col min="16129" max="16129" width="1.140625" style="1" customWidth="1"/>
    <col min="16130" max="16130" width="7.5703125" style="1" customWidth="1"/>
    <col min="16131" max="16145" width="7.140625" style="1" customWidth="1"/>
    <col min="16146" max="16147" width="1.42578125" style="1" customWidth="1"/>
    <col min="16148" max="16148" width="6.42578125" style="1" customWidth="1"/>
    <col min="16149" max="16150" width="8.7109375" style="1" bestFit="1" customWidth="1"/>
    <col min="16151" max="16384" width="9.140625" style="1"/>
  </cols>
  <sheetData>
    <row r="1" spans="1:21" ht="18" customHeight="1">
      <c r="B1" s="2"/>
      <c r="C1" s="2"/>
      <c r="F1" s="2"/>
      <c r="G1" s="2"/>
      <c r="H1" s="2"/>
      <c r="I1" s="2"/>
    </row>
    <row r="2" spans="1:21" ht="33" customHeight="1">
      <c r="B2" s="346" t="s">
        <v>56</v>
      </c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6"/>
      <c r="N2" s="346"/>
      <c r="O2" s="346"/>
      <c r="P2" s="346"/>
      <c r="Q2" s="346"/>
      <c r="R2" s="346"/>
      <c r="S2" s="346"/>
      <c r="T2" s="346"/>
    </row>
    <row r="3" spans="1:21" ht="18" customHeight="1">
      <c r="B3" s="347"/>
      <c r="C3" s="347"/>
      <c r="D3" s="347"/>
      <c r="E3" s="347"/>
      <c r="F3" s="347"/>
      <c r="G3" s="347"/>
      <c r="H3" s="192"/>
      <c r="I3" s="192"/>
      <c r="J3" s="3"/>
      <c r="K3" s="3"/>
      <c r="L3" s="3"/>
      <c r="M3" s="3"/>
      <c r="T3" s="3"/>
    </row>
    <row r="4" spans="1:21" ht="18" customHeight="1">
      <c r="B4" s="348" t="s">
        <v>0</v>
      </c>
      <c r="C4" s="349"/>
      <c r="D4" s="350" t="s">
        <v>2</v>
      </c>
      <c r="E4" s="351"/>
      <c r="F4" s="350" t="s">
        <v>57</v>
      </c>
      <c r="G4" s="351"/>
      <c r="H4" s="350" t="s">
        <v>142</v>
      </c>
      <c r="I4" s="351"/>
      <c r="J4" s="352" t="s">
        <v>1</v>
      </c>
      <c r="K4" s="353"/>
      <c r="L4" s="350" t="s">
        <v>58</v>
      </c>
      <c r="M4" s="351"/>
      <c r="N4" s="350" t="s">
        <v>59</v>
      </c>
      <c r="O4" s="351"/>
      <c r="P4" s="354" t="s">
        <v>3</v>
      </c>
      <c r="Q4" s="354" t="s">
        <v>4</v>
      </c>
      <c r="R4" s="354" t="s">
        <v>117</v>
      </c>
      <c r="S4" s="354" t="s">
        <v>118</v>
      </c>
      <c r="T4" s="193" t="s">
        <v>119</v>
      </c>
    </row>
    <row r="5" spans="1:21" ht="18" customHeight="1">
      <c r="B5" s="358" t="s">
        <v>120</v>
      </c>
      <c r="C5" s="359"/>
      <c r="D5" s="358" t="s">
        <v>120</v>
      </c>
      <c r="E5" s="359"/>
      <c r="F5" s="358" t="s">
        <v>120</v>
      </c>
      <c r="G5" s="359"/>
      <c r="H5" s="358" t="s">
        <v>120</v>
      </c>
      <c r="I5" s="359"/>
      <c r="J5" s="358" t="s">
        <v>120</v>
      </c>
      <c r="K5" s="359"/>
      <c r="L5" s="358" t="s">
        <v>120</v>
      </c>
      <c r="M5" s="359"/>
      <c r="N5" s="358" t="s">
        <v>120</v>
      </c>
      <c r="O5" s="359"/>
      <c r="P5" s="355"/>
      <c r="Q5" s="355"/>
      <c r="R5" s="355"/>
      <c r="S5" s="355"/>
      <c r="T5" s="194" t="s">
        <v>121</v>
      </c>
    </row>
    <row r="6" spans="1:21" ht="18" customHeight="1">
      <c r="B6" s="360" t="s">
        <v>6</v>
      </c>
      <c r="C6" s="361"/>
      <c r="D6" s="6" t="s">
        <v>6</v>
      </c>
      <c r="E6" s="7" t="s">
        <v>4</v>
      </c>
      <c r="F6" s="6" t="s">
        <v>6</v>
      </c>
      <c r="G6" s="7" t="s">
        <v>4</v>
      </c>
      <c r="H6" s="6" t="s">
        <v>6</v>
      </c>
      <c r="I6" s="7" t="s">
        <v>4</v>
      </c>
      <c r="J6" s="6" t="s">
        <v>6</v>
      </c>
      <c r="K6" s="7" t="s">
        <v>4</v>
      </c>
      <c r="L6" s="6" t="s">
        <v>6</v>
      </c>
      <c r="M6" s="7" t="s">
        <v>4</v>
      </c>
      <c r="N6" s="6" t="s">
        <v>6</v>
      </c>
      <c r="O6" s="7" t="s">
        <v>4</v>
      </c>
      <c r="P6" s="6" t="s">
        <v>6</v>
      </c>
      <c r="Q6" s="6" t="s">
        <v>6</v>
      </c>
      <c r="R6" s="6" t="s">
        <v>6</v>
      </c>
      <c r="S6" s="8" t="s">
        <v>6</v>
      </c>
      <c r="T6" s="195" t="s">
        <v>6</v>
      </c>
      <c r="U6" s="133"/>
    </row>
    <row r="7" spans="1:21" ht="18" customHeight="1">
      <c r="A7" s="5"/>
      <c r="B7" s="356">
        <f>'Data Record(Forward)'!B19</f>
        <v>0</v>
      </c>
      <c r="C7" s="357"/>
      <c r="D7" s="196">
        <f>'Data Record(Forward)'!W19</f>
        <v>0</v>
      </c>
      <c r="E7" s="12">
        <f t="shared" ref="E7:E18" si="0">D7/1</f>
        <v>0</v>
      </c>
      <c r="F7" s="197">
        <f>'Uncert of STD'!E16</f>
        <v>2.9999999999999997E-4</v>
      </c>
      <c r="G7" s="10">
        <f t="shared" ref="G7:G18" si="1">F7/2</f>
        <v>1.4999999999999999E-4</v>
      </c>
      <c r="H7" s="198">
        <f>I35</f>
        <v>8.3531778633993161E-8</v>
      </c>
      <c r="I7" s="198">
        <f t="shared" ref="I7:I18" si="2">H7/SQRT(3)</f>
        <v>4.8227094880224187E-8</v>
      </c>
      <c r="J7" s="12">
        <f>((B7)*(11.5*10^-6)*1)</f>
        <v>0</v>
      </c>
      <c r="K7" s="12">
        <f t="shared" ref="K7:K18" si="3">J7/SQRT(3)</f>
        <v>0</v>
      </c>
      <c r="L7" s="11">
        <f>0.00001/2</f>
        <v>5.0000000000000004E-6</v>
      </c>
      <c r="M7" s="12">
        <f t="shared" ref="M7:M18" si="4">(L7/SQRT(3))</f>
        <v>2.8867513459481293E-6</v>
      </c>
      <c r="N7" s="199">
        <f>'Data Record(Forward)'!M8/2</f>
        <v>5.0000000000000001E-4</v>
      </c>
      <c r="O7" s="12">
        <f t="shared" ref="O7:O18" si="5">(N7/SQRT(3))</f>
        <v>2.886751345948129E-4</v>
      </c>
      <c r="P7" s="10">
        <f>SQRT(E7^2+G7^2+I7^2+K7^2+M7^2+O7^2)</f>
        <v>3.2533316614283172E-4</v>
      </c>
      <c r="Q7" s="13">
        <f t="shared" ref="Q7:Q18" si="6">P7/1</f>
        <v>3.2533316614283172E-4</v>
      </c>
      <c r="R7" s="14" t="str">
        <f>IF(E7=0,"∞",(P7^4/(E7^4/3)))</f>
        <v>∞</v>
      </c>
      <c r="S7" s="9">
        <f>IF(R7="∞",2,_xlfn.T.INV.2T(0.0455,R7))</f>
        <v>2</v>
      </c>
      <c r="T7" s="200">
        <f>P7*S7*1000</f>
        <v>0.6506663322856634</v>
      </c>
      <c r="U7" s="133"/>
    </row>
    <row r="8" spans="1:21" ht="18" customHeight="1">
      <c r="A8" s="5"/>
      <c r="B8" s="356">
        <f>'Data Record(Forward)'!B20</f>
        <v>0.01</v>
      </c>
      <c r="C8" s="357"/>
      <c r="D8" s="196">
        <f>'Data Record(Forward)'!W20</f>
        <v>0</v>
      </c>
      <c r="E8" s="12">
        <f t="shared" si="0"/>
        <v>0</v>
      </c>
      <c r="F8" s="197">
        <f>F7</f>
        <v>2.9999999999999997E-4</v>
      </c>
      <c r="G8" s="10">
        <f t="shared" si="1"/>
        <v>1.4999999999999999E-4</v>
      </c>
      <c r="H8" s="198">
        <f>H7</f>
        <v>8.3531778633993161E-8</v>
      </c>
      <c r="I8" s="198">
        <f t="shared" si="2"/>
        <v>4.8227094880224187E-8</v>
      </c>
      <c r="J8" s="12">
        <f t="shared" ref="J8:J18" si="7">((B8)*(11.5*10^-6)*1)</f>
        <v>1.15E-7</v>
      </c>
      <c r="K8" s="12">
        <f t="shared" si="3"/>
        <v>6.6395280956806965E-8</v>
      </c>
      <c r="L8" s="11">
        <f>L7</f>
        <v>5.0000000000000004E-6</v>
      </c>
      <c r="M8" s="12">
        <f t="shared" si="4"/>
        <v>2.8867513459481293E-6</v>
      </c>
      <c r="N8" s="199">
        <f>N7</f>
        <v>5.0000000000000001E-4</v>
      </c>
      <c r="O8" s="12">
        <f t="shared" si="5"/>
        <v>2.886751345948129E-4</v>
      </c>
      <c r="P8" s="10">
        <f t="shared" ref="P8:P18" si="8">SQRT(E8^2+G8^2+I8^2+K8^2+M8^2+O8^2)</f>
        <v>3.2533317291793759E-4</v>
      </c>
      <c r="Q8" s="13">
        <f t="shared" si="6"/>
        <v>3.2533317291793759E-4</v>
      </c>
      <c r="R8" s="14" t="str">
        <f t="shared" ref="R8:R33" si="9">IF(E8=0,"∞",(P8^4/(E8^4/3)))</f>
        <v>∞</v>
      </c>
      <c r="S8" s="9">
        <f t="shared" ref="S8:S33" si="10">IF(R8="∞",2,_xlfn.T.INV.2T(0.0455,R8))</f>
        <v>2</v>
      </c>
      <c r="T8" s="200">
        <f t="shared" ref="T8:T18" si="11">P8*S8*1000</f>
        <v>0.65066634583587513</v>
      </c>
      <c r="U8" s="133"/>
    </row>
    <row r="9" spans="1:21" ht="18" customHeight="1">
      <c r="A9" s="5"/>
      <c r="B9" s="356">
        <f>'Data Record(Forward)'!B21</f>
        <v>0.02</v>
      </c>
      <c r="C9" s="357"/>
      <c r="D9" s="196">
        <f>'Data Record(Forward)'!W21</f>
        <v>0</v>
      </c>
      <c r="E9" s="12">
        <f t="shared" si="0"/>
        <v>0</v>
      </c>
      <c r="F9" s="197">
        <f t="shared" ref="F9:F33" si="12">F8</f>
        <v>2.9999999999999997E-4</v>
      </c>
      <c r="G9" s="10">
        <f t="shared" si="1"/>
        <v>1.4999999999999999E-4</v>
      </c>
      <c r="H9" s="198">
        <f t="shared" ref="H9:H33" si="13">H8</f>
        <v>8.3531778633993161E-8</v>
      </c>
      <c r="I9" s="198">
        <f t="shared" si="2"/>
        <v>4.8227094880224187E-8</v>
      </c>
      <c r="J9" s="12">
        <f t="shared" si="7"/>
        <v>2.2999999999999999E-7</v>
      </c>
      <c r="K9" s="12">
        <f t="shared" si="3"/>
        <v>1.3279056191361393E-7</v>
      </c>
      <c r="L9" s="11">
        <f t="shared" ref="L9:N18" si="14">L8</f>
        <v>5.0000000000000004E-6</v>
      </c>
      <c r="M9" s="12">
        <f t="shared" si="4"/>
        <v>2.8867513459481293E-6</v>
      </c>
      <c r="N9" s="199">
        <f t="shared" si="14"/>
        <v>5.0000000000000001E-4</v>
      </c>
      <c r="O9" s="12">
        <f t="shared" si="5"/>
        <v>2.886751345948129E-4</v>
      </c>
      <c r="P9" s="10">
        <f t="shared" si="8"/>
        <v>3.2533319324325438E-4</v>
      </c>
      <c r="Q9" s="13">
        <f t="shared" si="6"/>
        <v>3.2533319324325438E-4</v>
      </c>
      <c r="R9" s="14" t="str">
        <f t="shared" si="9"/>
        <v>∞</v>
      </c>
      <c r="S9" s="9">
        <f t="shared" si="10"/>
        <v>2</v>
      </c>
      <c r="T9" s="200">
        <f t="shared" si="11"/>
        <v>0.65066638648650876</v>
      </c>
      <c r="U9" s="133"/>
    </row>
    <row r="10" spans="1:21" ht="18" customHeight="1">
      <c r="A10" s="5"/>
      <c r="B10" s="356">
        <f>'Data Record(Forward)'!B22</f>
        <v>0.03</v>
      </c>
      <c r="C10" s="357"/>
      <c r="D10" s="196">
        <f>'Data Record(Forward)'!W22</f>
        <v>0</v>
      </c>
      <c r="E10" s="12">
        <f t="shared" si="0"/>
        <v>0</v>
      </c>
      <c r="F10" s="197">
        <f t="shared" si="12"/>
        <v>2.9999999999999997E-4</v>
      </c>
      <c r="G10" s="10">
        <f t="shared" si="1"/>
        <v>1.4999999999999999E-4</v>
      </c>
      <c r="H10" s="198">
        <f t="shared" si="13"/>
        <v>8.3531778633993161E-8</v>
      </c>
      <c r="I10" s="198">
        <f t="shared" si="2"/>
        <v>4.8227094880224187E-8</v>
      </c>
      <c r="J10" s="12">
        <f t="shared" si="7"/>
        <v>3.4499999999999998E-7</v>
      </c>
      <c r="K10" s="12">
        <f t="shared" si="3"/>
        <v>1.9918584287042088E-7</v>
      </c>
      <c r="L10" s="11">
        <f t="shared" si="14"/>
        <v>5.0000000000000004E-6</v>
      </c>
      <c r="M10" s="12">
        <f t="shared" si="4"/>
        <v>2.8867513459481293E-6</v>
      </c>
      <c r="N10" s="199">
        <f t="shared" si="14"/>
        <v>5.0000000000000001E-4</v>
      </c>
      <c r="O10" s="12">
        <f t="shared" si="5"/>
        <v>2.886751345948129E-4</v>
      </c>
      <c r="P10" s="10">
        <f t="shared" si="8"/>
        <v>3.2533322711877948E-4</v>
      </c>
      <c r="Q10" s="13">
        <f t="shared" si="6"/>
        <v>3.2533322711877948E-4</v>
      </c>
      <c r="R10" s="14" t="str">
        <f t="shared" si="9"/>
        <v>∞</v>
      </c>
      <c r="S10" s="9">
        <f t="shared" si="10"/>
        <v>2</v>
      </c>
      <c r="T10" s="200">
        <f t="shared" si="11"/>
        <v>0.65066645423755898</v>
      </c>
      <c r="U10" s="133"/>
    </row>
    <row r="11" spans="1:21" s="5" customFormat="1" ht="18" customHeight="1">
      <c r="B11" s="356">
        <f>'Data Record(Forward)'!B23</f>
        <v>0.04</v>
      </c>
      <c r="C11" s="357"/>
      <c r="D11" s="196">
        <f>'Data Record(Forward)'!W23</f>
        <v>0</v>
      </c>
      <c r="E11" s="12">
        <f t="shared" si="0"/>
        <v>0</v>
      </c>
      <c r="F11" s="197">
        <f t="shared" si="12"/>
        <v>2.9999999999999997E-4</v>
      </c>
      <c r="G11" s="10">
        <f t="shared" si="1"/>
        <v>1.4999999999999999E-4</v>
      </c>
      <c r="H11" s="198">
        <f t="shared" si="13"/>
        <v>8.3531778633993161E-8</v>
      </c>
      <c r="I11" s="198">
        <f t="shared" si="2"/>
        <v>4.8227094880224187E-8</v>
      </c>
      <c r="J11" s="12">
        <f t="shared" si="7"/>
        <v>4.5999999999999999E-7</v>
      </c>
      <c r="K11" s="12">
        <f t="shared" si="3"/>
        <v>2.6558112382722786E-7</v>
      </c>
      <c r="L11" s="11">
        <f t="shared" si="14"/>
        <v>5.0000000000000004E-6</v>
      </c>
      <c r="M11" s="12">
        <f t="shared" si="4"/>
        <v>2.8867513459481293E-6</v>
      </c>
      <c r="N11" s="199">
        <f t="shared" si="14"/>
        <v>5.0000000000000001E-4</v>
      </c>
      <c r="O11" s="12">
        <f t="shared" si="5"/>
        <v>2.886751345948129E-4</v>
      </c>
      <c r="P11" s="10">
        <f t="shared" si="8"/>
        <v>3.2533327454450873E-4</v>
      </c>
      <c r="Q11" s="13">
        <f t="shared" si="6"/>
        <v>3.2533327454450873E-4</v>
      </c>
      <c r="R11" s="14" t="str">
        <f t="shared" si="9"/>
        <v>∞</v>
      </c>
      <c r="S11" s="9">
        <f t="shared" si="10"/>
        <v>2</v>
      </c>
      <c r="T11" s="200">
        <f t="shared" si="11"/>
        <v>0.65066654908901744</v>
      </c>
      <c r="U11" s="134"/>
    </row>
    <row r="12" spans="1:21" s="5" customFormat="1" ht="18" customHeight="1">
      <c r="B12" s="356">
        <f>'Data Record(Forward)'!B24</f>
        <v>0.05</v>
      </c>
      <c r="C12" s="357"/>
      <c r="D12" s="196">
        <f>'Data Record(Forward)'!W24</f>
        <v>0</v>
      </c>
      <c r="E12" s="12">
        <f t="shared" si="0"/>
        <v>0</v>
      </c>
      <c r="F12" s="197">
        <f t="shared" si="12"/>
        <v>2.9999999999999997E-4</v>
      </c>
      <c r="G12" s="10">
        <f t="shared" si="1"/>
        <v>1.4999999999999999E-4</v>
      </c>
      <c r="H12" s="198">
        <f t="shared" si="13"/>
        <v>8.3531778633993161E-8</v>
      </c>
      <c r="I12" s="198">
        <f t="shared" si="2"/>
        <v>4.8227094880224187E-8</v>
      </c>
      <c r="J12" s="12">
        <f t="shared" si="7"/>
        <v>5.75E-7</v>
      </c>
      <c r="K12" s="12">
        <f t="shared" si="3"/>
        <v>3.3197640478403484E-7</v>
      </c>
      <c r="L12" s="11">
        <f t="shared" si="14"/>
        <v>5.0000000000000004E-6</v>
      </c>
      <c r="M12" s="12">
        <f t="shared" si="4"/>
        <v>2.8867513459481293E-6</v>
      </c>
      <c r="N12" s="199">
        <f t="shared" si="14"/>
        <v>5.0000000000000001E-4</v>
      </c>
      <c r="O12" s="12">
        <f t="shared" si="5"/>
        <v>2.886751345948129E-4</v>
      </c>
      <c r="P12" s="10">
        <f t="shared" si="8"/>
        <v>3.2533333552043617E-4</v>
      </c>
      <c r="Q12" s="13">
        <f t="shared" si="6"/>
        <v>3.2533333552043617E-4</v>
      </c>
      <c r="R12" s="14" t="str">
        <f t="shared" si="9"/>
        <v>∞</v>
      </c>
      <c r="S12" s="9">
        <f t="shared" si="10"/>
        <v>2</v>
      </c>
      <c r="T12" s="200">
        <f t="shared" si="11"/>
        <v>0.65066667104087228</v>
      </c>
      <c r="U12" s="134"/>
    </row>
    <row r="13" spans="1:21" s="5" customFormat="1" ht="18" customHeight="1">
      <c r="B13" s="356">
        <f>'Data Record(Forward)'!B25</f>
        <v>0.06</v>
      </c>
      <c r="C13" s="357"/>
      <c r="D13" s="196">
        <f>'Data Record(Forward)'!W25</f>
        <v>0</v>
      </c>
      <c r="E13" s="12">
        <f t="shared" si="0"/>
        <v>0</v>
      </c>
      <c r="F13" s="197">
        <f t="shared" si="12"/>
        <v>2.9999999999999997E-4</v>
      </c>
      <c r="G13" s="10">
        <f t="shared" si="1"/>
        <v>1.4999999999999999E-4</v>
      </c>
      <c r="H13" s="198">
        <f t="shared" si="13"/>
        <v>8.3531778633993161E-8</v>
      </c>
      <c r="I13" s="198">
        <f t="shared" si="2"/>
        <v>4.8227094880224187E-8</v>
      </c>
      <c r="J13" s="12">
        <f t="shared" si="7"/>
        <v>6.8999999999999996E-7</v>
      </c>
      <c r="K13" s="12">
        <f t="shared" si="3"/>
        <v>3.9837168574084176E-7</v>
      </c>
      <c r="L13" s="11">
        <f t="shared" si="14"/>
        <v>5.0000000000000004E-6</v>
      </c>
      <c r="M13" s="12">
        <f t="shared" si="4"/>
        <v>2.8867513459481293E-6</v>
      </c>
      <c r="N13" s="199">
        <f t="shared" si="14"/>
        <v>5.0000000000000001E-4</v>
      </c>
      <c r="O13" s="12">
        <f t="shared" si="5"/>
        <v>2.886751345948129E-4</v>
      </c>
      <c r="P13" s="10">
        <f t="shared" si="8"/>
        <v>3.2533341004655419E-4</v>
      </c>
      <c r="Q13" s="13">
        <f t="shared" si="6"/>
        <v>3.2533341004655419E-4</v>
      </c>
      <c r="R13" s="14" t="str">
        <f t="shared" si="9"/>
        <v>∞</v>
      </c>
      <c r="S13" s="9">
        <f t="shared" si="10"/>
        <v>2</v>
      </c>
      <c r="T13" s="200">
        <f t="shared" si="11"/>
        <v>0.65066682009310839</v>
      </c>
      <c r="U13" s="134"/>
    </row>
    <row r="14" spans="1:21" s="5" customFormat="1" ht="18" customHeight="1">
      <c r="B14" s="356">
        <f>'Data Record(Forward)'!B26</f>
        <v>7.0000000000000007E-2</v>
      </c>
      <c r="C14" s="357"/>
      <c r="D14" s="196">
        <f>'Data Record(Forward)'!W26</f>
        <v>0</v>
      </c>
      <c r="E14" s="12">
        <f t="shared" si="0"/>
        <v>0</v>
      </c>
      <c r="F14" s="197">
        <f t="shared" si="12"/>
        <v>2.9999999999999997E-4</v>
      </c>
      <c r="G14" s="10">
        <f t="shared" si="1"/>
        <v>1.4999999999999999E-4</v>
      </c>
      <c r="H14" s="198">
        <f t="shared" si="13"/>
        <v>8.3531778633993161E-8</v>
      </c>
      <c r="I14" s="198">
        <f t="shared" si="2"/>
        <v>4.8227094880224187E-8</v>
      </c>
      <c r="J14" s="12">
        <f t="shared" si="7"/>
        <v>8.0500000000000013E-7</v>
      </c>
      <c r="K14" s="12">
        <f t="shared" si="3"/>
        <v>4.6476696669764884E-7</v>
      </c>
      <c r="L14" s="11">
        <f t="shared" si="14"/>
        <v>5.0000000000000004E-6</v>
      </c>
      <c r="M14" s="12">
        <f t="shared" si="4"/>
        <v>2.8867513459481293E-6</v>
      </c>
      <c r="N14" s="199">
        <f t="shared" si="14"/>
        <v>5.0000000000000001E-4</v>
      </c>
      <c r="O14" s="12">
        <f t="shared" si="5"/>
        <v>2.886751345948129E-4</v>
      </c>
      <c r="P14" s="10">
        <f t="shared" si="8"/>
        <v>3.2533349812285343E-4</v>
      </c>
      <c r="Q14" s="13">
        <f t="shared" si="6"/>
        <v>3.2533349812285343E-4</v>
      </c>
      <c r="R14" s="14" t="str">
        <f t="shared" si="9"/>
        <v>∞</v>
      </c>
      <c r="S14" s="9">
        <f t="shared" si="10"/>
        <v>2</v>
      </c>
      <c r="T14" s="200">
        <f t="shared" si="11"/>
        <v>0.6506669962457069</v>
      </c>
      <c r="U14" s="134"/>
    </row>
    <row r="15" spans="1:21" s="5" customFormat="1" ht="18" customHeight="1">
      <c r="B15" s="356">
        <f>'Data Record(Forward)'!B27</f>
        <v>0.08</v>
      </c>
      <c r="C15" s="357"/>
      <c r="D15" s="196">
        <f>'Data Record(Forward)'!W27</f>
        <v>0</v>
      </c>
      <c r="E15" s="12">
        <f t="shared" si="0"/>
        <v>0</v>
      </c>
      <c r="F15" s="197">
        <f t="shared" si="12"/>
        <v>2.9999999999999997E-4</v>
      </c>
      <c r="G15" s="10">
        <f t="shared" si="1"/>
        <v>1.4999999999999999E-4</v>
      </c>
      <c r="H15" s="198">
        <f t="shared" si="13"/>
        <v>8.3531778633993161E-8</v>
      </c>
      <c r="I15" s="198">
        <f t="shared" si="2"/>
        <v>4.8227094880224187E-8</v>
      </c>
      <c r="J15" s="12">
        <f t="shared" si="7"/>
        <v>9.1999999999999998E-7</v>
      </c>
      <c r="K15" s="12">
        <f t="shared" si="3"/>
        <v>5.3116224765445572E-7</v>
      </c>
      <c r="L15" s="11">
        <f t="shared" si="14"/>
        <v>5.0000000000000004E-6</v>
      </c>
      <c r="M15" s="12">
        <f t="shared" si="4"/>
        <v>2.8867513459481293E-6</v>
      </c>
      <c r="N15" s="199">
        <f t="shared" si="14"/>
        <v>5.0000000000000001E-4</v>
      </c>
      <c r="O15" s="12">
        <f t="shared" si="5"/>
        <v>2.886751345948129E-4</v>
      </c>
      <c r="P15" s="10">
        <f t="shared" si="8"/>
        <v>3.2533359974932298E-4</v>
      </c>
      <c r="Q15" s="13">
        <f t="shared" si="6"/>
        <v>3.2533359974932298E-4</v>
      </c>
      <c r="R15" s="14" t="str">
        <f t="shared" si="9"/>
        <v>∞</v>
      </c>
      <c r="S15" s="9">
        <f t="shared" si="10"/>
        <v>2</v>
      </c>
      <c r="T15" s="200">
        <f t="shared" si="11"/>
        <v>0.65066719949864593</v>
      </c>
      <c r="U15" s="134"/>
    </row>
    <row r="16" spans="1:21" s="5" customFormat="1" ht="18" customHeight="1">
      <c r="A16" s="1"/>
      <c r="B16" s="356">
        <f>'Data Record(Forward)'!B28</f>
        <v>0.09</v>
      </c>
      <c r="C16" s="357"/>
      <c r="D16" s="196">
        <f>'Data Record(Forward)'!W28</f>
        <v>0</v>
      </c>
      <c r="E16" s="12">
        <f t="shared" si="0"/>
        <v>0</v>
      </c>
      <c r="F16" s="197">
        <f t="shared" si="12"/>
        <v>2.9999999999999997E-4</v>
      </c>
      <c r="G16" s="10">
        <f t="shared" si="1"/>
        <v>1.4999999999999999E-4</v>
      </c>
      <c r="H16" s="198">
        <f t="shared" si="13"/>
        <v>8.3531778633993161E-8</v>
      </c>
      <c r="I16" s="198">
        <f t="shared" si="2"/>
        <v>4.8227094880224187E-8</v>
      </c>
      <c r="J16" s="12">
        <f t="shared" si="7"/>
        <v>1.035E-6</v>
      </c>
      <c r="K16" s="12">
        <f t="shared" si="3"/>
        <v>5.9755752861126269E-7</v>
      </c>
      <c r="L16" s="11">
        <f t="shared" si="14"/>
        <v>5.0000000000000004E-6</v>
      </c>
      <c r="M16" s="12">
        <f t="shared" si="4"/>
        <v>2.8867513459481293E-6</v>
      </c>
      <c r="N16" s="199">
        <f t="shared" si="14"/>
        <v>5.0000000000000001E-4</v>
      </c>
      <c r="O16" s="12">
        <f t="shared" si="5"/>
        <v>2.886751345948129E-4</v>
      </c>
      <c r="P16" s="10">
        <f t="shared" si="8"/>
        <v>3.2533371492595006E-4</v>
      </c>
      <c r="Q16" s="13">
        <f t="shared" si="6"/>
        <v>3.2533371492595006E-4</v>
      </c>
      <c r="R16" s="14" t="str">
        <f t="shared" si="9"/>
        <v>∞</v>
      </c>
      <c r="S16" s="9">
        <f t="shared" si="10"/>
        <v>2</v>
      </c>
      <c r="T16" s="200">
        <f t="shared" si="11"/>
        <v>0.65066742985190007</v>
      </c>
    </row>
    <row r="17" spans="1:20" s="5" customFormat="1" ht="18" customHeight="1">
      <c r="A17" s="1"/>
      <c r="B17" s="356">
        <f>'Data Record(Forward)'!B29</f>
        <v>0.1</v>
      </c>
      <c r="C17" s="357"/>
      <c r="D17" s="196">
        <f>'Data Record(Forward)'!W29</f>
        <v>0</v>
      </c>
      <c r="E17" s="12">
        <f t="shared" si="0"/>
        <v>0</v>
      </c>
      <c r="F17" s="197">
        <f t="shared" si="12"/>
        <v>2.9999999999999997E-4</v>
      </c>
      <c r="G17" s="10">
        <f t="shared" si="1"/>
        <v>1.4999999999999999E-4</v>
      </c>
      <c r="H17" s="198">
        <f t="shared" si="13"/>
        <v>8.3531778633993161E-8</v>
      </c>
      <c r="I17" s="198">
        <f t="shared" si="2"/>
        <v>4.8227094880224187E-8</v>
      </c>
      <c r="J17" s="12">
        <f t="shared" si="7"/>
        <v>1.15E-6</v>
      </c>
      <c r="K17" s="12">
        <f t="shared" si="3"/>
        <v>6.6395280956806967E-7</v>
      </c>
      <c r="L17" s="11">
        <f t="shared" si="14"/>
        <v>5.0000000000000004E-6</v>
      </c>
      <c r="M17" s="12">
        <f t="shared" si="4"/>
        <v>2.8867513459481293E-6</v>
      </c>
      <c r="N17" s="199">
        <f t="shared" si="14"/>
        <v>5.0000000000000001E-4</v>
      </c>
      <c r="O17" s="12">
        <f t="shared" si="5"/>
        <v>2.886751345948129E-4</v>
      </c>
      <c r="P17" s="10">
        <f t="shared" si="8"/>
        <v>3.2533384365272035E-4</v>
      </c>
      <c r="Q17" s="13">
        <f t="shared" si="6"/>
        <v>3.2533384365272035E-4</v>
      </c>
      <c r="R17" s="14" t="str">
        <f t="shared" si="9"/>
        <v>∞</v>
      </c>
      <c r="S17" s="9">
        <f t="shared" si="10"/>
        <v>2</v>
      </c>
      <c r="T17" s="200">
        <f t="shared" si="11"/>
        <v>0.65066768730544067</v>
      </c>
    </row>
    <row r="18" spans="1:20" s="5" customFormat="1" ht="18" customHeight="1">
      <c r="A18" s="1"/>
      <c r="B18" s="356">
        <f>'Data Record(Forward)'!B41</f>
        <v>0.4</v>
      </c>
      <c r="C18" s="357"/>
      <c r="D18" s="196">
        <f>'Data Record(Forward)'!W41</f>
        <v>0</v>
      </c>
      <c r="E18" s="12">
        <f t="shared" si="0"/>
        <v>0</v>
      </c>
      <c r="F18" s="197">
        <f t="shared" si="12"/>
        <v>2.9999999999999997E-4</v>
      </c>
      <c r="G18" s="10">
        <f t="shared" si="1"/>
        <v>1.4999999999999999E-4</v>
      </c>
      <c r="H18" s="198">
        <f t="shared" si="13"/>
        <v>8.3531778633993161E-8</v>
      </c>
      <c r="I18" s="198">
        <f t="shared" si="2"/>
        <v>4.8227094880224187E-8</v>
      </c>
      <c r="J18" s="12">
        <f t="shared" si="7"/>
        <v>4.6E-6</v>
      </c>
      <c r="K18" s="12">
        <f t="shared" si="3"/>
        <v>2.6558112382722787E-6</v>
      </c>
      <c r="L18" s="11">
        <f t="shared" si="14"/>
        <v>5.0000000000000004E-6</v>
      </c>
      <c r="M18" s="12">
        <f t="shared" si="4"/>
        <v>2.8867513459481293E-6</v>
      </c>
      <c r="N18" s="199">
        <f t="shared" si="14"/>
        <v>5.0000000000000001E-4</v>
      </c>
      <c r="O18" s="12">
        <f t="shared" si="5"/>
        <v>2.886751345948129E-4</v>
      </c>
      <c r="P18" s="10">
        <f t="shared" si="8"/>
        <v>3.2534400613174462E-4</v>
      </c>
      <c r="Q18" s="13">
        <f t="shared" si="6"/>
        <v>3.2534400613174462E-4</v>
      </c>
      <c r="R18" s="14" t="str">
        <f t="shared" si="9"/>
        <v>∞</v>
      </c>
      <c r="S18" s="9">
        <f t="shared" si="10"/>
        <v>2</v>
      </c>
      <c r="T18" s="200">
        <f t="shared" si="11"/>
        <v>0.65068801226348927</v>
      </c>
    </row>
    <row r="19" spans="1:20" s="5" customFormat="1" ht="18" customHeight="1">
      <c r="A19" s="1"/>
      <c r="B19" s="356">
        <f>'Data Record(Forward)'!B42</f>
        <v>0.5</v>
      </c>
      <c r="C19" s="357"/>
      <c r="D19" s="196">
        <f>'Data Record(Forward)'!W42</f>
        <v>0</v>
      </c>
      <c r="E19" s="12">
        <f t="shared" ref="E19:E32" si="15">D19/1</f>
        <v>0</v>
      </c>
      <c r="F19" s="197">
        <f t="shared" si="12"/>
        <v>2.9999999999999997E-4</v>
      </c>
      <c r="G19" s="10">
        <f t="shared" ref="G19:G32" si="16">F19/2</f>
        <v>1.4999999999999999E-4</v>
      </c>
      <c r="H19" s="198">
        <f t="shared" si="13"/>
        <v>8.3531778633993161E-8</v>
      </c>
      <c r="I19" s="198">
        <f t="shared" ref="I19:I32" si="17">H19/SQRT(3)</f>
        <v>4.8227094880224187E-8</v>
      </c>
      <c r="J19" s="12">
        <f t="shared" ref="J19:J32" si="18">((B19)*(11.5*10^-6)*1)</f>
        <v>5.75E-6</v>
      </c>
      <c r="K19" s="12">
        <f t="shared" ref="K19:K32" si="19">J19/SQRT(3)</f>
        <v>3.3197640478403483E-6</v>
      </c>
      <c r="L19" s="11">
        <f t="shared" ref="L19" si="20">L18</f>
        <v>5.0000000000000004E-6</v>
      </c>
      <c r="M19" s="12">
        <f t="shared" ref="M19:M32" si="21">(L19/SQRT(3))</f>
        <v>2.8867513459481293E-6</v>
      </c>
      <c r="N19" s="199">
        <f t="shared" ref="N19" si="22">N18</f>
        <v>5.0000000000000001E-4</v>
      </c>
      <c r="O19" s="12">
        <f t="shared" ref="O19:O32" si="23">(N19/SQRT(3))</f>
        <v>2.886751345948129E-4</v>
      </c>
      <c r="P19" s="10">
        <f t="shared" ref="P19:P32" si="24">SQRT(E19^2+G19^2+I19^2+K19^2+M19^2+O19^2)</f>
        <v>3.2535010346679266E-4</v>
      </c>
      <c r="Q19" s="13">
        <f t="shared" ref="Q19:Q32" si="25">P19/1</f>
        <v>3.2535010346679266E-4</v>
      </c>
      <c r="R19" s="14" t="str">
        <f t="shared" si="9"/>
        <v>∞</v>
      </c>
      <c r="S19" s="9">
        <f t="shared" si="10"/>
        <v>2</v>
      </c>
      <c r="T19" s="200">
        <f t="shared" ref="T19:T32" si="26">P19*S19*1000</f>
        <v>0.65070020693358532</v>
      </c>
    </row>
    <row r="20" spans="1:20" s="5" customFormat="1" ht="18" customHeight="1">
      <c r="A20" s="1"/>
      <c r="B20" s="356">
        <f>'Data Record(Forward)'!B43</f>
        <v>0.6</v>
      </c>
      <c r="C20" s="357"/>
      <c r="D20" s="196">
        <f>'Data Record(Forward)'!W43</f>
        <v>0</v>
      </c>
      <c r="E20" s="12">
        <f t="shared" si="15"/>
        <v>0</v>
      </c>
      <c r="F20" s="197">
        <f t="shared" si="12"/>
        <v>2.9999999999999997E-4</v>
      </c>
      <c r="G20" s="10">
        <f t="shared" si="16"/>
        <v>1.4999999999999999E-4</v>
      </c>
      <c r="H20" s="198">
        <f t="shared" si="13"/>
        <v>8.3531778633993161E-8</v>
      </c>
      <c r="I20" s="198">
        <f t="shared" si="17"/>
        <v>4.8227094880224187E-8</v>
      </c>
      <c r="J20" s="12">
        <f t="shared" si="18"/>
        <v>6.9E-6</v>
      </c>
      <c r="K20" s="12">
        <f t="shared" si="19"/>
        <v>3.9837168574084182E-6</v>
      </c>
      <c r="L20" s="11">
        <f t="shared" ref="L20" si="27">L19</f>
        <v>5.0000000000000004E-6</v>
      </c>
      <c r="M20" s="12">
        <f t="shared" si="21"/>
        <v>2.8867513459481293E-6</v>
      </c>
      <c r="N20" s="199">
        <f t="shared" ref="N20" si="28">N19</f>
        <v>5.0000000000000001E-4</v>
      </c>
      <c r="O20" s="12">
        <f t="shared" si="23"/>
        <v>2.886751345948129E-4</v>
      </c>
      <c r="P20" s="10">
        <f t="shared" si="24"/>
        <v>3.2535755561000784E-4</v>
      </c>
      <c r="Q20" s="13">
        <f t="shared" si="25"/>
        <v>3.2535755561000784E-4</v>
      </c>
      <c r="R20" s="14" t="str">
        <f t="shared" si="9"/>
        <v>∞</v>
      </c>
      <c r="S20" s="9">
        <f t="shared" si="10"/>
        <v>2</v>
      </c>
      <c r="T20" s="200">
        <f t="shared" si="26"/>
        <v>0.65071511122001569</v>
      </c>
    </row>
    <row r="21" spans="1:20" s="5" customFormat="1" ht="18" customHeight="1">
      <c r="A21" s="1"/>
      <c r="B21" s="356">
        <f>'Data Record(Forward)'!B44</f>
        <v>0.7</v>
      </c>
      <c r="C21" s="357"/>
      <c r="D21" s="196">
        <f>'Data Record(Forward)'!W44</f>
        <v>0</v>
      </c>
      <c r="E21" s="12">
        <f t="shared" si="15"/>
        <v>0</v>
      </c>
      <c r="F21" s="197">
        <f t="shared" si="12"/>
        <v>2.9999999999999997E-4</v>
      </c>
      <c r="G21" s="10">
        <f t="shared" si="16"/>
        <v>1.4999999999999999E-4</v>
      </c>
      <c r="H21" s="198">
        <f t="shared" si="13"/>
        <v>8.3531778633993161E-8</v>
      </c>
      <c r="I21" s="198">
        <f t="shared" si="17"/>
        <v>4.8227094880224187E-8</v>
      </c>
      <c r="J21" s="12">
        <f t="shared" si="18"/>
        <v>8.0499999999999992E-6</v>
      </c>
      <c r="K21" s="12">
        <f t="shared" si="19"/>
        <v>4.647669666976487E-6</v>
      </c>
      <c r="L21" s="11">
        <f t="shared" ref="L21" si="29">L20</f>
        <v>5.0000000000000004E-6</v>
      </c>
      <c r="M21" s="12">
        <f t="shared" si="21"/>
        <v>2.8867513459481293E-6</v>
      </c>
      <c r="N21" s="199">
        <f t="shared" ref="N21" si="30">N20</f>
        <v>5.0000000000000001E-4</v>
      </c>
      <c r="O21" s="12">
        <f t="shared" si="23"/>
        <v>2.886751345948129E-4</v>
      </c>
      <c r="P21" s="10">
        <f t="shared" si="24"/>
        <v>3.2536636246829925E-4</v>
      </c>
      <c r="Q21" s="13">
        <f t="shared" si="25"/>
        <v>3.2536636246829925E-4</v>
      </c>
      <c r="R21" s="14" t="str">
        <f t="shared" si="9"/>
        <v>∞</v>
      </c>
      <c r="S21" s="9">
        <f t="shared" si="10"/>
        <v>2</v>
      </c>
      <c r="T21" s="200">
        <f t="shared" si="26"/>
        <v>0.65073272493659851</v>
      </c>
    </row>
    <row r="22" spans="1:20" s="5" customFormat="1" ht="18" customHeight="1">
      <c r="A22" s="1"/>
      <c r="B22" s="356">
        <f>'Data Record(Forward)'!B45</f>
        <v>0.8</v>
      </c>
      <c r="C22" s="357"/>
      <c r="D22" s="196">
        <f>'Data Record(Forward)'!W45</f>
        <v>0</v>
      </c>
      <c r="E22" s="12">
        <f t="shared" si="15"/>
        <v>0</v>
      </c>
      <c r="F22" s="197">
        <f t="shared" si="12"/>
        <v>2.9999999999999997E-4</v>
      </c>
      <c r="G22" s="10">
        <f t="shared" si="16"/>
        <v>1.4999999999999999E-4</v>
      </c>
      <c r="H22" s="198">
        <f t="shared" si="13"/>
        <v>8.3531778633993161E-8</v>
      </c>
      <c r="I22" s="198">
        <f t="shared" si="17"/>
        <v>4.8227094880224187E-8</v>
      </c>
      <c r="J22" s="12">
        <f t="shared" si="18"/>
        <v>9.2E-6</v>
      </c>
      <c r="K22" s="12">
        <f t="shared" si="19"/>
        <v>5.3116224765445574E-6</v>
      </c>
      <c r="L22" s="11">
        <f t="shared" ref="L22" si="31">L21</f>
        <v>5.0000000000000004E-6</v>
      </c>
      <c r="M22" s="12">
        <f t="shared" si="21"/>
        <v>2.8867513459481293E-6</v>
      </c>
      <c r="N22" s="199">
        <f t="shared" ref="N22" si="32">N21</f>
        <v>5.0000000000000001E-4</v>
      </c>
      <c r="O22" s="12">
        <f t="shared" si="23"/>
        <v>2.886751345948129E-4</v>
      </c>
      <c r="P22" s="10">
        <f t="shared" si="24"/>
        <v>3.2537652393166395E-4</v>
      </c>
      <c r="Q22" s="13">
        <f t="shared" si="25"/>
        <v>3.2537652393166395E-4</v>
      </c>
      <c r="R22" s="14" t="str">
        <f t="shared" si="9"/>
        <v>∞</v>
      </c>
      <c r="S22" s="9">
        <f t="shared" si="10"/>
        <v>2</v>
      </c>
      <c r="T22" s="200">
        <f t="shared" si="26"/>
        <v>0.65075304786332788</v>
      </c>
    </row>
    <row r="23" spans="1:20" s="5" customFormat="1" ht="18" customHeight="1">
      <c r="A23" s="1"/>
      <c r="B23" s="356">
        <f>'Data Record(Forward)'!B46</f>
        <v>0.9</v>
      </c>
      <c r="C23" s="357"/>
      <c r="D23" s="196">
        <f>'Data Record(Forward)'!W46</f>
        <v>0</v>
      </c>
      <c r="E23" s="12">
        <f t="shared" si="15"/>
        <v>0</v>
      </c>
      <c r="F23" s="197">
        <f t="shared" si="12"/>
        <v>2.9999999999999997E-4</v>
      </c>
      <c r="G23" s="10">
        <f t="shared" si="16"/>
        <v>1.4999999999999999E-4</v>
      </c>
      <c r="H23" s="198">
        <f t="shared" si="13"/>
        <v>8.3531778633993161E-8</v>
      </c>
      <c r="I23" s="198">
        <f t="shared" si="17"/>
        <v>4.8227094880224187E-8</v>
      </c>
      <c r="J23" s="12">
        <f t="shared" si="18"/>
        <v>1.0350000000000001E-5</v>
      </c>
      <c r="K23" s="12">
        <f t="shared" si="19"/>
        <v>5.9755752861126278E-6</v>
      </c>
      <c r="L23" s="11">
        <f t="shared" ref="L23" si="33">L22</f>
        <v>5.0000000000000004E-6</v>
      </c>
      <c r="M23" s="12">
        <f t="shared" si="21"/>
        <v>2.8867513459481293E-6</v>
      </c>
      <c r="N23" s="199">
        <f t="shared" ref="N23" si="34">N22</f>
        <v>5.0000000000000001E-4</v>
      </c>
      <c r="O23" s="12">
        <f t="shared" si="23"/>
        <v>2.886751345948129E-4</v>
      </c>
      <c r="P23" s="10">
        <f t="shared" si="24"/>
        <v>3.2538803987319412E-4</v>
      </c>
      <c r="Q23" s="13">
        <f t="shared" si="25"/>
        <v>3.2538803987319412E-4</v>
      </c>
      <c r="R23" s="14" t="str">
        <f t="shared" si="9"/>
        <v>∞</v>
      </c>
      <c r="S23" s="9">
        <f t="shared" si="10"/>
        <v>2</v>
      </c>
      <c r="T23" s="200">
        <f t="shared" si="26"/>
        <v>0.65077607974638829</v>
      </c>
    </row>
    <row r="24" spans="1:20" s="5" customFormat="1" ht="18" customHeight="1">
      <c r="A24" s="1"/>
      <c r="B24" s="356">
        <f>'Data Record(Forward)'!B47</f>
        <v>1</v>
      </c>
      <c r="C24" s="357"/>
      <c r="D24" s="196">
        <f>'Data Record(Forward)'!W47</f>
        <v>0</v>
      </c>
      <c r="E24" s="12">
        <f t="shared" si="15"/>
        <v>0</v>
      </c>
      <c r="F24" s="197">
        <f t="shared" si="12"/>
        <v>2.9999999999999997E-4</v>
      </c>
      <c r="G24" s="10">
        <f t="shared" si="16"/>
        <v>1.4999999999999999E-4</v>
      </c>
      <c r="H24" s="198">
        <f t="shared" si="13"/>
        <v>8.3531778633993161E-8</v>
      </c>
      <c r="I24" s="198">
        <f t="shared" si="17"/>
        <v>4.8227094880224187E-8</v>
      </c>
      <c r="J24" s="12">
        <f t="shared" si="18"/>
        <v>1.15E-5</v>
      </c>
      <c r="K24" s="12">
        <f t="shared" si="19"/>
        <v>6.6395280956806965E-6</v>
      </c>
      <c r="L24" s="11">
        <f t="shared" ref="L24" si="35">L23</f>
        <v>5.0000000000000004E-6</v>
      </c>
      <c r="M24" s="12">
        <f t="shared" si="21"/>
        <v>2.8867513459481293E-6</v>
      </c>
      <c r="N24" s="199">
        <f t="shared" ref="N24" si="36">N23</f>
        <v>5.0000000000000001E-4</v>
      </c>
      <c r="O24" s="12">
        <f t="shared" si="23"/>
        <v>2.886751345948129E-4</v>
      </c>
      <c r="P24" s="10">
        <f t="shared" si="24"/>
        <v>3.2540091014908467E-4</v>
      </c>
      <c r="Q24" s="13">
        <f t="shared" si="25"/>
        <v>3.2540091014908467E-4</v>
      </c>
      <c r="R24" s="14" t="str">
        <f t="shared" si="9"/>
        <v>∞</v>
      </c>
      <c r="S24" s="9">
        <f t="shared" si="10"/>
        <v>2</v>
      </c>
      <c r="T24" s="200">
        <f t="shared" si="26"/>
        <v>0.65080182029816935</v>
      </c>
    </row>
    <row r="25" spans="1:20" s="5" customFormat="1" ht="18" customHeight="1">
      <c r="A25" s="1"/>
      <c r="B25" s="356">
        <f>'Data Record(Forward)'!B48</f>
        <v>1.5</v>
      </c>
      <c r="C25" s="357"/>
      <c r="D25" s="196">
        <f>'Data Record(Forward)'!W48</f>
        <v>0</v>
      </c>
      <c r="E25" s="12">
        <f t="shared" si="15"/>
        <v>0</v>
      </c>
      <c r="F25" s="197">
        <f t="shared" si="12"/>
        <v>2.9999999999999997E-4</v>
      </c>
      <c r="G25" s="10">
        <f t="shared" si="16"/>
        <v>1.4999999999999999E-4</v>
      </c>
      <c r="H25" s="198">
        <f t="shared" si="13"/>
        <v>8.3531778633993161E-8</v>
      </c>
      <c r="I25" s="198">
        <f t="shared" si="17"/>
        <v>4.8227094880224187E-8</v>
      </c>
      <c r="J25" s="12">
        <f t="shared" si="18"/>
        <v>1.7249999999999999E-5</v>
      </c>
      <c r="K25" s="12">
        <f t="shared" si="19"/>
        <v>9.9592921435210452E-6</v>
      </c>
      <c r="L25" s="11">
        <f t="shared" ref="L25" si="37">L24</f>
        <v>5.0000000000000004E-6</v>
      </c>
      <c r="M25" s="12">
        <f t="shared" si="21"/>
        <v>2.8867513459481293E-6</v>
      </c>
      <c r="N25" s="199">
        <f t="shared" ref="N25" si="38">N24</f>
        <v>5.0000000000000001E-4</v>
      </c>
      <c r="O25" s="12">
        <f t="shared" si="23"/>
        <v>2.886751345948129E-4</v>
      </c>
      <c r="P25" s="10">
        <f t="shared" si="24"/>
        <v>3.2548557032919195E-4</v>
      </c>
      <c r="Q25" s="13">
        <f t="shared" si="25"/>
        <v>3.2548557032919195E-4</v>
      </c>
      <c r="R25" s="14" t="str">
        <f t="shared" si="9"/>
        <v>∞</v>
      </c>
      <c r="S25" s="9">
        <f t="shared" si="10"/>
        <v>2</v>
      </c>
      <c r="T25" s="200">
        <f t="shared" si="26"/>
        <v>0.65097114065838391</v>
      </c>
    </row>
    <row r="26" spans="1:20" s="5" customFormat="1" ht="18" customHeight="1">
      <c r="A26" s="1"/>
      <c r="B26" s="356">
        <f>'Data Record(Forward)'!B49</f>
        <v>2</v>
      </c>
      <c r="C26" s="357"/>
      <c r="D26" s="196">
        <f>'Data Record(Forward)'!W49</f>
        <v>0</v>
      </c>
      <c r="E26" s="12">
        <f t="shared" si="15"/>
        <v>0</v>
      </c>
      <c r="F26" s="197">
        <f t="shared" si="12"/>
        <v>2.9999999999999997E-4</v>
      </c>
      <c r="G26" s="10">
        <f t="shared" si="16"/>
        <v>1.4999999999999999E-4</v>
      </c>
      <c r="H26" s="198">
        <f t="shared" si="13"/>
        <v>8.3531778633993161E-8</v>
      </c>
      <c r="I26" s="198">
        <f t="shared" si="17"/>
        <v>4.8227094880224187E-8</v>
      </c>
      <c r="J26" s="12">
        <f t="shared" si="18"/>
        <v>2.3E-5</v>
      </c>
      <c r="K26" s="12">
        <f t="shared" si="19"/>
        <v>1.3279056191361393E-5</v>
      </c>
      <c r="L26" s="11">
        <f t="shared" ref="L26" si="39">L25</f>
        <v>5.0000000000000004E-6</v>
      </c>
      <c r="M26" s="12">
        <f t="shared" si="21"/>
        <v>2.8867513459481293E-6</v>
      </c>
      <c r="N26" s="199">
        <f t="shared" ref="N26" si="40">N25</f>
        <v>5.0000000000000001E-4</v>
      </c>
      <c r="O26" s="12">
        <f t="shared" si="23"/>
        <v>2.886751345948129E-4</v>
      </c>
      <c r="P26" s="10">
        <f t="shared" si="24"/>
        <v>3.256040576004124E-4</v>
      </c>
      <c r="Q26" s="13">
        <f t="shared" si="25"/>
        <v>3.256040576004124E-4</v>
      </c>
      <c r="R26" s="14" t="str">
        <f t="shared" si="9"/>
        <v>∞</v>
      </c>
      <c r="S26" s="9">
        <f t="shared" si="10"/>
        <v>2</v>
      </c>
      <c r="T26" s="200">
        <f>P26*S26*1000</f>
        <v>0.65120811520082478</v>
      </c>
    </row>
    <row r="27" spans="1:20" s="5" customFormat="1" ht="18" customHeight="1">
      <c r="A27" s="1"/>
      <c r="B27" s="356">
        <f>'Data Record(Forward)'!B50</f>
        <v>2.5</v>
      </c>
      <c r="C27" s="357"/>
      <c r="D27" s="196">
        <f>'Data Record(Forward)'!W50</f>
        <v>0</v>
      </c>
      <c r="E27" s="12">
        <f t="shared" si="15"/>
        <v>0</v>
      </c>
      <c r="F27" s="197">
        <f t="shared" si="12"/>
        <v>2.9999999999999997E-4</v>
      </c>
      <c r="G27" s="10">
        <f t="shared" si="16"/>
        <v>1.4999999999999999E-4</v>
      </c>
      <c r="H27" s="198">
        <f t="shared" si="13"/>
        <v>8.3531778633993161E-8</v>
      </c>
      <c r="I27" s="198">
        <f t="shared" si="17"/>
        <v>4.8227094880224187E-8</v>
      </c>
      <c r="J27" s="12">
        <f t="shared" si="18"/>
        <v>2.8750000000000001E-5</v>
      </c>
      <c r="K27" s="12">
        <f t="shared" si="19"/>
        <v>1.6598820239201741E-5</v>
      </c>
      <c r="L27" s="11">
        <f t="shared" ref="L27" si="41">L26</f>
        <v>5.0000000000000004E-6</v>
      </c>
      <c r="M27" s="12">
        <f t="shared" si="21"/>
        <v>2.8867513459481293E-6</v>
      </c>
      <c r="N27" s="199">
        <f t="shared" ref="N27" si="42">N26</f>
        <v>5.0000000000000001E-4</v>
      </c>
      <c r="O27" s="12">
        <f t="shared" si="23"/>
        <v>2.886751345948129E-4</v>
      </c>
      <c r="P27" s="10">
        <f t="shared" si="24"/>
        <v>3.2575633505098974E-4</v>
      </c>
      <c r="Q27" s="13">
        <f t="shared" si="25"/>
        <v>3.2575633505098974E-4</v>
      </c>
      <c r="R27" s="14" t="str">
        <f t="shared" si="9"/>
        <v>∞</v>
      </c>
      <c r="S27" s="9">
        <f t="shared" si="10"/>
        <v>2</v>
      </c>
      <c r="T27" s="200">
        <f t="shared" si="26"/>
        <v>0.65151267010197944</v>
      </c>
    </row>
    <row r="28" spans="1:20" s="5" customFormat="1" ht="18" customHeight="1">
      <c r="A28" s="1"/>
      <c r="B28" s="356">
        <f>'Data Record(Forward)'!B51</f>
        <v>3</v>
      </c>
      <c r="C28" s="357"/>
      <c r="D28" s="196">
        <f>'Data Record(Forward)'!W51</f>
        <v>0</v>
      </c>
      <c r="E28" s="12">
        <f t="shared" si="15"/>
        <v>0</v>
      </c>
      <c r="F28" s="197">
        <f t="shared" si="12"/>
        <v>2.9999999999999997E-4</v>
      </c>
      <c r="G28" s="10">
        <f t="shared" si="16"/>
        <v>1.4999999999999999E-4</v>
      </c>
      <c r="H28" s="198">
        <f t="shared" si="13"/>
        <v>8.3531778633993161E-8</v>
      </c>
      <c r="I28" s="198">
        <f t="shared" si="17"/>
        <v>4.8227094880224187E-8</v>
      </c>
      <c r="J28" s="12">
        <f t="shared" si="18"/>
        <v>3.4499999999999998E-5</v>
      </c>
      <c r="K28" s="12">
        <f t="shared" si="19"/>
        <v>1.991858428704209E-5</v>
      </c>
      <c r="L28" s="11">
        <f t="shared" ref="L28" si="43">L27</f>
        <v>5.0000000000000004E-6</v>
      </c>
      <c r="M28" s="12">
        <f t="shared" si="21"/>
        <v>2.8867513459481293E-6</v>
      </c>
      <c r="N28" s="199">
        <f t="shared" ref="N28" si="44">N27</f>
        <v>5.0000000000000001E-4</v>
      </c>
      <c r="O28" s="12">
        <f t="shared" si="23"/>
        <v>2.886751345948129E-4</v>
      </c>
      <c r="P28" s="10">
        <f t="shared" si="24"/>
        <v>3.2594235532148834E-4</v>
      </c>
      <c r="Q28" s="13">
        <f t="shared" si="25"/>
        <v>3.2594235532148834E-4</v>
      </c>
      <c r="R28" s="14" t="str">
        <f t="shared" si="9"/>
        <v>∞</v>
      </c>
      <c r="S28" s="9">
        <f t="shared" si="10"/>
        <v>2</v>
      </c>
      <c r="T28" s="200">
        <f t="shared" si="26"/>
        <v>0.65188471064297671</v>
      </c>
    </row>
    <row r="29" spans="1:20" s="5" customFormat="1" ht="18" customHeight="1">
      <c r="A29" s="1"/>
      <c r="B29" s="356">
        <f>'Data Record(Forward)'!B52</f>
        <v>3.5</v>
      </c>
      <c r="C29" s="357"/>
      <c r="D29" s="196">
        <f>'Data Record(Forward)'!W52</f>
        <v>0</v>
      </c>
      <c r="E29" s="12">
        <f t="shared" si="15"/>
        <v>0</v>
      </c>
      <c r="F29" s="197">
        <f t="shared" si="12"/>
        <v>2.9999999999999997E-4</v>
      </c>
      <c r="G29" s="10">
        <f t="shared" si="16"/>
        <v>1.4999999999999999E-4</v>
      </c>
      <c r="H29" s="198">
        <f t="shared" si="13"/>
        <v>8.3531778633993161E-8</v>
      </c>
      <c r="I29" s="198">
        <f t="shared" si="17"/>
        <v>4.8227094880224187E-8</v>
      </c>
      <c r="J29" s="12">
        <f t="shared" si="18"/>
        <v>4.0250000000000003E-5</v>
      </c>
      <c r="K29" s="12">
        <f t="shared" si="19"/>
        <v>2.323834833488244E-5</v>
      </c>
      <c r="L29" s="11">
        <f t="shared" ref="L29" si="45">L28</f>
        <v>5.0000000000000004E-6</v>
      </c>
      <c r="M29" s="12">
        <f t="shared" si="21"/>
        <v>2.8867513459481293E-6</v>
      </c>
      <c r="N29" s="199">
        <f t="shared" ref="N29" si="46">N28</f>
        <v>5.0000000000000001E-4</v>
      </c>
      <c r="O29" s="12">
        <f t="shared" si="23"/>
        <v>2.886751345948129E-4</v>
      </c>
      <c r="P29" s="10">
        <f t="shared" si="24"/>
        <v>3.2616206067820439E-4</v>
      </c>
      <c r="Q29" s="13">
        <f t="shared" si="25"/>
        <v>3.2616206067820439E-4</v>
      </c>
      <c r="R29" s="14" t="str">
        <f t="shared" si="9"/>
        <v>∞</v>
      </c>
      <c r="S29" s="9">
        <f t="shared" si="10"/>
        <v>2</v>
      </c>
      <c r="T29" s="200">
        <f t="shared" si="26"/>
        <v>0.65232412135640883</v>
      </c>
    </row>
    <row r="30" spans="1:20" s="5" customFormat="1" ht="18" customHeight="1">
      <c r="A30" s="1"/>
      <c r="B30" s="356">
        <f>'Data Record(Forward)'!B53</f>
        <v>4</v>
      </c>
      <c r="C30" s="357"/>
      <c r="D30" s="196">
        <f>'Data Record(Forward)'!W53</f>
        <v>0</v>
      </c>
      <c r="E30" s="12">
        <f t="shared" si="15"/>
        <v>0</v>
      </c>
      <c r="F30" s="197">
        <f t="shared" si="12"/>
        <v>2.9999999999999997E-4</v>
      </c>
      <c r="G30" s="10">
        <f t="shared" si="16"/>
        <v>1.4999999999999999E-4</v>
      </c>
      <c r="H30" s="198">
        <f t="shared" si="13"/>
        <v>8.3531778633993161E-8</v>
      </c>
      <c r="I30" s="198">
        <f t="shared" si="17"/>
        <v>4.8227094880224187E-8</v>
      </c>
      <c r="J30" s="12">
        <f t="shared" si="18"/>
        <v>4.6E-5</v>
      </c>
      <c r="K30" s="12">
        <f t="shared" si="19"/>
        <v>2.6558112382722786E-5</v>
      </c>
      <c r="L30" s="11">
        <f t="shared" ref="L30" si="47">L29</f>
        <v>5.0000000000000004E-6</v>
      </c>
      <c r="M30" s="12">
        <f t="shared" si="21"/>
        <v>2.8867513459481293E-6</v>
      </c>
      <c r="N30" s="199">
        <f t="shared" ref="N30" si="48">N29</f>
        <v>5.0000000000000001E-4</v>
      </c>
      <c r="O30" s="12">
        <f t="shared" si="23"/>
        <v>2.886751345948129E-4</v>
      </c>
      <c r="P30" s="10">
        <f t="shared" si="24"/>
        <v>3.2641538310234811E-4</v>
      </c>
      <c r="Q30" s="13">
        <f t="shared" si="25"/>
        <v>3.2641538310234811E-4</v>
      </c>
      <c r="R30" s="14" t="str">
        <f t="shared" si="9"/>
        <v>∞</v>
      </c>
      <c r="S30" s="9">
        <f t="shared" si="10"/>
        <v>2</v>
      </c>
      <c r="T30" s="200">
        <f t="shared" si="26"/>
        <v>0.65283076620469627</v>
      </c>
    </row>
    <row r="31" spans="1:20" s="5" customFormat="1" ht="18" customHeight="1">
      <c r="A31" s="1"/>
      <c r="B31" s="356">
        <f>'Data Record(Forward)'!B54</f>
        <v>4.5</v>
      </c>
      <c r="C31" s="357"/>
      <c r="D31" s="196">
        <f>'Data Record(Forward)'!W54</f>
        <v>0</v>
      </c>
      <c r="E31" s="12">
        <f t="shared" si="15"/>
        <v>0</v>
      </c>
      <c r="F31" s="197">
        <f t="shared" si="12"/>
        <v>2.9999999999999997E-4</v>
      </c>
      <c r="G31" s="10">
        <f t="shared" si="16"/>
        <v>1.4999999999999999E-4</v>
      </c>
      <c r="H31" s="198">
        <f t="shared" si="13"/>
        <v>8.3531778633993161E-8</v>
      </c>
      <c r="I31" s="198">
        <f t="shared" si="17"/>
        <v>4.8227094880224187E-8</v>
      </c>
      <c r="J31" s="12">
        <f t="shared" si="18"/>
        <v>5.1749999999999997E-5</v>
      </c>
      <c r="K31" s="12">
        <f t="shared" si="19"/>
        <v>2.9877876430563132E-5</v>
      </c>
      <c r="L31" s="11">
        <f t="shared" ref="L31" si="49">L30</f>
        <v>5.0000000000000004E-6</v>
      </c>
      <c r="M31" s="12">
        <f t="shared" si="21"/>
        <v>2.8867513459481293E-6</v>
      </c>
      <c r="N31" s="199">
        <f t="shared" ref="N31" si="50">N30</f>
        <v>5.0000000000000001E-4</v>
      </c>
      <c r="O31" s="12">
        <f t="shared" si="23"/>
        <v>2.886751345948129E-4</v>
      </c>
      <c r="P31" s="10">
        <f t="shared" si="24"/>
        <v>3.2670224439467713E-4</v>
      </c>
      <c r="Q31" s="13">
        <f t="shared" si="25"/>
        <v>3.2670224439467713E-4</v>
      </c>
      <c r="R31" s="14" t="str">
        <f t="shared" si="9"/>
        <v>∞</v>
      </c>
      <c r="S31" s="9">
        <f t="shared" si="10"/>
        <v>2</v>
      </c>
      <c r="T31" s="200">
        <f t="shared" si="26"/>
        <v>0.65340448878935431</v>
      </c>
    </row>
    <row r="32" spans="1:20" s="5" customFormat="1" ht="18" customHeight="1">
      <c r="A32" s="1"/>
      <c r="B32" s="356">
        <f>'Data Record(Forward)'!B55</f>
        <v>5</v>
      </c>
      <c r="C32" s="357"/>
      <c r="D32" s="196">
        <f>'Data Record(Forward)'!W55</f>
        <v>0</v>
      </c>
      <c r="E32" s="12">
        <f t="shared" si="15"/>
        <v>0</v>
      </c>
      <c r="F32" s="197">
        <f t="shared" si="12"/>
        <v>2.9999999999999997E-4</v>
      </c>
      <c r="G32" s="10">
        <f t="shared" si="16"/>
        <v>1.4999999999999999E-4</v>
      </c>
      <c r="H32" s="198">
        <f t="shared" si="13"/>
        <v>8.3531778633993161E-8</v>
      </c>
      <c r="I32" s="198">
        <f t="shared" si="17"/>
        <v>4.8227094880224187E-8</v>
      </c>
      <c r="J32" s="12">
        <f t="shared" si="18"/>
        <v>5.7500000000000002E-5</v>
      </c>
      <c r="K32" s="12">
        <f t="shared" si="19"/>
        <v>3.3197640478403482E-5</v>
      </c>
      <c r="L32" s="11">
        <f t="shared" ref="L32:L33" si="51">L31</f>
        <v>5.0000000000000004E-6</v>
      </c>
      <c r="M32" s="12">
        <f t="shared" si="21"/>
        <v>2.8867513459481293E-6</v>
      </c>
      <c r="N32" s="199">
        <f t="shared" ref="N32:N33" si="52">N31</f>
        <v>5.0000000000000001E-4</v>
      </c>
      <c r="O32" s="12">
        <f t="shared" si="23"/>
        <v>2.886751345948129E-4</v>
      </c>
      <c r="P32" s="10">
        <f t="shared" si="24"/>
        <v>3.270225562952083E-4</v>
      </c>
      <c r="Q32" s="13">
        <f t="shared" si="25"/>
        <v>3.270225562952083E-4</v>
      </c>
      <c r="R32" s="14" t="str">
        <f t="shared" si="9"/>
        <v>∞</v>
      </c>
      <c r="S32" s="9">
        <f t="shared" si="10"/>
        <v>2</v>
      </c>
      <c r="T32" s="200">
        <f t="shared" si="26"/>
        <v>0.65404511259041664</v>
      </c>
    </row>
    <row r="33" spans="1:30" s="5" customFormat="1" ht="18" customHeight="1">
      <c r="A33" s="1"/>
      <c r="B33" s="356">
        <f>'Data Record(Forward)'!B56</f>
        <v>6</v>
      </c>
      <c r="C33" s="357"/>
      <c r="D33" s="196">
        <f>'Data Record(Forward)'!W56</f>
        <v>0</v>
      </c>
      <c r="E33" s="12">
        <f t="shared" ref="E33" si="53">D33/1</f>
        <v>0</v>
      </c>
      <c r="F33" s="197">
        <f t="shared" si="12"/>
        <v>2.9999999999999997E-4</v>
      </c>
      <c r="G33" s="10">
        <f t="shared" ref="G33" si="54">F33/2</f>
        <v>1.4999999999999999E-4</v>
      </c>
      <c r="H33" s="198">
        <f t="shared" si="13"/>
        <v>8.3531778633993161E-8</v>
      </c>
      <c r="I33" s="198">
        <f t="shared" ref="I33" si="55">H33/SQRT(3)</f>
        <v>4.8227094880224187E-8</v>
      </c>
      <c r="J33" s="12">
        <f t="shared" ref="J33" si="56">((B33)*(11.5*10^-6)*1)</f>
        <v>6.8999999999999997E-5</v>
      </c>
      <c r="K33" s="12">
        <f t="shared" ref="K33" si="57">J33/SQRT(3)</f>
        <v>3.9837168574084181E-5</v>
      </c>
      <c r="L33" s="11">
        <f t="shared" si="51"/>
        <v>5.0000000000000004E-6</v>
      </c>
      <c r="M33" s="12">
        <f t="shared" ref="M33" si="58">(L33/SQRT(3))</f>
        <v>2.8867513459481293E-6</v>
      </c>
      <c r="N33" s="199">
        <f t="shared" si="52"/>
        <v>5.0000000000000001E-4</v>
      </c>
      <c r="O33" s="12">
        <f t="shared" ref="O33" si="59">(N33/SQRT(3))</f>
        <v>2.886751345948129E-4</v>
      </c>
      <c r="P33" s="10">
        <f t="shared" ref="P33" si="60">SQRT(E33^2+G33^2+I33^2+K33^2+M33^2+O33^2)</f>
        <v>3.2776312939761747E-4</v>
      </c>
      <c r="Q33" s="13">
        <f t="shared" ref="Q33" si="61">P33/1</f>
        <v>3.2776312939761747E-4</v>
      </c>
      <c r="R33" s="14" t="str">
        <f t="shared" si="9"/>
        <v>∞</v>
      </c>
      <c r="S33" s="9">
        <f t="shared" si="10"/>
        <v>2</v>
      </c>
      <c r="T33" s="200">
        <f t="shared" ref="T33" si="62">P33*S33*1000</f>
        <v>0.65552625879523496</v>
      </c>
    </row>
    <row r="34" spans="1:30" s="5" customFormat="1" ht="18" customHeight="1">
      <c r="A34" s="1"/>
      <c r="B34" s="34"/>
      <c r="C34" s="34"/>
      <c r="D34" s="37"/>
      <c r="E34" s="35"/>
      <c r="F34" s="33"/>
      <c r="G34" s="34"/>
      <c r="H34" s="34"/>
      <c r="I34" s="34"/>
      <c r="J34" s="35"/>
      <c r="K34" s="35"/>
      <c r="L34" s="35"/>
      <c r="M34" s="35"/>
      <c r="N34" s="37"/>
      <c r="O34" s="38"/>
      <c r="P34" s="35"/>
      <c r="Q34" s="36"/>
      <c r="R34" s="39"/>
      <c r="S34" s="32"/>
      <c r="T34" s="32"/>
    </row>
    <row r="35" spans="1:30" s="16" customFormat="1" ht="18" customHeight="1">
      <c r="B35" s="15"/>
      <c r="C35" s="15"/>
      <c r="D35" s="15"/>
      <c r="E35" s="15"/>
      <c r="F35" s="15"/>
      <c r="G35" s="15"/>
      <c r="H35" s="135" t="s">
        <v>60</v>
      </c>
      <c r="I35" s="136">
        <f>((((9*M37^2)/(8*(J38)))*(((1-K39^2)/(2*10^11))+((1-K39^2)/(2*10^11)))^2)^(1/3))</f>
        <v>8.3531778633993161E-8</v>
      </c>
      <c r="J35" s="29"/>
      <c r="K35" s="135"/>
      <c r="L35" s="137"/>
      <c r="M35" s="15"/>
      <c r="Q35" s="15"/>
      <c r="R35" s="15"/>
      <c r="S35" s="15"/>
      <c r="T35" s="15"/>
      <c r="U35"/>
      <c r="V35" s="15"/>
      <c r="W35" s="15"/>
      <c r="X35" s="15"/>
      <c r="Y35" s="15"/>
      <c r="Z35" s="15"/>
      <c r="AA35" s="15"/>
      <c r="AB35" s="15"/>
      <c r="AC35" s="15"/>
      <c r="AD35" s="15"/>
    </row>
    <row r="36" spans="1:30" s="16" customFormat="1" ht="18" customHeight="1">
      <c r="B36" s="15"/>
      <c r="C36" s="15"/>
      <c r="D36" s="15"/>
      <c r="E36" s="15"/>
      <c r="F36" s="15"/>
      <c r="G36" s="15"/>
      <c r="H36" s="15"/>
      <c r="I36" s="29"/>
      <c r="J36" s="29"/>
      <c r="K36" s="29"/>
      <c r="L36" s="29"/>
      <c r="M36" s="15"/>
      <c r="Q36" s="15"/>
      <c r="R36" s="15"/>
      <c r="S36" s="362"/>
      <c r="T36" s="362"/>
      <c r="U36"/>
      <c r="V36" s="15"/>
      <c r="W36" s="15"/>
      <c r="X36" s="15"/>
      <c r="Y36" s="15"/>
      <c r="Z36" s="15"/>
      <c r="AA36" s="15"/>
      <c r="AB36" s="15"/>
      <c r="AC36" s="15"/>
      <c r="AD36" s="15"/>
    </row>
    <row r="37" spans="1:30" s="16" customFormat="1" ht="18" customHeight="1">
      <c r="B37" s="15"/>
      <c r="C37" s="15"/>
      <c r="D37" s="15"/>
      <c r="E37" s="15"/>
      <c r="F37" s="15"/>
      <c r="G37" s="138" t="s">
        <v>82</v>
      </c>
      <c r="H37" s="15" t="s">
        <v>83</v>
      </c>
      <c r="I37" s="15"/>
      <c r="J37" s="15"/>
      <c r="K37" s="15"/>
      <c r="M37" s="15">
        <v>0.13700000000000001</v>
      </c>
      <c r="Q37" s="139"/>
      <c r="R37" s="15"/>
      <c r="S37" s="140"/>
      <c r="T37" s="141"/>
      <c r="U37" s="15"/>
      <c r="V37" s="15"/>
      <c r="W37" s="15"/>
      <c r="X37" s="15"/>
      <c r="Y37" s="15"/>
      <c r="Z37" s="15"/>
      <c r="AA37" s="15"/>
      <c r="AB37" s="15"/>
      <c r="AC37" s="15"/>
      <c r="AD37" s="15"/>
    </row>
    <row r="38" spans="1:30" s="16" customFormat="1" ht="18" customHeight="1">
      <c r="B38" s="15"/>
      <c r="C38" s="15"/>
      <c r="D38" s="15"/>
      <c r="E38" s="15"/>
      <c r="F38" s="15"/>
      <c r="G38" s="142" t="s">
        <v>84</v>
      </c>
      <c r="H38" s="15" t="s">
        <v>85</v>
      </c>
      <c r="I38" s="15"/>
      <c r="J38" s="15">
        <v>3.0000000000000001E-3</v>
      </c>
      <c r="K38" s="15"/>
      <c r="L38" s="15"/>
      <c r="M38" s="15"/>
      <c r="Q38" s="15"/>
      <c r="R38" s="15"/>
      <c r="S38" s="140"/>
      <c r="T38" s="141"/>
      <c r="U38" s="15"/>
      <c r="V38" s="15"/>
      <c r="W38" s="15"/>
      <c r="X38" s="15"/>
      <c r="Y38" s="15"/>
      <c r="Z38" s="15"/>
      <c r="AA38" s="15"/>
      <c r="AB38" s="15"/>
      <c r="AC38" s="15"/>
      <c r="AD38" s="15"/>
    </row>
    <row r="39" spans="1:30" s="16" customFormat="1" ht="18" customHeight="1">
      <c r="B39" s="15"/>
      <c r="C39" s="15"/>
      <c r="D39" s="15"/>
      <c r="E39" s="15"/>
      <c r="F39" s="15"/>
      <c r="G39" s="138" t="s">
        <v>86</v>
      </c>
      <c r="H39" s="15" t="s">
        <v>87</v>
      </c>
      <c r="I39" s="15"/>
      <c r="J39" s="138" t="s">
        <v>88</v>
      </c>
      <c r="K39" s="143">
        <v>0.3</v>
      </c>
      <c r="L39" s="138"/>
      <c r="M39" s="143"/>
      <c r="S39" s="140"/>
      <c r="T39" s="141"/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 spans="1:30" s="16" customFormat="1" ht="18" customHeight="1">
      <c r="B40" s="15"/>
      <c r="C40" s="15"/>
      <c r="D40" s="15"/>
      <c r="E40" s="15"/>
      <c r="F40" s="15"/>
      <c r="G40" s="144" t="s">
        <v>89</v>
      </c>
      <c r="H40" s="145" t="s">
        <v>90</v>
      </c>
      <c r="I40" s="15"/>
      <c r="J40" s="138" t="s">
        <v>88</v>
      </c>
      <c r="K40" s="15" t="s">
        <v>91</v>
      </c>
      <c r="L40" s="138"/>
      <c r="M40" s="15"/>
      <c r="Q40" s="15"/>
      <c r="R40" s="15"/>
      <c r="S40" s="140"/>
      <c r="T40" s="141"/>
      <c r="U40" s="15"/>
      <c r="V40" s="15"/>
      <c r="W40" s="15"/>
      <c r="X40" s="15"/>
      <c r="Y40" s="15"/>
      <c r="Z40" s="15"/>
      <c r="AA40" s="15"/>
      <c r="AB40" s="15"/>
      <c r="AC40" s="15"/>
      <c r="AD40" s="15"/>
    </row>
    <row r="41" spans="1:30" s="16" customFormat="1" ht="18" customHeight="1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Q41" s="15"/>
      <c r="R41" s="15"/>
      <c r="S41" s="141"/>
      <c r="T41" s="141"/>
      <c r="U41" s="15"/>
      <c r="V41" s="15"/>
      <c r="W41" s="15"/>
      <c r="X41" s="15"/>
    </row>
    <row r="42" spans="1:30" s="16" customFormat="1" ht="18" customHeight="1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46"/>
      <c r="T42" s="141"/>
      <c r="U42" s="15"/>
      <c r="V42" s="15"/>
      <c r="W42" s="15"/>
      <c r="X42" s="15"/>
    </row>
    <row r="43" spans="1:30" s="16" customFormat="1" ht="18" customHeight="1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46"/>
      <c r="T43" s="140"/>
      <c r="U43" s="15"/>
      <c r="V43" s="15"/>
      <c r="W43" s="15"/>
      <c r="X43" s="15"/>
    </row>
    <row r="44" spans="1:30" s="16" customFormat="1" ht="18" customHeight="1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41"/>
      <c r="T44" s="147"/>
      <c r="U44" s="15"/>
      <c r="V44" s="15"/>
      <c r="W44" s="15"/>
      <c r="X44" s="15"/>
    </row>
    <row r="45" spans="1:30" s="16" customFormat="1" ht="18" customHeight="1"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 spans="1:30" s="16" customFormat="1" ht="18" customHeight="1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 spans="1:30" s="16" customFormat="1" ht="18" customHeight="1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 spans="1:30" s="16" customFormat="1" ht="18" customHeight="1"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 spans="2:20" s="16" customFormat="1" ht="18" customHeight="1"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 spans="2:20" s="16" customFormat="1" ht="18" customHeight="1"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 spans="2:20" s="16" customFormat="1" ht="18" customHeight="1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 spans="2:20" s="16" customFormat="1" ht="18" customHeight="1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 spans="2:20" s="16" customFormat="1" ht="18" customHeight="1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 spans="2:20" s="16" customFormat="1" ht="18" customHeight="1"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spans="2:20" s="16" customFormat="1" ht="18" customHeight="1"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 spans="2:20" s="16" customFormat="1" ht="18" customHeight="1"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 spans="2:20" s="16" customFormat="1" ht="18" customHeight="1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 spans="2:20" s="16" customFormat="1" ht="12"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 spans="2:20" s="16" customFormat="1" ht="12"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 spans="2:20" s="16" customFormat="1" ht="12"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</row>
    <row r="61" spans="2:20" s="16" customFormat="1" ht="12"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</row>
    <row r="62" spans="2:20" s="16" customFormat="1" ht="12"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 spans="2:20" s="16" customFormat="1" ht="12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4" spans="2:20" s="16" customFormat="1" ht="12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</row>
    <row r="65" spans="2:20" s="16" customFormat="1" ht="12"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</row>
    <row r="66" spans="2:20" s="16" customFormat="1" ht="12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</row>
    <row r="67" spans="2:20" s="16" customFormat="1" ht="12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</row>
    <row r="68" spans="2:20" s="16" customFormat="1" ht="12"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</row>
    <row r="69" spans="2:20" s="16" customFormat="1" ht="12"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</row>
    <row r="70" spans="2:20" s="16" customFormat="1" ht="12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</row>
    <row r="71" spans="2:20" s="16" customFormat="1" ht="12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</row>
    <row r="72" spans="2:20" s="16" customFormat="1" ht="12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</row>
    <row r="73" spans="2:20" s="16" customFormat="1" ht="12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</row>
    <row r="74" spans="2:20" s="16" customFormat="1" ht="12"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</row>
    <row r="75" spans="2:20" s="16" customFormat="1" ht="12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</row>
    <row r="76" spans="2:20" s="16" customFormat="1" ht="12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</row>
    <row r="77" spans="2:20" s="16" customFormat="1" ht="12"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</row>
    <row r="78" spans="2:20" s="16" customFormat="1" ht="12"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</row>
    <row r="79" spans="2:20" s="16" customFormat="1" ht="12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</row>
    <row r="80" spans="2:20" s="16" customFormat="1" ht="12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</row>
    <row r="81" spans="2:20" s="16" customFormat="1" ht="12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</row>
    <row r="82" spans="2:20" s="16" customFormat="1" ht="12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</row>
    <row r="83" spans="2:20" s="16" customFormat="1" ht="12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</row>
    <row r="84" spans="2:20" s="16" customFormat="1" ht="12"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</row>
    <row r="85" spans="2:20" s="16" customFormat="1" ht="12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</row>
    <row r="86" spans="2:20" s="16" customFormat="1" ht="12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</row>
    <row r="87" spans="2:20" s="16" customFormat="1" ht="12"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</row>
    <row r="88" spans="2:20" s="16" customFormat="1" ht="12"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</row>
    <row r="89" spans="2:20" s="16" customFormat="1" ht="12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</row>
    <row r="90" spans="2:20" s="16" customFormat="1" ht="12"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</row>
    <row r="91" spans="2:20" s="16" customFormat="1" ht="12">
      <c r="B91" s="17"/>
      <c r="C91" s="17"/>
      <c r="D91" s="21"/>
      <c r="E91" s="17"/>
      <c r="F91" s="18"/>
      <c r="G91" s="19"/>
      <c r="H91" s="19"/>
      <c r="I91" s="19"/>
      <c r="J91" s="21"/>
      <c r="K91" s="21"/>
      <c r="L91" s="21"/>
      <c r="M91" s="21"/>
      <c r="N91" s="21"/>
      <c r="O91" s="22"/>
      <c r="P91" s="18"/>
      <c r="Q91" s="19"/>
      <c r="R91" s="23"/>
      <c r="S91" s="24"/>
      <c r="T91" s="25"/>
    </row>
    <row r="92" spans="2:20" s="16" customFormat="1" ht="12">
      <c r="B92" s="17"/>
      <c r="C92" s="17"/>
      <c r="D92" s="21"/>
      <c r="E92" s="17"/>
      <c r="F92" s="18"/>
      <c r="G92" s="19"/>
      <c r="H92" s="19"/>
      <c r="I92" s="19"/>
      <c r="J92" s="21"/>
      <c r="K92" s="21"/>
      <c r="L92" s="21"/>
      <c r="M92" s="21"/>
      <c r="N92" s="21"/>
      <c r="O92" s="22"/>
      <c r="P92" s="18"/>
      <c r="Q92" s="19"/>
      <c r="R92" s="23"/>
      <c r="S92" s="24"/>
      <c r="T92" s="25"/>
    </row>
    <row r="93" spans="2:20" s="16" customFormat="1" ht="12">
      <c r="B93" s="17"/>
      <c r="C93" s="17"/>
      <c r="D93" s="21"/>
      <c r="E93" s="17"/>
      <c r="F93" s="18"/>
      <c r="G93" s="19"/>
      <c r="H93" s="19"/>
      <c r="I93" s="19"/>
      <c r="J93" s="21"/>
      <c r="K93" s="21"/>
      <c r="L93" s="21"/>
      <c r="M93" s="21"/>
      <c r="N93" s="21"/>
      <c r="O93" s="22"/>
      <c r="P93" s="18"/>
      <c r="Q93" s="19"/>
      <c r="R93" s="23"/>
      <c r="S93" s="24"/>
      <c r="T93" s="25"/>
    </row>
    <row r="94" spans="2:20" s="16" customFormat="1" ht="12">
      <c r="B94" s="17"/>
      <c r="C94" s="17"/>
      <c r="D94" s="21"/>
      <c r="E94" s="17"/>
      <c r="F94" s="18"/>
      <c r="G94" s="19"/>
      <c r="H94" s="19"/>
      <c r="I94" s="19"/>
      <c r="J94" s="21"/>
      <c r="K94" s="21"/>
      <c r="L94" s="21"/>
      <c r="M94" s="21"/>
      <c r="N94" s="21"/>
      <c r="O94" s="22"/>
      <c r="P94" s="18"/>
      <c r="Q94" s="19"/>
      <c r="R94" s="23"/>
      <c r="S94" s="24"/>
      <c r="T94" s="25"/>
    </row>
    <row r="95" spans="2:20" s="16" customFormat="1" ht="12">
      <c r="B95" s="17"/>
      <c r="C95" s="17"/>
      <c r="D95" s="21"/>
      <c r="E95" s="17"/>
      <c r="F95" s="18"/>
      <c r="G95" s="19"/>
      <c r="H95" s="19"/>
      <c r="I95" s="19"/>
      <c r="J95" s="21"/>
      <c r="K95" s="21"/>
      <c r="L95" s="21"/>
      <c r="M95" s="21"/>
      <c r="N95" s="21"/>
      <c r="O95" s="22"/>
      <c r="P95" s="18"/>
      <c r="Q95" s="19"/>
      <c r="R95" s="23"/>
      <c r="S95" s="24"/>
      <c r="T95" s="25"/>
    </row>
    <row r="96" spans="2:20" s="16" customFormat="1" ht="12">
      <c r="B96" s="17"/>
      <c r="C96" s="17"/>
      <c r="D96" s="21"/>
      <c r="E96" s="17"/>
      <c r="F96" s="18"/>
      <c r="G96" s="19"/>
      <c r="H96" s="19"/>
      <c r="I96" s="19"/>
      <c r="J96" s="21"/>
      <c r="K96" s="21"/>
      <c r="L96" s="21"/>
      <c r="M96" s="21"/>
      <c r="N96" s="21"/>
      <c r="O96" s="22"/>
      <c r="P96" s="18"/>
      <c r="Q96" s="19"/>
      <c r="R96" s="23"/>
      <c r="S96" s="24"/>
      <c r="T96" s="25"/>
    </row>
    <row r="97" spans="2:20" s="16" customFormat="1" ht="12">
      <c r="B97" s="17"/>
      <c r="C97" s="17"/>
      <c r="D97" s="21"/>
      <c r="E97" s="17"/>
      <c r="F97" s="18"/>
      <c r="G97" s="19"/>
      <c r="H97" s="19"/>
      <c r="I97" s="19"/>
      <c r="J97" s="21"/>
      <c r="K97" s="21"/>
      <c r="L97" s="21"/>
      <c r="M97" s="21"/>
      <c r="N97" s="21"/>
      <c r="O97" s="22"/>
      <c r="P97" s="18"/>
      <c r="Q97" s="19"/>
      <c r="R97" s="23"/>
      <c r="S97" s="24"/>
      <c r="T97" s="25"/>
    </row>
    <row r="98" spans="2:20" s="16" customFormat="1" ht="12">
      <c r="B98" s="17"/>
      <c r="C98" s="17"/>
      <c r="D98" s="21"/>
      <c r="E98" s="17"/>
      <c r="F98" s="18"/>
      <c r="G98" s="19"/>
      <c r="H98" s="19"/>
      <c r="I98" s="19"/>
      <c r="J98" s="21"/>
      <c r="K98" s="21"/>
      <c r="L98" s="21"/>
      <c r="M98" s="21"/>
      <c r="N98" s="21"/>
      <c r="O98" s="22"/>
      <c r="P98" s="18"/>
      <c r="Q98" s="19"/>
      <c r="R98" s="23"/>
      <c r="S98" s="24"/>
      <c r="T98" s="25"/>
    </row>
    <row r="99" spans="2:20" s="16" customFormat="1" ht="12">
      <c r="B99" s="17"/>
      <c r="C99" s="17"/>
      <c r="D99" s="21"/>
      <c r="E99" s="17"/>
      <c r="F99" s="18"/>
      <c r="G99" s="19"/>
      <c r="H99" s="19"/>
      <c r="I99" s="19"/>
      <c r="J99" s="21"/>
      <c r="K99" s="21"/>
      <c r="L99" s="21"/>
      <c r="M99" s="21"/>
      <c r="N99" s="21"/>
      <c r="O99" s="22"/>
      <c r="P99" s="18"/>
      <c r="Q99" s="19"/>
      <c r="R99" s="23"/>
      <c r="S99" s="24"/>
      <c r="T99" s="25"/>
    </row>
    <row r="100" spans="2:20" s="16" customFormat="1" ht="12">
      <c r="B100" s="17"/>
      <c r="C100" s="17"/>
      <c r="D100" s="21"/>
      <c r="E100" s="17"/>
      <c r="F100" s="18"/>
      <c r="G100" s="19"/>
      <c r="H100" s="19"/>
      <c r="I100" s="19"/>
      <c r="J100" s="21"/>
      <c r="K100" s="21"/>
      <c r="L100" s="21"/>
      <c r="M100" s="21"/>
      <c r="N100" s="21"/>
      <c r="O100" s="22"/>
      <c r="P100" s="18"/>
      <c r="Q100" s="19"/>
      <c r="R100" s="23"/>
      <c r="S100" s="24"/>
      <c r="T100" s="25"/>
    </row>
    <row r="101" spans="2:20" s="16" customFormat="1" ht="12">
      <c r="B101" s="17"/>
      <c r="C101" s="17"/>
      <c r="D101" s="21"/>
      <c r="E101" s="17"/>
      <c r="F101" s="18"/>
      <c r="G101" s="19"/>
      <c r="H101" s="19"/>
      <c r="I101" s="19"/>
      <c r="J101" s="21"/>
      <c r="K101" s="21"/>
      <c r="L101" s="21"/>
      <c r="M101" s="21"/>
      <c r="N101" s="21"/>
      <c r="O101" s="22"/>
      <c r="P101" s="18"/>
      <c r="Q101" s="19"/>
      <c r="R101" s="23"/>
      <c r="S101" s="24"/>
      <c r="T101" s="25"/>
    </row>
    <row r="102" spans="2:20" s="16" customFormat="1" ht="12">
      <c r="B102" s="17"/>
      <c r="C102" s="17"/>
      <c r="D102" s="21"/>
      <c r="E102" s="17"/>
      <c r="F102" s="18"/>
      <c r="G102" s="19"/>
      <c r="H102" s="19"/>
      <c r="I102" s="19"/>
      <c r="J102" s="21"/>
      <c r="K102" s="21"/>
      <c r="L102" s="21"/>
      <c r="M102" s="21"/>
      <c r="N102" s="21"/>
      <c r="O102" s="22"/>
      <c r="P102" s="18"/>
      <c r="Q102" s="19"/>
      <c r="R102" s="23"/>
      <c r="S102" s="24"/>
      <c r="T102" s="25"/>
    </row>
    <row r="103" spans="2:20" s="16" customFormat="1" ht="12">
      <c r="B103" s="17"/>
      <c r="C103" s="17"/>
      <c r="D103" s="21"/>
      <c r="E103" s="17"/>
      <c r="F103" s="18"/>
      <c r="G103" s="19"/>
      <c r="H103" s="19"/>
      <c r="I103" s="19"/>
      <c r="J103" s="21"/>
      <c r="K103" s="21"/>
      <c r="L103" s="21"/>
      <c r="M103" s="21"/>
      <c r="N103" s="21"/>
      <c r="O103" s="22"/>
      <c r="P103" s="18"/>
      <c r="Q103" s="19"/>
      <c r="R103" s="23"/>
      <c r="S103" s="24"/>
      <c r="T103" s="25"/>
    </row>
    <row r="104" spans="2:20" s="16" customFormat="1" ht="12">
      <c r="B104" s="17"/>
      <c r="C104" s="17"/>
      <c r="D104" s="21"/>
      <c r="E104" s="17"/>
      <c r="F104" s="18"/>
      <c r="G104" s="19"/>
      <c r="H104" s="19"/>
      <c r="I104" s="19"/>
      <c r="J104" s="21"/>
      <c r="K104" s="21"/>
      <c r="L104" s="21"/>
      <c r="M104" s="21"/>
      <c r="N104" s="21"/>
      <c r="O104" s="22"/>
      <c r="P104" s="18"/>
      <c r="Q104" s="19"/>
      <c r="R104" s="23"/>
      <c r="S104" s="24"/>
      <c r="T104" s="25"/>
    </row>
    <row r="105" spans="2:20" s="16" customFormat="1" ht="12">
      <c r="B105" s="17"/>
      <c r="C105" s="17"/>
      <c r="D105" s="21"/>
      <c r="E105" s="17"/>
      <c r="F105" s="18"/>
      <c r="G105" s="19"/>
      <c r="H105" s="19"/>
      <c r="I105" s="19"/>
      <c r="J105" s="21"/>
      <c r="K105" s="21"/>
      <c r="L105" s="21"/>
      <c r="M105" s="21"/>
      <c r="N105" s="21"/>
      <c r="O105" s="22"/>
      <c r="P105" s="18"/>
      <c r="Q105" s="19"/>
      <c r="R105" s="23"/>
      <c r="S105" s="24"/>
      <c r="T105" s="25"/>
    </row>
    <row r="106" spans="2:20" s="16" customFormat="1" ht="12">
      <c r="B106" s="17"/>
      <c r="C106" s="17"/>
      <c r="D106" s="21"/>
      <c r="E106" s="17"/>
      <c r="F106" s="18"/>
      <c r="G106" s="19"/>
      <c r="H106" s="19"/>
      <c r="I106" s="19"/>
      <c r="J106" s="21"/>
      <c r="K106" s="21"/>
      <c r="L106" s="21"/>
      <c r="M106" s="21"/>
      <c r="N106" s="21"/>
      <c r="O106" s="22"/>
      <c r="P106" s="18"/>
      <c r="Q106" s="19"/>
      <c r="R106" s="23"/>
      <c r="S106" s="24"/>
      <c r="T106" s="25"/>
    </row>
    <row r="107" spans="2:20" s="16" customFormat="1" ht="12">
      <c r="B107" s="26"/>
      <c r="C107" s="26"/>
      <c r="D107" s="21"/>
      <c r="E107" s="26"/>
      <c r="F107" s="26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3"/>
      <c r="S107" s="24"/>
      <c r="T107" s="25"/>
    </row>
    <row r="108" spans="2:20" s="16" customFormat="1" ht="12">
      <c r="B108" s="17"/>
      <c r="C108" s="17"/>
      <c r="D108" s="21"/>
      <c r="E108" s="17"/>
      <c r="F108" s="18"/>
      <c r="G108" s="22"/>
      <c r="H108" s="22"/>
      <c r="I108" s="22"/>
      <c r="J108" s="20"/>
      <c r="K108" s="20"/>
      <c r="L108" s="20"/>
      <c r="M108" s="20"/>
      <c r="N108" s="20"/>
      <c r="O108" s="22"/>
      <c r="P108" s="20"/>
      <c r="Q108" s="22"/>
      <c r="R108" s="23"/>
      <c r="S108" s="24"/>
      <c r="T108" s="25"/>
    </row>
    <row r="109" spans="2:20" s="16" customFormat="1" ht="12">
      <c r="B109" s="26"/>
      <c r="C109" s="26"/>
      <c r="D109" s="21"/>
      <c r="E109" s="26"/>
      <c r="F109" s="26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3"/>
      <c r="S109" s="24"/>
      <c r="T109" s="25"/>
    </row>
    <row r="110" spans="2:20" s="16" customFormat="1" ht="12">
      <c r="B110" s="17"/>
      <c r="C110" s="17"/>
      <c r="D110" s="21"/>
      <c r="E110" s="17"/>
      <c r="F110" s="18"/>
      <c r="G110" s="22"/>
      <c r="H110" s="22"/>
      <c r="I110" s="22"/>
      <c r="J110" s="21"/>
      <c r="K110" s="21"/>
      <c r="L110" s="21"/>
      <c r="M110" s="21"/>
      <c r="N110" s="21"/>
      <c r="O110" s="22"/>
      <c r="P110" s="18"/>
      <c r="Q110" s="19"/>
      <c r="R110" s="23"/>
      <c r="S110" s="24"/>
      <c r="T110" s="25"/>
    </row>
    <row r="111" spans="2:20" s="16" customFormat="1" ht="12">
      <c r="B111" s="17"/>
      <c r="C111" s="17"/>
      <c r="D111" s="21"/>
      <c r="E111" s="17"/>
      <c r="F111" s="18"/>
      <c r="G111" s="19"/>
      <c r="H111" s="19"/>
      <c r="I111" s="19"/>
      <c r="J111" s="21"/>
      <c r="K111" s="21"/>
      <c r="L111" s="21"/>
      <c r="M111" s="21"/>
      <c r="N111" s="21"/>
      <c r="O111" s="22"/>
      <c r="P111" s="18"/>
      <c r="Q111" s="19"/>
      <c r="R111" s="23"/>
      <c r="S111" s="24"/>
      <c r="T111" s="25"/>
    </row>
    <row r="112" spans="2:20" s="16" customFormat="1" ht="12">
      <c r="B112" s="17"/>
      <c r="C112" s="17"/>
      <c r="D112" s="21"/>
      <c r="E112" s="17"/>
      <c r="F112" s="18"/>
      <c r="G112" s="28"/>
      <c r="H112" s="28"/>
      <c r="I112" s="28"/>
      <c r="J112" s="18"/>
      <c r="K112" s="18"/>
      <c r="L112" s="18"/>
      <c r="M112" s="18"/>
      <c r="N112" s="21"/>
      <c r="O112" s="22"/>
      <c r="P112" s="18"/>
      <c r="Q112" s="28"/>
      <c r="R112" s="23"/>
      <c r="S112" s="24"/>
      <c r="T112" s="25"/>
    </row>
    <row r="113" spans="2:20" s="16" customFormat="1" ht="12">
      <c r="B113" s="17"/>
      <c r="C113" s="17"/>
      <c r="D113" s="21"/>
      <c r="E113" s="17"/>
      <c r="F113" s="18"/>
      <c r="G113" s="28"/>
      <c r="H113" s="28"/>
      <c r="I113" s="28"/>
      <c r="J113" s="18"/>
      <c r="K113" s="18"/>
      <c r="L113" s="18"/>
      <c r="M113" s="18"/>
      <c r="N113" s="21"/>
      <c r="O113" s="22"/>
      <c r="P113" s="18"/>
      <c r="Q113" s="28"/>
      <c r="R113" s="23"/>
      <c r="S113" s="24"/>
      <c r="T113" s="25"/>
    </row>
    <row r="114" spans="2:20" s="16" customFormat="1" ht="12">
      <c r="B114" s="17"/>
      <c r="C114" s="17"/>
      <c r="D114" s="21"/>
      <c r="E114" s="17"/>
      <c r="F114" s="18"/>
      <c r="G114" s="28"/>
      <c r="H114" s="28"/>
      <c r="I114" s="28"/>
      <c r="J114" s="18"/>
      <c r="K114" s="18"/>
      <c r="L114" s="18"/>
      <c r="M114" s="18"/>
      <c r="N114" s="21"/>
      <c r="O114" s="22"/>
      <c r="P114" s="18"/>
      <c r="Q114" s="28"/>
      <c r="R114" s="23"/>
      <c r="S114" s="24"/>
      <c r="T114" s="25"/>
    </row>
    <row r="115" spans="2:20" s="16" customFormat="1" ht="12">
      <c r="B115" s="17"/>
      <c r="C115" s="17"/>
      <c r="D115" s="21"/>
      <c r="E115" s="17"/>
      <c r="F115" s="18"/>
      <c r="G115" s="28"/>
      <c r="H115" s="28"/>
      <c r="I115" s="28"/>
      <c r="J115" s="18"/>
      <c r="K115" s="18"/>
      <c r="L115" s="18"/>
      <c r="M115" s="18"/>
      <c r="N115" s="21"/>
      <c r="O115" s="22"/>
      <c r="P115" s="18"/>
      <c r="Q115" s="28"/>
      <c r="R115" s="23"/>
      <c r="S115" s="24"/>
      <c r="T115" s="25"/>
    </row>
    <row r="116" spans="2:20" s="16" customFormat="1" ht="12">
      <c r="B116" s="17"/>
      <c r="C116" s="17"/>
      <c r="D116" s="21"/>
      <c r="E116" s="17"/>
      <c r="F116" s="18"/>
      <c r="G116" s="28"/>
      <c r="H116" s="28"/>
      <c r="I116" s="28"/>
      <c r="J116" s="18"/>
      <c r="K116" s="18"/>
      <c r="L116" s="18"/>
      <c r="M116" s="18"/>
      <c r="N116" s="21"/>
      <c r="O116" s="22"/>
      <c r="P116" s="18"/>
      <c r="Q116" s="28"/>
      <c r="R116" s="23"/>
      <c r="S116" s="24"/>
      <c r="T116" s="25"/>
    </row>
    <row r="117" spans="2:20" s="16" customFormat="1" ht="12">
      <c r="B117" s="17"/>
      <c r="C117" s="17"/>
      <c r="D117" s="21"/>
      <c r="E117" s="17"/>
      <c r="F117" s="18"/>
      <c r="G117" s="28"/>
      <c r="H117" s="28"/>
      <c r="I117" s="28"/>
      <c r="J117" s="18"/>
      <c r="K117" s="18"/>
      <c r="L117" s="18"/>
      <c r="M117" s="18"/>
      <c r="N117" s="21"/>
      <c r="O117" s="22"/>
      <c r="P117" s="18"/>
      <c r="Q117" s="28"/>
      <c r="R117" s="23"/>
      <c r="S117" s="24"/>
      <c r="T117" s="25"/>
    </row>
    <row r="118" spans="2:20" s="16" customFormat="1" ht="12">
      <c r="B118" s="17"/>
      <c r="C118" s="17"/>
      <c r="D118" s="21"/>
      <c r="E118" s="17"/>
      <c r="F118" s="18"/>
      <c r="G118" s="28"/>
      <c r="H118" s="28"/>
      <c r="I118" s="28"/>
      <c r="J118" s="18"/>
      <c r="K118" s="18"/>
      <c r="L118" s="18"/>
      <c r="M118" s="18"/>
      <c r="N118" s="21"/>
      <c r="O118" s="22"/>
      <c r="P118" s="18"/>
      <c r="Q118" s="28"/>
      <c r="R118" s="23"/>
      <c r="S118" s="24"/>
      <c r="T118" s="25"/>
    </row>
    <row r="119" spans="2:20" s="16" customFormat="1" ht="12">
      <c r="B119" s="17"/>
      <c r="C119" s="17"/>
      <c r="D119" s="21"/>
      <c r="E119" s="17"/>
      <c r="F119" s="18"/>
      <c r="G119" s="28"/>
      <c r="H119" s="28"/>
      <c r="I119" s="28"/>
      <c r="J119" s="18"/>
      <c r="K119" s="18"/>
      <c r="L119" s="18"/>
      <c r="M119" s="18"/>
      <c r="N119" s="21"/>
      <c r="O119" s="22"/>
      <c r="P119" s="18"/>
      <c r="Q119" s="28"/>
      <c r="R119" s="23"/>
      <c r="S119" s="24"/>
      <c r="T119" s="25"/>
    </row>
    <row r="120" spans="2:20" s="16" customFormat="1" ht="12">
      <c r="B120" s="17"/>
      <c r="C120" s="17"/>
      <c r="D120" s="21"/>
      <c r="E120" s="17"/>
      <c r="F120" s="18"/>
      <c r="G120" s="28"/>
      <c r="H120" s="28"/>
      <c r="I120" s="28"/>
      <c r="J120" s="18"/>
      <c r="K120" s="18"/>
      <c r="L120" s="18"/>
      <c r="M120" s="18"/>
      <c r="N120" s="21"/>
      <c r="O120" s="22"/>
      <c r="P120" s="18"/>
      <c r="Q120" s="28"/>
      <c r="R120" s="23"/>
      <c r="S120" s="24"/>
      <c r="T120" s="25"/>
    </row>
    <row r="121" spans="2:20" s="16" customFormat="1" ht="12">
      <c r="B121" s="17"/>
      <c r="C121" s="17"/>
      <c r="D121" s="21"/>
      <c r="E121" s="17"/>
      <c r="F121" s="18"/>
      <c r="G121" s="28"/>
      <c r="H121" s="28"/>
      <c r="I121" s="28"/>
      <c r="J121" s="18"/>
      <c r="K121" s="18"/>
      <c r="L121" s="18"/>
      <c r="M121" s="18"/>
      <c r="N121" s="21"/>
      <c r="O121" s="22"/>
      <c r="P121" s="18"/>
      <c r="Q121" s="28"/>
      <c r="R121" s="23"/>
      <c r="S121" s="24"/>
      <c r="T121" s="25"/>
    </row>
    <row r="122" spans="2:20" s="16" customFormat="1" ht="12">
      <c r="B122" s="17"/>
      <c r="C122" s="17"/>
      <c r="D122" s="21"/>
      <c r="E122" s="17"/>
      <c r="F122" s="18"/>
      <c r="G122" s="28"/>
      <c r="H122" s="28"/>
      <c r="I122" s="28"/>
      <c r="J122" s="18"/>
      <c r="K122" s="18"/>
      <c r="L122" s="18"/>
      <c r="M122" s="18"/>
      <c r="N122" s="21"/>
      <c r="O122" s="22"/>
      <c r="P122" s="18"/>
      <c r="Q122" s="28"/>
      <c r="R122" s="23"/>
      <c r="S122" s="24"/>
      <c r="T122" s="25"/>
    </row>
    <row r="123" spans="2:20" s="16" customFormat="1" ht="12">
      <c r="B123" s="17"/>
      <c r="C123" s="17"/>
      <c r="D123" s="26"/>
      <c r="E123" s="17"/>
      <c r="F123" s="18"/>
      <c r="G123" s="28"/>
      <c r="H123" s="28"/>
      <c r="I123" s="28"/>
      <c r="J123" s="18"/>
      <c r="K123" s="18"/>
      <c r="L123" s="18"/>
      <c r="M123" s="18"/>
      <c r="N123" s="21"/>
      <c r="O123" s="22"/>
      <c r="P123" s="18"/>
      <c r="Q123" s="28"/>
      <c r="R123" s="23"/>
      <c r="S123" s="24"/>
      <c r="T123" s="25"/>
    </row>
    <row r="124" spans="2:20" s="16" customFormat="1" ht="12">
      <c r="B124" s="17"/>
      <c r="C124" s="17"/>
      <c r="D124" s="26"/>
      <c r="E124" s="17"/>
      <c r="F124" s="18"/>
      <c r="G124" s="28"/>
      <c r="H124" s="28"/>
      <c r="I124" s="28"/>
      <c r="J124" s="18"/>
      <c r="K124" s="18"/>
      <c r="L124" s="18"/>
      <c r="M124" s="18"/>
      <c r="N124" s="21"/>
      <c r="O124" s="22"/>
      <c r="P124" s="18"/>
      <c r="Q124" s="28"/>
      <c r="R124" s="23"/>
      <c r="S124" s="24"/>
      <c r="T124" s="25"/>
    </row>
    <row r="125" spans="2:20" s="16" customFormat="1" ht="12">
      <c r="B125" s="29"/>
      <c r="C125" s="29"/>
      <c r="D125" s="30"/>
      <c r="E125" s="25"/>
      <c r="F125" s="27"/>
      <c r="G125" s="25"/>
      <c r="H125" s="25"/>
      <c r="I125" s="25"/>
      <c r="J125" s="25"/>
      <c r="K125" s="25"/>
      <c r="L125" s="25"/>
      <c r="M125" s="25"/>
      <c r="N125" s="30"/>
      <c r="O125" s="25"/>
      <c r="P125" s="25"/>
      <c r="Q125" s="25"/>
      <c r="R125" s="23"/>
      <c r="S125" s="24"/>
      <c r="T125" s="25"/>
    </row>
    <row r="126" spans="2:20" s="16" customFormat="1" ht="12">
      <c r="B126" s="29"/>
      <c r="C126" s="29"/>
      <c r="D126" s="30"/>
      <c r="E126" s="25"/>
      <c r="F126" s="27"/>
      <c r="G126" s="25"/>
      <c r="H126" s="25"/>
      <c r="I126" s="25"/>
      <c r="J126" s="25"/>
      <c r="K126" s="25"/>
      <c r="L126" s="25"/>
      <c r="M126" s="25"/>
      <c r="N126" s="30"/>
      <c r="O126" s="25"/>
      <c r="P126" s="25"/>
      <c r="Q126" s="25"/>
      <c r="R126" s="23"/>
      <c r="S126" s="24"/>
      <c r="T126" s="25"/>
    </row>
    <row r="127" spans="2:20" s="16" customFormat="1" ht="12">
      <c r="B127" s="29"/>
      <c r="C127" s="29"/>
      <c r="D127" s="30"/>
      <c r="E127" s="25"/>
      <c r="F127" s="27"/>
      <c r="G127" s="25"/>
      <c r="H127" s="25"/>
      <c r="I127" s="25"/>
      <c r="J127" s="25"/>
      <c r="K127" s="25"/>
      <c r="L127" s="25"/>
      <c r="M127" s="25"/>
      <c r="N127" s="30"/>
      <c r="O127" s="25"/>
      <c r="P127" s="25"/>
      <c r="Q127" s="25"/>
      <c r="R127" s="23"/>
      <c r="S127" s="24"/>
      <c r="T127" s="25"/>
    </row>
    <row r="128" spans="2:20" s="16" customFormat="1" ht="12">
      <c r="B128" s="29"/>
      <c r="C128" s="29"/>
      <c r="D128" s="30"/>
      <c r="E128" s="25"/>
      <c r="F128" s="27"/>
      <c r="G128" s="25"/>
      <c r="H128" s="25"/>
      <c r="I128" s="25"/>
      <c r="J128" s="25"/>
      <c r="K128" s="25"/>
      <c r="L128" s="25"/>
      <c r="M128" s="25"/>
      <c r="N128" s="30"/>
      <c r="O128" s="25"/>
      <c r="P128" s="25"/>
      <c r="Q128" s="25"/>
      <c r="R128" s="23"/>
      <c r="S128" s="24"/>
      <c r="T128" s="25"/>
    </row>
    <row r="129" spans="2:20" s="16" customFormat="1" ht="12">
      <c r="B129" s="29"/>
      <c r="C129" s="29"/>
      <c r="D129" s="30"/>
      <c r="E129" s="25"/>
      <c r="F129" s="27"/>
      <c r="G129" s="25"/>
      <c r="H129" s="25"/>
      <c r="I129" s="25"/>
      <c r="J129" s="25"/>
      <c r="K129" s="25"/>
      <c r="L129" s="25"/>
      <c r="M129" s="25"/>
      <c r="N129" s="30"/>
      <c r="O129" s="25"/>
      <c r="P129" s="25"/>
      <c r="Q129" s="25"/>
      <c r="R129" s="23"/>
      <c r="S129" s="24"/>
      <c r="T129" s="25"/>
    </row>
    <row r="130" spans="2:20" s="16" customFormat="1" ht="12">
      <c r="B130" s="29"/>
      <c r="C130" s="29"/>
      <c r="D130" s="30"/>
      <c r="E130" s="25"/>
      <c r="F130" s="27"/>
      <c r="G130" s="25"/>
      <c r="H130" s="25"/>
      <c r="I130" s="25"/>
      <c r="J130" s="25"/>
      <c r="K130" s="25"/>
      <c r="L130" s="25"/>
      <c r="M130" s="25"/>
      <c r="N130" s="30"/>
      <c r="O130" s="25"/>
      <c r="P130" s="25"/>
      <c r="Q130" s="25"/>
      <c r="R130" s="23"/>
      <c r="S130" s="24"/>
      <c r="T130" s="25"/>
    </row>
    <row r="131" spans="2:20" s="16" customFormat="1" ht="12">
      <c r="B131" s="29"/>
      <c r="C131" s="29"/>
      <c r="D131" s="30"/>
      <c r="E131" s="25"/>
      <c r="F131" s="27"/>
      <c r="G131" s="25"/>
      <c r="H131" s="25"/>
      <c r="I131" s="25"/>
      <c r="J131" s="25"/>
      <c r="K131" s="25"/>
      <c r="L131" s="25"/>
      <c r="M131" s="25"/>
      <c r="N131" s="30"/>
      <c r="O131" s="25"/>
      <c r="P131" s="25"/>
      <c r="Q131" s="25"/>
      <c r="R131" s="23"/>
      <c r="S131" s="24"/>
      <c r="T131" s="25"/>
    </row>
    <row r="132" spans="2:20" s="16" customFormat="1" ht="12">
      <c r="B132" s="29"/>
      <c r="C132" s="29"/>
      <c r="D132" s="30"/>
      <c r="E132" s="25"/>
      <c r="F132" s="27"/>
      <c r="G132" s="25"/>
      <c r="H132" s="25"/>
      <c r="I132" s="25"/>
      <c r="J132" s="25"/>
      <c r="K132" s="25"/>
      <c r="L132" s="25"/>
      <c r="M132" s="25"/>
      <c r="N132" s="30"/>
      <c r="O132" s="25"/>
      <c r="P132" s="25"/>
      <c r="Q132" s="25"/>
      <c r="R132" s="23"/>
      <c r="S132" s="24"/>
      <c r="T132" s="25"/>
    </row>
    <row r="133" spans="2:20" s="16" customFormat="1" ht="12">
      <c r="B133" s="29"/>
      <c r="C133" s="29"/>
      <c r="D133" s="30"/>
      <c r="E133" s="25"/>
      <c r="F133" s="27"/>
      <c r="G133" s="25"/>
      <c r="H133" s="25"/>
      <c r="I133" s="25"/>
      <c r="J133" s="25"/>
      <c r="K133" s="25"/>
      <c r="L133" s="25"/>
      <c r="M133" s="25"/>
      <c r="N133" s="30"/>
      <c r="O133" s="25"/>
      <c r="P133" s="25"/>
      <c r="Q133" s="25"/>
      <c r="R133" s="23"/>
      <c r="S133" s="24"/>
      <c r="T133" s="25"/>
    </row>
  </sheetData>
  <mergeCells count="49">
    <mergeCell ref="B26:C26"/>
    <mergeCell ref="B33:C33"/>
    <mergeCell ref="B21:C21"/>
    <mergeCell ref="B22:C22"/>
    <mergeCell ref="B23:C23"/>
    <mergeCell ref="B24:C24"/>
    <mergeCell ref="B25:C25"/>
    <mergeCell ref="B18:C18"/>
    <mergeCell ref="S36:T36"/>
    <mergeCell ref="B12:C12"/>
    <mergeCell ref="B13:C13"/>
    <mergeCell ref="B14:C14"/>
    <mergeCell ref="B15:C15"/>
    <mergeCell ref="B16:C16"/>
    <mergeCell ref="B17:C17"/>
    <mergeCell ref="B27:C27"/>
    <mergeCell ref="B28:C28"/>
    <mergeCell ref="B29:C29"/>
    <mergeCell ref="B30:C30"/>
    <mergeCell ref="B31:C31"/>
    <mergeCell ref="B32:C32"/>
    <mergeCell ref="B19:C19"/>
    <mergeCell ref="B20:C20"/>
    <mergeCell ref="B11:C11"/>
    <mergeCell ref="Q4:Q5"/>
    <mergeCell ref="R4:R5"/>
    <mergeCell ref="S4:S5"/>
    <mergeCell ref="B5:C5"/>
    <mergeCell ref="D5:E5"/>
    <mergeCell ref="F5:G5"/>
    <mergeCell ref="H5:I5"/>
    <mergeCell ref="J5:K5"/>
    <mergeCell ref="L5:M5"/>
    <mergeCell ref="N5:O5"/>
    <mergeCell ref="B6:C6"/>
    <mergeCell ref="B7:C7"/>
    <mergeCell ref="B8:C8"/>
    <mergeCell ref="B9:C9"/>
    <mergeCell ref="B10:C10"/>
    <mergeCell ref="B2:T2"/>
    <mergeCell ref="B3:G3"/>
    <mergeCell ref="B4:C4"/>
    <mergeCell ref="D4:E4"/>
    <mergeCell ref="F4:G4"/>
    <mergeCell ref="H4:I4"/>
    <mergeCell ref="J4:K4"/>
    <mergeCell ref="L4:M4"/>
    <mergeCell ref="N4:O4"/>
    <mergeCell ref="P4:P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F16"/>
  <sheetViews>
    <sheetView topLeftCell="A4" workbookViewId="0">
      <selection activeCell="J19" sqref="J19"/>
    </sheetView>
  </sheetViews>
  <sheetFormatPr defaultRowHeight="23.25"/>
  <cols>
    <col min="1" max="1" width="2.7109375" style="4" customWidth="1"/>
    <col min="2" max="2" width="10.5703125" style="4" customWidth="1"/>
    <col min="3" max="3" width="5.5703125" style="4" customWidth="1"/>
    <col min="4" max="4" width="2.7109375" style="4" customWidth="1"/>
    <col min="5" max="5" width="7" style="4" customWidth="1"/>
    <col min="6" max="6" width="3.140625" style="4" customWidth="1"/>
  </cols>
  <sheetData>
    <row r="1" spans="1:6" ht="26.25">
      <c r="A1" s="148"/>
      <c r="B1" s="148"/>
      <c r="C1" s="148"/>
      <c r="D1" s="148"/>
      <c r="E1" s="148"/>
      <c r="F1" s="148"/>
    </row>
    <row r="2" spans="1:6" ht="26.25">
      <c r="A2" s="149"/>
      <c r="B2" s="149"/>
      <c r="C2" s="149"/>
      <c r="D2" s="149"/>
      <c r="E2" s="149"/>
      <c r="F2" s="149"/>
    </row>
    <row r="3" spans="1:6">
      <c r="B3" s="368" t="s">
        <v>92</v>
      </c>
      <c r="C3" s="369"/>
      <c r="D3" s="369"/>
      <c r="E3" s="369"/>
      <c r="F3" s="370"/>
    </row>
    <row r="4" spans="1:6" ht="26.25">
      <c r="B4" s="371" t="s">
        <v>93</v>
      </c>
      <c r="C4" s="372"/>
      <c r="D4" s="372"/>
      <c r="E4" s="372"/>
      <c r="F4" s="373"/>
    </row>
    <row r="5" spans="1:6" ht="26.25">
      <c r="B5" s="363" t="s">
        <v>7</v>
      </c>
      <c r="C5" s="364"/>
      <c r="D5" s="365">
        <v>42664</v>
      </c>
      <c r="E5" s="366"/>
      <c r="F5" s="367"/>
    </row>
    <row r="6" spans="1:6">
      <c r="B6" s="150">
        <v>0</v>
      </c>
      <c r="C6" s="151">
        <v>0.3</v>
      </c>
      <c r="D6" s="152" t="s">
        <v>94</v>
      </c>
      <c r="E6" s="153">
        <f>C6/1000</f>
        <v>2.9999999999999997E-4</v>
      </c>
      <c r="F6" s="154" t="s">
        <v>8</v>
      </c>
    </row>
    <row r="7" spans="1:6">
      <c r="B7" s="150">
        <v>2.5</v>
      </c>
      <c r="C7" s="151">
        <v>0.3</v>
      </c>
      <c r="D7" s="152" t="s">
        <v>94</v>
      </c>
      <c r="E7" s="153">
        <f t="shared" ref="E7:E16" si="0">C7/1000</f>
        <v>2.9999999999999997E-4</v>
      </c>
      <c r="F7" s="154" t="s">
        <v>8</v>
      </c>
    </row>
    <row r="8" spans="1:6">
      <c r="B8" s="150">
        <v>5</v>
      </c>
      <c r="C8" s="151">
        <v>0.3</v>
      </c>
      <c r="D8" s="152" t="s">
        <v>94</v>
      </c>
      <c r="E8" s="153">
        <f t="shared" si="0"/>
        <v>2.9999999999999997E-4</v>
      </c>
      <c r="F8" s="154" t="s">
        <v>8</v>
      </c>
    </row>
    <row r="9" spans="1:6">
      <c r="B9" s="150">
        <v>7.5</v>
      </c>
      <c r="C9" s="151">
        <v>0.3</v>
      </c>
      <c r="D9" s="152" t="s">
        <v>94</v>
      </c>
      <c r="E9" s="153">
        <f t="shared" si="0"/>
        <v>2.9999999999999997E-4</v>
      </c>
      <c r="F9" s="154" t="s">
        <v>8</v>
      </c>
    </row>
    <row r="10" spans="1:6">
      <c r="B10" s="150">
        <v>10</v>
      </c>
      <c r="C10" s="151">
        <v>0.3</v>
      </c>
      <c r="D10" s="152" t="s">
        <v>94</v>
      </c>
      <c r="E10" s="153">
        <f t="shared" si="0"/>
        <v>2.9999999999999997E-4</v>
      </c>
      <c r="F10" s="154" t="s">
        <v>8</v>
      </c>
    </row>
    <row r="11" spans="1:6">
      <c r="B11" s="150">
        <v>12.5</v>
      </c>
      <c r="C11" s="151">
        <v>0.3</v>
      </c>
      <c r="D11" s="152" t="s">
        <v>94</v>
      </c>
      <c r="E11" s="153">
        <f t="shared" si="0"/>
        <v>2.9999999999999997E-4</v>
      </c>
      <c r="F11" s="154" t="s">
        <v>8</v>
      </c>
    </row>
    <row r="12" spans="1:6">
      <c r="B12" s="150">
        <v>15</v>
      </c>
      <c r="C12" s="151">
        <v>0.3</v>
      </c>
      <c r="D12" s="152" t="s">
        <v>94</v>
      </c>
      <c r="E12" s="153">
        <f t="shared" si="0"/>
        <v>2.9999999999999997E-4</v>
      </c>
      <c r="F12" s="154" t="s">
        <v>8</v>
      </c>
    </row>
    <row r="13" spans="1:6">
      <c r="B13" s="150">
        <v>17.5</v>
      </c>
      <c r="C13" s="151">
        <v>0.3</v>
      </c>
      <c r="D13" s="152" t="s">
        <v>94</v>
      </c>
      <c r="E13" s="153">
        <f t="shared" si="0"/>
        <v>2.9999999999999997E-4</v>
      </c>
      <c r="F13" s="154" t="s">
        <v>8</v>
      </c>
    </row>
    <row r="14" spans="1:6">
      <c r="B14" s="150">
        <v>20</v>
      </c>
      <c r="C14" s="151">
        <v>0.3</v>
      </c>
      <c r="D14" s="152" t="s">
        <v>94</v>
      </c>
      <c r="E14" s="153">
        <f t="shared" si="0"/>
        <v>2.9999999999999997E-4</v>
      </c>
      <c r="F14" s="154" t="s">
        <v>8</v>
      </c>
    </row>
    <row r="15" spans="1:6">
      <c r="B15" s="150">
        <v>22.5</v>
      </c>
      <c r="C15" s="151">
        <v>0.3</v>
      </c>
      <c r="D15" s="152" t="s">
        <v>94</v>
      </c>
      <c r="E15" s="153">
        <f t="shared" si="0"/>
        <v>2.9999999999999997E-4</v>
      </c>
      <c r="F15" s="154" t="s">
        <v>8</v>
      </c>
    </row>
    <row r="16" spans="1:6">
      <c r="B16" s="150">
        <v>25</v>
      </c>
      <c r="C16" s="151">
        <v>0.3</v>
      </c>
      <c r="D16" s="152" t="s">
        <v>94</v>
      </c>
      <c r="E16" s="153">
        <f t="shared" si="0"/>
        <v>2.9999999999999997E-4</v>
      </c>
      <c r="F16" s="154" t="s">
        <v>8</v>
      </c>
    </row>
  </sheetData>
  <mergeCells count="4">
    <mergeCell ref="B5:C5"/>
    <mergeCell ref="D5:F5"/>
    <mergeCell ref="B3:F3"/>
    <mergeCell ref="B4: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Data Record(Forward)</vt:lpstr>
      <vt:lpstr>Data Record(Backward)</vt:lpstr>
      <vt:lpstr>Certificate</vt:lpstr>
      <vt:lpstr>Report</vt:lpstr>
      <vt:lpstr>Result</vt:lpstr>
      <vt:lpstr>Uncertainty Budget</vt:lpstr>
      <vt:lpstr>Uncert of STD</vt:lpstr>
      <vt:lpstr>Certificate!Print_Area</vt:lpstr>
      <vt:lpstr>'Data Record(Backward)'!Print_Area</vt:lpstr>
      <vt:lpstr>'Data Record(Forward)'!Print_Area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2016-08-09T06:29:17Z</cp:lastPrinted>
  <dcterms:created xsi:type="dcterms:W3CDTF">2015-10-01T03:04:34Z</dcterms:created>
  <dcterms:modified xsi:type="dcterms:W3CDTF">2017-06-20T03:10:37Z</dcterms:modified>
</cp:coreProperties>
</file>