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3_Temperature\"/>
    </mc:Choice>
  </mc:AlternateContent>
  <bookViews>
    <workbookView xWindow="240" yWindow="195" windowWidth="19440" windowHeight="7875" tabRatio="542"/>
  </bookViews>
  <sheets>
    <sheet name="Data" sheetId="3" r:id="rId1"/>
    <sheet name="Certificate" sheetId="8" r:id="rId2"/>
    <sheet name="Report" sheetId="5" r:id="rId3"/>
    <sheet name="Result" sheetId="7" r:id="rId4"/>
    <sheet name="Uncertainty Budget" sheetId="1" r:id="rId5"/>
    <sheet name="UCB New '2016" sheetId="9" r:id="rId6"/>
    <sheet name="Cert of STD" sheetId="2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AAA">[1]Eq.List!$A$2:$I$188</definedName>
    <definedName name="ACCTORQUE">[2]Torque!$A$16:$J$19</definedName>
    <definedName name="ASSET">[3]E4402B!#REF!</definedName>
    <definedName name="BBB">[4]Eq.List!$A$2:$H$210</definedName>
    <definedName name="bfbdd">#REF!</definedName>
    <definedName name="calibration_by">[5]MAR05!$BH$39:$BH$43</definedName>
    <definedName name="CAP">[3]E4402B!#REF!</definedName>
    <definedName name="CCC">[6]Eq.List!$A$2:$H$210</definedName>
    <definedName name="cert">Data!$R$1</definedName>
    <definedName name="Cet.no">'[7]Cert.'!#REF!</definedName>
    <definedName name="da">#REF!</definedName>
    <definedName name="data">#REF!</definedName>
    <definedName name="data1">#REF!</definedName>
    <definedName name="DATE">[3]E4402B!#REF!</definedName>
    <definedName name="DDD">#REF!</definedName>
    <definedName name="DDDE">[8]Equip.List!$A$2:$I$188</definedName>
    <definedName name="dsvg">#REF!</definedName>
    <definedName name="dttaff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>#REF!</definedName>
    <definedName name="GGG">#REF!</definedName>
    <definedName name="hgjky8uoytjgkjhlili">#REF!</definedName>
    <definedName name="HHH">[13]Eq.List!$A$2:$H$210</definedName>
    <definedName name="HHJ">#REF!</definedName>
    <definedName name="HHN">#REF!</definedName>
    <definedName name="JOB">[3]E4402B!#REF!</definedName>
    <definedName name="kds">#REF!</definedName>
    <definedName name="KKKM">#REF!</definedName>
    <definedName name="LCR">[14]Eq.List!$A$2:$H$211</definedName>
    <definedName name="LIST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>#REF!</definedName>
    <definedName name="LLCCRR">#REF!</definedName>
    <definedName name="lmcblfgmop">#REF!</definedName>
    <definedName name="lookuparea">#REF!</definedName>
    <definedName name="Mass">#REF!</definedName>
    <definedName name="Mclass">#REF!</definedName>
    <definedName name="MFG">[3]E4402B!#REF!</definedName>
    <definedName name="NNN">#REF!</definedName>
    <definedName name="OOO">#REF!</definedName>
    <definedName name="op">#REF!</definedName>
    <definedName name="optic">#REF!</definedName>
    <definedName name="opticstandard">#REF!</definedName>
    <definedName name="opticstd">#REF!</definedName>
    <definedName name="PartName">[15]Onsite!$C$5:$C$7</definedName>
    <definedName name="Pinij">#REF!</definedName>
    <definedName name="Plate">#REF!</definedName>
    <definedName name="post">[16]CERT!#REF!</definedName>
    <definedName name="PPPL">[17]Eq.List!$A$2:$H$216</definedName>
    <definedName name="_xlnm.Print_Area" localSheetId="1">Certificate!$A$1:$AD$39</definedName>
    <definedName name="_xlnm.Print_Area" localSheetId="0">Data!$A$1:$AH$44</definedName>
    <definedName name="_xlnm.Print_Area" localSheetId="2">Report!$A$1:$V$20</definedName>
    <definedName name="_xlnm.Print_Area" localSheetId="3">Result!$A$1:$AB$23</definedName>
    <definedName name="pui">#REF!</definedName>
    <definedName name="QWE">[18]Eq.List!$A$2:$H$210</definedName>
    <definedName name="resstd">Data!$AF$9</definedName>
    <definedName name="resstd1">Data!$AF$9</definedName>
    <definedName name="resstd2">Data!$AF$11</definedName>
    <definedName name="resuuc">Data!$AF$8</definedName>
    <definedName name="setp1">Data!$B$17</definedName>
    <definedName name="setp2">Data!$B$21</definedName>
    <definedName name="setp3">Data!$B$25</definedName>
    <definedName name="setp4">Data!$B$29</definedName>
    <definedName name="setp5">Data!$B$33</definedName>
    <definedName name="sfrg">#REF!</definedName>
    <definedName name="Shortt">Data!$U$41</definedName>
    <definedName name="SM_99014">#REF!</definedName>
    <definedName name="SN">[3]E4402B!#REF!</definedName>
    <definedName name="standard">[10]Equip.List!$A$2:$A$182</definedName>
    <definedName name="std">[19]Equip.List!$A$2:$H$188</definedName>
    <definedName name="std.">[20]Equip.List!$A$2:$A$184</definedName>
    <definedName name="std.list">#REF!</definedName>
    <definedName name="STD.TABLE">[12]Sheet2!$A$2:$H$182</definedName>
    <definedName name="std_list">#REF!</definedName>
    <definedName name="stdav1">Data!$T$17</definedName>
    <definedName name="stdav2">Data!$T$21</definedName>
    <definedName name="stdav3">Data!$T$25</definedName>
    <definedName name="stdav4">Data!$T$29</definedName>
    <definedName name="stdav5">Data!$T$33</definedName>
    <definedName name="stdrep1">Data!$AC$17</definedName>
    <definedName name="stdrep2">Data!$AC$21</definedName>
    <definedName name="stdrep3">Data!$AC$25</definedName>
    <definedName name="stdrep4">Data!$AC$29</definedName>
    <definedName name="stdrep5">Data!$AC$33</definedName>
    <definedName name="stds">#REF!</definedName>
    <definedName name="temp0">'Cert of STD'!$C$9</definedName>
    <definedName name="temp100">'Cert of STD'!$C$11</definedName>
    <definedName name="temp1200">'Cert of STD'!$J$12</definedName>
    <definedName name="temp150">'Cert of STD'!$C$12</definedName>
    <definedName name="temp200">'Cert of STD'!$C$13</definedName>
    <definedName name="temp250">'Cert of STD'!$C$14</definedName>
    <definedName name="temp3250">'Cert of STD'!$J$9</definedName>
    <definedName name="temp40">'Cert of STD'!$C$8</definedName>
    <definedName name="temp40m">'Cert of STD'!$C$8</definedName>
    <definedName name="temp40mmm">'Cert of STD'!$C$8</definedName>
    <definedName name="temp50">'Cert of STD'!$C$10</definedName>
    <definedName name="temp500">'Cert of STD'!$J$10</definedName>
    <definedName name="temp750">'Cert of STD'!$J$11</definedName>
    <definedName name="ucer1">'UCB New ''2016'!$K$16</definedName>
    <definedName name="ucer2">'UCB New ''2016'!$K$31</definedName>
    <definedName name="ucer3">'UCB New ''2016'!$K$46</definedName>
    <definedName name="ucer4">'UCB New ''2016'!$K$61</definedName>
    <definedName name="ucer5">'UCB New ''2016'!$K$76</definedName>
    <definedName name="uilfykukf">#REF!</definedName>
    <definedName name="UIO">[21]Eq.List!$A$2:$H$210</definedName>
    <definedName name="unit">#REF!</definedName>
    <definedName name="uucav1">Data!$W$17</definedName>
    <definedName name="uucav2">Data!$W$21</definedName>
    <definedName name="uucav3">Data!$W$25</definedName>
    <definedName name="uucav4">Data!$W$29</definedName>
    <definedName name="uucav5">Data!$W$33</definedName>
    <definedName name="uucrep1">Data!$AF$17</definedName>
    <definedName name="uucrep2">Data!$AF$21</definedName>
    <definedName name="uucrep3">Data!$AF$25</definedName>
    <definedName name="uucrep4">Data!$AF$29</definedName>
    <definedName name="uucrep5">Data!$AF$33</definedName>
    <definedName name="UUU">#REF!</definedName>
    <definedName name="vbtb">#REF!</definedName>
    <definedName name="vjsoj">'[7]Cert.'!#REF!</definedName>
    <definedName name="XXX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AF21" i="3" l="1"/>
  <c r="AF25" i="3"/>
  <c r="AF29" i="3"/>
  <c r="AF33" i="3"/>
  <c r="AF17" i="3"/>
  <c r="AC21" i="3"/>
  <c r="AC25" i="3"/>
  <c r="AC29" i="3"/>
  <c r="AC33" i="3"/>
  <c r="AC17" i="3"/>
  <c r="K22" i="8" l="1"/>
  <c r="K18" i="3" l="1"/>
  <c r="N18" i="3" s="1"/>
  <c r="H18" i="3"/>
  <c r="Q18" i="3" s="1"/>
  <c r="Q17" i="3"/>
  <c r="N17" i="3"/>
  <c r="J8" i="8"/>
  <c r="V38" i="8"/>
  <c r="A13" i="3"/>
  <c r="K19" i="3" l="1"/>
  <c r="H19" i="3"/>
  <c r="Q19" i="3" s="1"/>
  <c r="F63" i="9"/>
  <c r="F48" i="9"/>
  <c r="F33" i="9"/>
  <c r="F18" i="9"/>
  <c r="F3" i="9"/>
  <c r="D68" i="9"/>
  <c r="D66" i="9"/>
  <c r="D51" i="9"/>
  <c r="K51" i="9" s="1"/>
  <c r="D36" i="9"/>
  <c r="K36" i="9" s="1"/>
  <c r="D6" i="9"/>
  <c r="G10" i="1"/>
  <c r="C8" i="1"/>
  <c r="C9" i="1"/>
  <c r="C10" i="1"/>
  <c r="E14" i="7"/>
  <c r="E13" i="7"/>
  <c r="E12" i="7"/>
  <c r="E11" i="7"/>
  <c r="E10" i="7"/>
  <c r="H5" i="7"/>
  <c r="K66" i="9"/>
  <c r="D21" i="9"/>
  <c r="K21" i="9" s="1"/>
  <c r="L71" i="9"/>
  <c r="L70" i="9"/>
  <c r="H69" i="9"/>
  <c r="D69" i="9"/>
  <c r="H68" i="9"/>
  <c r="H67" i="9"/>
  <c r="L56" i="9"/>
  <c r="L55" i="9"/>
  <c r="H54" i="9"/>
  <c r="D54" i="9"/>
  <c r="H53" i="9"/>
  <c r="D53" i="9"/>
  <c r="H52" i="9"/>
  <c r="L41" i="9"/>
  <c r="L40" i="9"/>
  <c r="H39" i="9"/>
  <c r="D39" i="9"/>
  <c r="H38" i="9"/>
  <c r="D38" i="9"/>
  <c r="H37" i="9"/>
  <c r="L26" i="9"/>
  <c r="L25" i="9"/>
  <c r="H24" i="9"/>
  <c r="D24" i="9"/>
  <c r="H23" i="9"/>
  <c r="D23" i="9"/>
  <c r="H22" i="9"/>
  <c r="D9" i="9"/>
  <c r="D8" i="9"/>
  <c r="H7" i="9"/>
  <c r="K38" i="9" l="1"/>
  <c r="K39" i="9"/>
  <c r="H20" i="3"/>
  <c r="N19" i="3"/>
  <c r="K20" i="3"/>
  <c r="Q20" i="3"/>
  <c r="K68" i="9"/>
  <c r="K23" i="9"/>
  <c r="K24" i="9"/>
  <c r="K53" i="9"/>
  <c r="K54" i="9"/>
  <c r="K69" i="9"/>
  <c r="L11" i="9"/>
  <c r="L10" i="9"/>
  <c r="H9" i="9"/>
  <c r="H8" i="9"/>
  <c r="K8" i="9" s="1"/>
  <c r="K6" i="9"/>
  <c r="N20" i="3" l="1"/>
  <c r="K21" i="3"/>
  <c r="Q21" i="3"/>
  <c r="H22" i="3"/>
  <c r="K9" i="9"/>
  <c r="N21" i="3" l="1"/>
  <c r="K22" i="3"/>
  <c r="Q22" i="3"/>
  <c r="H23" i="3"/>
  <c r="D9" i="1"/>
  <c r="M9" i="1"/>
  <c r="N9" i="1" s="1"/>
  <c r="P9" i="1" s="1"/>
  <c r="K9" i="1"/>
  <c r="L9" i="1" s="1"/>
  <c r="G9" i="1"/>
  <c r="H9" i="1" s="1"/>
  <c r="N22" i="3" l="1"/>
  <c r="K23" i="3"/>
  <c r="Q23" i="3"/>
  <c r="H24" i="3"/>
  <c r="N23" i="3" l="1"/>
  <c r="K24" i="3"/>
  <c r="Q24" i="3"/>
  <c r="I6" i="1"/>
  <c r="C7" i="1"/>
  <c r="C6" i="1"/>
  <c r="B8" i="1"/>
  <c r="B7" i="1"/>
  <c r="B6" i="1"/>
  <c r="J7" i="8"/>
  <c r="H36" i="8"/>
  <c r="K25" i="3" l="1"/>
  <c r="N24" i="3"/>
  <c r="H26" i="3"/>
  <c r="Q25" i="3"/>
  <c r="AA20" i="8"/>
  <c r="AA22" i="8" s="1"/>
  <c r="AA19" i="8"/>
  <c r="J16" i="8"/>
  <c r="J15" i="8"/>
  <c r="J14" i="8"/>
  <c r="J13" i="8"/>
  <c r="J12" i="8"/>
  <c r="J5" i="8"/>
  <c r="H5" i="5" s="1"/>
  <c r="K26" i="3" l="1"/>
  <c r="N25" i="3"/>
  <c r="Q26" i="3"/>
  <c r="H27" i="3"/>
  <c r="AA21" i="8"/>
  <c r="K27" i="3" l="1"/>
  <c r="N26" i="3"/>
  <c r="H28" i="3"/>
  <c r="Q27" i="3"/>
  <c r="W21" i="3"/>
  <c r="M11" i="7" s="1"/>
  <c r="T21" i="3"/>
  <c r="I11" i="7" s="1"/>
  <c r="W17" i="3"/>
  <c r="M10" i="7" s="1"/>
  <c r="T17" i="3"/>
  <c r="I10" i="7" s="1"/>
  <c r="N27" i="3" l="1"/>
  <c r="K28" i="3"/>
  <c r="Q28" i="3"/>
  <c r="D26" i="9"/>
  <c r="K26" i="9" s="1"/>
  <c r="M7" i="1"/>
  <c r="D25" i="9"/>
  <c r="K25" i="9" s="1"/>
  <c r="K7" i="1"/>
  <c r="D11" i="9"/>
  <c r="K11" i="9" s="1"/>
  <c r="M6" i="1"/>
  <c r="D10" i="9"/>
  <c r="K10" i="9" s="1"/>
  <c r="K6" i="1"/>
  <c r="Z17" i="3"/>
  <c r="Z21" i="3"/>
  <c r="N28" i="3" l="1"/>
  <c r="K29" i="3"/>
  <c r="W25" i="3"/>
  <c r="M12" i="7" s="1"/>
  <c r="H30" i="3"/>
  <c r="Q29" i="3"/>
  <c r="T25" i="3"/>
  <c r="Q10" i="7"/>
  <c r="G6" i="1"/>
  <c r="G7" i="1"/>
  <c r="G8" i="1"/>
  <c r="M8" i="1" l="1"/>
  <c r="D41" i="9"/>
  <c r="K41" i="9" s="1"/>
  <c r="N29" i="3"/>
  <c r="K30" i="3"/>
  <c r="I12" i="7"/>
  <c r="Z25" i="3"/>
  <c r="D40" i="9"/>
  <c r="K40" i="9" s="1"/>
  <c r="K8" i="1"/>
  <c r="Q30" i="3"/>
  <c r="H31" i="3"/>
  <c r="Q11" i="7"/>
  <c r="N30" i="3" l="1"/>
  <c r="K31" i="3"/>
  <c r="Q31" i="3"/>
  <c r="H32" i="3"/>
  <c r="Q12" i="7"/>
  <c r="K32" i="3" l="1"/>
  <c r="N31" i="3"/>
  <c r="Q32" i="3"/>
  <c r="J6" i="1"/>
  <c r="N32" i="3" l="1"/>
  <c r="W29" i="3" s="1"/>
  <c r="K33" i="3"/>
  <c r="H34" i="3"/>
  <c r="Q33" i="3"/>
  <c r="T29" i="3"/>
  <c r="I13" i="7" s="1"/>
  <c r="D55" i="9"/>
  <c r="K55" i="9" s="1"/>
  <c r="M13" i="7"/>
  <c r="U40" i="3"/>
  <c r="N33" i="3" l="1"/>
  <c r="K34" i="3"/>
  <c r="D56" i="9"/>
  <c r="K56" i="9" s="1"/>
  <c r="Q34" i="3"/>
  <c r="H35" i="3"/>
  <c r="Z29" i="3"/>
  <c r="Q13" i="7"/>
  <c r="Y40" i="3"/>
  <c r="U41" i="3" s="1"/>
  <c r="N34" i="3" l="1"/>
  <c r="K35" i="3"/>
  <c r="Q35" i="3"/>
  <c r="H36" i="3"/>
  <c r="D67" i="9"/>
  <c r="K67" i="9" s="1"/>
  <c r="D52" i="9"/>
  <c r="K52" i="9" s="1"/>
  <c r="K60" i="9" s="1"/>
  <c r="D37" i="9"/>
  <c r="K37" i="9" s="1"/>
  <c r="K45" i="9" s="1"/>
  <c r="D22" i="9"/>
  <c r="K22" i="9" s="1"/>
  <c r="K30" i="9" s="1"/>
  <c r="D7" i="9"/>
  <c r="K7" i="9" s="1"/>
  <c r="K15" i="9" s="1"/>
  <c r="K17" i="9" s="1"/>
  <c r="E6" i="1"/>
  <c r="E7" i="1" s="1"/>
  <c r="E8" i="1" s="1"/>
  <c r="E9" i="1" s="1"/>
  <c r="F9" i="1" s="1"/>
  <c r="H10" i="1"/>
  <c r="D10" i="1"/>
  <c r="N8" i="1"/>
  <c r="P8" i="1" s="1"/>
  <c r="L8" i="1"/>
  <c r="H8" i="1"/>
  <c r="D8" i="1"/>
  <c r="N7" i="1"/>
  <c r="P7" i="1" s="1"/>
  <c r="L7" i="1"/>
  <c r="H7" i="1"/>
  <c r="D7" i="1"/>
  <c r="N6" i="1"/>
  <c r="P6" i="1" s="1"/>
  <c r="L6" i="1"/>
  <c r="H6" i="1"/>
  <c r="D6" i="1"/>
  <c r="K36" i="3" l="1"/>
  <c r="N36" i="3" s="1"/>
  <c r="N35" i="3"/>
  <c r="Q36" i="3"/>
  <c r="F6" i="1"/>
  <c r="F7" i="1"/>
  <c r="I17" i="9"/>
  <c r="G17" i="9"/>
  <c r="H17" i="9"/>
  <c r="F17" i="9"/>
  <c r="L16" i="9"/>
  <c r="L15" i="9"/>
  <c r="K47" i="9"/>
  <c r="K62" i="9"/>
  <c r="K32" i="9"/>
  <c r="E10" i="1"/>
  <c r="F10" i="1" s="1"/>
  <c r="F8" i="1"/>
  <c r="I7" i="1"/>
  <c r="O6" i="1"/>
  <c r="M10" i="1" l="1"/>
  <c r="N10" i="1" s="1"/>
  <c r="P10" i="1" s="1"/>
  <c r="D71" i="9"/>
  <c r="K71" i="9" s="1"/>
  <c r="W33" i="3"/>
  <c r="M14" i="7" s="1"/>
  <c r="T33" i="3"/>
  <c r="I14" i="7" s="1"/>
  <c r="Q14" i="7" s="1"/>
  <c r="K10" i="1"/>
  <c r="L10" i="1" s="1"/>
  <c r="D70" i="9"/>
  <c r="K70" i="9" s="1"/>
  <c r="K75" i="9" s="1"/>
  <c r="K77" i="9" s="1"/>
  <c r="L76" i="9" s="1"/>
  <c r="L30" i="9"/>
  <c r="L31" i="9"/>
  <c r="F32" i="9"/>
  <c r="G32" i="9"/>
  <c r="H32" i="9"/>
  <c r="I32" i="9"/>
  <c r="H62" i="9"/>
  <c r="L61" i="9"/>
  <c r="F62" i="9"/>
  <c r="I62" i="9"/>
  <c r="L60" i="9"/>
  <c r="G62" i="9"/>
  <c r="L46" i="9"/>
  <c r="H47" i="9"/>
  <c r="L45" i="9"/>
  <c r="F47" i="9"/>
  <c r="I47" i="9"/>
  <c r="G47" i="9"/>
  <c r="G16" i="9"/>
  <c r="Q6" i="1"/>
  <c r="R6" i="1" s="1"/>
  <c r="S6" i="1" s="1"/>
  <c r="I8" i="1"/>
  <c r="I9" i="1" s="1"/>
  <c r="J9" i="1" s="1"/>
  <c r="O9" i="1" s="1"/>
  <c r="Q9" i="1" s="1"/>
  <c r="R9" i="1" s="1"/>
  <c r="S9" i="1" s="1"/>
  <c r="J7" i="1"/>
  <c r="O7" i="1" s="1"/>
  <c r="G77" i="9" l="1"/>
  <c r="I77" i="9"/>
  <c r="F77" i="9"/>
  <c r="Z33" i="3"/>
  <c r="H77" i="9"/>
  <c r="L75" i="9"/>
  <c r="G61" i="9"/>
  <c r="G31" i="9"/>
  <c r="K16" i="9"/>
  <c r="AD10" i="7" s="1"/>
  <c r="U10" i="7" s="1"/>
  <c r="F15" i="9"/>
  <c r="G46" i="9"/>
  <c r="Q7" i="1"/>
  <c r="R7" i="1" s="1"/>
  <c r="S7" i="1" s="1"/>
  <c r="I10" i="1"/>
  <c r="J8" i="1"/>
  <c r="O8" i="1" s="1"/>
  <c r="G76" i="9" l="1"/>
  <c r="K76" i="9" s="1"/>
  <c r="K61" i="9"/>
  <c r="AD13" i="7" s="1"/>
  <c r="U13" i="7" s="1"/>
  <c r="F60" i="9"/>
  <c r="F75" i="9"/>
  <c r="F45" i="9"/>
  <c r="K46" i="9"/>
  <c r="AD12" i="7" s="1"/>
  <c r="U12" i="7" s="1"/>
  <c r="F30" i="9"/>
  <c r="K31" i="9"/>
  <c r="AD11" i="7" s="1"/>
  <c r="U11" i="7" s="1"/>
  <c r="J10" i="1"/>
  <c r="O10" i="1" s="1"/>
  <c r="Q8" i="1"/>
  <c r="R8" i="1" s="1"/>
  <c r="S8" i="1" s="1"/>
  <c r="K78" i="9" l="1"/>
  <c r="AD14" i="7"/>
  <c r="U14" i="7" s="1"/>
  <c r="Q10" i="1"/>
  <c r="R10" i="1" s="1"/>
  <c r="S10" i="1" s="1"/>
  <c r="H78" i="9" l="1"/>
  <c r="F78" i="9"/>
  <c r="G78" i="9"/>
  <c r="I78" i="9"/>
</calcChain>
</file>

<file path=xl/comments1.xml><?xml version="1.0" encoding="utf-8"?>
<comments xmlns="http://schemas.openxmlformats.org/spreadsheetml/2006/main">
  <authors>
    <author>Nathaphol Boonmee</author>
  </authors>
  <commentList>
    <comment ref="Q38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C4" authorId="0" shapeId="0">
      <text>
        <r>
          <rPr>
            <sz val="9"/>
            <color indexed="81"/>
            <rFont val="Tahoma"/>
            <family val="2"/>
          </rPr>
          <t>Certificate of Calubration
Digithermometer with PRT senror</t>
        </r>
      </text>
    </comment>
    <comment ref="E4" authorId="0" shapeId="0">
      <text>
        <r>
          <rPr>
            <sz val="12"/>
            <color indexed="81"/>
            <rFont val="Cordia New"/>
            <family val="2"/>
          </rPr>
          <t>ได้จากค่า 
ผลการสอบเทียบที่จุดสอบเทียบแรกครั้งที่1 - ผลการสอบเทียบที่จุดสอบเทียบแรกครั้งที่2</t>
        </r>
      </text>
    </comment>
    <comment ref="G4" authorId="0" shapeId="0">
      <text>
        <r>
          <rPr>
            <sz val="9"/>
            <color indexed="81"/>
            <rFont val="Tahoma"/>
            <family val="2"/>
          </rPr>
          <t>ค่าความละเอียดในการอ่านของ STD = 0.001 C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 xml:space="preserve">ค่าความละเอียดในการอ่านของ UUC </t>
        </r>
      </text>
    </comment>
    <comment ref="D5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F5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H5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L5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N5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6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C8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F8" authorId="0" shapeId="0">
      <text>
        <r>
          <rPr>
            <sz val="9"/>
            <color indexed="81"/>
            <rFont val="Tahoma"/>
            <family val="2"/>
          </rPr>
          <t xml:space="preserve">
Update Uncertainty ที่ได้จากการสอบเทียบล่าสุดทุกครั้ง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  <comment ref="J9" authorId="0" shapeId="0">
      <text>
        <r>
          <rPr>
            <sz val="9"/>
            <color indexed="81"/>
            <rFont val="Tahoma"/>
            <family val="2"/>
          </rPr>
          <t>Update Uncertainty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<sst xmlns="http://schemas.openxmlformats.org/spreadsheetml/2006/main" count="487" uniqueCount="186">
  <si>
    <r>
      <t xml:space="preserve">Unit: </t>
    </r>
    <r>
      <rPr>
        <b/>
        <sz val="9"/>
        <rFont val="Calibri"/>
        <family val="2"/>
      </rPr>
      <t>°C</t>
    </r>
  </si>
  <si>
    <t>Nominal Value</t>
  </si>
  <si>
    <t>Uncertainty of  STD</t>
  </si>
  <si>
    <t>Short term stability of UUC</t>
  </si>
  <si>
    <t>Resolution of STD</t>
  </si>
  <si>
    <t>Resolution of UUC</t>
  </si>
  <si>
    <t>Repeatability STD</t>
  </si>
  <si>
    <t>Repeatability UUC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</si>
  <si>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</si>
  <si>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</si>
  <si>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</si>
  <si>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</si>
  <si>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r>
      <t>U</t>
    </r>
    <r>
      <rPr>
        <b/>
        <vertAlign val="subscript"/>
        <sz val="12"/>
        <color rgb="FF0070C0"/>
        <rFont val="Cordia New"/>
        <family val="2"/>
      </rPr>
      <t>95</t>
    </r>
    <r>
      <rPr>
        <b/>
        <strike/>
        <vertAlign val="subscript"/>
        <sz val="12"/>
        <color rgb="FF0070C0"/>
        <rFont val="Cordia New"/>
        <family val="2"/>
      </rPr>
      <t>%</t>
    </r>
  </si>
  <si>
    <t>Digital Thermometer 
with TC PRT</t>
  </si>
  <si>
    <t>°C</t>
  </si>
  <si>
    <t>Value</t>
  </si>
  <si>
    <t>SP-ST-002</t>
  </si>
  <si>
    <t>Due Date</t>
  </si>
  <si>
    <t>Point</t>
  </si>
  <si>
    <t>Uncert</t>
  </si>
  <si>
    <t>CH 1</t>
  </si>
  <si>
    <t>CH 2</t>
  </si>
  <si>
    <r>
      <rPr>
        <sz val="16"/>
        <rFont val="Calibri"/>
        <family val="2"/>
      </rPr>
      <t>°</t>
    </r>
    <r>
      <rPr>
        <sz val="16"/>
        <rFont val="Angsana New"/>
        <family val="1"/>
      </rPr>
      <t>C</t>
    </r>
  </si>
  <si>
    <t xml:space="preserve"> </t>
  </si>
  <si>
    <t xml:space="preserve">Nominal </t>
  </si>
  <si>
    <t>Actual Value</t>
  </si>
  <si>
    <t>Average
STD</t>
  </si>
  <si>
    <t>Average
UUC</t>
  </si>
  <si>
    <t>STD</t>
  </si>
  <si>
    <t>UUC</t>
  </si>
  <si>
    <t>Calibrated By :</t>
  </si>
  <si>
    <t>SP METROLOGY SYSTEM THAILAND</t>
  </si>
  <si>
    <t>Repeatability</t>
  </si>
  <si>
    <r>
      <t>Uncertainty Budget Dial Thermometer &amp; Temperature Gauge (-40 to 650</t>
    </r>
    <r>
      <rPr>
        <b/>
        <sz val="18"/>
        <rFont val="Calibri"/>
        <family val="2"/>
      </rPr>
      <t>°</t>
    </r>
    <r>
      <rPr>
        <b/>
        <sz val="18"/>
        <rFont val="Arial"/>
        <family val="2"/>
      </rPr>
      <t>C)</t>
    </r>
  </si>
  <si>
    <t>Digital Thermometer 
with TC SRT</t>
  </si>
  <si>
    <t>SP-ST-003</t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</si>
  <si>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</si>
  <si>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</si>
  <si>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</si>
  <si>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</si>
  <si>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</si>
  <si>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</si>
  <si>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</si>
  <si>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</si>
  <si>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</si>
  <si>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</si>
  <si>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</si>
  <si>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</si>
  <si>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N/A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</si>
  <si>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</si>
  <si>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</si>
  <si>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</si>
  <si>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</si>
  <si>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</si>
  <si>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</si>
  <si>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</si>
  <si>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</si>
  <si>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</si>
  <si>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 xml:space="preserve">  </t>
  </si>
  <si>
    <t>Serial No.</t>
  </si>
  <si>
    <t>Certificate No.</t>
  </si>
  <si>
    <t>Due. Date</t>
  </si>
  <si>
    <t>GT11/3850-40-392</t>
  </si>
  <si>
    <t>08000098/100288</t>
  </si>
  <si>
    <t>PSL T 572/58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</si>
  <si>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</si>
  <si>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</si>
  <si>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</si>
  <si>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</si>
  <si>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t>Certificate No. :</t>
  </si>
  <si>
    <t>to</t>
  </si>
  <si>
    <t>Resolution :</t>
  </si>
  <si>
    <t>Error</t>
  </si>
  <si>
    <r>
      <rPr>
        <sz val="10"/>
        <rFont val="Calibri"/>
        <family val="2"/>
      </rPr>
      <t>°</t>
    </r>
    <r>
      <rPr>
        <sz val="10"/>
        <rFont val="Gulim"/>
        <family val="2"/>
      </rPr>
      <t>C</t>
    </r>
  </si>
  <si>
    <t>Measurement Uncertainty</t>
  </si>
  <si>
    <t xml:space="preserve">The reported uncertainty of measurement is the expanded uncertainty obtained by multiplying the </t>
  </si>
  <si>
    <t>standard uncertainty with the coverage factor k = 2.00, providing a level of confidence approximately 95%.</t>
  </si>
  <si>
    <t>- End of Certificate -</t>
  </si>
  <si>
    <t>Receive Date :</t>
  </si>
  <si>
    <t>Calibration Date :</t>
  </si>
  <si>
    <t>Temp &amp; Humiduty :</t>
  </si>
  <si>
    <t>%RH</t>
  </si>
  <si>
    <t>Customer Name :</t>
  </si>
  <si>
    <t>Manufacturer :</t>
  </si>
  <si>
    <t>Model :</t>
  </si>
  <si>
    <t>Serial No. :</t>
  </si>
  <si>
    <t>ID No :</t>
  </si>
  <si>
    <t>Due Date :</t>
  </si>
  <si>
    <t>Range :</t>
  </si>
  <si>
    <r>
      <t>Page :</t>
    </r>
    <r>
      <rPr>
        <sz val="10"/>
        <rFont val="Gulim"/>
        <family val="2"/>
      </rPr>
      <t xml:space="preserve"> 2 of 3</t>
    </r>
  </si>
  <si>
    <t>Mr.Chainarong  Matchayamat</t>
  </si>
  <si>
    <t xml:space="preserve">Equipment Name 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</si>
  <si>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</si>
  <si>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Location</t>
  </si>
  <si>
    <t>In Lab</t>
  </si>
  <si>
    <t>On Site</t>
  </si>
  <si>
    <t>Equipment Name :</t>
  </si>
  <si>
    <t>Overall Inspection</t>
  </si>
  <si>
    <t>Good</t>
  </si>
  <si>
    <t>Not Good</t>
  </si>
  <si>
    <t>UUC 2</t>
  </si>
  <si>
    <t>UUC 1</t>
  </si>
  <si>
    <t>SEKI</t>
  </si>
  <si>
    <t>T100</t>
  </si>
  <si>
    <t>Temperature</t>
  </si>
  <si>
    <t>Number 
of
Measure</t>
  </si>
  <si>
    <t>1st</t>
  </si>
  <si>
    <t>2nd</t>
  </si>
  <si>
    <t>3rd</t>
  </si>
  <si>
    <t>4th</t>
  </si>
  <si>
    <t>Page 1 of 1</t>
  </si>
  <si>
    <t xml:space="preserve">Digital Thermometer </t>
  </si>
  <si>
    <t>with PRT Sensor</t>
  </si>
  <si>
    <t>34970A</t>
  </si>
  <si>
    <t>MY44010293</t>
  </si>
  <si>
    <t>with SRT Sensor</t>
  </si>
  <si>
    <t>Reference Standards</t>
  </si>
  <si>
    <t>50% ± 15 %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</si>
  <si>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</si>
  <si>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</si>
  <si>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</si>
  <si>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</si>
  <si>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</si>
  <si>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</si>
  <si>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</si>
  <si>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</si>
  <si>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Calibration Procedure</t>
  </si>
  <si>
    <t xml:space="preserve">Date of Issue </t>
  </si>
  <si>
    <t xml:space="preserve">Calibrated by </t>
  </si>
  <si>
    <t>Page : 3 of 3</t>
  </si>
  <si>
    <t>Uncertainty
 ( ± )</t>
  </si>
  <si>
    <t>UUC 
Reading</t>
  </si>
  <si>
    <t>Standard Reading</t>
  </si>
  <si>
    <t>Setting 
Value</t>
  </si>
  <si>
    <t>Unit :</t>
  </si>
  <si>
    <t>CMC</t>
  </si>
  <si>
    <t>Range</t>
  </si>
  <si>
    <t>ใบแบบการประมาณค่าความไม่แน่นอนของการวัด</t>
  </si>
  <si>
    <t>Testpoint</t>
  </si>
  <si>
    <t>Symbol</t>
  </si>
  <si>
    <t>Source of uncertainty</t>
  </si>
  <si>
    <t>Relative</t>
  </si>
  <si>
    <t>Absolute</t>
  </si>
  <si>
    <t>Probability distribution</t>
  </si>
  <si>
    <t>Divisor</t>
  </si>
  <si>
    <t>ci</t>
  </si>
  <si>
    <t>Degree of freedom</t>
  </si>
  <si>
    <t>(+/-) %</t>
  </si>
  <si>
    <t>Normal</t>
  </si>
  <si>
    <r>
      <t>U</t>
    </r>
    <r>
      <rPr>
        <vertAlign val="subscript"/>
        <sz val="14"/>
        <rFont val="Cordia New"/>
        <family val="2"/>
      </rPr>
      <t>B1</t>
    </r>
  </si>
  <si>
    <t>¥</t>
  </si>
  <si>
    <r>
      <t>U</t>
    </r>
    <r>
      <rPr>
        <vertAlign val="subscript"/>
        <sz val="14"/>
        <rFont val="Cordia New"/>
        <family val="2"/>
      </rPr>
      <t>B2</t>
    </r>
    <r>
      <rPr>
        <sz val="11"/>
        <color theme="1"/>
        <rFont val="Calibri"/>
        <family val="2"/>
        <scheme val="minor"/>
      </rPr>
      <t/>
    </r>
  </si>
  <si>
    <t>Rectangular</t>
  </si>
  <si>
    <r>
      <t>U</t>
    </r>
    <r>
      <rPr>
        <vertAlign val="subscript"/>
        <sz val="14"/>
        <rFont val="Cordia New"/>
        <family val="2"/>
      </rPr>
      <t>B3</t>
    </r>
    <r>
      <rPr>
        <sz val="11"/>
        <color theme="1"/>
        <rFont val="Calibri"/>
        <family val="2"/>
        <scheme val="minor"/>
      </rPr>
      <t/>
    </r>
  </si>
  <si>
    <t>Combined uncertainty</t>
  </si>
  <si>
    <t>U</t>
  </si>
  <si>
    <t>Expaned uncertainty</t>
  </si>
  <si>
    <t>k =</t>
  </si>
  <si>
    <r>
      <t>U</t>
    </r>
    <r>
      <rPr>
        <vertAlign val="subscript"/>
        <sz val="14"/>
        <rFont val="Cordia New"/>
        <family val="2"/>
      </rPr>
      <t>B4</t>
    </r>
  </si>
  <si>
    <r>
      <t>U</t>
    </r>
    <r>
      <rPr>
        <vertAlign val="subscript"/>
        <sz val="14"/>
        <rFont val="Cordia New"/>
        <family val="2"/>
      </rPr>
      <t>A1</t>
    </r>
  </si>
  <si>
    <r>
      <t>U</t>
    </r>
    <r>
      <rPr>
        <vertAlign val="subscript"/>
        <sz val="14"/>
        <rFont val="Cordia New"/>
        <family val="2"/>
      </rPr>
      <t>A2</t>
    </r>
  </si>
  <si>
    <r>
      <t xml:space="preserve">(+/-)  </t>
    </r>
    <r>
      <rPr>
        <sz val="12"/>
        <rFont val="Symbol"/>
        <family val="1"/>
        <charset val="2"/>
      </rPr>
      <t>°</t>
    </r>
    <r>
      <rPr>
        <sz val="12"/>
        <rFont val="Cordia New"/>
        <family val="2"/>
        <charset val="222"/>
      </rPr>
      <t>C</t>
    </r>
  </si>
  <si>
    <r>
      <rPr>
        <sz val="12"/>
        <rFont val="Symbol"/>
        <family val="1"/>
        <charset val="2"/>
      </rPr>
      <t>°</t>
    </r>
    <r>
      <rPr>
        <sz val="12"/>
        <rFont val="Cordia New"/>
        <family val="2"/>
        <charset val="222"/>
      </rPr>
      <t>C</t>
    </r>
  </si>
  <si>
    <t>Function :</t>
  </si>
  <si>
    <t>-40 to &lt;250</t>
  </si>
  <si>
    <t>Sensor Type:</t>
  </si>
  <si>
    <t>Digital Thermometer with TC Probe</t>
  </si>
  <si>
    <t>Sensor Type :</t>
  </si>
  <si>
    <t>Thermocouple Type K</t>
  </si>
  <si>
    <t>Adress</t>
  </si>
  <si>
    <t>88/115</t>
  </si>
  <si>
    <t>SP</t>
  </si>
  <si>
    <t>SRP</t>
  </si>
  <si>
    <t>A</t>
  </si>
  <si>
    <t xml:space="preserve">Reference Standard </t>
  </si>
  <si>
    <t>Mr.Nirut  Loha</t>
  </si>
  <si>
    <t>Mr.Pakapon  Nammontree</t>
  </si>
  <si>
    <t>Mr.Prayoon   Topart</t>
  </si>
  <si>
    <t>Mr.Santi  Thonghlor</t>
  </si>
  <si>
    <t>Mr.Werayut  Jampol</t>
  </si>
  <si>
    <t>09 Sep 2017</t>
  </si>
  <si>
    <t>31 Oct 2017</t>
  </si>
  <si>
    <t>SPR16100170-2</t>
  </si>
  <si>
    <t>SP-CPT-04-05</t>
  </si>
  <si>
    <t>Calibration Officer</t>
  </si>
  <si>
    <t>Short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</si>
</sst>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0.000"/>
    <numFmt numFmtId="169" formatCode="0.00000"/>
    <numFmt numFmtId="170" formatCode="0.0000"/>
    <numFmt numFmtId="171" formatCode="0.0E+00"/>
    <numFmt numFmtId="172" formatCode="[$-409]dd\-mmm\-yy;@"/>
    <numFmt numFmtId="173" formatCode="[$-409]d\-mmm\-yyyy;@"/>
    <numFmt numFmtId="174" formatCode="0.0"/>
    <numFmt numFmtId="175" formatCode="[$-809]dd\ mmmm\ yyyy;@"/>
    <numFmt numFmtId="176" formatCode="dd\ mmmm\ yyyy"/>
    <numFmt numFmtId="177" formatCode="[$-1010409]d\ mmmm\ yyyy;@"/>
    <numFmt numFmtId="178" formatCode="[$-409]d\-mmm\-yy;@"/>
    <numFmt numFmtId="179" formatCode="_-[$€]* #,##0.00_-;\-[$€]* #,##0.00_-;_-[$€]* &quot;-&quot;??_-;_-@_-"/>
  </numFmts>
  <fonts count="100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0"/>
      <name val="Gulim"/>
      <family val="2"/>
    </font>
    <font>
      <b/>
      <sz val="9"/>
      <name val="Calibri"/>
      <family val="2"/>
    </font>
    <font>
      <sz val="10"/>
      <name val="Cordia New"/>
      <family val="2"/>
    </font>
    <font>
      <sz val="12"/>
      <name val="Cordia New"/>
      <family val="2"/>
    </font>
    <font>
      <vertAlign val="subscript"/>
      <sz val="12"/>
      <name val="Cordia New"/>
      <family val="2"/>
    </font>
    <font>
      <b/>
      <sz val="12"/>
      <color rgb="FF0070C0"/>
      <name val="Cordia New"/>
      <family val="2"/>
    </font>
    <font>
      <b/>
      <vertAlign val="subscript"/>
      <sz val="12"/>
      <color rgb="FF0070C0"/>
      <name val="Cordia New"/>
      <family val="2"/>
    </font>
    <font>
      <b/>
      <strike/>
      <vertAlign val="subscript"/>
      <sz val="12"/>
      <color rgb="FF0070C0"/>
      <name val="Cordia New"/>
      <family val="2"/>
    </font>
    <font>
      <b/>
      <sz val="16"/>
      <name val="Angsana New"/>
      <family val="1"/>
    </font>
    <font>
      <sz val="8"/>
      <name val="Arial"/>
      <family val="2"/>
    </font>
    <font>
      <sz val="12"/>
      <name val="Calibri"/>
      <family val="2"/>
    </font>
    <font>
      <b/>
      <sz val="18"/>
      <color rgb="FF002060"/>
      <name val="Angsana New"/>
      <family val="1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sz val="18"/>
      <name val="Angsana New"/>
      <family val="1"/>
    </font>
    <font>
      <b/>
      <sz val="18"/>
      <color rgb="FFFF0000"/>
      <name val="Angsana New"/>
      <family val="1"/>
    </font>
    <font>
      <b/>
      <sz val="14"/>
      <name val="Angsana New"/>
      <family val="1"/>
    </font>
    <font>
      <b/>
      <sz val="18"/>
      <name val="Angsana New"/>
      <family val="1"/>
    </font>
    <font>
      <sz val="14"/>
      <name val="Angsana New"/>
      <family val="1"/>
    </font>
    <font>
      <sz val="16"/>
      <name val="Angsana New"/>
      <family val="1"/>
    </font>
    <font>
      <sz val="16"/>
      <name val="Calibri"/>
      <family val="2"/>
    </font>
    <font>
      <sz val="10"/>
      <color rgb="FFFF000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sz val="12"/>
      <color indexed="81"/>
      <name val="Cordia New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sz val="10"/>
      <color theme="1"/>
      <name val="Gulim"/>
      <family val="2"/>
    </font>
    <font>
      <sz val="16"/>
      <name val="Cordia New"/>
      <family val="2"/>
    </font>
    <font>
      <sz val="14"/>
      <color theme="1"/>
      <name val="Cordia New"/>
      <family val="2"/>
    </font>
    <font>
      <sz val="16"/>
      <color theme="1"/>
      <name val="Cordia New"/>
      <family val="2"/>
    </font>
    <font>
      <sz val="14"/>
      <color theme="1"/>
      <name val="Calibri"/>
      <family val="2"/>
      <scheme val="minor"/>
    </font>
    <font>
      <b/>
      <sz val="12"/>
      <color rgb="FFFF0000"/>
      <name val="Cordia New"/>
      <family val="2"/>
    </font>
    <font>
      <sz val="9"/>
      <color theme="1"/>
      <name val="Gulim"/>
      <family val="2"/>
    </font>
    <font>
      <b/>
      <sz val="18"/>
      <name val="Arial"/>
      <family val="2"/>
    </font>
    <font>
      <b/>
      <sz val="12"/>
      <name val="Cordia New"/>
      <family val="2"/>
    </font>
    <font>
      <b/>
      <sz val="18"/>
      <name val="Calibri"/>
      <family val="2"/>
    </font>
    <font>
      <sz val="14"/>
      <color rgb="FFFF0000"/>
      <name val="Angsana New"/>
      <family val="1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0"/>
      <name val="Gulim"/>
      <family val="2"/>
    </font>
    <font>
      <sz val="10"/>
      <color indexed="10"/>
      <name val="Gulim"/>
      <family val="2"/>
    </font>
    <font>
      <b/>
      <sz val="14"/>
      <name val="Cordia New"/>
      <family val="2"/>
    </font>
    <font>
      <b/>
      <sz val="12"/>
      <name val="Gulim"/>
      <family val="2"/>
    </font>
    <font>
      <b/>
      <sz val="11"/>
      <name val="Gulim"/>
      <family val="2"/>
    </font>
    <font>
      <b/>
      <sz val="16"/>
      <name val="Cordia New"/>
      <family val="2"/>
    </font>
    <font>
      <sz val="14"/>
      <color indexed="10"/>
      <name val="Cordia New"/>
      <family val="2"/>
    </font>
    <font>
      <b/>
      <sz val="11"/>
      <name val="Gill Sans MT"/>
      <family val="2"/>
    </font>
    <font>
      <i/>
      <sz val="12"/>
      <name val="Gulim"/>
      <family val="2"/>
    </font>
    <font>
      <sz val="12"/>
      <color theme="1"/>
      <name val="Gulim"/>
      <family val="2"/>
    </font>
    <font>
      <sz val="11"/>
      <name val="Gill Sans MT"/>
      <family val="2"/>
    </font>
    <font>
      <b/>
      <i/>
      <sz val="10"/>
      <name val="Gulim"/>
      <family val="2"/>
    </font>
    <font>
      <sz val="10"/>
      <name val="Giulim"/>
    </font>
    <font>
      <u/>
      <sz val="10"/>
      <name val="Gulim"/>
      <family val="2"/>
    </font>
    <font>
      <sz val="10"/>
      <name val="Calibri"/>
      <family val="2"/>
    </font>
    <font>
      <b/>
      <sz val="14"/>
      <color theme="0"/>
      <name val="Cordia New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9"/>
      <name val="Gulim"/>
      <family val="2"/>
    </font>
    <font>
      <sz val="14"/>
      <color theme="3" tint="-0.499984740745262"/>
      <name val="Cordia New"/>
      <family val="2"/>
    </font>
    <font>
      <sz val="8"/>
      <name val="Gulim"/>
      <family val="2"/>
    </font>
    <font>
      <sz val="10"/>
      <color rgb="FF00B050"/>
      <name val="Gulim"/>
      <family val="2"/>
    </font>
    <font>
      <sz val="10"/>
      <color rgb="FF0070C0"/>
      <name val="Gulim"/>
      <family val="2"/>
    </font>
    <font>
      <sz val="10"/>
      <color theme="8" tint="-0.499984740745262"/>
      <name val="Gulim"/>
      <family val="2"/>
    </font>
    <font>
      <b/>
      <sz val="18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2"/>
      <name val="Arial"/>
      <family val="2"/>
    </font>
    <font>
      <b/>
      <sz val="10"/>
      <name val="Tahoma"/>
      <family val="2"/>
    </font>
    <font>
      <sz val="10"/>
      <name val="Cordia New"/>
      <family val="2"/>
      <charset val="222"/>
    </font>
    <font>
      <sz val="14"/>
      <name val="Cordia New"/>
      <family val="2"/>
      <charset val="222"/>
    </font>
    <font>
      <vertAlign val="subscript"/>
      <sz val="14"/>
      <name val="Cordia New"/>
      <family val="2"/>
    </font>
    <font>
      <sz val="12"/>
      <name val="Cordia New"/>
      <family val="2"/>
      <charset val="222"/>
    </font>
    <font>
      <sz val="7"/>
      <name val="Symbol"/>
      <family val="1"/>
      <charset val="2"/>
    </font>
    <font>
      <sz val="9"/>
      <name val="Symbol"/>
      <family val="1"/>
      <charset val="2"/>
    </font>
    <font>
      <sz val="12"/>
      <color indexed="9"/>
      <name val="Cordia New"/>
      <family val="2"/>
      <charset val="222"/>
    </font>
    <font>
      <sz val="9"/>
      <color indexed="8"/>
      <name val="Symbol"/>
      <family val="1"/>
      <charset val="2"/>
    </font>
    <font>
      <sz val="12"/>
      <color indexed="8"/>
      <name val="Cordia New"/>
      <family val="2"/>
      <charset val="222"/>
    </font>
    <font>
      <sz val="12"/>
      <color indexed="12"/>
      <name val="Cordia New"/>
      <family val="2"/>
      <charset val="222"/>
    </font>
    <font>
      <sz val="14"/>
      <color indexed="8"/>
      <name val="Cordia New"/>
      <family val="2"/>
    </font>
    <font>
      <sz val="10"/>
      <color indexed="9"/>
      <name val="Cordia New"/>
      <family val="2"/>
    </font>
    <font>
      <sz val="14"/>
      <color indexed="9"/>
      <name val="Cordia New"/>
      <family val="2"/>
    </font>
    <font>
      <sz val="10"/>
      <color theme="0"/>
      <name val="Gulim"/>
      <family val="2"/>
    </font>
    <font>
      <i/>
      <sz val="12"/>
      <name val="Cordia New"/>
      <family val="2"/>
    </font>
    <font>
      <sz val="12"/>
      <name val="Symbol"/>
      <family val="1"/>
      <charset val="2"/>
    </font>
    <font>
      <sz val="12"/>
      <color theme="1"/>
      <name val="Calibri"/>
      <family val="2"/>
      <scheme val="minor"/>
    </font>
    <font>
      <sz val="8"/>
      <color theme="1"/>
      <name val="Gulim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6"/>
      </patternFill>
    </fill>
    <fill>
      <patternFill patternType="solid">
        <fgColor indexed="2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3">
    <xf numFmtId="0" fontId="0" fillId="0" borderId="0"/>
    <xf numFmtId="0" fontId="3" fillId="0" borderId="0"/>
    <xf numFmtId="0" fontId="3" fillId="0" borderId="0"/>
    <xf numFmtId="167" fontId="31" fillId="0" borderId="0" applyFont="0" applyFill="0" applyBorder="0" applyAlignment="0" applyProtection="0"/>
    <xf numFmtId="0" fontId="3" fillId="0" borderId="0"/>
    <xf numFmtId="0" fontId="3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1" fillId="0" borderId="0"/>
    <xf numFmtId="0" fontId="32" fillId="0" borderId="0"/>
    <xf numFmtId="0" fontId="31" fillId="0" borderId="0"/>
    <xf numFmtId="0" fontId="3" fillId="0" borderId="0"/>
    <xf numFmtId="0" fontId="13" fillId="0" borderId="0" applyNumberFormat="0" applyAlignment="0"/>
    <xf numFmtId="43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79" fontId="31" fillId="0" borderId="0" applyFont="0" applyFill="0" applyBorder="0" applyAlignment="0" applyProtection="0"/>
    <xf numFmtId="38" fontId="13" fillId="2" borderId="0" applyNumberFormat="0" applyBorder="0" applyAlignment="0" applyProtection="0"/>
    <xf numFmtId="0" fontId="80" fillId="0" borderId="15" applyNumberFormat="0" applyAlignment="0" applyProtection="0">
      <alignment horizontal="left" vertical="center"/>
    </xf>
    <xf numFmtId="0" fontId="80" fillId="0" borderId="5">
      <alignment horizontal="left" vertical="center"/>
    </xf>
    <xf numFmtId="10" fontId="13" fillId="2" borderId="1" applyNumberFormat="0" applyBorder="0" applyAlignment="0" applyProtection="0"/>
    <xf numFmtId="0" fontId="3" fillId="0" borderId="0"/>
    <xf numFmtId="0" fontId="32" fillId="0" borderId="0"/>
    <xf numFmtId="0" fontId="32" fillId="0" borderId="0"/>
    <xf numFmtId="0" fontId="3" fillId="0" borderId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0" fontId="31" fillId="17" borderId="16" applyNumberFormat="0" applyFont="0" applyAlignment="0" applyProtection="0"/>
    <xf numFmtId="10" fontId="3" fillId="0" borderId="0" applyFont="0" applyFill="0" applyBorder="0" applyAlignment="0" applyProtection="0"/>
    <xf numFmtId="165" fontId="31" fillId="0" borderId="0" applyFont="0" applyFill="0" applyBorder="0" applyAlignment="0" applyProtection="0"/>
    <xf numFmtId="167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166" fontId="31" fillId="0" borderId="0" applyFont="0" applyFill="0" applyBorder="0" applyAlignment="0" applyProtection="0"/>
    <xf numFmtId="0" fontId="31" fillId="0" borderId="0"/>
    <xf numFmtId="167" fontId="31" fillId="0" borderId="0" applyFont="0" applyFill="0" applyBorder="0" applyAlignment="0" applyProtection="0"/>
    <xf numFmtId="165" fontId="31" fillId="0" borderId="0" applyFont="0" applyFill="0" applyBorder="0" applyAlignment="0" applyProtection="0"/>
    <xf numFmtId="0" fontId="31" fillId="0" borderId="0"/>
    <xf numFmtId="166" fontId="31" fillId="0" borderId="0" applyFont="0" applyFill="0" applyBorder="0" applyAlignment="0" applyProtection="0"/>
    <xf numFmtId="164" fontId="31" fillId="0" borderId="0" applyFont="0" applyFill="0" applyBorder="0" applyAlignment="0" applyProtection="0"/>
  </cellStyleXfs>
  <cellXfs count="6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7" fillId="10" borderId="1" xfId="0" applyNumberFormat="1" applyFont="1" applyFill="1" applyBorder="1" applyAlignment="1">
      <alignment horizontal="center" vertical="center"/>
    </xf>
    <xf numFmtId="168" fontId="7" fillId="10" borderId="1" xfId="0" applyNumberFormat="1" applyFont="1" applyFill="1" applyBorder="1" applyAlignment="1">
      <alignment horizontal="center" vertical="center"/>
    </xf>
    <xf numFmtId="168" fontId="17" fillId="10" borderId="1" xfId="0" applyNumberFormat="1" applyFont="1" applyFill="1" applyBorder="1" applyAlignment="1">
      <alignment horizontal="center" vertical="center"/>
    </xf>
    <xf numFmtId="169" fontId="7" fillId="10" borderId="1" xfId="0" applyNumberFormat="1" applyFont="1" applyFill="1" applyBorder="1" applyAlignment="1">
      <alignment horizontal="center" vertical="center"/>
    </xf>
    <xf numFmtId="170" fontId="7" fillId="10" borderId="1" xfId="0" applyNumberFormat="1" applyFont="1" applyFill="1" applyBorder="1" applyAlignment="1">
      <alignment horizontal="center" vertical="center"/>
    </xf>
    <xf numFmtId="170" fontId="7" fillId="10" borderId="6" xfId="0" applyNumberFormat="1" applyFont="1" applyFill="1" applyBorder="1" applyAlignment="1">
      <alignment horizontal="center" vertical="center"/>
    </xf>
    <xf numFmtId="171" fontId="7" fillId="10" borderId="6" xfId="0" applyNumberFormat="1" applyFont="1" applyFill="1" applyBorder="1" applyAlignment="1">
      <alignment horizontal="center" vertical="center"/>
    </xf>
    <xf numFmtId="173" fontId="20" fillId="11" borderId="7" xfId="2" applyNumberFormat="1" applyFont="1" applyFill="1" applyBorder="1" applyAlignment="1" applyProtection="1">
      <alignment horizontal="center" vertical="center"/>
      <protection locked="0"/>
    </xf>
    <xf numFmtId="173" fontId="20" fillId="11" borderId="4" xfId="2" applyNumberFormat="1" applyFont="1" applyFill="1" applyBorder="1" applyAlignment="1" applyProtection="1">
      <alignment horizontal="center" vertical="center"/>
      <protection locked="0"/>
    </xf>
    <xf numFmtId="1" fontId="7" fillId="10" borderId="1" xfId="0" applyNumberFormat="1" applyFont="1" applyFill="1" applyBorder="1" applyAlignment="1">
      <alignment horizontal="center" vertical="center"/>
    </xf>
    <xf numFmtId="168" fontId="16" fillId="10" borderId="1" xfId="0" applyNumberFormat="1" applyFont="1" applyFill="1" applyBorder="1" applyAlignment="1">
      <alignment horizontal="center" vertical="center"/>
    </xf>
    <xf numFmtId="170" fontId="17" fillId="10" borderId="1" xfId="0" applyNumberFormat="1" applyFont="1" applyFill="1" applyBorder="1" applyAlignment="1">
      <alignment horizontal="center" vertical="center"/>
    </xf>
    <xf numFmtId="173" fontId="20" fillId="11" borderId="9" xfId="2" applyNumberFormat="1" applyFont="1" applyFill="1" applyBorder="1" applyAlignment="1" applyProtection="1">
      <alignment horizontal="center" vertical="center"/>
      <protection locked="0"/>
    </xf>
    <xf numFmtId="169" fontId="22" fillId="0" borderId="2" xfId="1" applyNumberFormat="1" applyFont="1" applyFill="1" applyBorder="1" applyAlignment="1">
      <alignment horizontal="right" vertical="center"/>
    </xf>
    <xf numFmtId="168" fontId="22" fillId="6" borderId="2" xfId="1" applyNumberFormat="1" applyFont="1" applyFill="1" applyBorder="1" applyAlignment="1">
      <alignment horizontal="right" vertical="center"/>
    </xf>
    <xf numFmtId="0" fontId="23" fillId="6" borderId="3" xfId="1" applyFont="1" applyFill="1" applyBorder="1" applyAlignment="1">
      <alignment horizontal="left" vertical="center"/>
    </xf>
    <xf numFmtId="169" fontId="22" fillId="0" borderId="1" xfId="1" applyNumberFormat="1" applyFont="1" applyFill="1" applyBorder="1" applyAlignment="1">
      <alignment horizontal="right" vertical="center"/>
    </xf>
    <xf numFmtId="2" fontId="13" fillId="2" borderId="0" xfId="0" applyNumberFormat="1" applyFont="1" applyFill="1" applyBorder="1" applyAlignment="1">
      <alignment horizontal="center" vertical="center"/>
    </xf>
    <xf numFmtId="0" fontId="22" fillId="0" borderId="1" xfId="1" applyFont="1" applyFill="1" applyBorder="1" applyAlignment="1">
      <alignment horizontal="right" vertical="center"/>
    </xf>
    <xf numFmtId="0" fontId="22" fillId="0" borderId="7" xfId="1" applyFont="1" applyFill="1" applyBorder="1" applyAlignment="1">
      <alignment horizontal="left" vertical="center"/>
    </xf>
    <xf numFmtId="2" fontId="22" fillId="0" borderId="11" xfId="1" applyNumberFormat="1" applyFont="1" applyFill="1" applyBorder="1" applyAlignment="1">
      <alignment horizontal="right" vertical="center"/>
    </xf>
    <xf numFmtId="0" fontId="23" fillId="0" borderId="11" xfId="1" applyFont="1" applyFill="1" applyBorder="1" applyAlignment="1">
      <alignment horizontal="left" vertical="center"/>
    </xf>
    <xf numFmtId="0" fontId="22" fillId="0" borderId="12" xfId="1" applyFont="1" applyFill="1" applyBorder="1" applyAlignment="1">
      <alignment horizontal="left" vertical="center"/>
    </xf>
    <xf numFmtId="2" fontId="22" fillId="0" borderId="0" xfId="1" applyNumberFormat="1" applyFont="1" applyFill="1" applyBorder="1" applyAlignment="1">
      <alignment horizontal="right" vertical="center"/>
    </xf>
    <xf numFmtId="0" fontId="23" fillId="0" borderId="0" xfId="1" applyFont="1" applyFill="1" applyBorder="1" applyAlignment="1">
      <alignment horizontal="left" vertical="center"/>
    </xf>
    <xf numFmtId="0" fontId="23" fillId="0" borderId="0" xfId="1" applyFont="1" applyFill="1" applyBorder="1" applyAlignment="1">
      <alignment horizontal="right" vertical="center"/>
    </xf>
    <xf numFmtId="170" fontId="23" fillId="0" borderId="0" xfId="1" applyNumberFormat="1" applyFont="1" applyFill="1" applyBorder="1" applyAlignment="1">
      <alignment horizontal="right" vertical="center"/>
    </xf>
    <xf numFmtId="168" fontId="1" fillId="10" borderId="0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5" fillId="10" borderId="0" xfId="1" applyFont="1" applyFill="1" applyBorder="1" applyAlignment="1">
      <alignment horizontal="center" vertical="center"/>
    </xf>
    <xf numFmtId="168" fontId="4" fillId="10" borderId="0" xfId="1" applyNumberFormat="1" applyFont="1" applyFill="1" applyBorder="1" applyAlignment="1">
      <alignment horizontal="center" vertical="center"/>
    </xf>
    <xf numFmtId="0" fontId="26" fillId="10" borderId="0" xfId="1" applyFont="1" applyFill="1" applyBorder="1" applyAlignment="1">
      <alignment horizontal="center" vertical="center"/>
    </xf>
    <xf numFmtId="2" fontId="4" fillId="10" borderId="0" xfId="1" applyNumberFormat="1" applyFont="1" applyFill="1" applyBorder="1" applyAlignment="1">
      <alignment horizontal="center" vertical="center"/>
    </xf>
    <xf numFmtId="0" fontId="4" fillId="10" borderId="0" xfId="1" applyFont="1" applyFill="1" applyBorder="1" applyAlignment="1">
      <alignment horizontal="center" vertical="center"/>
    </xf>
    <xf numFmtId="2" fontId="26" fillId="10" borderId="0" xfId="1" applyNumberFormat="1" applyFont="1" applyFill="1" applyBorder="1" applyAlignment="1">
      <alignment horizontal="center" vertical="center"/>
    </xf>
    <xf numFmtId="171" fontId="13" fillId="10" borderId="0" xfId="0" applyNumberFormat="1" applyFont="1" applyFill="1" applyBorder="1" applyAlignment="1">
      <alignment horizontal="center" vertical="center"/>
    </xf>
    <xf numFmtId="2" fontId="13" fillId="10" borderId="0" xfId="0" applyNumberFormat="1" applyFont="1" applyFill="1" applyBorder="1" applyAlignment="1">
      <alignment horizontal="center" vertical="center"/>
    </xf>
    <xf numFmtId="168" fontId="13" fillId="10" borderId="0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2" fontId="1" fillId="10" borderId="0" xfId="0" applyNumberFormat="1" applyFont="1" applyFill="1" applyBorder="1" applyAlignment="1">
      <alignment horizontal="center" vertical="center"/>
    </xf>
    <xf numFmtId="168" fontId="26" fillId="10" borderId="0" xfId="1" applyNumberFormat="1" applyFont="1" applyFill="1" applyBorder="1" applyAlignment="1">
      <alignment horizontal="center" vertical="center"/>
    </xf>
    <xf numFmtId="168" fontId="1" fillId="10" borderId="0" xfId="0" applyNumberFormat="1" applyFont="1" applyFill="1" applyBorder="1" applyAlignment="1">
      <alignment horizontal="center" vertical="center"/>
    </xf>
    <xf numFmtId="168" fontId="27" fillId="10" borderId="0" xfId="0" applyNumberFormat="1" applyFont="1" applyFill="1" applyBorder="1" applyAlignment="1">
      <alignment horizontal="center" vertical="center"/>
    </xf>
    <xf numFmtId="0" fontId="33" fillId="0" borderId="0" xfId="14" applyFont="1" applyFill="1" applyAlignment="1">
      <alignment vertical="center"/>
    </xf>
    <xf numFmtId="0" fontId="36" fillId="0" borderId="0" xfId="14" applyFont="1" applyFill="1" applyAlignment="1">
      <alignment vertical="center"/>
    </xf>
    <xf numFmtId="0" fontId="31" fillId="0" borderId="0" xfId="10" applyFont="1" applyAlignment="1">
      <alignment vertical="center"/>
    </xf>
    <xf numFmtId="0" fontId="35" fillId="0" borderId="0" xfId="0" applyFont="1" applyAlignment="1">
      <alignment vertical="center"/>
    </xf>
    <xf numFmtId="0" fontId="37" fillId="0" borderId="0" xfId="0" applyFont="1"/>
    <xf numFmtId="0" fontId="31" fillId="0" borderId="0" xfId="0" applyFont="1" applyAlignment="1">
      <alignment vertical="center"/>
    </xf>
    <xf numFmtId="0" fontId="31" fillId="0" borderId="0" xfId="10" applyFont="1" applyBorder="1" applyAlignment="1">
      <alignment vertical="center"/>
    </xf>
    <xf numFmtId="0" fontId="33" fillId="0" borderId="0" xfId="19" applyFont="1" applyFill="1" applyBorder="1" applyAlignment="1">
      <alignment vertical="center"/>
    </xf>
    <xf numFmtId="0" fontId="36" fillId="0" borderId="0" xfId="14" applyFont="1" applyFill="1" applyBorder="1" applyAlignment="1">
      <alignment vertical="center"/>
    </xf>
    <xf numFmtId="0" fontId="22" fillId="11" borderId="1" xfId="1" applyFont="1" applyFill="1" applyBorder="1" applyAlignment="1">
      <alignment vertical="center"/>
    </xf>
    <xf numFmtId="1" fontId="22" fillId="0" borderId="2" xfId="1" applyNumberFormat="1" applyFont="1" applyFill="1" applyBorder="1" applyAlignment="1">
      <alignment horizontal="right" vertical="center"/>
    </xf>
    <xf numFmtId="174" fontId="22" fillId="6" borderId="2" xfId="1" applyNumberFormat="1" applyFont="1" applyFill="1" applyBorder="1" applyAlignment="1">
      <alignment horizontal="right" vertical="center"/>
    </xf>
    <xf numFmtId="1" fontId="22" fillId="0" borderId="0" xfId="1" applyNumberFormat="1" applyFont="1" applyFill="1" applyBorder="1" applyAlignment="1">
      <alignment horizontal="right" vertical="center"/>
    </xf>
    <xf numFmtId="168" fontId="22" fillId="0" borderId="0" xfId="1" applyNumberFormat="1" applyFont="1" applyFill="1" applyBorder="1" applyAlignment="1">
      <alignment horizontal="right" vertical="center"/>
    </xf>
    <xf numFmtId="0" fontId="44" fillId="0" borderId="0" xfId="10" applyFont="1" applyAlignment="1">
      <alignment vertical="center"/>
    </xf>
    <xf numFmtId="0" fontId="46" fillId="0" borderId="0" xfId="10" applyFont="1" applyAlignment="1">
      <alignment horizontal="center" vertical="center"/>
    </xf>
    <xf numFmtId="0" fontId="47" fillId="0" borderId="0" xfId="10" applyFont="1" applyAlignment="1">
      <alignment vertical="center"/>
    </xf>
    <xf numFmtId="0" fontId="48" fillId="0" borderId="0" xfId="10" applyFont="1" applyAlignment="1">
      <alignment vertical="center"/>
    </xf>
    <xf numFmtId="0" fontId="49" fillId="0" borderId="0" xfId="10" applyFont="1" applyBorder="1" applyAlignment="1">
      <alignment vertical="center"/>
    </xf>
    <xf numFmtId="0" fontId="49" fillId="0" borderId="0" xfId="10" applyFont="1" applyAlignment="1">
      <alignment vertical="center"/>
    </xf>
    <xf numFmtId="0" fontId="49" fillId="0" borderId="0" xfId="10" applyFont="1" applyAlignment="1">
      <alignment horizontal="center" vertical="center"/>
    </xf>
    <xf numFmtId="0" fontId="4" fillId="0" borderId="0" xfId="10" applyFont="1" applyBorder="1" applyAlignment="1">
      <alignment vertical="center"/>
    </xf>
    <xf numFmtId="0" fontId="4" fillId="0" borderId="0" xfId="10" applyFont="1" applyAlignment="1">
      <alignment vertical="center"/>
    </xf>
    <xf numFmtId="0" fontId="49" fillId="0" borderId="0" xfId="10" applyFont="1" applyAlignment="1">
      <alignment horizontal="right" vertical="center"/>
    </xf>
    <xf numFmtId="0" fontId="49" fillId="0" borderId="0" xfId="10" applyFont="1" applyBorder="1" applyAlignment="1">
      <alignment horizontal="center" vertical="center"/>
    </xf>
    <xf numFmtId="0" fontId="49" fillId="0" borderId="0" xfId="4" applyFont="1" applyBorder="1" applyAlignment="1">
      <alignment vertical="center"/>
    </xf>
    <xf numFmtId="0" fontId="4" fillId="0" borderId="0" xfId="4" applyFont="1" applyBorder="1" applyAlignment="1">
      <alignment vertical="center"/>
    </xf>
    <xf numFmtId="0" fontId="50" fillId="0" borderId="0" xfId="18" applyFont="1" applyBorder="1" applyAlignment="1">
      <alignment horizontal="left" vertical="center"/>
    </xf>
    <xf numFmtId="0" fontId="4" fillId="0" borderId="0" xfId="18" applyFont="1" applyBorder="1" applyAlignment="1">
      <alignment horizontal="left" vertical="center"/>
    </xf>
    <xf numFmtId="0" fontId="47" fillId="0" borderId="0" xfId="18" applyFont="1" applyBorder="1" applyAlignment="1">
      <alignment horizontal="left" vertical="center"/>
    </xf>
    <xf numFmtId="0" fontId="47" fillId="0" borderId="0" xfId="10" applyFont="1" applyBorder="1" applyAlignment="1">
      <alignment vertical="center"/>
    </xf>
    <xf numFmtId="0" fontId="4" fillId="0" borderId="0" xfId="18" applyFont="1" applyFill="1" applyBorder="1" applyAlignment="1">
      <alignment horizontal="left" vertical="center"/>
    </xf>
    <xf numFmtId="0" fontId="48" fillId="0" borderId="0" xfId="10" applyFont="1" applyBorder="1" applyAlignment="1">
      <alignment vertical="center"/>
    </xf>
    <xf numFmtId="0" fontId="49" fillId="0" borderId="13" xfId="10" applyFont="1" applyBorder="1" applyAlignment="1">
      <alignment vertical="center"/>
    </xf>
    <xf numFmtId="0" fontId="49" fillId="0" borderId="13" xfId="10" applyFont="1" applyBorder="1" applyAlignment="1">
      <alignment horizontal="center" vertical="center"/>
    </xf>
    <xf numFmtId="0" fontId="4" fillId="0" borderId="13" xfId="10" applyFont="1" applyBorder="1" applyAlignment="1">
      <alignment vertical="center"/>
    </xf>
    <xf numFmtId="0" fontId="4" fillId="0" borderId="13" xfId="18" applyFont="1" applyBorder="1" applyAlignment="1">
      <alignment horizontal="left" vertical="center"/>
    </xf>
    <xf numFmtId="167" fontId="47" fillId="0" borderId="0" xfId="3" applyFont="1" applyFill="1" applyBorder="1" applyAlignment="1" applyProtection="1">
      <alignment vertical="center"/>
      <protection locked="0"/>
    </xf>
    <xf numFmtId="0" fontId="47" fillId="0" borderId="0" xfId="10" applyFont="1" applyBorder="1" applyAlignment="1">
      <alignment horizontal="left" vertical="center"/>
    </xf>
    <xf numFmtId="0" fontId="49" fillId="0" borderId="0" xfId="4" applyFont="1" applyBorder="1" applyAlignment="1">
      <alignment horizontal="center" vertical="center"/>
    </xf>
    <xf numFmtId="0" fontId="47" fillId="0" borderId="0" xfId="10" applyFont="1" applyAlignment="1">
      <alignment horizontal="left" vertical="center"/>
    </xf>
    <xf numFmtId="0" fontId="47" fillId="0" borderId="0" xfId="4" applyFont="1" applyBorder="1" applyAlignment="1">
      <alignment vertical="center"/>
    </xf>
    <xf numFmtId="0" fontId="49" fillId="0" borderId="0" xfId="4" applyFont="1" applyBorder="1" applyAlignment="1">
      <alignment horizontal="left" vertical="center"/>
    </xf>
    <xf numFmtId="0" fontId="4" fillId="0" borderId="0" xfId="4" quotePrefix="1" applyFont="1" applyBorder="1" applyAlignment="1">
      <alignment vertical="center"/>
    </xf>
    <xf numFmtId="1" fontId="49" fillId="0" borderId="0" xfId="4" applyNumberFormat="1" applyFont="1" applyBorder="1" applyAlignment="1">
      <alignment horizontal="left" vertical="center"/>
    </xf>
    <xf numFmtId="0" fontId="49" fillId="0" borderId="0" xfId="10" applyFont="1" applyAlignment="1">
      <alignment horizontal="left" vertical="center"/>
    </xf>
    <xf numFmtId="176" fontId="4" fillId="0" borderId="0" xfId="4" applyNumberFormat="1" applyFont="1" applyBorder="1" applyAlignment="1">
      <alignment horizontal="left" vertical="center"/>
    </xf>
    <xf numFmtId="0" fontId="4" fillId="0" borderId="0" xfId="10" applyFont="1" applyAlignment="1">
      <alignment horizontal="center" vertical="center"/>
    </xf>
    <xf numFmtId="0" fontId="33" fillId="0" borderId="0" xfId="10" applyFont="1" applyAlignment="1">
      <alignment vertical="center"/>
    </xf>
    <xf numFmtId="0" fontId="33" fillId="0" borderId="0" xfId="4" applyFont="1" applyBorder="1" applyAlignment="1">
      <alignment horizontal="left" vertical="center"/>
    </xf>
    <xf numFmtId="0" fontId="4" fillId="0" borderId="0" xfId="10" quotePrefix="1" applyFont="1" applyAlignment="1">
      <alignment vertical="center"/>
    </xf>
    <xf numFmtId="0" fontId="47" fillId="0" borderId="0" xfId="5" applyFont="1" applyBorder="1" applyAlignment="1">
      <alignment vertical="center"/>
    </xf>
    <xf numFmtId="0" fontId="47" fillId="0" borderId="0" xfId="10" applyFont="1" applyBorder="1" applyAlignment="1">
      <alignment horizontal="center" vertical="center"/>
    </xf>
    <xf numFmtId="0" fontId="4" fillId="0" borderId="0" xfId="10" applyFont="1" applyBorder="1" applyAlignment="1">
      <alignment horizontal="center" vertical="center"/>
    </xf>
    <xf numFmtId="0" fontId="51" fillId="0" borderId="0" xfId="10" applyFont="1" applyAlignment="1">
      <alignment horizontal="center" vertical="center"/>
    </xf>
    <xf numFmtId="0" fontId="33" fillId="0" borderId="0" xfId="0" applyFont="1" applyFill="1" applyAlignment="1">
      <alignment vertical="center"/>
    </xf>
    <xf numFmtId="0" fontId="48" fillId="0" borderId="0" xfId="10" applyFont="1" applyAlignment="1">
      <alignment horizontal="right" vertical="center"/>
    </xf>
    <xf numFmtId="0" fontId="52" fillId="0" borderId="0" xfId="10" applyFont="1" applyBorder="1" applyAlignment="1">
      <alignment vertical="center"/>
    </xf>
    <xf numFmtId="0" fontId="53" fillId="0" borderId="0" xfId="10" applyFont="1" applyBorder="1" applyAlignment="1">
      <alignment vertical="center"/>
    </xf>
    <xf numFmtId="0" fontId="47" fillId="0" borderId="0" xfId="10" quotePrefix="1" applyFont="1" applyBorder="1" applyAlignment="1">
      <alignment vertical="center" shrinkToFit="1"/>
    </xf>
    <xf numFmtId="0" fontId="54" fillId="0" borderId="0" xfId="10" applyFont="1" applyAlignment="1">
      <alignment vertical="center"/>
    </xf>
    <xf numFmtId="0" fontId="53" fillId="0" borderId="0" xfId="10" applyFont="1" applyAlignment="1">
      <alignment vertical="center"/>
    </xf>
    <xf numFmtId="0" fontId="53" fillId="0" borderId="0" xfId="10" applyFont="1" applyBorder="1" applyAlignment="1">
      <alignment horizontal="center" vertical="center"/>
    </xf>
    <xf numFmtId="0" fontId="51" fillId="0" borderId="0" xfId="10" applyFont="1" applyBorder="1" applyAlignment="1">
      <alignment vertical="center"/>
    </xf>
    <xf numFmtId="0" fontId="54" fillId="0" borderId="0" xfId="4" applyFont="1" applyBorder="1" applyAlignment="1">
      <alignment vertical="center"/>
    </xf>
    <xf numFmtId="0" fontId="53" fillId="0" borderId="0" xfId="4" applyFont="1" applyBorder="1" applyAlignment="1">
      <alignment vertical="center"/>
    </xf>
    <xf numFmtId="0" fontId="31" fillId="0" borderId="0" xfId="4" applyFont="1" applyBorder="1" applyAlignment="1">
      <alignment vertical="center"/>
    </xf>
    <xf numFmtId="0" fontId="55" fillId="0" borderId="0" xfId="18" applyFont="1" applyBorder="1" applyAlignment="1">
      <alignment horizontal="left" vertical="center"/>
    </xf>
    <xf numFmtId="0" fontId="54" fillId="0" borderId="13" xfId="10" applyFont="1" applyBorder="1" applyAlignment="1">
      <alignment vertical="center"/>
    </xf>
    <xf numFmtId="0" fontId="53" fillId="0" borderId="13" xfId="10" applyFont="1" applyBorder="1" applyAlignment="1">
      <alignment vertical="center"/>
    </xf>
    <xf numFmtId="0" fontId="53" fillId="0" borderId="13" xfId="10" applyFont="1" applyBorder="1" applyAlignment="1">
      <alignment horizontal="center" vertical="center"/>
    </xf>
    <xf numFmtId="0" fontId="56" fillId="0" borderId="13" xfId="10" applyFont="1" applyBorder="1" applyAlignment="1">
      <alignment vertical="center"/>
    </xf>
    <xf numFmtId="0" fontId="31" fillId="0" borderId="13" xfId="10" applyFont="1" applyBorder="1" applyAlignment="1">
      <alignment vertical="center"/>
    </xf>
    <xf numFmtId="0" fontId="48" fillId="0" borderId="13" xfId="10" applyFont="1" applyBorder="1" applyAlignment="1">
      <alignment vertical="center"/>
    </xf>
    <xf numFmtId="0" fontId="48" fillId="0" borderId="0" xfId="18" applyFont="1" applyBorder="1" applyAlignment="1">
      <alignment horizontal="left" vertical="center"/>
    </xf>
    <xf numFmtId="0" fontId="47" fillId="0" borderId="0" xfId="4" applyFont="1" applyAlignment="1">
      <alignment vertical="center"/>
    </xf>
    <xf numFmtId="0" fontId="57" fillId="0" borderId="0" xfId="4" applyFont="1" applyBorder="1" applyAlignment="1">
      <alignment horizontal="left" vertical="center"/>
    </xf>
    <xf numFmtId="0" fontId="52" fillId="0" borderId="0" xfId="4" applyFont="1" applyBorder="1" applyAlignment="1">
      <alignment horizontal="center" vertical="center"/>
    </xf>
    <xf numFmtId="177" fontId="52" fillId="0" borderId="0" xfId="4" applyNumberFormat="1" applyFont="1" applyBorder="1" applyAlignment="1">
      <alignment horizontal="left" vertical="center"/>
    </xf>
    <xf numFmtId="0" fontId="58" fillId="0" borderId="0" xfId="10" applyFont="1" applyAlignment="1">
      <alignment vertical="center"/>
    </xf>
    <xf numFmtId="0" fontId="52" fillId="0" borderId="0" xfId="4" applyFont="1" applyBorder="1" applyAlignment="1">
      <alignment horizontal="left" vertical="center"/>
    </xf>
    <xf numFmtId="0" fontId="47" fillId="0" borderId="0" xfId="4" applyFont="1" applyBorder="1" applyAlignment="1">
      <alignment horizontal="left" vertical="center"/>
    </xf>
    <xf numFmtId="0" fontId="52" fillId="0" borderId="0" xfId="4" applyFont="1" applyBorder="1" applyAlignment="1">
      <alignment vertical="center"/>
    </xf>
    <xf numFmtId="0" fontId="48" fillId="0" borderId="0" xfId="4" applyFont="1" applyBorder="1" applyAlignment="1">
      <alignment vertical="center"/>
    </xf>
    <xf numFmtId="0" fontId="54" fillId="0" borderId="0" xfId="10" applyFont="1" applyBorder="1" applyAlignment="1">
      <alignment vertical="center"/>
    </xf>
    <xf numFmtId="0" fontId="59" fillId="0" borderId="0" xfId="10" applyFont="1" applyAlignment="1">
      <alignment vertical="center"/>
    </xf>
    <xf numFmtId="0" fontId="59" fillId="0" borderId="0" xfId="10" applyFont="1" applyBorder="1" applyAlignment="1">
      <alignment vertical="center"/>
    </xf>
    <xf numFmtId="0" fontId="47" fillId="0" borderId="0" xfId="20" applyFont="1" applyBorder="1" applyAlignment="1">
      <alignment vertical="center"/>
    </xf>
    <xf numFmtId="0" fontId="48" fillId="0" borderId="0" xfId="10" applyFont="1" applyAlignment="1">
      <alignment horizontal="center" vertical="center"/>
    </xf>
    <xf numFmtId="0" fontId="4" fillId="0" borderId="0" xfId="10" quotePrefix="1" applyFont="1" applyBorder="1" applyAlignment="1">
      <alignment vertical="center"/>
    </xf>
    <xf numFmtId="0" fontId="31" fillId="0" borderId="0" xfId="10" quotePrefix="1" applyFont="1" applyBorder="1" applyAlignment="1">
      <alignment vertical="center"/>
    </xf>
    <xf numFmtId="0" fontId="31" fillId="0" borderId="0" xfId="10" applyFont="1" applyBorder="1" applyAlignment="1">
      <alignment horizontal="center" vertical="center"/>
    </xf>
    <xf numFmtId="176" fontId="48" fillId="0" borderId="0" xfId="10" applyNumberFormat="1" applyFont="1" applyBorder="1" applyAlignment="1">
      <alignment vertical="center"/>
    </xf>
    <xf numFmtId="2" fontId="48" fillId="0" borderId="0" xfId="4" applyNumberFormat="1" applyFont="1" applyBorder="1" applyAlignment="1">
      <alignment vertical="center"/>
    </xf>
    <xf numFmtId="1" fontId="48" fillId="0" borderId="0" xfId="4" applyNumberFormat="1" applyFont="1" applyBorder="1" applyAlignment="1">
      <alignment vertical="center"/>
    </xf>
    <xf numFmtId="176" fontId="31" fillId="0" borderId="0" xfId="10" applyNumberFormat="1" applyFont="1" applyBorder="1" applyAlignment="1">
      <alignment vertical="center"/>
    </xf>
    <xf numFmtId="0" fontId="4" fillId="0" borderId="0" xfId="4" applyNumberFormat="1" applyFont="1" applyBorder="1" applyAlignment="1">
      <alignment vertical="center"/>
    </xf>
    <xf numFmtId="0" fontId="31" fillId="0" borderId="0" xfId="4" applyNumberFormat="1" applyFont="1" applyAlignment="1">
      <alignment vertical="center"/>
    </xf>
    <xf numFmtId="0" fontId="49" fillId="0" borderId="0" xfId="4" applyNumberFormat="1" applyFont="1" applyBorder="1" applyAlignment="1">
      <alignment vertical="center"/>
    </xf>
    <xf numFmtId="0" fontId="4" fillId="0" borderId="0" xfId="4" applyNumberFormat="1" applyFont="1" applyAlignment="1">
      <alignment vertical="center"/>
    </xf>
    <xf numFmtId="0" fontId="4" fillId="0" borderId="0" xfId="10" applyNumberFormat="1" applyFont="1" applyBorder="1" applyAlignment="1">
      <alignment vertical="center"/>
    </xf>
    <xf numFmtId="0" fontId="60" fillId="0" borderId="0" xfId="4" applyNumberFormat="1" applyFont="1" applyBorder="1" applyAlignment="1">
      <alignment horizontal="right" vertical="center"/>
    </xf>
    <xf numFmtId="0" fontId="4" fillId="0" borderId="0" xfId="4" applyNumberFormat="1" applyFont="1" applyAlignment="1">
      <alignment horizontal="center" vertical="center"/>
    </xf>
    <xf numFmtId="0" fontId="49" fillId="0" borderId="0" xfId="10" applyNumberFormat="1" applyFont="1" applyAlignment="1">
      <alignment horizontal="right" vertical="center"/>
    </xf>
    <xf numFmtId="0" fontId="47" fillId="0" borderId="0" xfId="4" applyFont="1" applyAlignment="1"/>
    <xf numFmtId="0" fontId="4" fillId="0" borderId="0" xfId="4" applyNumberFormat="1" applyFont="1" applyAlignment="1">
      <alignment horizontal="left" vertical="center"/>
    </xf>
    <xf numFmtId="0" fontId="4" fillId="0" borderId="0" xfId="4" applyFont="1"/>
    <xf numFmtId="0" fontId="4" fillId="0" borderId="0" xfId="4" applyFont="1" applyAlignment="1"/>
    <xf numFmtId="0" fontId="47" fillId="0" borderId="0" xfId="4" applyFont="1"/>
    <xf numFmtId="0" fontId="49" fillId="0" borderId="0" xfId="4" applyFont="1" applyAlignment="1">
      <alignment vertical="center"/>
    </xf>
    <xf numFmtId="0" fontId="4" fillId="0" borderId="0" xfId="4" applyFont="1" applyAlignment="1">
      <alignment vertical="center"/>
    </xf>
    <xf numFmtId="0" fontId="61" fillId="0" borderId="0" xfId="4" applyNumberFormat="1" applyFont="1" applyAlignment="1">
      <alignment vertical="center"/>
    </xf>
    <xf numFmtId="0" fontId="25" fillId="0" borderId="0" xfId="4" applyNumberFormat="1" applyFont="1" applyAlignment="1">
      <alignment vertical="center"/>
    </xf>
    <xf numFmtId="2" fontId="4" fillId="0" borderId="0" xfId="4" applyNumberFormat="1" applyFont="1" applyAlignment="1">
      <alignment vertical="center"/>
    </xf>
    <xf numFmtId="0" fontId="4" fillId="0" borderId="0" xfId="13" applyNumberFormat="1" applyFont="1" applyBorder="1"/>
    <xf numFmtId="0" fontId="4" fillId="0" borderId="0" xfId="6" applyNumberFormat="1" applyFont="1" applyBorder="1" applyAlignment="1">
      <alignment vertical="center"/>
    </xf>
    <xf numFmtId="0" fontId="4" fillId="0" borderId="0" xfId="6" applyNumberFormat="1" applyFont="1" applyAlignment="1">
      <alignment vertical="center"/>
    </xf>
    <xf numFmtId="0" fontId="4" fillId="0" borderId="0" xfId="6" applyNumberFormat="1" applyFont="1" applyBorder="1" applyAlignment="1">
      <alignment horizontal="center" vertical="center"/>
    </xf>
    <xf numFmtId="0" fontId="4" fillId="0" borderId="0" xfId="6" applyNumberFormat="1" applyFont="1"/>
    <xf numFmtId="0" fontId="4" fillId="0" borderId="0" xfId="4" quotePrefix="1" applyNumberFormat="1" applyFont="1" applyBorder="1" applyAlignment="1">
      <alignment vertical="center"/>
    </xf>
    <xf numFmtId="0" fontId="62" fillId="0" borderId="0" xfId="8" applyNumberFormat="1" applyFont="1" applyBorder="1" applyAlignment="1">
      <alignment vertical="center" shrinkToFit="1"/>
    </xf>
    <xf numFmtId="0" fontId="49" fillId="0" borderId="0" xfId="10" applyNumberFormat="1" applyFont="1" applyAlignment="1">
      <alignment vertical="center"/>
    </xf>
    <xf numFmtId="0" fontId="4" fillId="0" borderId="0" xfId="0" applyFont="1" applyBorder="1" applyAlignment="1">
      <alignment vertical="center" shrinkToFit="1"/>
    </xf>
    <xf numFmtId="0" fontId="33" fillId="0" borderId="0" xfId="19" applyFont="1" applyFill="1" applyAlignment="1">
      <alignment vertical="center"/>
    </xf>
    <xf numFmtId="169" fontId="33" fillId="0" borderId="0" xfId="14" applyNumberFormat="1" applyFont="1" applyFill="1" applyBorder="1" applyAlignment="1">
      <alignment vertical="center"/>
    </xf>
    <xf numFmtId="0" fontId="0" fillId="0" borderId="0" xfId="0" applyBorder="1"/>
    <xf numFmtId="0" fontId="33" fillId="0" borderId="0" xfId="14" applyFont="1" applyFill="1" applyBorder="1" applyAlignment="1">
      <alignment vertical="center"/>
    </xf>
    <xf numFmtId="0" fontId="4" fillId="0" borderId="0" xfId="10" applyFont="1" applyBorder="1" applyAlignment="1">
      <alignment horizontal="left" vertical="center"/>
    </xf>
    <xf numFmtId="0" fontId="4" fillId="0" borderId="0" xfId="10" applyNumberFormat="1" applyFont="1" applyBorder="1" applyAlignment="1">
      <alignment horizontal="left" vertical="center"/>
    </xf>
    <xf numFmtId="0" fontId="36" fillId="0" borderId="0" xfId="14" applyFont="1" applyFill="1" applyAlignment="1">
      <alignment horizontal="left" vertical="center"/>
    </xf>
    <xf numFmtId="0" fontId="33" fillId="14" borderId="0" xfId="14" applyFont="1" applyFill="1" applyBorder="1" applyAlignment="1">
      <alignment vertical="center"/>
    </xf>
    <xf numFmtId="0" fontId="38" fillId="14" borderId="0" xfId="14" applyFont="1" applyFill="1" applyBorder="1" applyAlignment="1">
      <alignment vertical="center"/>
    </xf>
    <xf numFmtId="0" fontId="31" fillId="0" borderId="0" xfId="1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4" fillId="0" borderId="0" xfId="10" applyFont="1" applyBorder="1" applyAlignment="1">
      <alignment horizontal="center" vertical="center"/>
    </xf>
    <xf numFmtId="1" fontId="4" fillId="0" borderId="0" xfId="4" quotePrefix="1" applyNumberFormat="1" applyFont="1" applyBorder="1" applyAlignment="1">
      <alignment horizontal="left" vertical="center"/>
    </xf>
    <xf numFmtId="0" fontId="31" fillId="0" borderId="0" xfId="10" applyFont="1" applyBorder="1" applyAlignment="1">
      <alignment horizontal="center" vertical="center"/>
    </xf>
    <xf numFmtId="0" fontId="75" fillId="0" borderId="0" xfId="10" applyFont="1" applyBorder="1" applyAlignment="1">
      <alignment vertical="center"/>
    </xf>
    <xf numFmtId="0" fontId="75" fillId="0" borderId="0" xfId="10" applyFont="1" applyAlignment="1">
      <alignment vertical="center"/>
    </xf>
    <xf numFmtId="0" fontId="75" fillId="0" borderId="0" xfId="10" applyFont="1" applyAlignment="1">
      <alignment horizontal="center" vertical="center"/>
    </xf>
    <xf numFmtId="0" fontId="76" fillId="0" borderId="0" xfId="10" applyFont="1" applyBorder="1" applyAlignment="1">
      <alignment vertical="center"/>
    </xf>
    <xf numFmtId="0" fontId="76" fillId="0" borderId="0" xfId="10" applyFont="1" applyAlignment="1">
      <alignment vertical="center"/>
    </xf>
    <xf numFmtId="0" fontId="75" fillId="0" borderId="0" xfId="10" applyFont="1" applyBorder="1" applyAlignment="1">
      <alignment horizontal="center" vertical="center"/>
    </xf>
    <xf numFmtId="0" fontId="75" fillId="0" borderId="0" xfId="4" applyFont="1" applyBorder="1" applyAlignment="1">
      <alignment vertical="center"/>
    </xf>
    <xf numFmtId="0" fontId="76" fillId="0" borderId="0" xfId="4" applyFont="1" applyBorder="1" applyAlignment="1">
      <alignment vertical="center"/>
    </xf>
    <xf numFmtId="0" fontId="77" fillId="0" borderId="0" xfId="18" applyFont="1" applyBorder="1" applyAlignment="1">
      <alignment horizontal="left" vertical="center"/>
    </xf>
    <xf numFmtId="0" fontId="76" fillId="0" borderId="0" xfId="18" applyFont="1" applyBorder="1" applyAlignment="1">
      <alignment horizontal="left" vertical="center"/>
    </xf>
    <xf numFmtId="0" fontId="76" fillId="0" borderId="0" xfId="4" applyFont="1" applyBorder="1" applyAlignment="1">
      <alignment horizontal="left" vertical="center"/>
    </xf>
    <xf numFmtId="0" fontId="76" fillId="0" borderId="0" xfId="18" applyFont="1" applyFill="1" applyBorder="1" applyAlignment="1">
      <alignment horizontal="left" vertical="center"/>
    </xf>
    <xf numFmtId="167" fontId="47" fillId="0" borderId="13" xfId="3" applyFont="1" applyFill="1" applyBorder="1" applyAlignment="1" applyProtection="1">
      <alignment vertical="center"/>
      <protection locked="0"/>
    </xf>
    <xf numFmtId="0" fontId="47" fillId="0" borderId="13" xfId="10" applyFont="1" applyBorder="1" applyAlignment="1">
      <alignment horizontal="left" vertical="center"/>
    </xf>
    <xf numFmtId="0" fontId="49" fillId="0" borderId="0" xfId="18" applyFont="1" applyFill="1" applyBorder="1" applyAlignment="1">
      <alignment horizontal="left"/>
    </xf>
    <xf numFmtId="0" fontId="75" fillId="0" borderId="0" xfId="4" applyFont="1" applyBorder="1" applyAlignment="1">
      <alignment horizontal="left" vertical="center"/>
    </xf>
    <xf numFmtId="0" fontId="76" fillId="0" borderId="0" xfId="4" quotePrefix="1" applyFont="1" applyBorder="1" applyAlignment="1">
      <alignment vertical="center"/>
    </xf>
    <xf numFmtId="1" fontId="4" fillId="0" borderId="0" xfId="4" quotePrefix="1" applyNumberFormat="1" applyFont="1" applyBorder="1" applyAlignment="1">
      <alignment vertical="center"/>
    </xf>
    <xf numFmtId="1" fontId="76" fillId="0" borderId="0" xfId="4" applyNumberFormat="1" applyFont="1" applyBorder="1" applyAlignment="1">
      <alignment horizontal="left" vertical="center"/>
    </xf>
    <xf numFmtId="1" fontId="76" fillId="0" borderId="0" xfId="4" quotePrefix="1" applyNumberFormat="1" applyFont="1" applyBorder="1" applyAlignment="1">
      <alignment horizontal="left" vertical="center"/>
    </xf>
    <xf numFmtId="175" fontId="4" fillId="0" borderId="0" xfId="4" quotePrefix="1" applyNumberFormat="1" applyFont="1" applyBorder="1" applyAlignment="1">
      <alignment vertical="center"/>
    </xf>
    <xf numFmtId="0" fontId="78" fillId="0" borderId="0" xfId="4" applyFont="1" applyBorder="1" applyAlignment="1">
      <alignment horizontal="left" vertical="center"/>
    </xf>
    <xf numFmtId="9" fontId="78" fillId="0" borderId="0" xfId="4" applyNumberFormat="1" applyFont="1" applyBorder="1" applyAlignment="1">
      <alignment horizontal="left" vertical="center"/>
    </xf>
    <xf numFmtId="175" fontId="4" fillId="0" borderId="0" xfId="4" applyNumberFormat="1" applyFont="1" applyBorder="1" applyAlignment="1">
      <alignment vertical="center"/>
    </xf>
    <xf numFmtId="0" fontId="4" fillId="0" borderId="0" xfId="5" applyFont="1" applyBorder="1" applyAlignment="1">
      <alignment vertical="center"/>
    </xf>
    <xf numFmtId="0" fontId="4" fillId="0" borderId="0" xfId="10" applyFont="1" applyAlignment="1">
      <alignment horizontal="left" vertical="center"/>
    </xf>
    <xf numFmtId="0" fontId="37" fillId="0" borderId="0" xfId="21" applyFont="1"/>
    <xf numFmtId="176" fontId="76" fillId="0" borderId="0" xfId="10" applyNumberFormat="1" applyFont="1" applyAlignment="1">
      <alignment vertical="center"/>
    </xf>
    <xf numFmtId="0" fontId="76" fillId="0" borderId="13" xfId="10" applyFont="1" applyBorder="1" applyAlignment="1">
      <alignment vertical="center"/>
    </xf>
    <xf numFmtId="0" fontId="47" fillId="0" borderId="13" xfId="10" applyFont="1" applyBorder="1" applyAlignment="1">
      <alignment vertical="center"/>
    </xf>
    <xf numFmtId="0" fontId="76" fillId="0" borderId="0" xfId="10" applyFont="1" applyBorder="1" applyAlignment="1">
      <alignment horizontal="left" vertical="center"/>
    </xf>
    <xf numFmtId="0" fontId="76" fillId="0" borderId="0" xfId="10" applyFont="1" applyAlignment="1">
      <alignment horizontal="center" vertical="center"/>
    </xf>
    <xf numFmtId="2" fontId="76" fillId="0" borderId="0" xfId="4" applyNumberFormat="1" applyFont="1" applyBorder="1" applyAlignment="1">
      <alignment vertical="center"/>
    </xf>
    <xf numFmtId="0" fontId="79" fillId="0" borderId="0" xfId="21" applyFont="1" applyFill="1" applyBorder="1" applyAlignment="1">
      <alignment vertical="center"/>
    </xf>
    <xf numFmtId="0" fontId="31" fillId="0" borderId="0" xfId="21" applyFont="1" applyAlignment="1">
      <alignment vertical="center"/>
    </xf>
    <xf numFmtId="0" fontId="3" fillId="0" borderId="0" xfId="21"/>
    <xf numFmtId="0" fontId="33" fillId="0" borderId="0" xfId="21" applyFont="1" applyFill="1" applyAlignment="1">
      <alignment vertical="center"/>
    </xf>
    <xf numFmtId="0" fontId="35" fillId="0" borderId="0" xfId="21" applyFont="1" applyAlignment="1">
      <alignment vertical="center"/>
    </xf>
    <xf numFmtId="1" fontId="70" fillId="10" borderId="0" xfId="0" applyNumberFormat="1" applyFont="1" applyFill="1" applyBorder="1" applyAlignment="1">
      <alignment horizontal="center" vertical="center"/>
    </xf>
    <xf numFmtId="174" fontId="72" fillId="0" borderId="13" xfId="14" applyNumberFormat="1" applyFont="1" applyFill="1" applyBorder="1" applyAlignment="1">
      <alignment horizontal="center" vertical="center"/>
    </xf>
    <xf numFmtId="168" fontId="25" fillId="0" borderId="13" xfId="14" applyNumberFormat="1" applyFont="1" applyFill="1" applyBorder="1" applyAlignment="1">
      <alignment horizontal="center" vertical="center"/>
    </xf>
    <xf numFmtId="168" fontId="25" fillId="0" borderId="10" xfId="14" applyNumberFormat="1" applyFont="1" applyFill="1" applyBorder="1" applyAlignment="1">
      <alignment horizontal="center" vertical="center"/>
    </xf>
    <xf numFmtId="174" fontId="71" fillId="0" borderId="0" xfId="14" applyNumberFormat="1" applyFont="1" applyFill="1" applyBorder="1" applyAlignment="1">
      <alignment horizontal="center" vertical="center"/>
    </xf>
    <xf numFmtId="174" fontId="71" fillId="0" borderId="13" xfId="14" applyNumberFormat="1" applyFont="1" applyFill="1" applyBorder="1" applyAlignment="1">
      <alignment horizontal="center" vertical="center"/>
    </xf>
    <xf numFmtId="170" fontId="33" fillId="0" borderId="0" xfId="14" applyNumberFormat="1" applyFont="1" applyFill="1" applyBorder="1" applyAlignment="1">
      <alignment horizontal="center" vertical="center"/>
    </xf>
    <xf numFmtId="172" fontId="76" fillId="0" borderId="0" xfId="10" applyNumberFormat="1" applyFont="1" applyAlignment="1">
      <alignment horizontal="left" vertical="center"/>
    </xf>
    <xf numFmtId="0" fontId="4" fillId="0" borderId="0" xfId="10" applyNumberFormat="1" applyFont="1" applyAlignment="1">
      <alignment horizontal="left" vertical="center"/>
    </xf>
    <xf numFmtId="0" fontId="75" fillId="0" borderId="0" xfId="10" applyFont="1" applyAlignment="1">
      <alignment horizontal="left" vertical="center"/>
    </xf>
    <xf numFmtId="1" fontId="4" fillId="10" borderId="0" xfId="0" applyNumberFormat="1" applyFont="1" applyFill="1" applyBorder="1" applyAlignment="1">
      <alignment horizontal="center" vertical="center"/>
    </xf>
    <xf numFmtId="174" fontId="4" fillId="0" borderId="0" xfId="14" applyNumberFormat="1" applyFont="1" applyBorder="1" applyAlignment="1">
      <alignment horizontal="center" vertical="center"/>
    </xf>
    <xf numFmtId="0" fontId="4" fillId="0" borderId="0" xfId="4" applyNumberFormat="1" applyFont="1" applyBorder="1" applyAlignment="1">
      <alignment horizontal="center" vertical="center"/>
    </xf>
    <xf numFmtId="0" fontId="47" fillId="0" borderId="0" xfId="4" applyFont="1" applyAlignment="1">
      <alignment horizontal="center"/>
    </xf>
    <xf numFmtId="0" fontId="61" fillId="0" borderId="0" xfId="4" applyNumberFormat="1" applyFont="1" applyAlignment="1">
      <alignment horizontal="center" vertical="center"/>
    </xf>
    <xf numFmtId="0" fontId="47" fillId="0" borderId="0" xfId="4" applyFont="1" applyAlignment="1">
      <alignment horizontal="center" vertical="center"/>
    </xf>
    <xf numFmtId="0" fontId="4" fillId="0" borderId="1" xfId="4" applyNumberFormat="1" applyFont="1" applyBorder="1" applyAlignment="1">
      <alignment horizontal="center" vertical="center"/>
    </xf>
    <xf numFmtId="0" fontId="61" fillId="0" borderId="1" xfId="4" applyNumberFormat="1" applyFont="1" applyBorder="1" applyAlignment="1">
      <alignment horizontal="center" vertical="center"/>
    </xf>
    <xf numFmtId="0" fontId="61" fillId="0" borderId="1" xfId="4" quotePrefix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1" fillId="0" borderId="0" xfId="0" applyFont="1" applyAlignment="1">
      <alignment horizontal="center" vertical="center"/>
    </xf>
    <xf numFmtId="0" fontId="82" fillId="0" borderId="13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82" fillId="0" borderId="6" xfId="0" applyFont="1" applyBorder="1" applyAlignment="1">
      <alignment horizontal="center" vertical="center"/>
    </xf>
    <xf numFmtId="0" fontId="83" fillId="0" borderId="1" xfId="0" applyFont="1" applyBorder="1" applyAlignment="1">
      <alignment horizontal="center"/>
    </xf>
    <xf numFmtId="0" fontId="85" fillId="0" borderId="1" xfId="0" applyFont="1" applyBorder="1" applyAlignment="1">
      <alignment horizontal="center" vertical="center"/>
    </xf>
    <xf numFmtId="169" fontId="85" fillId="0" borderId="1" xfId="0" applyNumberFormat="1" applyFont="1" applyBorder="1" applyAlignment="1">
      <alignment horizontal="center" vertical="center"/>
    </xf>
    <xf numFmtId="1" fontId="86" fillId="10" borderId="5" xfId="0" applyNumberFormat="1" applyFont="1" applyFill="1" applyBorder="1" applyAlignment="1">
      <alignment horizontal="left" vertical="center"/>
    </xf>
    <xf numFmtId="0" fontId="87" fillId="0" borderId="1" xfId="0" applyFont="1" applyBorder="1" applyAlignment="1">
      <alignment horizontal="center" vertical="center"/>
    </xf>
    <xf numFmtId="168" fontId="88" fillId="0" borderId="1" xfId="0" applyNumberFormat="1" applyFont="1" applyBorder="1" applyAlignment="1">
      <alignment horizontal="center" vertical="center"/>
    </xf>
    <xf numFmtId="168" fontId="7" fillId="2" borderId="2" xfId="0" applyNumberFormat="1" applyFont="1" applyFill="1" applyBorder="1" applyAlignment="1">
      <alignment horizontal="right" vertical="center"/>
    </xf>
    <xf numFmtId="1" fontId="86" fillId="0" borderId="5" xfId="0" applyNumberFormat="1" applyFont="1" applyBorder="1" applyAlignment="1">
      <alignment horizontal="left" vertical="center"/>
    </xf>
    <xf numFmtId="1" fontId="7" fillId="2" borderId="2" xfId="0" applyNumberFormat="1" applyFont="1" applyFill="1" applyBorder="1" applyAlignment="1">
      <alignment horizontal="right" vertical="center"/>
    </xf>
    <xf numFmtId="0" fontId="82" fillId="18" borderId="7" xfId="0" applyFont="1" applyFill="1" applyBorder="1" applyAlignment="1">
      <alignment horizontal="center" vertical="center"/>
    </xf>
    <xf numFmtId="0" fontId="82" fillId="18" borderId="11" xfId="0" applyFont="1" applyFill="1" applyBorder="1" applyAlignment="1">
      <alignment horizontal="center" vertical="center"/>
    </xf>
    <xf numFmtId="0" fontId="82" fillId="18" borderId="8" xfId="0" applyFont="1" applyFill="1" applyBorder="1" applyAlignment="1">
      <alignment horizontal="center" vertical="center"/>
    </xf>
    <xf numFmtId="1" fontId="82" fillId="0" borderId="1" xfId="0" applyNumberFormat="1" applyFont="1" applyBorder="1" applyAlignment="1">
      <alignment horizontal="center" vertical="center"/>
    </xf>
    <xf numFmtId="1" fontId="89" fillId="0" borderId="1" xfId="0" quotePrefix="1" applyNumberFormat="1" applyFont="1" applyBorder="1" applyAlignment="1">
      <alignment horizontal="center" vertical="center"/>
    </xf>
    <xf numFmtId="0" fontId="82" fillId="18" borderId="9" xfId="0" applyFont="1" applyFill="1" applyBorder="1" applyAlignment="1">
      <alignment horizontal="center" vertical="center"/>
    </xf>
    <xf numFmtId="0" fontId="82" fillId="18" borderId="13" xfId="0" applyFont="1" applyFill="1" applyBorder="1" applyAlignment="1">
      <alignment horizontal="center" vertical="center"/>
    </xf>
    <xf numFmtId="2" fontId="90" fillId="0" borderId="3" xfId="0" quotePrefix="1" applyNumberFormat="1" applyFont="1" applyBorder="1" applyAlignment="1">
      <alignment horizontal="left" vertical="center"/>
    </xf>
    <xf numFmtId="0" fontId="82" fillId="18" borderId="10" xfId="0" applyFont="1" applyFill="1" applyBorder="1" applyAlignment="1">
      <alignment horizontal="center" vertical="center"/>
    </xf>
    <xf numFmtId="169" fontId="91" fillId="0" borderId="1" xfId="0" applyNumberFormat="1" applyFont="1" applyBorder="1" applyAlignment="1">
      <alignment horizontal="center" vertical="center"/>
    </xf>
    <xf numFmtId="0" fontId="92" fillId="0" borderId="0" xfId="0" applyFont="1" applyAlignment="1">
      <alignment vertical="center"/>
    </xf>
    <xf numFmtId="0" fontId="92" fillId="0" borderId="0" xfId="0" applyFont="1" applyBorder="1" applyAlignment="1">
      <alignment vertical="center"/>
    </xf>
    <xf numFmtId="2" fontId="93" fillId="2" borderId="0" xfId="0" quotePrefix="1" applyNumberFormat="1" applyFont="1" applyFill="1" applyBorder="1" applyAlignment="1">
      <alignment horizontal="center" vertical="center"/>
    </xf>
    <xf numFmtId="1" fontId="93" fillId="2" borderId="0" xfId="0" quotePrefix="1" applyNumberFormat="1" applyFont="1" applyFill="1" applyAlignment="1">
      <alignment horizontal="center" vertical="center"/>
    </xf>
    <xf numFmtId="0" fontId="94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85" fillId="0" borderId="2" xfId="0" applyFont="1" applyBorder="1" applyAlignment="1">
      <alignment horizontal="right" vertical="center"/>
    </xf>
    <xf numFmtId="168" fontId="41" fillId="4" borderId="1" xfId="0" applyNumberFormat="1" applyFont="1" applyFill="1" applyBorder="1" applyAlignment="1">
      <alignment horizontal="center" vertical="center"/>
    </xf>
    <xf numFmtId="170" fontId="7" fillId="10" borderId="0" xfId="0" applyNumberFormat="1" applyFont="1" applyFill="1" applyAlignment="1">
      <alignment horizontal="right" vertical="center"/>
    </xf>
    <xf numFmtId="170" fontId="7" fillId="10" borderId="2" xfId="0" applyNumberFormat="1" applyFont="1" applyFill="1" applyBorder="1" applyAlignment="1">
      <alignment horizontal="right" vertical="center"/>
    </xf>
    <xf numFmtId="0" fontId="85" fillId="0" borderId="6" xfId="0" applyFont="1" applyBorder="1" applyAlignment="1">
      <alignment horizontal="center" vertical="center"/>
    </xf>
    <xf numFmtId="0" fontId="85" fillId="0" borderId="1" xfId="0" applyFont="1" applyBorder="1" applyAlignment="1">
      <alignment horizontal="center" vertical="center" wrapText="1"/>
    </xf>
    <xf numFmtId="0" fontId="85" fillId="0" borderId="3" xfId="0" applyFont="1" applyBorder="1" applyAlignment="1">
      <alignment horizontal="center" vertical="center"/>
    </xf>
    <xf numFmtId="0" fontId="85" fillId="0" borderId="0" xfId="0" applyFont="1" applyAlignment="1">
      <alignment horizontal="right" vertical="center"/>
    </xf>
    <xf numFmtId="0" fontId="85" fillId="2" borderId="0" xfId="0" applyFont="1" applyFill="1" applyAlignment="1">
      <alignment horizontal="left" vertical="center"/>
    </xf>
    <xf numFmtId="0" fontId="85" fillId="2" borderId="13" xfId="0" applyFont="1" applyFill="1" applyBorder="1" applyAlignment="1">
      <alignment horizontal="left" vertical="center"/>
    </xf>
    <xf numFmtId="0" fontId="85" fillId="0" borderId="13" xfId="0" applyFont="1" applyBorder="1" applyAlignment="1">
      <alignment horizontal="center" vertical="center"/>
    </xf>
    <xf numFmtId="0" fontId="98" fillId="0" borderId="0" xfId="0" applyFont="1" applyAlignment="1">
      <alignment vertical="center"/>
    </xf>
    <xf numFmtId="0" fontId="96" fillId="0" borderId="1" xfId="0" applyFont="1" applyBorder="1" applyAlignment="1">
      <alignment horizontal="center"/>
    </xf>
    <xf numFmtId="0" fontId="96" fillId="0" borderId="1" xfId="0" applyFont="1" applyBorder="1" applyAlignment="1">
      <alignment horizontal="center" vertical="center"/>
    </xf>
    <xf numFmtId="0" fontId="39" fillId="0" borderId="0" xfId="19" applyFont="1" applyFill="1" applyAlignment="1" applyProtection="1">
      <protection locked="0"/>
    </xf>
    <xf numFmtId="0" fontId="33" fillId="0" borderId="0" xfId="19" applyFont="1" applyFill="1" applyBorder="1" applyAlignment="1" applyProtection="1">
      <alignment vertical="center"/>
      <protection locked="0"/>
    </xf>
    <xf numFmtId="0" fontId="39" fillId="0" borderId="0" xfId="19" applyFont="1" applyFill="1" applyBorder="1" applyAlignment="1" applyProtection="1">
      <protection locked="0"/>
    </xf>
    <xf numFmtId="0" fontId="33" fillId="0" borderId="0" xfId="19" applyFont="1" applyFill="1" applyAlignment="1" applyProtection="1">
      <alignment vertical="center"/>
      <protection locked="0"/>
    </xf>
    <xf numFmtId="176" fontId="35" fillId="0" borderId="0" xfId="19" applyNumberFormat="1" applyFont="1" applyFill="1" applyBorder="1" applyAlignment="1" applyProtection="1">
      <alignment vertical="center"/>
      <protection locked="0"/>
    </xf>
    <xf numFmtId="176" fontId="39" fillId="0" borderId="0" xfId="19" applyNumberFormat="1" applyFont="1" applyFill="1" applyBorder="1" applyAlignment="1" applyProtection="1">
      <protection locked="0"/>
    </xf>
    <xf numFmtId="0" fontId="39" fillId="0" borderId="0" xfId="19" applyFont="1" applyFill="1" applyAlignment="1" applyProtection="1">
      <alignment horizontal="center"/>
      <protection locked="0"/>
    </xf>
    <xf numFmtId="0" fontId="39" fillId="0" borderId="0" xfId="19" applyFont="1" applyFill="1" applyAlignment="1" applyProtection="1">
      <alignment horizontal="left"/>
      <protection locked="0"/>
    </xf>
    <xf numFmtId="0" fontId="35" fillId="0" borderId="0" xfId="19" applyFont="1" applyFill="1" applyAlignment="1" applyProtection="1">
      <alignment vertical="center"/>
      <protection locked="0"/>
    </xf>
    <xf numFmtId="0" fontId="39" fillId="0" borderId="0" xfId="0" applyFont="1" applyFill="1" applyBorder="1" applyAlignment="1" applyProtection="1">
      <protection locked="0"/>
    </xf>
    <xf numFmtId="0" fontId="39" fillId="0" borderId="0" xfId="0" applyFont="1" applyFill="1" applyBorder="1" applyAlignment="1" applyProtection="1">
      <alignment vertical="center"/>
      <protection locked="0"/>
    </xf>
    <xf numFmtId="0" fontId="33" fillId="0" borderId="0" xfId="0" applyFont="1" applyFill="1" applyAlignment="1" applyProtection="1">
      <alignment vertical="center"/>
      <protection locked="0"/>
    </xf>
    <xf numFmtId="0" fontId="39" fillId="0" borderId="0" xfId="0" applyFont="1" applyFill="1" applyAlignment="1" applyProtection="1">
      <alignment vertical="center"/>
      <protection locked="0"/>
    </xf>
    <xf numFmtId="0" fontId="31" fillId="0" borderId="0" xfId="10" applyFont="1" applyAlignment="1" applyProtection="1">
      <alignment vertical="center"/>
      <protection locked="0"/>
    </xf>
    <xf numFmtId="0" fontId="33" fillId="0" borderId="13" xfId="0" applyFont="1" applyFill="1" applyBorder="1" applyAlignment="1" applyProtection="1">
      <protection locked="0"/>
    </xf>
    <xf numFmtId="0" fontId="39" fillId="0" borderId="0" xfId="0" applyFont="1" applyFill="1" applyAlignment="1" applyProtection="1">
      <protection locked="0"/>
    </xf>
    <xf numFmtId="0" fontId="39" fillId="0" borderId="0" xfId="0" applyFont="1" applyFill="1" applyBorder="1" applyAlignment="1" applyProtection="1">
      <alignment horizontal="center"/>
      <protection locked="0"/>
    </xf>
    <xf numFmtId="0" fontId="39" fillId="0" borderId="0" xfId="0" applyFont="1" applyFill="1" applyAlignment="1" applyProtection="1">
      <alignment horizontal="left"/>
      <protection locked="0"/>
    </xf>
    <xf numFmtId="0" fontId="33" fillId="0" borderId="0" xfId="0" applyFont="1" applyFill="1" applyBorder="1" applyAlignment="1" applyProtection="1">
      <alignment horizontal="right" vertical="center"/>
      <protection locked="0"/>
    </xf>
    <xf numFmtId="0" fontId="67" fillId="0" borderId="0" xfId="0" applyFont="1" applyBorder="1" applyAlignment="1" applyProtection="1">
      <alignment horizontal="center"/>
      <protection locked="0"/>
    </xf>
    <xf numFmtId="0" fontId="39" fillId="0" borderId="5" xfId="0" applyFont="1" applyFill="1" applyBorder="1" applyAlignment="1" applyProtection="1">
      <alignment horizontal="center"/>
      <protection locked="0"/>
    </xf>
    <xf numFmtId="0" fontId="33" fillId="0" borderId="5" xfId="0" applyFont="1" applyFill="1" applyBorder="1" applyAlignment="1" applyProtection="1">
      <alignment vertical="center"/>
      <protection locked="0"/>
    </xf>
    <xf numFmtId="0" fontId="39" fillId="0" borderId="5" xfId="0" applyFont="1" applyFill="1" applyBorder="1" applyAlignment="1" applyProtection="1">
      <protection locked="0"/>
    </xf>
    <xf numFmtId="0" fontId="67" fillId="0" borderId="5" xfId="0" applyFont="1" applyBorder="1" applyAlignment="1" applyProtection="1">
      <alignment horizontal="center"/>
      <protection locked="0"/>
    </xf>
    <xf numFmtId="0" fontId="33" fillId="0" borderId="13" xfId="0" applyFont="1" applyFill="1" applyBorder="1" applyAlignment="1" applyProtection="1">
      <alignment vertical="center"/>
      <protection locked="0"/>
    </xf>
    <xf numFmtId="0" fontId="39" fillId="0" borderId="13" xfId="0" applyFont="1" applyFill="1" applyBorder="1" applyAlignment="1" applyProtection="1">
      <protection locked="0"/>
    </xf>
    <xf numFmtId="0" fontId="39" fillId="0" borderId="0" xfId="0" applyFont="1" applyFill="1" applyBorder="1" applyAlignment="1" applyProtection="1">
      <alignment horizontal="left"/>
      <protection locked="0"/>
    </xf>
    <xf numFmtId="0" fontId="39" fillId="0" borderId="0" xfId="0" applyFont="1" applyFill="1" applyBorder="1" applyAlignment="1" applyProtection="1">
      <alignment horizontal="left" vertical="center"/>
      <protection locked="0"/>
    </xf>
    <xf numFmtId="0" fontId="39" fillId="0" borderId="0" xfId="0" applyFont="1" applyFill="1" applyBorder="1" applyAlignment="1" applyProtection="1">
      <alignment horizontal="center" vertical="center"/>
      <protection locked="0"/>
    </xf>
    <xf numFmtId="0" fontId="33" fillId="0" borderId="0" xfId="0" applyFont="1" applyFill="1" applyAlignment="1" applyProtection="1">
      <alignment horizontal="left" vertical="center"/>
      <protection locked="0"/>
    </xf>
    <xf numFmtId="0" fontId="33" fillId="0" borderId="0" xfId="0" applyFont="1" applyFill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34" fillId="0" borderId="0" xfId="14" applyFont="1" applyAlignment="1" applyProtection="1">
      <alignment horizontal="left"/>
      <protection locked="0"/>
    </xf>
    <xf numFmtId="0" fontId="34" fillId="0" borderId="0" xfId="14" applyFont="1" applyBorder="1" applyAlignment="1" applyProtection="1">
      <alignment horizontal="center"/>
      <protection locked="0"/>
    </xf>
    <xf numFmtId="0" fontId="36" fillId="0" borderId="0" xfId="14" applyFont="1" applyFill="1" applyAlignment="1" applyProtection="1">
      <alignment vertical="center"/>
      <protection locked="0"/>
    </xf>
    <xf numFmtId="0" fontId="39" fillId="0" borderId="5" xfId="0" applyFont="1" applyFill="1" applyBorder="1" applyAlignment="1" applyProtection="1">
      <alignment horizontal="left"/>
      <protection locked="0"/>
    </xf>
    <xf numFmtId="0" fontId="33" fillId="0" borderId="0" xfId="0" applyFont="1" applyFill="1" applyBorder="1" applyAlignment="1" applyProtection="1">
      <alignment vertical="center"/>
      <protection locked="0"/>
    </xf>
    <xf numFmtId="0" fontId="39" fillId="0" borderId="13" xfId="0" applyFont="1" applyFill="1" applyBorder="1" applyAlignment="1" applyProtection="1">
      <alignment horizontal="left" vertical="center"/>
      <protection locked="0"/>
    </xf>
    <xf numFmtId="0" fontId="33" fillId="0" borderId="0" xfId="0" applyFont="1" applyFill="1" applyAlignment="1"/>
    <xf numFmtId="172" fontId="76" fillId="0" borderId="0" xfId="10" applyNumberFormat="1" applyFont="1" applyAlignment="1">
      <alignment vertical="center"/>
    </xf>
    <xf numFmtId="0" fontId="67" fillId="0" borderId="0" xfId="0" applyFont="1" applyBorder="1" applyAlignment="1" applyProtection="1">
      <alignment horizontal="left"/>
      <protection locked="0"/>
    </xf>
    <xf numFmtId="174" fontId="4" fillId="0" borderId="7" xfId="14" applyNumberFormat="1" applyFont="1" applyBorder="1" applyAlignment="1" applyProtection="1">
      <alignment horizontal="center" vertical="center"/>
      <protection locked="0"/>
    </xf>
    <xf numFmtId="174" fontId="4" fillId="0" borderId="11" xfId="14" applyNumberFormat="1" applyFont="1" applyBorder="1" applyAlignment="1" applyProtection="1">
      <alignment horizontal="center" vertical="center"/>
      <protection locked="0"/>
    </xf>
    <xf numFmtId="174" fontId="4" fillId="0" borderId="8" xfId="14" applyNumberFormat="1" applyFont="1" applyBorder="1" applyAlignment="1" applyProtection="1">
      <alignment horizontal="center" vertical="center"/>
      <protection locked="0"/>
    </xf>
    <xf numFmtId="174" fontId="71" fillId="0" borderId="7" xfId="14" applyNumberFormat="1" applyFont="1" applyFill="1" applyBorder="1" applyAlignment="1">
      <alignment horizontal="center" vertical="center"/>
    </xf>
    <xf numFmtId="174" fontId="71" fillId="0" borderId="11" xfId="14" applyNumberFormat="1" applyFont="1" applyFill="1" applyBorder="1" applyAlignment="1">
      <alignment horizontal="center" vertical="center"/>
    </xf>
    <xf numFmtId="174" fontId="71" fillId="0" borderId="8" xfId="14" applyNumberFormat="1" applyFont="1" applyFill="1" applyBorder="1" applyAlignment="1">
      <alignment horizontal="center" vertical="center"/>
    </xf>
    <xf numFmtId="174" fontId="71" fillId="0" borderId="12" xfId="14" applyNumberFormat="1" applyFont="1" applyFill="1" applyBorder="1" applyAlignment="1">
      <alignment horizontal="center" vertical="center"/>
    </xf>
    <xf numFmtId="174" fontId="71" fillId="0" borderId="0" xfId="14" applyNumberFormat="1" applyFont="1" applyFill="1" applyBorder="1" applyAlignment="1">
      <alignment horizontal="center" vertical="center"/>
    </xf>
    <xf numFmtId="174" fontId="71" fillId="0" borderId="14" xfId="14" applyNumberFormat="1" applyFont="1" applyFill="1" applyBorder="1" applyAlignment="1">
      <alignment horizontal="center" vertical="center"/>
    </xf>
    <xf numFmtId="174" fontId="71" fillId="0" borderId="9" xfId="14" applyNumberFormat="1" applyFont="1" applyFill="1" applyBorder="1" applyAlignment="1">
      <alignment horizontal="center" vertical="center"/>
    </xf>
    <xf numFmtId="174" fontId="71" fillId="0" borderId="13" xfId="14" applyNumberFormat="1" applyFont="1" applyFill="1" applyBorder="1" applyAlignment="1">
      <alignment horizontal="center" vertical="center"/>
    </xf>
    <xf numFmtId="174" fontId="71" fillId="0" borderId="10" xfId="14" applyNumberFormat="1" applyFont="1" applyFill="1" applyBorder="1" applyAlignment="1">
      <alignment horizontal="center" vertical="center"/>
    </xf>
    <xf numFmtId="174" fontId="72" fillId="0" borderId="7" xfId="14" applyNumberFormat="1" applyFont="1" applyFill="1" applyBorder="1" applyAlignment="1">
      <alignment horizontal="center" vertical="center"/>
    </xf>
    <xf numFmtId="174" fontId="72" fillId="0" borderId="11" xfId="14" applyNumberFormat="1" applyFont="1" applyFill="1" applyBorder="1" applyAlignment="1">
      <alignment horizontal="center" vertical="center"/>
    </xf>
    <xf numFmtId="174" fontId="72" fillId="0" borderId="8" xfId="14" applyNumberFormat="1" applyFont="1" applyFill="1" applyBorder="1" applyAlignment="1">
      <alignment horizontal="center" vertical="center"/>
    </xf>
    <xf numFmtId="174" fontId="72" fillId="0" borderId="12" xfId="14" applyNumberFormat="1" applyFont="1" applyFill="1" applyBorder="1" applyAlignment="1">
      <alignment horizontal="center" vertical="center"/>
    </xf>
    <xf numFmtId="174" fontId="72" fillId="0" borderId="0" xfId="14" applyNumberFormat="1" applyFont="1" applyFill="1" applyBorder="1" applyAlignment="1">
      <alignment horizontal="center" vertical="center"/>
    </xf>
    <xf numFmtId="174" fontId="72" fillId="0" borderId="14" xfId="14" applyNumberFormat="1" applyFont="1" applyFill="1" applyBorder="1" applyAlignment="1">
      <alignment horizontal="center" vertical="center"/>
    </xf>
    <xf numFmtId="174" fontId="72" fillId="0" borderId="9" xfId="14" applyNumberFormat="1" applyFont="1" applyFill="1" applyBorder="1" applyAlignment="1">
      <alignment horizontal="center" vertical="center"/>
    </xf>
    <xf numFmtId="174" fontId="72" fillId="0" borderId="13" xfId="14" applyNumberFormat="1" applyFont="1" applyFill="1" applyBorder="1" applyAlignment="1">
      <alignment horizontal="center" vertical="center"/>
    </xf>
    <xf numFmtId="174" fontId="72" fillId="0" borderId="10" xfId="14" applyNumberFormat="1" applyFont="1" applyFill="1" applyBorder="1" applyAlignment="1">
      <alignment horizontal="center" vertical="center"/>
    </xf>
    <xf numFmtId="168" fontId="25" fillId="0" borderId="7" xfId="14" applyNumberFormat="1" applyFont="1" applyFill="1" applyBorder="1" applyAlignment="1">
      <alignment horizontal="center" vertical="center"/>
    </xf>
    <xf numFmtId="168" fontId="25" fillId="0" borderId="11" xfId="14" applyNumberFormat="1" applyFont="1" applyFill="1" applyBorder="1" applyAlignment="1">
      <alignment horizontal="center" vertical="center"/>
    </xf>
    <xf numFmtId="168" fontId="25" fillId="0" borderId="8" xfId="14" applyNumberFormat="1" applyFont="1" applyFill="1" applyBorder="1" applyAlignment="1">
      <alignment horizontal="center" vertical="center"/>
    </xf>
    <xf numFmtId="168" fontId="25" fillId="0" borderId="12" xfId="14" applyNumberFormat="1" applyFont="1" applyFill="1" applyBorder="1" applyAlignment="1">
      <alignment horizontal="center" vertical="center"/>
    </xf>
    <xf numFmtId="168" fontId="25" fillId="0" borderId="0" xfId="14" applyNumberFormat="1" applyFont="1" applyFill="1" applyBorder="1" applyAlignment="1">
      <alignment horizontal="center" vertical="center"/>
    </xf>
    <xf numFmtId="168" fontId="25" fillId="0" borderId="14" xfId="14" applyNumberFormat="1" applyFont="1" applyFill="1" applyBorder="1" applyAlignment="1">
      <alignment horizontal="center" vertical="center"/>
    </xf>
    <xf numFmtId="168" fontId="25" fillId="0" borderId="9" xfId="14" applyNumberFormat="1" applyFont="1" applyFill="1" applyBorder="1" applyAlignment="1">
      <alignment horizontal="center" vertical="center"/>
    </xf>
    <xf numFmtId="168" fontId="25" fillId="0" borderId="13" xfId="14" applyNumberFormat="1" applyFont="1" applyFill="1" applyBorder="1" applyAlignment="1">
      <alignment horizontal="center" vertical="center"/>
    </xf>
    <xf numFmtId="168" fontId="25" fillId="0" borderId="10" xfId="14" applyNumberFormat="1" applyFont="1" applyFill="1" applyBorder="1" applyAlignment="1">
      <alignment horizontal="center" vertical="center"/>
    </xf>
    <xf numFmtId="170" fontId="33" fillId="0" borderId="7" xfId="14" applyNumberFormat="1" applyFont="1" applyFill="1" applyBorder="1" applyAlignment="1">
      <alignment horizontal="center" vertical="center"/>
    </xf>
    <xf numFmtId="170" fontId="33" fillId="0" borderId="11" xfId="14" applyNumberFormat="1" applyFont="1" applyFill="1" applyBorder="1" applyAlignment="1">
      <alignment horizontal="center" vertical="center"/>
    </xf>
    <xf numFmtId="170" fontId="33" fillId="0" borderId="8" xfId="14" applyNumberFormat="1" applyFont="1" applyFill="1" applyBorder="1" applyAlignment="1">
      <alignment horizontal="center" vertical="center"/>
    </xf>
    <xf numFmtId="170" fontId="33" fillId="0" borderId="12" xfId="14" applyNumberFormat="1" applyFont="1" applyFill="1" applyBorder="1" applyAlignment="1">
      <alignment horizontal="center" vertical="center"/>
    </xf>
    <xf numFmtId="170" fontId="33" fillId="0" borderId="0" xfId="14" applyNumberFormat="1" applyFont="1" applyFill="1" applyBorder="1" applyAlignment="1">
      <alignment horizontal="center" vertical="center"/>
    </xf>
    <xf numFmtId="170" fontId="33" fillId="0" borderId="14" xfId="14" applyNumberFormat="1" applyFont="1" applyFill="1" applyBorder="1" applyAlignment="1">
      <alignment horizontal="center" vertical="center"/>
    </xf>
    <xf numFmtId="170" fontId="33" fillId="0" borderId="9" xfId="14" applyNumberFormat="1" applyFont="1" applyFill="1" applyBorder="1" applyAlignment="1">
      <alignment horizontal="center" vertical="center"/>
    </xf>
    <xf numFmtId="170" fontId="33" fillId="0" borderId="13" xfId="14" applyNumberFormat="1" applyFont="1" applyFill="1" applyBorder="1" applyAlignment="1">
      <alignment horizontal="center" vertical="center"/>
    </xf>
    <xf numFmtId="170" fontId="33" fillId="0" borderId="10" xfId="14" applyNumberFormat="1" applyFont="1" applyFill="1" applyBorder="1" applyAlignment="1">
      <alignment horizontal="center" vertical="center"/>
    </xf>
    <xf numFmtId="1" fontId="4" fillId="10" borderId="2" xfId="0" applyNumberFormat="1" applyFont="1" applyFill="1" applyBorder="1" applyAlignment="1" applyProtection="1">
      <alignment horizontal="center" vertical="center"/>
      <protection locked="0"/>
    </xf>
    <xf numFmtId="1" fontId="4" fillId="10" borderId="5" xfId="0" applyNumberFormat="1" applyFont="1" applyFill="1" applyBorder="1" applyAlignment="1" applyProtection="1">
      <alignment horizontal="center" vertical="center"/>
      <protection locked="0"/>
    </xf>
    <xf numFmtId="1" fontId="4" fillId="10" borderId="3" xfId="0" applyNumberFormat="1" applyFont="1" applyFill="1" applyBorder="1" applyAlignment="1" applyProtection="1">
      <alignment horizontal="center" vertical="center"/>
      <protection locked="0"/>
    </xf>
    <xf numFmtId="0" fontId="25" fillId="14" borderId="2" xfId="14" applyFont="1" applyFill="1" applyBorder="1" applyAlignment="1">
      <alignment horizontal="center" vertical="center"/>
    </xf>
    <xf numFmtId="0" fontId="25" fillId="14" borderId="5" xfId="14" applyFont="1" applyFill="1" applyBorder="1" applyAlignment="1">
      <alignment horizontal="center" vertical="center"/>
    </xf>
    <xf numFmtId="0" fontId="25" fillId="14" borderId="3" xfId="14" applyFont="1" applyFill="1" applyBorder="1" applyAlignment="1">
      <alignment horizontal="center" vertical="center"/>
    </xf>
    <xf numFmtId="0" fontId="33" fillId="0" borderId="2" xfId="14" applyFont="1" applyFill="1" applyBorder="1" applyAlignment="1">
      <alignment horizontal="center" vertical="center"/>
    </xf>
    <xf numFmtId="0" fontId="33" fillId="0" borderId="5" xfId="14" applyFont="1" applyFill="1" applyBorder="1" applyAlignment="1">
      <alignment horizontal="center" vertical="center"/>
    </xf>
    <xf numFmtId="0" fontId="33" fillId="0" borderId="3" xfId="14" applyFont="1" applyFill="1" applyBorder="1" applyAlignment="1">
      <alignment horizontal="center" vertical="center"/>
    </xf>
    <xf numFmtId="174" fontId="4" fillId="0" borderId="2" xfId="14" applyNumberFormat="1" applyFont="1" applyBorder="1" applyAlignment="1" applyProtection="1">
      <alignment horizontal="center" vertical="center"/>
      <protection locked="0"/>
    </xf>
    <xf numFmtId="174" fontId="4" fillId="0" borderId="5" xfId="14" applyNumberFormat="1" applyFont="1" applyBorder="1" applyAlignment="1" applyProtection="1">
      <alignment horizontal="center" vertical="center"/>
      <protection locked="0"/>
    </xf>
    <xf numFmtId="174" fontId="4" fillId="0" borderId="3" xfId="14" applyNumberFormat="1" applyFont="1" applyBorder="1" applyAlignment="1" applyProtection="1">
      <alignment horizontal="center" vertical="center"/>
      <protection locked="0"/>
    </xf>
    <xf numFmtId="0" fontId="64" fillId="12" borderId="0" xfId="19" applyFont="1" applyFill="1" applyBorder="1" applyAlignment="1" applyProtection="1">
      <alignment horizontal="center" vertical="center"/>
      <protection locked="0"/>
    </xf>
    <xf numFmtId="0" fontId="35" fillId="13" borderId="0" xfId="19" applyFont="1" applyFill="1" applyBorder="1" applyAlignment="1" applyProtection="1">
      <alignment horizontal="center" vertical="center"/>
      <protection locked="0"/>
    </xf>
    <xf numFmtId="0" fontId="68" fillId="15" borderId="0" xfId="19" applyFont="1" applyFill="1" applyBorder="1" applyAlignment="1" applyProtection="1">
      <alignment horizontal="center" vertical="center"/>
      <protection locked="0"/>
    </xf>
    <xf numFmtId="0" fontId="39" fillId="0" borderId="0" xfId="0" applyFont="1" applyFill="1" applyBorder="1" applyAlignment="1" applyProtection="1">
      <alignment horizontal="left"/>
      <protection locked="0"/>
    </xf>
    <xf numFmtId="1" fontId="70" fillId="10" borderId="7" xfId="0" applyNumberFormat="1" applyFont="1" applyFill="1" applyBorder="1" applyAlignment="1" applyProtection="1">
      <alignment horizontal="center" vertical="center"/>
      <protection locked="0"/>
    </xf>
    <xf numFmtId="1" fontId="70" fillId="10" borderId="11" xfId="0" applyNumberFormat="1" applyFont="1" applyFill="1" applyBorder="1" applyAlignment="1" applyProtection="1">
      <alignment horizontal="center" vertical="center"/>
      <protection locked="0"/>
    </xf>
    <xf numFmtId="1" fontId="70" fillId="10" borderId="8" xfId="0" applyNumberFormat="1" applyFont="1" applyFill="1" applyBorder="1" applyAlignment="1" applyProtection="1">
      <alignment horizontal="center" vertical="center"/>
      <protection locked="0"/>
    </xf>
    <xf numFmtId="1" fontId="70" fillId="10" borderId="12" xfId="0" applyNumberFormat="1" applyFont="1" applyFill="1" applyBorder="1" applyAlignment="1" applyProtection="1">
      <alignment horizontal="center" vertical="center"/>
      <protection locked="0"/>
    </xf>
    <xf numFmtId="1" fontId="70" fillId="10" borderId="0" xfId="0" applyNumberFormat="1" applyFont="1" applyFill="1" applyBorder="1" applyAlignment="1" applyProtection="1">
      <alignment horizontal="center" vertical="center"/>
      <protection locked="0"/>
    </xf>
    <xf numFmtId="1" fontId="70" fillId="10" borderId="14" xfId="0" applyNumberFormat="1" applyFont="1" applyFill="1" applyBorder="1" applyAlignment="1" applyProtection="1">
      <alignment horizontal="center" vertical="center"/>
      <protection locked="0"/>
    </xf>
    <xf numFmtId="1" fontId="70" fillId="10" borderId="9" xfId="0" applyNumberFormat="1" applyFont="1" applyFill="1" applyBorder="1" applyAlignment="1" applyProtection="1">
      <alignment horizontal="center" vertical="center"/>
      <protection locked="0"/>
    </xf>
    <xf numFmtId="1" fontId="70" fillId="10" borderId="13" xfId="0" applyNumberFormat="1" applyFont="1" applyFill="1" applyBorder="1" applyAlignment="1" applyProtection="1">
      <alignment horizontal="center" vertical="center"/>
      <protection locked="0"/>
    </xf>
    <xf numFmtId="1" fontId="70" fillId="10" borderId="10" xfId="0" applyNumberFormat="1" applyFont="1" applyFill="1" applyBorder="1" applyAlignment="1" applyProtection="1">
      <alignment horizontal="center" vertical="center"/>
      <protection locked="0"/>
    </xf>
    <xf numFmtId="1" fontId="4" fillId="10" borderId="7" xfId="0" applyNumberFormat="1" applyFont="1" applyFill="1" applyBorder="1" applyAlignment="1" applyProtection="1">
      <alignment horizontal="center" vertical="center"/>
      <protection locked="0"/>
    </xf>
    <xf numFmtId="1" fontId="4" fillId="10" borderId="11" xfId="0" applyNumberFormat="1" applyFont="1" applyFill="1" applyBorder="1" applyAlignment="1" applyProtection="1">
      <alignment horizontal="center" vertical="center"/>
      <protection locked="0"/>
    </xf>
    <xf numFmtId="1" fontId="4" fillId="10" borderId="8" xfId="0" applyNumberFormat="1" applyFont="1" applyFill="1" applyBorder="1" applyAlignment="1" applyProtection="1">
      <alignment horizontal="center" vertical="center"/>
      <protection locked="0"/>
    </xf>
    <xf numFmtId="0" fontId="4" fillId="0" borderId="7" xfId="14" applyFont="1" applyBorder="1" applyAlignment="1" applyProtection="1">
      <alignment horizontal="center" vertical="center"/>
      <protection locked="0"/>
    </xf>
    <xf numFmtId="0" fontId="4" fillId="0" borderId="11" xfId="14" applyFont="1" applyBorder="1" applyAlignment="1" applyProtection="1">
      <alignment horizontal="center" vertical="center"/>
      <protection locked="0"/>
    </xf>
    <xf numFmtId="0" fontId="39" fillId="0" borderId="5" xfId="0" applyFont="1" applyFill="1" applyBorder="1" applyAlignment="1" applyProtection="1">
      <alignment horizontal="left"/>
      <protection locked="0"/>
    </xf>
    <xf numFmtId="0" fontId="39" fillId="0" borderId="5" xfId="19" applyFont="1" applyFill="1" applyBorder="1" applyAlignment="1" applyProtection="1">
      <alignment horizontal="center"/>
      <protection locked="0"/>
    </xf>
    <xf numFmtId="0" fontId="39" fillId="0" borderId="13" xfId="0" applyFont="1" applyFill="1" applyBorder="1" applyAlignment="1" applyProtection="1">
      <alignment horizontal="left"/>
      <protection locked="0"/>
    </xf>
    <xf numFmtId="0" fontId="99" fillId="0" borderId="13" xfId="0" applyFont="1" applyFill="1" applyBorder="1" applyAlignment="1" applyProtection="1">
      <alignment horizontal="left"/>
      <protection locked="0"/>
    </xf>
    <xf numFmtId="0" fontId="33" fillId="0" borderId="13" xfId="0" applyFont="1" applyFill="1" applyBorder="1" applyAlignment="1" applyProtection="1">
      <alignment horizontal="left"/>
      <protection locked="0"/>
    </xf>
    <xf numFmtId="174" fontId="33" fillId="0" borderId="5" xfId="0" applyNumberFormat="1" applyFont="1" applyFill="1" applyBorder="1" applyAlignment="1" applyProtection="1">
      <alignment horizontal="left"/>
      <protection locked="0"/>
    </xf>
    <xf numFmtId="0" fontId="4" fillId="0" borderId="2" xfId="14" applyFont="1" applyBorder="1" applyAlignment="1" applyProtection="1">
      <alignment horizontal="center" vertical="center"/>
      <protection locked="0"/>
    </xf>
    <xf numFmtId="0" fontId="4" fillId="0" borderId="5" xfId="14" applyFont="1" applyBorder="1" applyAlignment="1" applyProtection="1">
      <alignment horizontal="center" vertical="center"/>
      <protection locked="0"/>
    </xf>
    <xf numFmtId="0" fontId="4" fillId="0" borderId="3" xfId="14" applyFont="1" applyBorder="1" applyAlignment="1" applyProtection="1">
      <alignment horizontal="center" vertical="center"/>
      <protection locked="0"/>
    </xf>
    <xf numFmtId="0" fontId="69" fillId="0" borderId="7" xfId="14" applyFont="1" applyBorder="1" applyAlignment="1" applyProtection="1">
      <alignment horizontal="center" vertical="center" wrapText="1"/>
      <protection locked="0"/>
    </xf>
    <xf numFmtId="0" fontId="69" fillId="0" borderId="11" xfId="14" applyFont="1" applyBorder="1" applyAlignment="1" applyProtection="1">
      <alignment horizontal="center" vertical="center"/>
      <protection locked="0"/>
    </xf>
    <xf numFmtId="0" fontId="69" fillId="0" borderId="8" xfId="14" applyFont="1" applyBorder="1" applyAlignment="1" applyProtection="1">
      <alignment horizontal="center" vertical="center"/>
      <protection locked="0"/>
    </xf>
    <xf numFmtId="0" fontId="69" fillId="0" borderId="9" xfId="14" applyFont="1" applyBorder="1" applyAlignment="1" applyProtection="1">
      <alignment horizontal="center" vertical="center"/>
      <protection locked="0"/>
    </xf>
    <xf numFmtId="0" fontId="69" fillId="0" borderId="13" xfId="14" applyFont="1" applyBorder="1" applyAlignment="1" applyProtection="1">
      <alignment horizontal="center" vertical="center"/>
      <protection locked="0"/>
    </xf>
    <xf numFmtId="0" fontId="69" fillId="0" borderId="10" xfId="14" applyFont="1" applyBorder="1" applyAlignment="1" applyProtection="1">
      <alignment horizontal="center" vertical="center"/>
      <protection locked="0"/>
    </xf>
    <xf numFmtId="0" fontId="33" fillId="0" borderId="7" xfId="14" applyFont="1" applyFill="1" applyBorder="1" applyAlignment="1">
      <alignment horizontal="center" vertical="center" wrapText="1"/>
    </xf>
    <xf numFmtId="0" fontId="33" fillId="0" borderId="11" xfId="14" applyFont="1" applyFill="1" applyBorder="1" applyAlignment="1">
      <alignment horizontal="center" vertical="center" wrapText="1"/>
    </xf>
    <xf numFmtId="0" fontId="33" fillId="0" borderId="8" xfId="14" applyFont="1" applyFill="1" applyBorder="1" applyAlignment="1">
      <alignment horizontal="center" vertical="center" wrapText="1"/>
    </xf>
    <xf numFmtId="0" fontId="33" fillId="0" borderId="9" xfId="14" applyFont="1" applyFill="1" applyBorder="1" applyAlignment="1">
      <alignment horizontal="center" vertical="center" wrapText="1"/>
    </xf>
    <xf numFmtId="0" fontId="33" fillId="0" borderId="13" xfId="14" applyFont="1" applyFill="1" applyBorder="1" applyAlignment="1">
      <alignment horizontal="center" vertical="center" wrapText="1"/>
    </xf>
    <xf numFmtId="0" fontId="33" fillId="0" borderId="10" xfId="14" applyFont="1" applyFill="1" applyBorder="1" applyAlignment="1">
      <alignment horizontal="center" vertical="center" wrapText="1"/>
    </xf>
    <xf numFmtId="0" fontId="33" fillId="0" borderId="7" xfId="14" applyFont="1" applyFill="1" applyBorder="1" applyAlignment="1">
      <alignment horizontal="center" vertical="center"/>
    </xf>
    <xf numFmtId="0" fontId="33" fillId="0" borderId="11" xfId="14" applyFont="1" applyFill="1" applyBorder="1" applyAlignment="1">
      <alignment horizontal="center" vertical="center"/>
    </xf>
    <xf numFmtId="0" fontId="33" fillId="0" borderId="8" xfId="14" applyFont="1" applyFill="1" applyBorder="1" applyAlignment="1">
      <alignment horizontal="center" vertical="center"/>
    </xf>
    <xf numFmtId="0" fontId="33" fillId="0" borderId="9" xfId="14" applyFont="1" applyFill="1" applyBorder="1" applyAlignment="1">
      <alignment horizontal="center" vertical="center"/>
    </xf>
    <xf numFmtId="0" fontId="33" fillId="0" borderId="13" xfId="14" applyFont="1" applyFill="1" applyBorder="1" applyAlignment="1">
      <alignment horizontal="center" vertical="center"/>
    </xf>
    <xf numFmtId="0" fontId="33" fillId="0" borderId="10" xfId="14" applyFont="1" applyFill="1" applyBorder="1" applyAlignment="1">
      <alignment horizontal="center" vertical="center"/>
    </xf>
    <xf numFmtId="0" fontId="33" fillId="0" borderId="9" xfId="14" applyFont="1" applyFill="1" applyBorder="1" applyAlignment="1" applyProtection="1">
      <alignment horizontal="center" vertical="center"/>
      <protection locked="0"/>
    </xf>
    <xf numFmtId="0" fontId="33" fillId="0" borderId="13" xfId="14" applyFont="1" applyFill="1" applyBorder="1" applyAlignment="1" applyProtection="1">
      <alignment horizontal="center" vertical="center"/>
      <protection locked="0"/>
    </xf>
    <xf numFmtId="0" fontId="95" fillId="0" borderId="11" xfId="0" applyFont="1" applyFill="1" applyBorder="1" applyAlignment="1" applyProtection="1">
      <alignment horizontal="left" vertical="center"/>
      <protection locked="0"/>
    </xf>
    <xf numFmtId="0" fontId="95" fillId="0" borderId="0" xfId="0" applyFont="1" applyFill="1" applyBorder="1" applyAlignment="1" applyProtection="1">
      <alignment horizontal="left" vertical="center"/>
      <protection locked="0"/>
    </xf>
    <xf numFmtId="14" fontId="39" fillId="0" borderId="5" xfId="0" applyNumberFormat="1" applyFont="1" applyFill="1" applyBorder="1" applyAlignment="1" applyProtection="1">
      <alignment horizontal="left"/>
      <protection locked="0"/>
    </xf>
    <xf numFmtId="178" fontId="39" fillId="0" borderId="13" xfId="19" applyNumberFormat="1" applyFont="1" applyFill="1" applyBorder="1" applyAlignment="1" applyProtection="1">
      <alignment horizontal="left"/>
      <protection locked="0"/>
    </xf>
    <xf numFmtId="168" fontId="33" fillId="16" borderId="2" xfId="14" applyNumberFormat="1" applyFont="1" applyFill="1" applyBorder="1" applyAlignment="1">
      <alignment horizontal="center" vertical="center"/>
    </xf>
    <xf numFmtId="168" fontId="33" fillId="16" borderId="5" xfId="14" applyNumberFormat="1" applyFont="1" applyFill="1" applyBorder="1" applyAlignment="1">
      <alignment horizontal="center" vertical="center"/>
    </xf>
    <xf numFmtId="168" fontId="33" fillId="16" borderId="3" xfId="14" applyNumberFormat="1" applyFont="1" applyFill="1" applyBorder="1" applyAlignment="1">
      <alignment horizontal="center" vertical="center"/>
    </xf>
    <xf numFmtId="168" fontId="33" fillId="0" borderId="2" xfId="14" applyNumberFormat="1" applyFont="1" applyFill="1" applyBorder="1" applyAlignment="1">
      <alignment horizontal="center" vertical="center"/>
    </xf>
    <xf numFmtId="168" fontId="33" fillId="0" borderId="5" xfId="14" applyNumberFormat="1" applyFont="1" applyFill="1" applyBorder="1" applyAlignment="1">
      <alignment horizontal="center" vertical="center"/>
    </xf>
    <xf numFmtId="168" fontId="33" fillId="0" borderId="3" xfId="14" applyNumberFormat="1" applyFont="1" applyFill="1" applyBorder="1" applyAlignment="1">
      <alignment horizontal="center" vertical="center"/>
    </xf>
    <xf numFmtId="0" fontId="36" fillId="0" borderId="13" xfId="14" applyFont="1" applyFill="1" applyBorder="1" applyAlignment="1">
      <alignment horizontal="left" vertical="center"/>
    </xf>
    <xf numFmtId="0" fontId="39" fillId="0" borderId="0" xfId="19" applyFont="1" applyFill="1" applyBorder="1" applyAlignment="1" applyProtection="1">
      <alignment horizontal="center"/>
      <protection locked="0"/>
    </xf>
    <xf numFmtId="0" fontId="33" fillId="3" borderId="2" xfId="14" applyFont="1" applyFill="1" applyBorder="1" applyAlignment="1">
      <alignment horizontal="center" vertical="center"/>
    </xf>
    <xf numFmtId="0" fontId="33" fillId="3" borderId="5" xfId="14" applyFont="1" applyFill="1" applyBorder="1" applyAlignment="1">
      <alignment horizontal="center" vertical="center"/>
    </xf>
    <xf numFmtId="0" fontId="33" fillId="3" borderId="3" xfId="14" applyFont="1" applyFill="1" applyBorder="1" applyAlignment="1">
      <alignment horizontal="center" vertical="center"/>
    </xf>
    <xf numFmtId="0" fontId="39" fillId="0" borderId="2" xfId="14" applyFont="1" applyFill="1" applyBorder="1" applyAlignment="1">
      <alignment horizontal="center" vertical="center"/>
    </xf>
    <xf numFmtId="0" fontId="39" fillId="0" borderId="5" xfId="14" applyFont="1" applyFill="1" applyBorder="1" applyAlignment="1">
      <alignment horizontal="center" vertical="center"/>
    </xf>
    <xf numFmtId="0" fontId="39" fillId="0" borderId="3" xfId="14" applyFont="1" applyFill="1" applyBorder="1" applyAlignment="1">
      <alignment horizontal="center" vertical="center"/>
    </xf>
    <xf numFmtId="0" fontId="39" fillId="0" borderId="11" xfId="0" applyFont="1" applyFill="1" applyBorder="1" applyAlignment="1" applyProtection="1">
      <alignment horizontal="center"/>
      <protection locked="0"/>
    </xf>
    <xf numFmtId="168" fontId="71" fillId="0" borderId="7" xfId="14" applyNumberFormat="1" applyFont="1" applyFill="1" applyBorder="1" applyAlignment="1">
      <alignment horizontal="center" vertical="center"/>
    </xf>
    <xf numFmtId="168" fontId="71" fillId="0" borderId="11" xfId="14" applyNumberFormat="1" applyFont="1" applyFill="1" applyBorder="1" applyAlignment="1">
      <alignment horizontal="center" vertical="center"/>
    </xf>
    <xf numFmtId="168" fontId="71" fillId="0" borderId="8" xfId="14" applyNumberFormat="1" applyFont="1" applyFill="1" applyBorder="1" applyAlignment="1">
      <alignment horizontal="center" vertical="center"/>
    </xf>
    <xf numFmtId="168" fontId="71" fillId="0" borderId="12" xfId="14" applyNumberFormat="1" applyFont="1" applyFill="1" applyBorder="1" applyAlignment="1">
      <alignment horizontal="center" vertical="center"/>
    </xf>
    <xf numFmtId="168" fontId="71" fillId="0" borderId="0" xfId="14" applyNumberFormat="1" applyFont="1" applyFill="1" applyBorder="1" applyAlignment="1">
      <alignment horizontal="center" vertical="center"/>
    </xf>
    <xf numFmtId="168" fontId="71" fillId="0" borderId="14" xfId="14" applyNumberFormat="1" applyFont="1" applyFill="1" applyBorder="1" applyAlignment="1">
      <alignment horizontal="center" vertical="center"/>
    </xf>
    <xf numFmtId="168" fontId="71" fillId="0" borderId="9" xfId="14" applyNumberFormat="1" applyFont="1" applyFill="1" applyBorder="1" applyAlignment="1">
      <alignment horizontal="center" vertical="center"/>
    </xf>
    <xf numFmtId="168" fontId="71" fillId="0" borderId="13" xfId="14" applyNumberFormat="1" applyFont="1" applyFill="1" applyBorder="1" applyAlignment="1">
      <alignment horizontal="center" vertical="center"/>
    </xf>
    <xf numFmtId="168" fontId="71" fillId="0" borderId="10" xfId="14" applyNumberFormat="1" applyFont="1" applyFill="1" applyBorder="1" applyAlignment="1">
      <alignment horizontal="center" vertical="center"/>
    </xf>
    <xf numFmtId="0" fontId="39" fillId="0" borderId="5" xfId="0" applyFont="1" applyFill="1" applyBorder="1" applyAlignment="1" applyProtection="1">
      <alignment horizontal="center"/>
      <protection locked="0"/>
    </xf>
    <xf numFmtId="178" fontId="39" fillId="0" borderId="5" xfId="19" applyNumberFormat="1" applyFont="1" applyFill="1" applyBorder="1" applyAlignment="1" applyProtection="1">
      <alignment horizontal="left"/>
      <protection locked="0"/>
    </xf>
    <xf numFmtId="0" fontId="39" fillId="0" borderId="13" xfId="19" applyFont="1" applyFill="1" applyBorder="1" applyAlignment="1" applyProtection="1">
      <alignment horizontal="left"/>
      <protection locked="0"/>
    </xf>
    <xf numFmtId="0" fontId="74" fillId="0" borderId="0" xfId="10" applyFont="1" applyAlignment="1">
      <alignment horizontal="center" vertical="center"/>
    </xf>
    <xf numFmtId="0" fontId="47" fillId="0" borderId="0" xfId="10" quotePrefix="1" applyFont="1" applyBorder="1" applyAlignment="1">
      <alignment horizontal="center" vertical="center" shrinkToFit="1"/>
    </xf>
    <xf numFmtId="1" fontId="76" fillId="0" borderId="0" xfId="4" quotePrefix="1" applyNumberFormat="1" applyFont="1" applyBorder="1" applyAlignment="1">
      <alignment horizontal="left" vertical="center"/>
    </xf>
    <xf numFmtId="178" fontId="76" fillId="0" borderId="0" xfId="4" quotePrefix="1" applyNumberFormat="1" applyFont="1" applyBorder="1" applyAlignment="1">
      <alignment horizontal="left" vertical="center"/>
    </xf>
    <xf numFmtId="178" fontId="76" fillId="0" borderId="0" xfId="4" applyNumberFormat="1" applyFont="1" applyBorder="1" applyAlignment="1">
      <alignment horizontal="left" vertical="center"/>
    </xf>
    <xf numFmtId="0" fontId="76" fillId="0" borderId="0" xfId="10" applyFont="1" applyBorder="1" applyAlignment="1">
      <alignment horizontal="center" vertical="center"/>
    </xf>
    <xf numFmtId="0" fontId="76" fillId="0" borderId="0" xfId="10" applyFont="1" applyAlignment="1">
      <alignment horizontal="center" vertical="center"/>
    </xf>
    <xf numFmtId="172" fontId="76" fillId="0" borderId="0" xfId="10" applyNumberFormat="1" applyFont="1" applyAlignment="1">
      <alignment horizontal="left" vertical="center"/>
    </xf>
    <xf numFmtId="0" fontId="4" fillId="0" borderId="7" xfId="0" quotePrefix="1" applyFont="1" applyFill="1" applyBorder="1" applyAlignment="1">
      <alignment horizontal="center" vertical="center"/>
    </xf>
    <xf numFmtId="0" fontId="4" fillId="0" borderId="11" xfId="0" quotePrefix="1" applyFont="1" applyFill="1" applyBorder="1" applyAlignment="1">
      <alignment horizontal="center" vertical="center"/>
    </xf>
    <xf numFmtId="0" fontId="4" fillId="0" borderId="8" xfId="0" quotePrefix="1" applyFont="1" applyFill="1" applyBorder="1" applyAlignment="1">
      <alignment horizontal="center" vertical="center"/>
    </xf>
    <xf numFmtId="0" fontId="4" fillId="0" borderId="9" xfId="0" quotePrefix="1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0" xfId="0" quotePrefix="1" applyFont="1" applyFill="1" applyBorder="1" applyAlignment="1">
      <alignment horizontal="center" vertical="center"/>
    </xf>
    <xf numFmtId="0" fontId="33" fillId="10" borderId="7" xfId="0" applyFont="1" applyFill="1" applyBorder="1" applyAlignment="1">
      <alignment horizontal="center" vertical="center"/>
    </xf>
    <xf numFmtId="0" fontId="33" fillId="10" borderId="11" xfId="0" applyFont="1" applyFill="1" applyBorder="1" applyAlignment="1">
      <alignment horizontal="center" vertical="center"/>
    </xf>
    <xf numFmtId="0" fontId="33" fillId="10" borderId="8" xfId="0" applyFont="1" applyFill="1" applyBorder="1" applyAlignment="1">
      <alignment horizontal="center" vertical="center"/>
    </xf>
    <xf numFmtId="0" fontId="33" fillId="10" borderId="9" xfId="0" applyFont="1" applyFill="1" applyBorder="1" applyAlignment="1">
      <alignment horizontal="center" vertical="center"/>
    </xf>
    <xf numFmtId="0" fontId="33" fillId="10" borderId="13" xfId="0" applyFont="1" applyFill="1" applyBorder="1" applyAlignment="1">
      <alignment horizontal="center" vertical="center"/>
    </xf>
    <xf numFmtId="0" fontId="33" fillId="10" borderId="10" xfId="0" applyFont="1" applyFill="1" applyBorder="1" applyAlignment="1">
      <alignment horizontal="center" vertical="center"/>
    </xf>
    <xf numFmtId="178" fontId="4" fillId="0" borderId="7" xfId="10" quotePrefix="1" applyNumberFormat="1" applyFont="1" applyBorder="1" applyAlignment="1">
      <alignment horizontal="center" vertical="center"/>
    </xf>
    <xf numFmtId="178" fontId="4" fillId="0" borderId="11" xfId="10" applyNumberFormat="1" applyFont="1" applyBorder="1" applyAlignment="1">
      <alignment horizontal="center" vertical="center"/>
    </xf>
    <xf numFmtId="178" fontId="4" fillId="0" borderId="8" xfId="10" applyNumberFormat="1" applyFont="1" applyBorder="1" applyAlignment="1">
      <alignment horizontal="center" vertical="center"/>
    </xf>
    <xf numFmtId="178" fontId="4" fillId="0" borderId="9" xfId="10" applyNumberFormat="1" applyFont="1" applyBorder="1" applyAlignment="1">
      <alignment horizontal="center" vertical="center"/>
    </xf>
    <xf numFmtId="178" fontId="4" fillId="0" borderId="13" xfId="10" applyNumberFormat="1" applyFont="1" applyBorder="1" applyAlignment="1">
      <alignment horizontal="center" vertical="center"/>
    </xf>
    <xf numFmtId="178" fontId="4" fillId="0" borderId="10" xfId="10" applyNumberFormat="1" applyFont="1" applyBorder="1" applyAlignment="1">
      <alignment horizontal="center" vertical="center"/>
    </xf>
    <xf numFmtId="0" fontId="4" fillId="0" borderId="9" xfId="4" applyFont="1" applyBorder="1" applyAlignment="1">
      <alignment horizontal="center" vertical="center"/>
    </xf>
    <xf numFmtId="0" fontId="4" fillId="0" borderId="13" xfId="4" applyFont="1" applyBorder="1" applyAlignment="1">
      <alignment horizontal="center" vertical="center"/>
    </xf>
    <xf numFmtId="175" fontId="4" fillId="0" borderId="0" xfId="4" quotePrefix="1" applyNumberFormat="1" applyFont="1" applyBorder="1" applyAlignment="1">
      <alignment horizontal="left" vertical="center"/>
    </xf>
    <xf numFmtId="175" fontId="4" fillId="0" borderId="0" xfId="4" applyNumberFormat="1" applyFont="1" applyBorder="1" applyAlignment="1">
      <alignment horizontal="left" vertical="center"/>
    </xf>
    <xf numFmtId="177" fontId="31" fillId="0" borderId="0" xfId="10" applyNumberFormat="1" applyFont="1" applyBorder="1" applyAlignment="1">
      <alignment horizontal="left" vertical="center"/>
    </xf>
    <xf numFmtId="0" fontId="54" fillId="0" borderId="0" xfId="10" applyFont="1" applyBorder="1" applyAlignment="1">
      <alignment horizontal="right" vertical="center"/>
    </xf>
    <xf numFmtId="0" fontId="31" fillId="0" borderId="0" xfId="10" applyFont="1" applyBorder="1" applyAlignment="1">
      <alignment horizontal="center" vertical="center"/>
    </xf>
    <xf numFmtId="0" fontId="4" fillId="0" borderId="0" xfId="10" applyFont="1" applyBorder="1" applyAlignment="1">
      <alignment horizontal="center" vertical="center"/>
    </xf>
    <xf numFmtId="0" fontId="4" fillId="0" borderId="7" xfId="10" applyFont="1" applyBorder="1" applyAlignment="1">
      <alignment horizontal="center" vertical="center"/>
    </xf>
    <xf numFmtId="0" fontId="4" fillId="0" borderId="11" xfId="10" applyFont="1" applyBorder="1" applyAlignment="1">
      <alignment horizontal="center" vertical="center"/>
    </xf>
    <xf numFmtId="0" fontId="45" fillId="0" borderId="0" xfId="10" applyFont="1" applyAlignment="1">
      <alignment horizontal="center" vertical="center"/>
    </xf>
    <xf numFmtId="0" fontId="49" fillId="0" borderId="2" xfId="10" applyFont="1" applyBorder="1" applyAlignment="1">
      <alignment horizontal="center" vertical="center"/>
    </xf>
    <xf numFmtId="0" fontId="49" fillId="0" borderId="5" xfId="10" applyFont="1" applyBorder="1" applyAlignment="1">
      <alignment horizontal="center" vertical="center"/>
    </xf>
    <xf numFmtId="0" fontId="49" fillId="0" borderId="3" xfId="10" applyFont="1" applyBorder="1" applyAlignment="1">
      <alignment horizontal="center" vertical="center"/>
    </xf>
    <xf numFmtId="0" fontId="49" fillId="0" borderId="7" xfId="10" applyFont="1" applyBorder="1" applyAlignment="1">
      <alignment horizontal="center" vertical="center"/>
    </xf>
    <xf numFmtId="0" fontId="49" fillId="0" borderId="11" xfId="10" applyFont="1" applyBorder="1" applyAlignment="1">
      <alignment horizontal="center" vertical="center"/>
    </xf>
    <xf numFmtId="0" fontId="49" fillId="0" borderId="8" xfId="10" applyFont="1" applyBorder="1" applyAlignment="1">
      <alignment horizontal="center" vertical="center"/>
    </xf>
    <xf numFmtId="0" fontId="73" fillId="0" borderId="0" xfId="10" applyFont="1" applyAlignment="1">
      <alignment horizontal="center" vertical="center"/>
    </xf>
    <xf numFmtId="0" fontId="4" fillId="0" borderId="8" xfId="10" applyFont="1" applyBorder="1" applyAlignment="1">
      <alignment horizontal="center" vertical="center"/>
    </xf>
    <xf numFmtId="0" fontId="4" fillId="0" borderId="7" xfId="10" quotePrefix="1" applyFont="1" applyBorder="1" applyAlignment="1">
      <alignment horizontal="center" vertical="center"/>
    </xf>
    <xf numFmtId="0" fontId="4" fillId="0" borderId="11" xfId="10" quotePrefix="1" applyFont="1" applyBorder="1" applyAlignment="1">
      <alignment horizontal="center" vertical="center"/>
    </xf>
    <xf numFmtId="0" fontId="4" fillId="0" borderId="8" xfId="10" quotePrefix="1" applyFont="1" applyBorder="1" applyAlignment="1">
      <alignment horizontal="center" vertical="center"/>
    </xf>
    <xf numFmtId="0" fontId="4" fillId="0" borderId="9" xfId="10" quotePrefix="1" applyFont="1" applyBorder="1" applyAlignment="1">
      <alignment horizontal="center" vertical="center"/>
    </xf>
    <xf numFmtId="0" fontId="4" fillId="0" borderId="13" xfId="10" quotePrefix="1" applyFont="1" applyBorder="1" applyAlignment="1">
      <alignment horizontal="center" vertical="center"/>
    </xf>
    <xf numFmtId="0" fontId="4" fillId="0" borderId="10" xfId="10" quotePrefix="1" applyFont="1" applyBorder="1" applyAlignment="1">
      <alignment horizontal="center" vertical="center"/>
    </xf>
    <xf numFmtId="0" fontId="4" fillId="0" borderId="9" xfId="10" applyFont="1" applyBorder="1" applyAlignment="1">
      <alignment horizontal="center" vertical="center"/>
    </xf>
    <xf numFmtId="0" fontId="4" fillId="0" borderId="13" xfId="10" applyFont="1" applyBorder="1" applyAlignment="1">
      <alignment horizontal="center" vertical="center"/>
    </xf>
    <xf numFmtId="0" fontId="4" fillId="0" borderId="10" xfId="10" applyFont="1" applyBorder="1" applyAlignment="1">
      <alignment horizontal="center" vertical="center"/>
    </xf>
    <xf numFmtId="0" fontId="4" fillId="0" borderId="10" xfId="4" applyFont="1" applyBorder="1" applyAlignment="1">
      <alignment horizontal="center" vertical="center"/>
    </xf>
    <xf numFmtId="0" fontId="4" fillId="10" borderId="2" xfId="4" applyNumberFormat="1" applyFont="1" applyFill="1" applyBorder="1" applyAlignment="1">
      <alignment horizontal="center" vertical="center"/>
    </xf>
    <xf numFmtId="0" fontId="4" fillId="10" borderId="5" xfId="4" applyNumberFormat="1" applyFont="1" applyFill="1" applyBorder="1" applyAlignment="1">
      <alignment horizontal="center" vertical="center"/>
    </xf>
    <xf numFmtId="0" fontId="4" fillId="10" borderId="3" xfId="4" applyNumberFormat="1" applyFont="1" applyFill="1" applyBorder="1" applyAlignment="1">
      <alignment horizontal="center" vertical="center"/>
    </xf>
    <xf numFmtId="2" fontId="4" fillId="0" borderId="12" xfId="4" applyNumberFormat="1" applyFont="1" applyFill="1" applyBorder="1" applyAlignment="1" applyProtection="1">
      <alignment horizontal="center" vertical="center"/>
    </xf>
    <xf numFmtId="2" fontId="4" fillId="0" borderId="0" xfId="4" applyNumberFormat="1" applyFont="1" applyFill="1" applyBorder="1" applyAlignment="1" applyProtection="1">
      <alignment horizontal="center" vertical="center"/>
    </xf>
    <xf numFmtId="2" fontId="4" fillId="0" borderId="14" xfId="4" applyNumberFormat="1" applyFont="1" applyFill="1" applyBorder="1" applyAlignment="1" applyProtection="1">
      <alignment horizontal="center" vertical="center"/>
    </xf>
    <xf numFmtId="168" fontId="4" fillId="0" borderId="7" xfId="4" applyNumberFormat="1" applyFont="1" applyFill="1" applyBorder="1" applyAlignment="1" applyProtection="1">
      <alignment horizontal="center" vertical="center"/>
    </xf>
    <xf numFmtId="168" fontId="4" fillId="0" borderId="11" xfId="4" applyNumberFormat="1" applyFont="1" applyFill="1" applyBorder="1" applyAlignment="1" applyProtection="1">
      <alignment horizontal="center" vertical="center"/>
    </xf>
    <xf numFmtId="168" fontId="4" fillId="0" borderId="8" xfId="4" applyNumberFormat="1" applyFont="1" applyFill="1" applyBorder="1" applyAlignment="1" applyProtection="1">
      <alignment horizontal="center" vertical="center"/>
    </xf>
    <xf numFmtId="2" fontId="4" fillId="0" borderId="7" xfId="4" applyNumberFormat="1" applyFont="1" applyFill="1" applyBorder="1" applyAlignment="1" applyProtection="1">
      <alignment horizontal="center" vertical="center"/>
    </xf>
    <xf numFmtId="2" fontId="4" fillId="0" borderId="11" xfId="4" applyNumberFormat="1" applyFont="1" applyFill="1" applyBorder="1" applyAlignment="1" applyProtection="1">
      <alignment horizontal="center" vertical="center"/>
    </xf>
    <xf numFmtId="2" fontId="4" fillId="0" borderId="8" xfId="4" applyNumberFormat="1" applyFont="1" applyFill="1" applyBorder="1" applyAlignment="1" applyProtection="1">
      <alignment horizontal="center" vertical="center"/>
    </xf>
    <xf numFmtId="0" fontId="4" fillId="0" borderId="0" xfId="8" applyNumberFormat="1" applyFont="1" applyBorder="1" applyAlignment="1">
      <alignment horizontal="center" vertical="center" shrinkToFit="1"/>
    </xf>
    <xf numFmtId="1" fontId="4" fillId="0" borderId="12" xfId="4" applyNumberFormat="1" applyFont="1" applyFill="1" applyBorder="1" applyAlignment="1" applyProtection="1">
      <alignment horizontal="center" vertical="center"/>
    </xf>
    <xf numFmtId="1" fontId="4" fillId="0" borderId="0" xfId="4" applyNumberFormat="1" applyFont="1" applyFill="1" applyBorder="1" applyAlignment="1" applyProtection="1">
      <alignment horizontal="center" vertical="center"/>
    </xf>
    <xf numFmtId="1" fontId="4" fillId="0" borderId="14" xfId="4" applyNumberFormat="1" applyFont="1" applyFill="1" applyBorder="1" applyAlignment="1" applyProtection="1">
      <alignment horizontal="center" vertical="center"/>
    </xf>
    <xf numFmtId="1" fontId="4" fillId="0" borderId="9" xfId="4" applyNumberFormat="1" applyFont="1" applyFill="1" applyBorder="1" applyAlignment="1" applyProtection="1">
      <alignment horizontal="center" vertical="center"/>
    </xf>
    <xf numFmtId="1" fontId="4" fillId="0" borderId="13" xfId="4" applyNumberFormat="1" applyFont="1" applyFill="1" applyBorder="1" applyAlignment="1" applyProtection="1">
      <alignment horizontal="center" vertical="center"/>
    </xf>
    <xf numFmtId="1" fontId="4" fillId="0" borderId="10" xfId="4" applyNumberFormat="1" applyFont="1" applyFill="1" applyBorder="1" applyAlignment="1" applyProtection="1">
      <alignment horizontal="center" vertical="center"/>
    </xf>
    <xf numFmtId="174" fontId="4" fillId="0" borderId="12" xfId="4" applyNumberFormat="1" applyFont="1" applyFill="1" applyBorder="1" applyAlignment="1" applyProtection="1">
      <alignment horizontal="center" vertical="center"/>
    </xf>
    <xf numFmtId="174" fontId="4" fillId="0" borderId="0" xfId="4" applyNumberFormat="1" applyFont="1" applyFill="1" applyBorder="1" applyAlignment="1" applyProtection="1">
      <alignment horizontal="center" vertical="center"/>
    </xf>
    <xf numFmtId="174" fontId="4" fillId="0" borderId="14" xfId="4" applyNumberFormat="1" applyFont="1" applyFill="1" applyBorder="1" applyAlignment="1" applyProtection="1">
      <alignment horizontal="center" vertical="center"/>
    </xf>
    <xf numFmtId="174" fontId="4" fillId="0" borderId="9" xfId="4" applyNumberFormat="1" applyFont="1" applyFill="1" applyBorder="1" applyAlignment="1" applyProtection="1">
      <alignment horizontal="center" vertical="center"/>
    </xf>
    <xf numFmtId="174" fontId="4" fillId="0" borderId="13" xfId="4" applyNumberFormat="1" applyFont="1" applyFill="1" applyBorder="1" applyAlignment="1" applyProtection="1">
      <alignment horizontal="center" vertical="center"/>
    </xf>
    <xf numFmtId="174" fontId="4" fillId="0" borderId="10" xfId="4" applyNumberFormat="1" applyFont="1" applyFill="1" applyBorder="1" applyAlignment="1" applyProtection="1">
      <alignment horizontal="center" vertical="center"/>
    </xf>
    <xf numFmtId="2" fontId="4" fillId="0" borderId="9" xfId="4" applyNumberFormat="1" applyFont="1" applyFill="1" applyBorder="1" applyAlignment="1" applyProtection="1">
      <alignment horizontal="center" vertical="center"/>
    </xf>
    <xf numFmtId="2" fontId="4" fillId="0" borderId="13" xfId="4" applyNumberFormat="1" applyFont="1" applyFill="1" applyBorder="1" applyAlignment="1" applyProtection="1">
      <alignment horizontal="center" vertical="center"/>
    </xf>
    <xf numFmtId="2" fontId="4" fillId="0" borderId="10" xfId="4" applyNumberFormat="1" applyFont="1" applyFill="1" applyBorder="1" applyAlignment="1" applyProtection="1">
      <alignment horizontal="center" vertical="center"/>
    </xf>
    <xf numFmtId="168" fontId="4" fillId="0" borderId="2" xfId="4" applyNumberFormat="1" applyFont="1" applyFill="1" applyBorder="1" applyAlignment="1" applyProtection="1">
      <alignment horizontal="center" vertical="center"/>
    </xf>
    <xf numFmtId="168" fontId="4" fillId="0" borderId="5" xfId="4" applyNumberFormat="1" applyFont="1" applyFill="1" applyBorder="1" applyAlignment="1" applyProtection="1">
      <alignment horizontal="center" vertical="center"/>
    </xf>
    <xf numFmtId="168" fontId="4" fillId="0" borderId="3" xfId="4" applyNumberFormat="1" applyFont="1" applyFill="1" applyBorder="1" applyAlignment="1" applyProtection="1">
      <alignment horizontal="center" vertical="center"/>
    </xf>
    <xf numFmtId="0" fontId="45" fillId="0" borderId="0" xfId="4" applyNumberFormat="1" applyFont="1" applyBorder="1" applyAlignment="1">
      <alignment horizontal="center" vertical="center"/>
    </xf>
    <xf numFmtId="0" fontId="4" fillId="0" borderId="7" xfId="4" applyFont="1" applyFill="1" applyBorder="1" applyAlignment="1" applyProtection="1">
      <alignment horizontal="center" vertical="center" wrapText="1"/>
    </xf>
    <xf numFmtId="0" fontId="4" fillId="0" borderId="11" xfId="4" applyFont="1" applyFill="1" applyBorder="1" applyAlignment="1" applyProtection="1">
      <alignment horizontal="center" vertical="center" wrapText="1"/>
    </xf>
    <xf numFmtId="0" fontId="4" fillId="0" borderId="8" xfId="4" applyFont="1" applyFill="1" applyBorder="1" applyAlignment="1" applyProtection="1">
      <alignment horizontal="center" vertical="center" wrapText="1"/>
    </xf>
    <xf numFmtId="0" fontId="4" fillId="0" borderId="9" xfId="4" applyFont="1" applyFill="1" applyBorder="1" applyAlignment="1" applyProtection="1">
      <alignment horizontal="center" vertical="center" wrapText="1"/>
    </xf>
    <xf numFmtId="0" fontId="4" fillId="0" borderId="13" xfId="4" applyFont="1" applyFill="1" applyBorder="1" applyAlignment="1" applyProtection="1">
      <alignment horizontal="center" vertical="center" wrapText="1"/>
    </xf>
    <xf numFmtId="0" fontId="4" fillId="0" borderId="10" xfId="4" applyFont="1" applyFill="1" applyBorder="1" applyAlignment="1" applyProtection="1">
      <alignment horizontal="center" vertical="center" wrapText="1"/>
    </xf>
    <xf numFmtId="0" fontId="4" fillId="0" borderId="13" xfId="4" applyFont="1" applyBorder="1" applyAlignment="1">
      <alignment horizontal="right"/>
    </xf>
    <xf numFmtId="0" fontId="4" fillId="0" borderId="0" xfId="13" quotePrefix="1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" fontId="4" fillId="0" borderId="7" xfId="4" applyNumberFormat="1" applyFont="1" applyFill="1" applyBorder="1" applyAlignment="1" applyProtection="1">
      <alignment horizontal="center" vertical="center"/>
    </xf>
    <xf numFmtId="1" fontId="4" fillId="0" borderId="11" xfId="4" applyNumberFormat="1" applyFont="1" applyFill="1" applyBorder="1" applyAlignment="1" applyProtection="1">
      <alignment horizontal="center" vertical="center"/>
    </xf>
    <xf numFmtId="1" fontId="4" fillId="0" borderId="8" xfId="4" applyNumberFormat="1" applyFont="1" applyFill="1" applyBorder="1" applyAlignment="1" applyProtection="1">
      <alignment horizontal="center" vertical="center"/>
    </xf>
    <xf numFmtId="174" fontId="4" fillId="0" borderId="7" xfId="4" applyNumberFormat="1" applyFont="1" applyFill="1" applyBorder="1" applyAlignment="1" applyProtection="1">
      <alignment horizontal="center" vertical="center"/>
    </xf>
    <xf numFmtId="174" fontId="4" fillId="0" borderId="11" xfId="4" applyNumberFormat="1" applyFont="1" applyFill="1" applyBorder="1" applyAlignment="1" applyProtection="1">
      <alignment horizontal="center" vertical="center"/>
    </xf>
    <xf numFmtId="174" fontId="4" fillId="0" borderId="8" xfId="4" applyNumberFormat="1" applyFont="1" applyFill="1" applyBorder="1" applyAlignment="1" applyProtection="1">
      <alignment horizontal="center" vertical="center"/>
    </xf>
    <xf numFmtId="0" fontId="4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85" fillId="0" borderId="4" xfId="0" applyFont="1" applyBorder="1" applyAlignment="1">
      <alignment horizontal="center" vertical="center"/>
    </xf>
    <xf numFmtId="0" fontId="85" fillId="0" borderId="6" xfId="0" applyFont="1" applyBorder="1" applyAlignment="1">
      <alignment horizontal="center" vertical="center"/>
    </xf>
    <xf numFmtId="0" fontId="85" fillId="0" borderId="2" xfId="0" applyFont="1" applyBorder="1" applyAlignment="1">
      <alignment horizontal="center" vertical="center"/>
    </xf>
    <xf numFmtId="0" fontId="85" fillId="0" borderId="3" xfId="0" applyFont="1" applyBorder="1" applyAlignment="1">
      <alignment horizontal="center" vertical="center"/>
    </xf>
    <xf numFmtId="0" fontId="82" fillId="0" borderId="7" xfId="0" applyFont="1" applyBorder="1" applyAlignment="1">
      <alignment horizontal="center" vertical="center" wrapText="1"/>
    </xf>
    <xf numFmtId="0" fontId="82" fillId="0" borderId="8" xfId="0" applyFont="1" applyBorder="1" applyAlignment="1">
      <alignment horizontal="center" vertical="center" wrapText="1"/>
    </xf>
    <xf numFmtId="0" fontId="82" fillId="0" borderId="9" xfId="0" applyFont="1" applyBorder="1" applyAlignment="1">
      <alignment horizontal="center" vertical="center" wrapText="1"/>
    </xf>
    <xf numFmtId="0" fontId="82" fillId="0" borderId="10" xfId="0" applyFont="1" applyBorder="1" applyAlignment="1">
      <alignment horizontal="center" vertical="center" wrapText="1"/>
    </xf>
    <xf numFmtId="0" fontId="85" fillId="0" borderId="7" xfId="0" applyFont="1" applyBorder="1" applyAlignment="1">
      <alignment horizontal="center" vertical="center"/>
    </xf>
    <xf numFmtId="0" fontId="85" fillId="0" borderId="8" xfId="0" applyFont="1" applyBorder="1" applyAlignment="1">
      <alignment horizontal="center" vertical="center"/>
    </xf>
    <xf numFmtId="0" fontId="85" fillId="0" borderId="9" xfId="0" applyFont="1" applyBorder="1" applyAlignment="1">
      <alignment horizontal="center" vertical="center"/>
    </xf>
    <xf numFmtId="0" fontId="85" fillId="0" borderId="10" xfId="0" applyFont="1" applyBorder="1" applyAlignment="1">
      <alignment horizontal="center" vertical="center"/>
    </xf>
    <xf numFmtId="0" fontId="85" fillId="2" borderId="13" xfId="0" applyFont="1" applyFill="1" applyBorder="1" applyAlignment="1">
      <alignment horizontal="center" vertical="center"/>
    </xf>
    <xf numFmtId="0" fontId="82" fillId="0" borderId="2" xfId="0" applyFont="1" applyBorder="1" applyAlignment="1">
      <alignment horizontal="center" vertical="center"/>
    </xf>
    <xf numFmtId="0" fontId="82" fillId="0" borderId="3" xfId="0" applyFont="1" applyBorder="1" applyAlignment="1">
      <alignment horizontal="center" vertical="center"/>
    </xf>
    <xf numFmtId="0" fontId="96" fillId="0" borderId="4" xfId="0" applyFont="1" applyBorder="1" applyAlignment="1">
      <alignment horizontal="center" vertical="center"/>
    </xf>
    <xf numFmtId="0" fontId="96" fillId="0" borderId="6" xfId="0" applyFont="1" applyBorder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41" fillId="5" borderId="7" xfId="1" applyFont="1" applyFill="1" applyBorder="1" applyAlignment="1">
      <alignment horizontal="center" vertical="center" wrapText="1"/>
    </xf>
    <xf numFmtId="0" fontId="41" fillId="5" borderId="11" xfId="1" applyFont="1" applyFill="1" applyBorder="1" applyAlignment="1">
      <alignment horizontal="center" vertical="center" wrapText="1"/>
    </xf>
    <xf numFmtId="0" fontId="41" fillId="5" borderId="8" xfId="1" applyFont="1" applyFill="1" applyBorder="1" applyAlignment="1">
      <alignment horizontal="center" vertical="center" wrapText="1"/>
    </xf>
    <xf numFmtId="0" fontId="41" fillId="5" borderId="9" xfId="1" applyFont="1" applyFill="1" applyBorder="1" applyAlignment="1">
      <alignment horizontal="center" vertical="center" wrapText="1"/>
    </xf>
    <xf numFmtId="0" fontId="41" fillId="5" borderId="13" xfId="1" applyFont="1" applyFill="1" applyBorder="1" applyAlignment="1">
      <alignment horizontal="center" vertical="center" wrapText="1"/>
    </xf>
    <xf numFmtId="0" fontId="41" fillId="5" borderId="10" xfId="1" applyFont="1" applyFill="1" applyBorder="1" applyAlignment="1">
      <alignment horizontal="center" vertical="center" wrapText="1"/>
    </xf>
    <xf numFmtId="0" fontId="15" fillId="9" borderId="2" xfId="1" applyFont="1" applyFill="1" applyBorder="1" applyAlignment="1">
      <alignment horizontal="center" vertical="center"/>
    </xf>
    <xf numFmtId="0" fontId="15" fillId="9" borderId="5" xfId="1" applyFont="1" applyFill="1" applyBorder="1" applyAlignment="1">
      <alignment horizontal="center" vertical="center"/>
    </xf>
    <xf numFmtId="0" fontId="15" fillId="9" borderId="3" xfId="1" applyFont="1" applyFill="1" applyBorder="1" applyAlignment="1">
      <alignment horizontal="center" vertical="center"/>
    </xf>
    <xf numFmtId="172" fontId="43" fillId="11" borderId="2" xfId="1" applyNumberFormat="1" applyFont="1" applyFill="1" applyBorder="1" applyAlignment="1">
      <alignment horizontal="center" vertical="center"/>
    </xf>
    <xf numFmtId="172" fontId="43" fillId="11" borderId="3" xfId="1" applyNumberFormat="1" applyFont="1" applyFill="1" applyBorder="1" applyAlignment="1">
      <alignment horizontal="center" vertical="center"/>
    </xf>
    <xf numFmtId="173" fontId="21" fillId="11" borderId="7" xfId="2" applyNumberFormat="1" applyFont="1" applyFill="1" applyBorder="1" applyAlignment="1" applyProtection="1">
      <alignment horizontal="center" vertical="center"/>
      <protection locked="0"/>
    </xf>
    <xf numFmtId="173" fontId="21" fillId="11" borderId="8" xfId="2" applyNumberFormat="1" applyFont="1" applyFill="1" applyBorder="1" applyAlignment="1" applyProtection="1">
      <alignment horizontal="center" vertical="center"/>
      <protection locked="0"/>
    </xf>
    <xf numFmtId="173" fontId="21" fillId="11" borderId="9" xfId="2" applyNumberFormat="1" applyFont="1" applyFill="1" applyBorder="1" applyAlignment="1" applyProtection="1">
      <alignment horizontal="center" vertical="center"/>
      <protection locked="0"/>
    </xf>
    <xf numFmtId="173" fontId="21" fillId="11" borderId="10" xfId="2" applyNumberFormat="1" applyFont="1" applyFill="1" applyBorder="1" applyAlignment="1" applyProtection="1">
      <alignment horizontal="center" vertical="center"/>
      <protection locked="0"/>
    </xf>
    <xf numFmtId="173" fontId="19" fillId="11" borderId="9" xfId="2" applyNumberFormat="1" applyFont="1" applyFill="1" applyBorder="1" applyAlignment="1" applyProtection="1">
      <alignment horizontal="center" vertical="center"/>
      <protection locked="0"/>
    </xf>
    <xf numFmtId="173" fontId="19" fillId="11" borderId="10" xfId="2" applyNumberFormat="1" applyFont="1" applyFill="1" applyBorder="1" applyAlignment="1" applyProtection="1">
      <alignment horizontal="center" vertical="center"/>
      <protection locked="0"/>
    </xf>
    <xf numFmtId="0" fontId="12" fillId="5" borderId="2" xfId="1" applyFont="1" applyFill="1" applyBorder="1" applyAlignment="1">
      <alignment horizontal="center" vertical="center" wrapText="1"/>
    </xf>
    <xf numFmtId="0" fontId="12" fillId="5" borderId="5" xfId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0" fontId="18" fillId="11" borderId="2" xfId="1" applyFont="1" applyFill="1" applyBorder="1" applyAlignment="1">
      <alignment horizontal="center" vertical="center"/>
    </xf>
    <xf numFmtId="0" fontId="18" fillId="11" borderId="5" xfId="1" applyFont="1" applyFill="1" applyBorder="1" applyAlignment="1">
      <alignment horizontal="center" vertical="center"/>
    </xf>
    <xf numFmtId="172" fontId="19" fillId="11" borderId="2" xfId="1" applyNumberFormat="1" applyFont="1" applyFill="1" applyBorder="1" applyAlignment="1">
      <alignment horizontal="center" vertical="center"/>
    </xf>
    <xf numFmtId="172" fontId="19" fillId="11" borderId="5" xfId="1" applyNumberFormat="1" applyFont="1" applyFill="1" applyBorder="1" applyAlignment="1">
      <alignment horizontal="center" vertical="center"/>
    </xf>
    <xf numFmtId="172" fontId="19" fillId="11" borderId="3" xfId="1" applyNumberFormat="1" applyFont="1" applyFill="1" applyBorder="1" applyAlignment="1">
      <alignment horizontal="center" vertical="center"/>
    </xf>
  </cellXfs>
  <cellStyles count="53">
    <cellStyle name="active" xfId="22"/>
    <cellStyle name="Comma 2" xfId="3"/>
    <cellStyle name="Comma 2 2" xfId="23"/>
    <cellStyle name="Comma 3" xfId="24"/>
    <cellStyle name="Euro" xfId="25"/>
    <cellStyle name="Grey" xfId="26"/>
    <cellStyle name="Header1" xfId="27"/>
    <cellStyle name="Header2" xfId="28"/>
    <cellStyle name="Input [yellow]" xfId="29"/>
    <cellStyle name="Normal" xfId="0" builtinId="0"/>
    <cellStyle name="Normal - Style1" xfId="21"/>
    <cellStyle name="Normal - Style1 2" xfId="30"/>
    <cellStyle name="Normal 2" xfId="4"/>
    <cellStyle name="Normal 2 2" xfId="5"/>
    <cellStyle name="Normal 2 2 6" xfId="6"/>
    <cellStyle name="Normal 2 2 7" xfId="7"/>
    <cellStyle name="Normal 2 2 8" xfId="8"/>
    <cellStyle name="Normal 3" xfId="9"/>
    <cellStyle name="Normal 3 2" xfId="1"/>
    <cellStyle name="Normal 4" xfId="10"/>
    <cellStyle name="Normal 4 2" xfId="11"/>
    <cellStyle name="Normal 4 7" xfId="12"/>
    <cellStyle name="Normal 5" xfId="31"/>
    <cellStyle name="Normal 5 2" xfId="32"/>
    <cellStyle name="Normal 6" xfId="13"/>
    <cellStyle name="Normal 6 2" xfId="14"/>
    <cellStyle name="Normal 7" xfId="15"/>
    <cellStyle name="Normal 7 2" xfId="16"/>
    <cellStyle name="Normal 8" xfId="33"/>
    <cellStyle name="Normal_Uncertainty Budget" xfId="2"/>
    <cellStyle name="Note 2" xfId="34"/>
    <cellStyle name="Note 2 2" xfId="35"/>
    <cellStyle name="Note 2 3" xfId="36"/>
    <cellStyle name="Note 3" xfId="37"/>
    <cellStyle name="Note 4" xfId="38"/>
    <cellStyle name="Note 5" xfId="39"/>
    <cellStyle name="Note 6" xfId="40"/>
    <cellStyle name="Note 7" xfId="41"/>
    <cellStyle name="Percent [2]" xfId="42"/>
    <cellStyle name="เครื่องหมายจุลภาค [0]_01) FEZ-0011-G-Form-02   DCV (Direct-Range, 0~1020V)" xfId="43"/>
    <cellStyle name="เครื่องหมายจุลภาค_01) FEZ-0011-G-Form-02   DCV (Direct-Range, 0~1020V)" xfId="44"/>
    <cellStyle name="เครื่องหมายสกุลเงิน [0]_01) FEZ-0011-G-Form-02   DCV (Direct-Range, 0~1020V)" xfId="45"/>
    <cellStyle name="เครื่องหมายสกุลเงิน_01) FEZ-0011-G-Form-02   DCV (Direct-Range, 0~1020V)" xfId="46"/>
    <cellStyle name="ปกติ 2" xfId="17"/>
    <cellStyle name="ปกติ 2 2" xfId="18"/>
    <cellStyle name="ปกติ 3" xfId="19"/>
    <cellStyle name="ปกติ_2793-01                  Std. Form (Used  HP  3458A)" xfId="47"/>
    <cellStyle name="ปกติ_Cert.(ตัวอย่าง DMM)" xfId="20"/>
    <cellStyle name="桁区切り [0.00]_05-2000" xfId="48"/>
    <cellStyle name="桁区切り_05-2000" xfId="49"/>
    <cellStyle name="標準_05-2000" xfId="50"/>
    <cellStyle name="通貨 [0.00]_05-2000" xfId="51"/>
    <cellStyle name="通貨_05-2000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33</xdr:col>
      <xdr:colOff>0</xdr:colOff>
      <xdr:row>7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5</xdr:col>
      <xdr:colOff>0</xdr:colOff>
      <xdr:row>45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73533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19050</xdr:colOff>
          <xdr:row>3</xdr:row>
          <xdr:rowOff>104775</xdr:rowOff>
        </xdr:from>
        <xdr:to>
          <xdr:col>25</xdr:col>
          <xdr:colOff>0</xdr:colOff>
          <xdr:row>4</xdr:row>
          <xdr:rowOff>19050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0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</xdr:colOff>
          <xdr:row>3</xdr:row>
          <xdr:rowOff>85725</xdr:rowOff>
        </xdr:from>
        <xdr:to>
          <xdr:col>17</xdr:col>
          <xdr:colOff>0</xdr:colOff>
          <xdr:row>4</xdr:row>
          <xdr:rowOff>28575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0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104775</xdr:rowOff>
        </xdr:from>
        <xdr:to>
          <xdr:col>7</xdr:col>
          <xdr:colOff>0</xdr:colOff>
          <xdr:row>9</xdr:row>
          <xdr:rowOff>38100</xdr:rowOff>
        </xdr:to>
        <xdr:sp macro="" textlink="">
          <xdr:nvSpPr>
            <xdr:cNvPr id="7171" name="Check Box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0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104775</xdr:rowOff>
        </xdr:from>
        <xdr:to>
          <xdr:col>11</xdr:col>
          <xdr:colOff>0</xdr:colOff>
          <xdr:row>9</xdr:row>
          <xdr:rowOff>38100</xdr:rowOff>
        </xdr:to>
        <xdr:sp macro="" textlink="">
          <xdr:nvSpPr>
            <xdr:cNvPr id="7172" name="Check Box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0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8</xdr:row>
          <xdr:rowOff>19050</xdr:rowOff>
        </xdr:from>
        <xdr:to>
          <xdr:col>7</xdr:col>
          <xdr:colOff>390525</xdr:colOff>
          <xdr:row>8</xdr:row>
          <xdr:rowOff>171450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5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7</xdr:row>
          <xdr:rowOff>19050</xdr:rowOff>
        </xdr:from>
        <xdr:to>
          <xdr:col>7</xdr:col>
          <xdr:colOff>390525</xdr:colOff>
          <xdr:row>7</xdr:row>
          <xdr:rowOff>171450</xdr:rowOff>
        </xdr:to>
        <xdr:sp macro="" textlink="">
          <xdr:nvSpPr>
            <xdr:cNvPr id="16386" name="Object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5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23</xdr:row>
          <xdr:rowOff>19050</xdr:rowOff>
        </xdr:from>
        <xdr:to>
          <xdr:col>7</xdr:col>
          <xdr:colOff>361950</xdr:colOff>
          <xdr:row>23</xdr:row>
          <xdr:rowOff>171450</xdr:rowOff>
        </xdr:to>
        <xdr:sp macro="" textlink="">
          <xdr:nvSpPr>
            <xdr:cNvPr id="16388" name="Object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5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38</xdr:row>
          <xdr:rowOff>19050</xdr:rowOff>
        </xdr:from>
        <xdr:to>
          <xdr:col>7</xdr:col>
          <xdr:colOff>361950</xdr:colOff>
          <xdr:row>38</xdr:row>
          <xdr:rowOff>171450</xdr:rowOff>
        </xdr:to>
        <xdr:sp macro="" textlink="">
          <xdr:nvSpPr>
            <xdr:cNvPr id="16390" name="Object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5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394" name="Object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5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396" name="Object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5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398" name="Object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5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400" name="Object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5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23</xdr:row>
          <xdr:rowOff>19050</xdr:rowOff>
        </xdr:from>
        <xdr:to>
          <xdr:col>7</xdr:col>
          <xdr:colOff>361950</xdr:colOff>
          <xdr:row>23</xdr:row>
          <xdr:rowOff>171450</xdr:rowOff>
        </xdr:to>
        <xdr:sp macro="" textlink="">
          <xdr:nvSpPr>
            <xdr:cNvPr id="16403" name="Object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5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22</xdr:row>
          <xdr:rowOff>19050</xdr:rowOff>
        </xdr:from>
        <xdr:to>
          <xdr:col>7</xdr:col>
          <xdr:colOff>361950</xdr:colOff>
          <xdr:row>22</xdr:row>
          <xdr:rowOff>171450</xdr:rowOff>
        </xdr:to>
        <xdr:sp macro="" textlink="">
          <xdr:nvSpPr>
            <xdr:cNvPr id="16404" name="Object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5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38</xdr:row>
          <xdr:rowOff>19050</xdr:rowOff>
        </xdr:from>
        <xdr:to>
          <xdr:col>7</xdr:col>
          <xdr:colOff>361950</xdr:colOff>
          <xdr:row>38</xdr:row>
          <xdr:rowOff>171450</xdr:rowOff>
        </xdr:to>
        <xdr:sp macro="" textlink="">
          <xdr:nvSpPr>
            <xdr:cNvPr id="16405" name="Object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5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37</xdr:row>
          <xdr:rowOff>19050</xdr:rowOff>
        </xdr:from>
        <xdr:to>
          <xdr:col>7</xdr:col>
          <xdr:colOff>361950</xdr:colOff>
          <xdr:row>37</xdr:row>
          <xdr:rowOff>171450</xdr:rowOff>
        </xdr:to>
        <xdr:sp macro="" textlink="">
          <xdr:nvSpPr>
            <xdr:cNvPr id="16406" name="Object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5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409" name="Object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5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52</xdr:row>
          <xdr:rowOff>19050</xdr:rowOff>
        </xdr:from>
        <xdr:to>
          <xdr:col>7</xdr:col>
          <xdr:colOff>361950</xdr:colOff>
          <xdr:row>52</xdr:row>
          <xdr:rowOff>171450</xdr:rowOff>
        </xdr:to>
        <xdr:sp macro="" textlink="">
          <xdr:nvSpPr>
            <xdr:cNvPr id="16410" name="Object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5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413" name="Object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5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67</xdr:row>
          <xdr:rowOff>19050</xdr:rowOff>
        </xdr:from>
        <xdr:to>
          <xdr:col>7</xdr:col>
          <xdr:colOff>361950</xdr:colOff>
          <xdr:row>67</xdr:row>
          <xdr:rowOff>171450</xdr:rowOff>
        </xdr:to>
        <xdr:sp macro="" textlink="">
          <xdr:nvSpPr>
            <xdr:cNvPr id="16414" name="Object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5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</xdr:row>
          <xdr:rowOff>19050</xdr:rowOff>
        </xdr:from>
        <xdr:to>
          <xdr:col>7</xdr:col>
          <xdr:colOff>400050</xdr:colOff>
          <xdr:row>6</xdr:row>
          <xdr:rowOff>171450</xdr:rowOff>
        </xdr:to>
        <xdr:sp macro="" textlink="">
          <xdr:nvSpPr>
            <xdr:cNvPr id="16415" name="Object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5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23</xdr:row>
          <xdr:rowOff>19050</xdr:rowOff>
        </xdr:from>
        <xdr:to>
          <xdr:col>7</xdr:col>
          <xdr:colOff>390525</xdr:colOff>
          <xdr:row>23</xdr:row>
          <xdr:rowOff>171450</xdr:rowOff>
        </xdr:to>
        <xdr:sp macro="" textlink="">
          <xdr:nvSpPr>
            <xdr:cNvPr id="16416" name="Object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5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22</xdr:row>
          <xdr:rowOff>19050</xdr:rowOff>
        </xdr:from>
        <xdr:to>
          <xdr:col>7</xdr:col>
          <xdr:colOff>390525</xdr:colOff>
          <xdr:row>22</xdr:row>
          <xdr:rowOff>171450</xdr:rowOff>
        </xdr:to>
        <xdr:sp macro="" textlink="">
          <xdr:nvSpPr>
            <xdr:cNvPr id="16417" name="Object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5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21</xdr:row>
          <xdr:rowOff>19050</xdr:rowOff>
        </xdr:from>
        <xdr:to>
          <xdr:col>7</xdr:col>
          <xdr:colOff>400050</xdr:colOff>
          <xdr:row>21</xdr:row>
          <xdr:rowOff>171450</xdr:rowOff>
        </xdr:to>
        <xdr:sp macro="" textlink="">
          <xdr:nvSpPr>
            <xdr:cNvPr id="16418" name="Object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5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38</xdr:row>
          <xdr:rowOff>19050</xdr:rowOff>
        </xdr:from>
        <xdr:to>
          <xdr:col>7</xdr:col>
          <xdr:colOff>361950</xdr:colOff>
          <xdr:row>38</xdr:row>
          <xdr:rowOff>171450</xdr:rowOff>
        </xdr:to>
        <xdr:sp macro="" textlink="">
          <xdr:nvSpPr>
            <xdr:cNvPr id="16420" name="Object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5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38</xdr:row>
          <xdr:rowOff>19050</xdr:rowOff>
        </xdr:from>
        <xdr:to>
          <xdr:col>7</xdr:col>
          <xdr:colOff>361950</xdr:colOff>
          <xdr:row>38</xdr:row>
          <xdr:rowOff>171450</xdr:rowOff>
        </xdr:to>
        <xdr:sp macro="" textlink="">
          <xdr:nvSpPr>
            <xdr:cNvPr id="16421" name="Object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5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37</xdr:row>
          <xdr:rowOff>19050</xdr:rowOff>
        </xdr:from>
        <xdr:to>
          <xdr:col>7</xdr:col>
          <xdr:colOff>361950</xdr:colOff>
          <xdr:row>37</xdr:row>
          <xdr:rowOff>171450</xdr:rowOff>
        </xdr:to>
        <xdr:sp macro="" textlink="">
          <xdr:nvSpPr>
            <xdr:cNvPr id="16422" name="Object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5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38</xdr:row>
          <xdr:rowOff>19050</xdr:rowOff>
        </xdr:from>
        <xdr:to>
          <xdr:col>7</xdr:col>
          <xdr:colOff>390525</xdr:colOff>
          <xdr:row>38</xdr:row>
          <xdr:rowOff>171450</xdr:rowOff>
        </xdr:to>
        <xdr:sp macro="" textlink="">
          <xdr:nvSpPr>
            <xdr:cNvPr id="16423" name="Object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5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37</xdr:row>
          <xdr:rowOff>19050</xdr:rowOff>
        </xdr:from>
        <xdr:to>
          <xdr:col>7</xdr:col>
          <xdr:colOff>390525</xdr:colOff>
          <xdr:row>37</xdr:row>
          <xdr:rowOff>171450</xdr:rowOff>
        </xdr:to>
        <xdr:sp macro="" textlink="">
          <xdr:nvSpPr>
            <xdr:cNvPr id="16424" name="Object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5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36</xdr:row>
          <xdr:rowOff>19050</xdr:rowOff>
        </xdr:from>
        <xdr:to>
          <xdr:col>7</xdr:col>
          <xdr:colOff>400050</xdr:colOff>
          <xdr:row>36</xdr:row>
          <xdr:rowOff>171450</xdr:rowOff>
        </xdr:to>
        <xdr:sp macro="" textlink="">
          <xdr:nvSpPr>
            <xdr:cNvPr id="16425" name="Object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5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427" name="Object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5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53</xdr:row>
          <xdr:rowOff>19050</xdr:rowOff>
        </xdr:from>
        <xdr:to>
          <xdr:col>7</xdr:col>
          <xdr:colOff>361950</xdr:colOff>
          <xdr:row>53</xdr:row>
          <xdr:rowOff>171450</xdr:rowOff>
        </xdr:to>
        <xdr:sp macro="" textlink="">
          <xdr:nvSpPr>
            <xdr:cNvPr id="16428" name="Object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5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52</xdr:row>
          <xdr:rowOff>19050</xdr:rowOff>
        </xdr:from>
        <xdr:to>
          <xdr:col>7</xdr:col>
          <xdr:colOff>361950</xdr:colOff>
          <xdr:row>52</xdr:row>
          <xdr:rowOff>171450</xdr:rowOff>
        </xdr:to>
        <xdr:sp macro="" textlink="">
          <xdr:nvSpPr>
            <xdr:cNvPr id="16429" name="Object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5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53</xdr:row>
          <xdr:rowOff>19050</xdr:rowOff>
        </xdr:from>
        <xdr:to>
          <xdr:col>7</xdr:col>
          <xdr:colOff>390525</xdr:colOff>
          <xdr:row>53</xdr:row>
          <xdr:rowOff>171450</xdr:rowOff>
        </xdr:to>
        <xdr:sp macro="" textlink="">
          <xdr:nvSpPr>
            <xdr:cNvPr id="16430" name="Object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5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52</xdr:row>
          <xdr:rowOff>19050</xdr:rowOff>
        </xdr:from>
        <xdr:to>
          <xdr:col>7</xdr:col>
          <xdr:colOff>390525</xdr:colOff>
          <xdr:row>52</xdr:row>
          <xdr:rowOff>171450</xdr:rowOff>
        </xdr:to>
        <xdr:sp macro="" textlink="">
          <xdr:nvSpPr>
            <xdr:cNvPr id="16431" name="Object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5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51</xdr:row>
          <xdr:rowOff>19050</xdr:rowOff>
        </xdr:from>
        <xdr:to>
          <xdr:col>7</xdr:col>
          <xdr:colOff>400050</xdr:colOff>
          <xdr:row>51</xdr:row>
          <xdr:rowOff>171450</xdr:rowOff>
        </xdr:to>
        <xdr:sp macro="" textlink="">
          <xdr:nvSpPr>
            <xdr:cNvPr id="16432" name="Object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5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434" name="Object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5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68</xdr:row>
          <xdr:rowOff>19050</xdr:rowOff>
        </xdr:from>
        <xdr:to>
          <xdr:col>7</xdr:col>
          <xdr:colOff>361950</xdr:colOff>
          <xdr:row>68</xdr:row>
          <xdr:rowOff>171450</xdr:rowOff>
        </xdr:to>
        <xdr:sp macro="" textlink="">
          <xdr:nvSpPr>
            <xdr:cNvPr id="16435" name="Object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5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209550</xdr:colOff>
          <xdr:row>67</xdr:row>
          <xdr:rowOff>19050</xdr:rowOff>
        </xdr:from>
        <xdr:to>
          <xdr:col>7</xdr:col>
          <xdr:colOff>361950</xdr:colOff>
          <xdr:row>67</xdr:row>
          <xdr:rowOff>171450</xdr:rowOff>
        </xdr:to>
        <xdr:sp macro="" textlink="">
          <xdr:nvSpPr>
            <xdr:cNvPr id="16436" name="Object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5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68</xdr:row>
          <xdr:rowOff>19050</xdr:rowOff>
        </xdr:from>
        <xdr:to>
          <xdr:col>7</xdr:col>
          <xdr:colOff>390525</xdr:colOff>
          <xdr:row>68</xdr:row>
          <xdr:rowOff>171450</xdr:rowOff>
        </xdr:to>
        <xdr:sp macro="" textlink="">
          <xdr:nvSpPr>
            <xdr:cNvPr id="16437" name="Object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5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238125</xdr:colOff>
          <xdr:row>67</xdr:row>
          <xdr:rowOff>19050</xdr:rowOff>
        </xdr:from>
        <xdr:to>
          <xdr:col>7</xdr:col>
          <xdr:colOff>390525</xdr:colOff>
          <xdr:row>67</xdr:row>
          <xdr:rowOff>171450</xdr:rowOff>
        </xdr:to>
        <xdr:sp macro="" textlink="">
          <xdr:nvSpPr>
            <xdr:cNvPr id="16438" name="Object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5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247650</xdr:colOff>
          <xdr:row>66</xdr:row>
          <xdr:rowOff>19050</xdr:rowOff>
        </xdr:from>
        <xdr:to>
          <xdr:col>7</xdr:col>
          <xdr:colOff>400050</xdr:colOff>
          <xdr:row>66</xdr:row>
          <xdr:rowOff>171450</xdr:rowOff>
        </xdr:to>
        <xdr:sp macro="" textlink="">
          <xdr:nvSpPr>
            <xdr:cNvPr id="16439" name="Object 55" hidden="1">
              <a:extLst>
                <a:ext uri="{63B3BB69-23CF-44E3-9099-C40C66FF867C}">
                  <a14:compatExt spid="_x0000_s16439"/>
                </a:ext>
                <a:ext uri="{FF2B5EF4-FFF2-40B4-BE49-F238E27FC236}">
                  <a16:creationId xmlns:a16="http://schemas.microsoft.com/office/drawing/2014/main" id="{00000000-0008-0000-0500-00003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10.bin"/><Relationship Id="rId18" Type="http://schemas.openxmlformats.org/officeDocument/2006/relationships/oleObject" Target="../embeddings/oleObject15.bin"/><Relationship Id="rId26" Type="http://schemas.openxmlformats.org/officeDocument/2006/relationships/oleObject" Target="../embeddings/oleObject23.bin"/><Relationship Id="rId39" Type="http://schemas.openxmlformats.org/officeDocument/2006/relationships/oleObject" Target="../embeddings/oleObject36.bin"/><Relationship Id="rId21" Type="http://schemas.openxmlformats.org/officeDocument/2006/relationships/oleObject" Target="../embeddings/oleObject18.bin"/><Relationship Id="rId34" Type="http://schemas.openxmlformats.org/officeDocument/2006/relationships/oleObject" Target="../embeddings/oleObject31.bin"/><Relationship Id="rId7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6" Type="http://schemas.openxmlformats.org/officeDocument/2006/relationships/oleObject" Target="../embeddings/oleObject13.bin"/><Relationship Id="rId20" Type="http://schemas.openxmlformats.org/officeDocument/2006/relationships/oleObject" Target="../embeddings/oleObject17.bin"/><Relationship Id="rId29" Type="http://schemas.openxmlformats.org/officeDocument/2006/relationships/oleObject" Target="../embeddings/oleObject26.bin"/><Relationship Id="rId41" Type="http://schemas.openxmlformats.org/officeDocument/2006/relationships/oleObject" Target="../embeddings/oleObject38.bin"/><Relationship Id="rId1" Type="http://schemas.openxmlformats.org/officeDocument/2006/relationships/drawing" Target="../drawings/drawing2.xml"/><Relationship Id="rId6" Type="http://schemas.openxmlformats.org/officeDocument/2006/relationships/oleObject" Target="../embeddings/oleObject3.bin"/><Relationship Id="rId11" Type="http://schemas.openxmlformats.org/officeDocument/2006/relationships/oleObject" Target="../embeddings/oleObject8.bin"/><Relationship Id="rId24" Type="http://schemas.openxmlformats.org/officeDocument/2006/relationships/oleObject" Target="../embeddings/oleObject21.bin"/><Relationship Id="rId32" Type="http://schemas.openxmlformats.org/officeDocument/2006/relationships/oleObject" Target="../embeddings/oleObject29.bin"/><Relationship Id="rId37" Type="http://schemas.openxmlformats.org/officeDocument/2006/relationships/oleObject" Target="../embeddings/oleObject34.bin"/><Relationship Id="rId40" Type="http://schemas.openxmlformats.org/officeDocument/2006/relationships/oleObject" Target="../embeddings/oleObject37.bin"/><Relationship Id="rId5" Type="http://schemas.openxmlformats.org/officeDocument/2006/relationships/oleObject" Target="../embeddings/oleObject2.bin"/><Relationship Id="rId15" Type="http://schemas.openxmlformats.org/officeDocument/2006/relationships/oleObject" Target="../embeddings/oleObject12.bin"/><Relationship Id="rId23" Type="http://schemas.openxmlformats.org/officeDocument/2006/relationships/oleObject" Target="../embeddings/oleObject20.bin"/><Relationship Id="rId28" Type="http://schemas.openxmlformats.org/officeDocument/2006/relationships/oleObject" Target="../embeddings/oleObject25.bin"/><Relationship Id="rId36" Type="http://schemas.openxmlformats.org/officeDocument/2006/relationships/oleObject" Target="../embeddings/oleObject33.bin"/><Relationship Id="rId10" Type="http://schemas.openxmlformats.org/officeDocument/2006/relationships/oleObject" Target="../embeddings/oleObject7.bin"/><Relationship Id="rId19" Type="http://schemas.openxmlformats.org/officeDocument/2006/relationships/oleObject" Target="../embeddings/oleObject16.bin"/><Relationship Id="rId31" Type="http://schemas.openxmlformats.org/officeDocument/2006/relationships/oleObject" Target="../embeddings/oleObject28.bin"/><Relationship Id="rId4" Type="http://schemas.openxmlformats.org/officeDocument/2006/relationships/image" Target="../media/image1.emf"/><Relationship Id="rId9" Type="http://schemas.openxmlformats.org/officeDocument/2006/relationships/oleObject" Target="../embeddings/oleObject6.bin"/><Relationship Id="rId14" Type="http://schemas.openxmlformats.org/officeDocument/2006/relationships/oleObject" Target="../embeddings/oleObject11.bin"/><Relationship Id="rId22" Type="http://schemas.openxmlformats.org/officeDocument/2006/relationships/oleObject" Target="../embeddings/oleObject19.bin"/><Relationship Id="rId27" Type="http://schemas.openxmlformats.org/officeDocument/2006/relationships/oleObject" Target="../embeddings/oleObject24.bin"/><Relationship Id="rId30" Type="http://schemas.openxmlformats.org/officeDocument/2006/relationships/oleObject" Target="../embeddings/oleObject27.bin"/><Relationship Id="rId35" Type="http://schemas.openxmlformats.org/officeDocument/2006/relationships/oleObject" Target="../embeddings/oleObject32.bin"/><Relationship Id="rId8" Type="http://schemas.openxmlformats.org/officeDocument/2006/relationships/oleObject" Target="../embeddings/oleObject5.bin"/><Relationship Id="rId3" Type="http://schemas.openxmlformats.org/officeDocument/2006/relationships/oleObject" Target="../embeddings/oleObject1.bin"/><Relationship Id="rId12" Type="http://schemas.openxmlformats.org/officeDocument/2006/relationships/oleObject" Target="../embeddings/oleObject9.bin"/><Relationship Id="rId17" Type="http://schemas.openxmlformats.org/officeDocument/2006/relationships/oleObject" Target="../embeddings/oleObject14.bin"/><Relationship Id="rId25" Type="http://schemas.openxmlformats.org/officeDocument/2006/relationships/oleObject" Target="../embeddings/oleObject22.bin"/><Relationship Id="rId33" Type="http://schemas.openxmlformats.org/officeDocument/2006/relationships/oleObject" Target="../embeddings/oleObject30.bin"/><Relationship Id="rId38" Type="http://schemas.openxmlformats.org/officeDocument/2006/relationships/oleObject" Target="../embeddings/oleObject3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O50"/>
  <sheetViews>
    <sheetView showGridLines="0" tabSelected="1" view="pageBreakPreview" topLeftCell="A14" zoomScaleSheetLayoutView="100" workbookViewId="0">
      <selection activeCell="U39" sqref="U39:X39"/>
    </sheetView>
  </sheetViews>
  <sheetFormatPr defaultRowHeight="15"/>
  <cols>
    <col min="1" max="26" width="2.85546875" style="58" customWidth="1"/>
    <col min="27" max="61" width="2.85546875" customWidth="1"/>
  </cols>
  <sheetData>
    <row r="1" spans="1:41" s="181" customFormat="1" ht="21.75">
      <c r="A1" s="388" t="s">
        <v>31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296" t="s">
        <v>69</v>
      </c>
      <c r="N1" s="296"/>
      <c r="O1" s="296"/>
      <c r="P1" s="296"/>
      <c r="Q1" s="297"/>
      <c r="R1" s="465" t="s">
        <v>172</v>
      </c>
      <c r="S1" s="465"/>
      <c r="T1" s="465"/>
      <c r="U1" s="465"/>
      <c r="V1" s="465"/>
      <c r="W1" s="296"/>
      <c r="X1" s="296"/>
      <c r="Y1" s="298"/>
      <c r="Z1" s="298"/>
      <c r="AA1" s="446"/>
      <c r="AB1" s="446"/>
      <c r="AC1" s="299"/>
      <c r="AD1" s="298"/>
      <c r="AE1" s="298" t="s">
        <v>110</v>
      </c>
      <c r="AF1" s="299"/>
      <c r="AG1" s="300"/>
      <c r="AH1" s="300"/>
      <c r="AI1" s="113"/>
    </row>
    <row r="2" spans="1:41" s="181" customFormat="1" ht="21.75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298" t="s">
        <v>78</v>
      </c>
      <c r="N2" s="296"/>
      <c r="O2" s="298"/>
      <c r="P2" s="296"/>
      <c r="Q2" s="299"/>
      <c r="R2" s="464">
        <v>42807</v>
      </c>
      <c r="S2" s="464"/>
      <c r="T2" s="464"/>
      <c r="U2" s="464"/>
      <c r="V2" s="464"/>
      <c r="W2" s="298" t="s">
        <v>79</v>
      </c>
      <c r="X2" s="301"/>
      <c r="Y2" s="301"/>
      <c r="Z2" s="301"/>
      <c r="AA2" s="299"/>
      <c r="AB2" s="438">
        <v>42809</v>
      </c>
      <c r="AC2" s="438"/>
      <c r="AD2" s="438"/>
      <c r="AE2" s="438"/>
      <c r="AF2" s="438"/>
      <c r="AG2" s="300"/>
      <c r="AH2" s="300"/>
      <c r="AI2" s="113"/>
    </row>
    <row r="3" spans="1:41" s="181" customFormat="1" ht="21.75">
      <c r="A3" s="389" t="s">
        <v>91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296" t="s">
        <v>80</v>
      </c>
      <c r="N3" s="296"/>
      <c r="O3" s="296"/>
      <c r="P3" s="296"/>
      <c r="Q3" s="296"/>
      <c r="R3" s="299"/>
      <c r="S3" s="407">
        <v>23</v>
      </c>
      <c r="T3" s="407"/>
      <c r="U3" s="302" t="s">
        <v>92</v>
      </c>
      <c r="V3" s="407">
        <v>50</v>
      </c>
      <c r="W3" s="407"/>
      <c r="X3" s="303" t="s">
        <v>81</v>
      </c>
      <c r="Y3" s="296"/>
      <c r="Z3" s="296"/>
      <c r="AA3" s="296"/>
      <c r="AB3" s="296"/>
      <c r="AC3" s="296"/>
      <c r="AD3" s="296"/>
      <c r="AE3" s="296"/>
      <c r="AF3" s="304"/>
      <c r="AG3" s="304"/>
      <c r="AH3" s="304"/>
      <c r="AI3" s="113"/>
    </row>
    <row r="4" spans="1:41" s="181" customFormat="1" ht="21.75">
      <c r="A4" s="390" t="s">
        <v>104</v>
      </c>
      <c r="B4" s="390"/>
      <c r="C4" s="390"/>
      <c r="D4" s="390"/>
      <c r="E4" s="390"/>
      <c r="F4" s="390"/>
      <c r="G4" s="390"/>
      <c r="H4" s="390"/>
      <c r="I4" s="390"/>
      <c r="J4" s="390"/>
      <c r="K4" s="390"/>
      <c r="L4" s="390"/>
      <c r="M4" s="296" t="s">
        <v>93</v>
      </c>
      <c r="N4" s="296"/>
      <c r="O4" s="296"/>
      <c r="P4" s="296"/>
      <c r="Q4" s="296"/>
      <c r="R4" s="296" t="s">
        <v>94</v>
      </c>
      <c r="S4" s="296"/>
      <c r="T4" s="296"/>
      <c r="U4" s="296"/>
      <c r="V4" s="296"/>
      <c r="W4" s="296"/>
      <c r="X4" s="296"/>
      <c r="Y4" s="296"/>
      <c r="Z4" s="296" t="s">
        <v>95</v>
      </c>
      <c r="AA4" s="296"/>
      <c r="AB4" s="296"/>
      <c r="AC4" s="296"/>
      <c r="AD4" s="296"/>
      <c r="AE4" s="296"/>
      <c r="AF4" s="304"/>
      <c r="AG4" s="304"/>
      <c r="AH4" s="304"/>
      <c r="AI4" s="113"/>
    </row>
    <row r="5" spans="1:41" s="113" customFormat="1" ht="23.1" customHeight="1">
      <c r="A5" s="305" t="s">
        <v>82</v>
      </c>
      <c r="B5" s="306"/>
      <c r="C5" s="306"/>
      <c r="D5" s="306"/>
      <c r="E5" s="306"/>
      <c r="F5" s="307"/>
      <c r="G5" s="408" t="s">
        <v>171</v>
      </c>
      <c r="H5" s="408"/>
      <c r="I5" s="408"/>
      <c r="J5" s="408"/>
      <c r="K5" s="408"/>
      <c r="L5" s="408"/>
      <c r="M5" s="408"/>
      <c r="N5" s="408"/>
      <c r="O5" s="408"/>
      <c r="P5" s="408"/>
      <c r="Q5" s="408"/>
      <c r="R5" s="408"/>
      <c r="S5" s="408"/>
      <c r="T5" s="408"/>
      <c r="U5" s="408"/>
      <c r="V5" s="408"/>
      <c r="W5" s="408"/>
      <c r="X5" s="408"/>
      <c r="Y5" s="408"/>
      <c r="Z5" s="408"/>
      <c r="AA5" s="408"/>
      <c r="AB5" s="408"/>
      <c r="AC5" s="408"/>
      <c r="AD5" s="308"/>
      <c r="AE5" s="307"/>
      <c r="AF5" s="307"/>
      <c r="AG5" s="309"/>
      <c r="AH5" s="309"/>
      <c r="AI5" s="63"/>
      <c r="AJ5" s="62"/>
      <c r="AK5" s="58"/>
    </row>
    <row r="6" spans="1:41" s="113" customFormat="1" ht="23.1" customHeight="1">
      <c r="A6" s="305" t="s">
        <v>169</v>
      </c>
      <c r="B6" s="306"/>
      <c r="C6" s="306"/>
      <c r="D6" s="306"/>
      <c r="E6" s="306" t="s">
        <v>38</v>
      </c>
      <c r="F6" s="307"/>
      <c r="G6" s="406" t="s">
        <v>170</v>
      </c>
      <c r="H6" s="406"/>
      <c r="I6" s="406"/>
      <c r="J6" s="406"/>
      <c r="K6" s="406"/>
      <c r="L6" s="406"/>
      <c r="M6" s="406"/>
      <c r="N6" s="406"/>
      <c r="O6" s="406"/>
      <c r="P6" s="406"/>
      <c r="Q6" s="406"/>
      <c r="R6" s="406"/>
      <c r="S6" s="406"/>
      <c r="T6" s="406"/>
      <c r="U6" s="406"/>
      <c r="V6" s="406"/>
      <c r="W6" s="406"/>
      <c r="X6" s="406"/>
      <c r="Y6" s="406"/>
      <c r="Z6" s="406"/>
      <c r="AA6" s="406"/>
      <c r="AB6" s="406"/>
      <c r="AC6" s="406"/>
      <c r="AD6" s="308"/>
      <c r="AE6" s="307"/>
      <c r="AF6" s="307"/>
      <c r="AG6" s="309"/>
      <c r="AH6" s="309"/>
      <c r="AI6" s="63"/>
      <c r="AJ6" s="62"/>
      <c r="AK6" s="58"/>
    </row>
    <row r="7" spans="1:41" s="113" customFormat="1" ht="23.1" customHeight="1">
      <c r="A7" s="305" t="s">
        <v>96</v>
      </c>
      <c r="B7" s="306"/>
      <c r="C7" s="306"/>
      <c r="D7" s="306"/>
      <c r="E7" s="306"/>
      <c r="F7" s="307"/>
      <c r="G7" s="409" t="s">
        <v>166</v>
      </c>
      <c r="H7" s="409"/>
      <c r="I7" s="409"/>
      <c r="J7" s="409"/>
      <c r="K7" s="409"/>
      <c r="L7" s="409"/>
      <c r="M7" s="409"/>
      <c r="N7" s="409"/>
      <c r="O7" s="305" t="s">
        <v>83</v>
      </c>
      <c r="P7" s="307"/>
      <c r="Q7" s="306"/>
      <c r="R7" s="307"/>
      <c r="S7" s="307"/>
      <c r="T7" s="408" t="s">
        <v>102</v>
      </c>
      <c r="U7" s="408"/>
      <c r="V7" s="408"/>
      <c r="W7" s="408"/>
      <c r="X7" s="408"/>
      <c r="Y7" s="408"/>
      <c r="Z7" s="305" t="s">
        <v>84</v>
      </c>
      <c r="AA7" s="332"/>
      <c r="AB7" s="332"/>
      <c r="AC7" s="410" t="s">
        <v>103</v>
      </c>
      <c r="AD7" s="410"/>
      <c r="AE7" s="410"/>
      <c r="AF7" s="410"/>
      <c r="AG7" s="410"/>
      <c r="AH7" s="410"/>
      <c r="AI7" s="63"/>
      <c r="AJ7" s="62"/>
      <c r="AK7" s="58"/>
    </row>
    <row r="8" spans="1:41" s="113" customFormat="1" ht="23.1" customHeight="1">
      <c r="A8" s="391" t="s">
        <v>85</v>
      </c>
      <c r="B8" s="391"/>
      <c r="C8" s="391"/>
      <c r="D8" s="410" t="s">
        <v>173</v>
      </c>
      <c r="E8" s="410"/>
      <c r="F8" s="410"/>
      <c r="G8" s="410"/>
      <c r="H8" s="410"/>
      <c r="I8" s="410"/>
      <c r="J8" s="410"/>
      <c r="K8" s="310"/>
      <c r="L8" s="453" t="s">
        <v>86</v>
      </c>
      <c r="M8" s="453"/>
      <c r="N8" s="406" t="s">
        <v>48</v>
      </c>
      <c r="O8" s="408"/>
      <c r="P8" s="408"/>
      <c r="Q8" s="408"/>
      <c r="R8" s="408"/>
      <c r="S8" s="311" t="s">
        <v>88</v>
      </c>
      <c r="T8" s="308"/>
      <c r="U8" s="306"/>
      <c r="V8" s="463"/>
      <c r="W8" s="463"/>
      <c r="X8" s="312" t="s">
        <v>70</v>
      </c>
      <c r="Y8" s="463"/>
      <c r="Z8" s="463"/>
      <c r="AA8" s="307"/>
      <c r="AB8" s="313" t="s">
        <v>71</v>
      </c>
      <c r="AC8" s="307"/>
      <c r="AD8" s="308"/>
      <c r="AE8" s="314"/>
      <c r="AF8" s="411"/>
      <c r="AG8" s="411"/>
      <c r="AH8" s="309"/>
      <c r="AI8" s="63"/>
      <c r="AJ8" s="62"/>
      <c r="AK8" s="58"/>
    </row>
    <row r="9" spans="1:41" s="113" customFormat="1" ht="23.1" customHeight="1">
      <c r="A9" s="313" t="s">
        <v>97</v>
      </c>
      <c r="B9" s="313"/>
      <c r="C9" s="313"/>
      <c r="D9" s="313"/>
      <c r="E9" s="313"/>
      <c r="F9" s="311"/>
      <c r="G9" s="311"/>
      <c r="H9" s="311" t="s">
        <v>98</v>
      </c>
      <c r="I9" s="307"/>
      <c r="J9" s="315"/>
      <c r="K9" s="307"/>
      <c r="L9" s="311" t="s">
        <v>99</v>
      </c>
      <c r="M9" s="307"/>
      <c r="N9" s="311"/>
      <c r="O9" s="316"/>
      <c r="P9" s="317"/>
      <c r="Q9" s="318"/>
      <c r="R9" s="319"/>
      <c r="S9" s="320"/>
      <c r="T9" s="321"/>
      <c r="U9" s="322" t="s">
        <v>165</v>
      </c>
      <c r="V9" s="307"/>
      <c r="W9" s="307"/>
      <c r="X9" s="307"/>
      <c r="Y9" s="331"/>
      <c r="Z9" s="331"/>
      <c r="AA9" s="333"/>
      <c r="AB9" s="333"/>
      <c r="AC9" s="333"/>
      <c r="AD9" s="308"/>
      <c r="AE9" s="314"/>
      <c r="AF9" s="435">
        <v>1E-3</v>
      </c>
      <c r="AG9" s="435"/>
      <c r="AH9" s="297"/>
      <c r="AI9" s="65"/>
      <c r="AJ9" s="42"/>
    </row>
    <row r="10" spans="1:41" s="113" customFormat="1" ht="6.95" customHeight="1">
      <c r="A10" s="323"/>
      <c r="B10" s="323"/>
      <c r="C10" s="323"/>
      <c r="D10" s="324"/>
      <c r="E10" s="324"/>
      <c r="F10" s="324"/>
      <c r="G10" s="324"/>
      <c r="H10" s="324"/>
      <c r="I10" s="324"/>
      <c r="J10" s="324"/>
      <c r="K10" s="324"/>
      <c r="L10" s="324"/>
      <c r="M10" s="324"/>
      <c r="N10" s="324"/>
      <c r="O10" s="324"/>
      <c r="P10" s="306"/>
      <c r="Q10" s="306"/>
      <c r="R10" s="306"/>
      <c r="S10" s="306"/>
      <c r="T10" s="306"/>
      <c r="U10" s="306"/>
      <c r="V10" s="306"/>
      <c r="W10" s="306"/>
      <c r="X10" s="306"/>
      <c r="Y10" s="306"/>
      <c r="Z10" s="306"/>
      <c r="AA10" s="308"/>
      <c r="AB10" s="308"/>
      <c r="AC10" s="308"/>
      <c r="AD10" s="308"/>
      <c r="AE10" s="314"/>
      <c r="AF10" s="314"/>
      <c r="AG10" s="314"/>
      <c r="AH10" s="307"/>
    </row>
    <row r="11" spans="1:41" s="113" customFormat="1" ht="23.1" customHeight="1">
      <c r="A11" s="311" t="s">
        <v>174</v>
      </c>
      <c r="B11" s="311"/>
      <c r="C11" s="311"/>
      <c r="D11" s="311"/>
      <c r="E11" s="311"/>
      <c r="F11" s="311"/>
      <c r="G11" s="334" t="s">
        <v>38</v>
      </c>
      <c r="H11" s="408" t="s">
        <v>16</v>
      </c>
      <c r="I11" s="408"/>
      <c r="J11" s="408"/>
      <c r="K11" s="408"/>
      <c r="L11" s="408"/>
      <c r="M11" s="408"/>
      <c r="N11" s="408"/>
      <c r="O11" s="308"/>
      <c r="P11" s="308"/>
      <c r="Q11" s="305"/>
      <c r="R11" s="312" t="s">
        <v>87</v>
      </c>
      <c r="S11" s="312"/>
      <c r="T11" s="438">
        <v>42987</v>
      </c>
      <c r="U11" s="438"/>
      <c r="V11" s="438"/>
      <c r="W11" s="438"/>
      <c r="X11" s="438"/>
      <c r="Y11" s="438"/>
      <c r="Z11" s="438"/>
      <c r="AA11" s="308"/>
      <c r="AB11" s="308"/>
      <c r="AC11" s="308"/>
      <c r="AD11" s="308"/>
      <c r="AE11" s="325"/>
      <c r="AF11" s="436">
        <v>0.1</v>
      </c>
      <c r="AG11" s="436"/>
      <c r="AH11" s="307"/>
    </row>
    <row r="12" spans="1:41" s="113" customFormat="1" ht="23.1" customHeight="1">
      <c r="A12" s="311" t="s">
        <v>174</v>
      </c>
      <c r="B12" s="311"/>
      <c r="C12" s="311"/>
      <c r="D12" s="311"/>
      <c r="E12" s="311"/>
      <c r="F12" s="311"/>
      <c r="G12" s="334" t="s">
        <v>38</v>
      </c>
      <c r="H12" s="408" t="s">
        <v>35</v>
      </c>
      <c r="I12" s="408"/>
      <c r="J12" s="408"/>
      <c r="K12" s="408"/>
      <c r="L12" s="408"/>
      <c r="M12" s="408"/>
      <c r="N12" s="408"/>
      <c r="O12" s="308"/>
      <c r="P12" s="308"/>
      <c r="Q12" s="305"/>
      <c r="R12" s="312" t="s">
        <v>87</v>
      </c>
      <c r="S12" s="312"/>
      <c r="T12" s="437">
        <v>43039</v>
      </c>
      <c r="U12" s="406"/>
      <c r="V12" s="406"/>
      <c r="W12" s="406"/>
      <c r="X12" s="406"/>
      <c r="Y12" s="406"/>
      <c r="Z12" s="406"/>
      <c r="AA12" s="308"/>
      <c r="AB12" s="308"/>
      <c r="AC12" s="308"/>
      <c r="AD12" s="308"/>
      <c r="AE12" s="307"/>
      <c r="AF12" s="307"/>
      <c r="AG12" s="307"/>
      <c r="AH12" s="309"/>
      <c r="AI12" s="60"/>
      <c r="AJ12" s="61"/>
      <c r="AK12" s="62"/>
      <c r="AL12" s="65"/>
      <c r="AM12" s="65"/>
      <c r="AN12" s="59"/>
      <c r="AO12" s="59"/>
    </row>
    <row r="13" spans="1:41" s="113" customFormat="1" ht="23.1" customHeight="1">
      <c r="A13" s="311" t="str">
        <f>Certificate!C22</f>
        <v>Calibration Procedure</v>
      </c>
      <c r="B13" s="311"/>
      <c r="C13" s="311"/>
      <c r="D13" s="311"/>
      <c r="E13" s="311"/>
      <c r="F13" s="311"/>
      <c r="G13" s="336" t="s">
        <v>38</v>
      </c>
      <c r="H13" s="406" t="s">
        <v>183</v>
      </c>
      <c r="I13" s="406"/>
      <c r="J13" s="406"/>
      <c r="K13" s="406"/>
      <c r="L13" s="406"/>
      <c r="M13" s="406"/>
      <c r="N13" s="406"/>
      <c r="O13" s="308"/>
      <c r="P13" s="308"/>
      <c r="Q13" s="305"/>
      <c r="R13" s="312"/>
      <c r="S13" s="312"/>
      <c r="T13" s="306"/>
      <c r="U13" s="306"/>
      <c r="V13" s="306"/>
      <c r="W13" s="306"/>
      <c r="X13" s="306"/>
      <c r="Y13" s="306"/>
      <c r="Z13" s="306"/>
      <c r="AA13" s="308"/>
      <c r="AB13" s="308"/>
      <c r="AC13" s="308"/>
      <c r="AD13" s="308"/>
      <c r="AE13" s="307"/>
      <c r="AF13" s="307"/>
      <c r="AG13" s="307"/>
      <c r="AH13" s="309"/>
      <c r="AI13" s="60"/>
      <c r="AJ13" s="61"/>
      <c r="AK13" s="62"/>
      <c r="AL13" s="65"/>
      <c r="AM13" s="65"/>
      <c r="AN13" s="59"/>
      <c r="AO13" s="59"/>
    </row>
    <row r="14" spans="1:41" s="113" customFormat="1" ht="18" customHeight="1">
      <c r="A14" s="307"/>
      <c r="B14" s="307"/>
      <c r="C14" s="307"/>
      <c r="D14" s="307"/>
      <c r="E14" s="307"/>
      <c r="F14" s="307"/>
      <c r="G14" s="307"/>
      <c r="H14" s="307"/>
      <c r="I14" s="307"/>
      <c r="J14" s="307"/>
      <c r="K14" s="307"/>
      <c r="L14" s="307"/>
      <c r="M14" s="307"/>
      <c r="N14" s="307"/>
      <c r="O14" s="307"/>
      <c r="P14" s="307"/>
      <c r="Q14" s="307"/>
      <c r="R14" s="307"/>
      <c r="S14" s="307"/>
      <c r="T14" s="307"/>
      <c r="U14" s="307"/>
      <c r="V14" s="307"/>
      <c r="W14" s="326"/>
      <c r="X14" s="326"/>
      <c r="Y14" s="326"/>
      <c r="Z14" s="307"/>
      <c r="AA14" s="307"/>
      <c r="AB14" s="307"/>
      <c r="AC14" s="307"/>
      <c r="AD14" s="327"/>
      <c r="AE14" s="307"/>
      <c r="AF14" s="307"/>
      <c r="AG14" s="307"/>
      <c r="AH14" s="307"/>
      <c r="AM14" s="58"/>
      <c r="AN14" s="58"/>
      <c r="AO14" s="58"/>
    </row>
    <row r="15" spans="1:41" s="58" customFormat="1" ht="18" customHeight="1">
      <c r="A15" s="328"/>
      <c r="B15" s="404" t="s">
        <v>24</v>
      </c>
      <c r="C15" s="405"/>
      <c r="D15" s="405"/>
      <c r="E15" s="415" t="s">
        <v>105</v>
      </c>
      <c r="F15" s="416"/>
      <c r="G15" s="417"/>
      <c r="H15" s="412" t="s">
        <v>25</v>
      </c>
      <c r="I15" s="413"/>
      <c r="J15" s="413"/>
      <c r="K15" s="413"/>
      <c r="L15" s="413"/>
      <c r="M15" s="413"/>
      <c r="N15" s="413"/>
      <c r="O15" s="413"/>
      <c r="P15" s="413"/>
      <c r="Q15" s="413"/>
      <c r="R15" s="413"/>
      <c r="S15" s="414"/>
      <c r="T15" s="421" t="s">
        <v>26</v>
      </c>
      <c r="U15" s="422"/>
      <c r="V15" s="423"/>
      <c r="W15" s="421" t="s">
        <v>27</v>
      </c>
      <c r="X15" s="422"/>
      <c r="Y15" s="423"/>
      <c r="Z15" s="427" t="s">
        <v>72</v>
      </c>
      <c r="AA15" s="428"/>
      <c r="AB15" s="429"/>
      <c r="AC15" s="379" t="s">
        <v>32</v>
      </c>
      <c r="AD15" s="380"/>
      <c r="AE15" s="380"/>
      <c r="AF15" s="380"/>
      <c r="AG15" s="380"/>
      <c r="AH15" s="381"/>
      <c r="AM15" s="188"/>
      <c r="AN15" s="188"/>
      <c r="AO15" s="184"/>
    </row>
    <row r="16" spans="1:41" s="58" customFormat="1" ht="18" customHeight="1">
      <c r="A16" s="329"/>
      <c r="B16" s="433" t="s">
        <v>15</v>
      </c>
      <c r="C16" s="434"/>
      <c r="D16" s="434"/>
      <c r="E16" s="418"/>
      <c r="F16" s="419"/>
      <c r="G16" s="420"/>
      <c r="H16" s="412" t="s">
        <v>28</v>
      </c>
      <c r="I16" s="413"/>
      <c r="J16" s="414"/>
      <c r="K16" s="412" t="s">
        <v>29</v>
      </c>
      <c r="L16" s="413"/>
      <c r="M16" s="414"/>
      <c r="N16" s="412" t="s">
        <v>29</v>
      </c>
      <c r="O16" s="413"/>
      <c r="P16" s="414"/>
      <c r="Q16" s="412" t="s">
        <v>28</v>
      </c>
      <c r="R16" s="413"/>
      <c r="S16" s="414"/>
      <c r="T16" s="424"/>
      <c r="U16" s="425"/>
      <c r="V16" s="426"/>
      <c r="W16" s="424"/>
      <c r="X16" s="425"/>
      <c r="Y16" s="426"/>
      <c r="Z16" s="430"/>
      <c r="AA16" s="431"/>
      <c r="AB16" s="432"/>
      <c r="AC16" s="382" t="s">
        <v>28</v>
      </c>
      <c r="AD16" s="383"/>
      <c r="AE16" s="384"/>
      <c r="AF16" s="382" t="s">
        <v>29</v>
      </c>
      <c r="AG16" s="383"/>
      <c r="AH16" s="384"/>
      <c r="AM16" s="189"/>
      <c r="AN16" s="189"/>
      <c r="AO16" s="184"/>
    </row>
    <row r="17" spans="1:41" s="58" customFormat="1" ht="21" customHeight="1">
      <c r="A17" s="329"/>
      <c r="B17" s="392">
        <v>0</v>
      </c>
      <c r="C17" s="393"/>
      <c r="D17" s="394"/>
      <c r="E17" s="401" t="s">
        <v>106</v>
      </c>
      <c r="F17" s="402"/>
      <c r="G17" s="403"/>
      <c r="H17" s="337">
        <v>50</v>
      </c>
      <c r="I17" s="338"/>
      <c r="J17" s="339"/>
      <c r="K17" s="337">
        <v>0</v>
      </c>
      <c r="L17" s="338"/>
      <c r="M17" s="339"/>
      <c r="N17" s="337">
        <f>K17</f>
        <v>0</v>
      </c>
      <c r="O17" s="338"/>
      <c r="P17" s="339"/>
      <c r="Q17" s="337">
        <f>H17</f>
        <v>50</v>
      </c>
      <c r="R17" s="338"/>
      <c r="S17" s="339"/>
      <c r="T17" s="454">
        <f>AVERAGE(H17:J20,Q17:S20)</f>
        <v>50</v>
      </c>
      <c r="U17" s="455"/>
      <c r="V17" s="456"/>
      <c r="W17" s="349">
        <f>AVERAGE(K17:M20,N17:P20)</f>
        <v>0</v>
      </c>
      <c r="X17" s="350"/>
      <c r="Y17" s="351"/>
      <c r="Z17" s="358">
        <f>W17-T17</f>
        <v>-50</v>
      </c>
      <c r="AA17" s="359"/>
      <c r="AB17" s="360"/>
      <c r="AC17" s="367">
        <f>_xlfn.STDEV.S(AVERAGE(H17,Q17),AVERAGE(H18,Q18),AVERAGE(H19,Q19),AVERAGE(H20,Q20))/SQRT(4)</f>
        <v>0</v>
      </c>
      <c r="AD17" s="368"/>
      <c r="AE17" s="369"/>
      <c r="AF17" s="367">
        <f>_xlfn.STDEV.S(AVERAGE(K17,N17),AVERAGE(K18,N18),AVERAGE(K19,N19),AVERAGE(K20,N20))/SQRT(4)</f>
        <v>0</v>
      </c>
      <c r="AG17" s="368"/>
      <c r="AH17" s="369"/>
      <c r="AM17" s="182"/>
      <c r="AN17" s="182"/>
      <c r="AO17" s="184"/>
    </row>
    <row r="18" spans="1:41" s="58" customFormat="1" ht="21" customHeight="1">
      <c r="A18" s="329"/>
      <c r="B18" s="395"/>
      <c r="C18" s="396"/>
      <c r="D18" s="397"/>
      <c r="E18" s="376" t="s">
        <v>107</v>
      </c>
      <c r="F18" s="377"/>
      <c r="G18" s="378"/>
      <c r="H18" s="337">
        <f>H17</f>
        <v>50</v>
      </c>
      <c r="I18" s="338"/>
      <c r="J18" s="339"/>
      <c r="K18" s="337">
        <f>K17</f>
        <v>0</v>
      </c>
      <c r="L18" s="338"/>
      <c r="M18" s="339"/>
      <c r="N18" s="337">
        <f t="shared" ref="N18" si="0">K18</f>
        <v>0</v>
      </c>
      <c r="O18" s="338"/>
      <c r="P18" s="339"/>
      <c r="Q18" s="337">
        <f t="shared" ref="Q18" si="1">H18</f>
        <v>50</v>
      </c>
      <c r="R18" s="338"/>
      <c r="S18" s="339"/>
      <c r="T18" s="457"/>
      <c r="U18" s="458"/>
      <c r="V18" s="459"/>
      <c r="W18" s="352"/>
      <c r="X18" s="353"/>
      <c r="Y18" s="354"/>
      <c r="Z18" s="361"/>
      <c r="AA18" s="362"/>
      <c r="AB18" s="363"/>
      <c r="AC18" s="370"/>
      <c r="AD18" s="371"/>
      <c r="AE18" s="372"/>
      <c r="AF18" s="370"/>
      <c r="AG18" s="371"/>
      <c r="AH18" s="372"/>
      <c r="AM18" s="182"/>
      <c r="AN18" s="182"/>
      <c r="AO18" s="66"/>
    </row>
    <row r="19" spans="1:41" s="58" customFormat="1" ht="21" customHeight="1">
      <c r="A19" s="329"/>
      <c r="B19" s="395"/>
      <c r="C19" s="396"/>
      <c r="D19" s="397"/>
      <c r="E19" s="376" t="s">
        <v>108</v>
      </c>
      <c r="F19" s="377"/>
      <c r="G19" s="378"/>
      <c r="H19" s="337">
        <f t="shared" ref="H19:H36" si="2">H18</f>
        <v>50</v>
      </c>
      <c r="I19" s="338"/>
      <c r="J19" s="339"/>
      <c r="K19" s="337">
        <f t="shared" ref="K19:K36" si="3">K18</f>
        <v>0</v>
      </c>
      <c r="L19" s="338"/>
      <c r="M19" s="339"/>
      <c r="N19" s="337">
        <f t="shared" ref="N19:N36" si="4">K19</f>
        <v>0</v>
      </c>
      <c r="O19" s="338"/>
      <c r="P19" s="339"/>
      <c r="Q19" s="337">
        <f t="shared" ref="Q19:Q36" si="5">H19</f>
        <v>50</v>
      </c>
      <c r="R19" s="338"/>
      <c r="S19" s="339"/>
      <c r="T19" s="457"/>
      <c r="U19" s="458"/>
      <c r="V19" s="459"/>
      <c r="W19" s="352"/>
      <c r="X19" s="353"/>
      <c r="Y19" s="354"/>
      <c r="Z19" s="361"/>
      <c r="AA19" s="362"/>
      <c r="AB19" s="363"/>
      <c r="AC19" s="370"/>
      <c r="AD19" s="371"/>
      <c r="AE19" s="372"/>
      <c r="AF19" s="370"/>
      <c r="AG19" s="371"/>
      <c r="AH19" s="372"/>
      <c r="AM19" s="182"/>
      <c r="AN19" s="182"/>
      <c r="AO19" s="66"/>
    </row>
    <row r="20" spans="1:41" s="58" customFormat="1" ht="21" customHeight="1">
      <c r="A20" s="329"/>
      <c r="B20" s="398"/>
      <c r="C20" s="399"/>
      <c r="D20" s="400"/>
      <c r="E20" s="376" t="s">
        <v>109</v>
      </c>
      <c r="F20" s="377"/>
      <c r="G20" s="378"/>
      <c r="H20" s="337">
        <f t="shared" si="2"/>
        <v>50</v>
      </c>
      <c r="I20" s="338"/>
      <c r="J20" s="339"/>
      <c r="K20" s="337">
        <f t="shared" si="3"/>
        <v>0</v>
      </c>
      <c r="L20" s="338"/>
      <c r="M20" s="339"/>
      <c r="N20" s="337">
        <f t="shared" si="4"/>
        <v>0</v>
      </c>
      <c r="O20" s="338"/>
      <c r="P20" s="339"/>
      <c r="Q20" s="337">
        <f t="shared" si="5"/>
        <v>50</v>
      </c>
      <c r="R20" s="338"/>
      <c r="S20" s="339"/>
      <c r="T20" s="460"/>
      <c r="U20" s="461"/>
      <c r="V20" s="462"/>
      <c r="W20" s="355"/>
      <c r="X20" s="356"/>
      <c r="Y20" s="357"/>
      <c r="Z20" s="364"/>
      <c r="AA20" s="365"/>
      <c r="AB20" s="366"/>
      <c r="AC20" s="373"/>
      <c r="AD20" s="374"/>
      <c r="AE20" s="375"/>
      <c r="AF20" s="373"/>
      <c r="AG20" s="374"/>
      <c r="AH20" s="375"/>
      <c r="AM20" s="182"/>
      <c r="AN20" s="182"/>
      <c r="AO20" s="66"/>
    </row>
    <row r="21" spans="1:41" s="58" customFormat="1" ht="21" customHeight="1">
      <c r="A21" s="329"/>
      <c r="B21" s="392">
        <v>300</v>
      </c>
      <c r="C21" s="393"/>
      <c r="D21" s="394"/>
      <c r="E21" s="376" t="s">
        <v>106</v>
      </c>
      <c r="F21" s="377"/>
      <c r="G21" s="378"/>
      <c r="H21" s="337">
        <v>100</v>
      </c>
      <c r="I21" s="338"/>
      <c r="J21" s="339"/>
      <c r="K21" s="337">
        <f t="shared" si="3"/>
        <v>0</v>
      </c>
      <c r="L21" s="338"/>
      <c r="M21" s="339"/>
      <c r="N21" s="337">
        <f t="shared" si="4"/>
        <v>0</v>
      </c>
      <c r="O21" s="338"/>
      <c r="P21" s="339"/>
      <c r="Q21" s="337">
        <f t="shared" si="5"/>
        <v>100</v>
      </c>
      <c r="R21" s="338"/>
      <c r="S21" s="339"/>
      <c r="T21" s="454">
        <f>AVERAGE(H21:J24,Q21:S24)</f>
        <v>100</v>
      </c>
      <c r="U21" s="455"/>
      <c r="V21" s="456"/>
      <c r="W21" s="349">
        <f>AVERAGE(K21:M24,N21:P24)</f>
        <v>0</v>
      </c>
      <c r="X21" s="350"/>
      <c r="Y21" s="351"/>
      <c r="Z21" s="358">
        <f>W21-T21</f>
        <v>-100</v>
      </c>
      <c r="AA21" s="359"/>
      <c r="AB21" s="360"/>
      <c r="AC21" s="367">
        <f t="shared" ref="AC21" si="6">_xlfn.STDEV.S(AVERAGE(H21,Q21),AVERAGE(H22,Q22),AVERAGE(H23,Q23),AVERAGE(H24,Q24))/SQRT(4)</f>
        <v>0</v>
      </c>
      <c r="AD21" s="368"/>
      <c r="AE21" s="369"/>
      <c r="AF21" s="367">
        <f t="shared" ref="AF21" si="7">_xlfn.STDEV.S(AVERAGE(K21,N21),AVERAGE(K22,N22),AVERAGE(K23,N23),AVERAGE(K24,N24))/SQRT(4)</f>
        <v>0</v>
      </c>
      <c r="AG21" s="368"/>
      <c r="AH21" s="369"/>
      <c r="AM21" s="182"/>
      <c r="AN21" s="182"/>
      <c r="AO21" s="66"/>
    </row>
    <row r="22" spans="1:41" s="58" customFormat="1" ht="21" customHeight="1">
      <c r="A22" s="329"/>
      <c r="B22" s="395"/>
      <c r="C22" s="396"/>
      <c r="D22" s="397"/>
      <c r="E22" s="376" t="s">
        <v>107</v>
      </c>
      <c r="F22" s="377"/>
      <c r="G22" s="378"/>
      <c r="H22" s="337">
        <f t="shared" si="2"/>
        <v>100</v>
      </c>
      <c r="I22" s="338"/>
      <c r="J22" s="339"/>
      <c r="K22" s="337">
        <f t="shared" si="3"/>
        <v>0</v>
      </c>
      <c r="L22" s="338"/>
      <c r="M22" s="339"/>
      <c r="N22" s="337">
        <f t="shared" si="4"/>
        <v>0</v>
      </c>
      <c r="O22" s="338"/>
      <c r="P22" s="339"/>
      <c r="Q22" s="337">
        <f t="shared" si="5"/>
        <v>100</v>
      </c>
      <c r="R22" s="338"/>
      <c r="S22" s="339"/>
      <c r="T22" s="457"/>
      <c r="U22" s="458"/>
      <c r="V22" s="459"/>
      <c r="W22" s="352"/>
      <c r="X22" s="353"/>
      <c r="Y22" s="354"/>
      <c r="Z22" s="361"/>
      <c r="AA22" s="362"/>
      <c r="AB22" s="363"/>
      <c r="AC22" s="370"/>
      <c r="AD22" s="371"/>
      <c r="AE22" s="372"/>
      <c r="AF22" s="370"/>
      <c r="AG22" s="371"/>
      <c r="AH22" s="372"/>
      <c r="AM22" s="182"/>
      <c r="AN22" s="182"/>
      <c r="AO22" s="66"/>
    </row>
    <row r="23" spans="1:41" s="58" customFormat="1" ht="21" customHeight="1">
      <c r="A23" s="329"/>
      <c r="B23" s="395"/>
      <c r="C23" s="396"/>
      <c r="D23" s="397"/>
      <c r="E23" s="376" t="s">
        <v>108</v>
      </c>
      <c r="F23" s="377"/>
      <c r="G23" s="378"/>
      <c r="H23" s="337">
        <f t="shared" si="2"/>
        <v>100</v>
      </c>
      <c r="I23" s="338"/>
      <c r="J23" s="339"/>
      <c r="K23" s="337">
        <f t="shared" si="3"/>
        <v>0</v>
      </c>
      <c r="L23" s="338"/>
      <c r="M23" s="339"/>
      <c r="N23" s="337">
        <f t="shared" si="4"/>
        <v>0</v>
      </c>
      <c r="O23" s="338"/>
      <c r="P23" s="339"/>
      <c r="Q23" s="337">
        <f t="shared" si="5"/>
        <v>100</v>
      </c>
      <c r="R23" s="338"/>
      <c r="S23" s="339"/>
      <c r="T23" s="457"/>
      <c r="U23" s="458"/>
      <c r="V23" s="459"/>
      <c r="W23" s="352"/>
      <c r="X23" s="353"/>
      <c r="Y23" s="354"/>
      <c r="Z23" s="361"/>
      <c r="AA23" s="362"/>
      <c r="AB23" s="363"/>
      <c r="AC23" s="370"/>
      <c r="AD23" s="371"/>
      <c r="AE23" s="372"/>
      <c r="AF23" s="370"/>
      <c r="AG23" s="371"/>
      <c r="AH23" s="372"/>
      <c r="AM23" s="182"/>
      <c r="AN23" s="182"/>
      <c r="AO23" s="183"/>
    </row>
    <row r="24" spans="1:41" ht="21" customHeight="1">
      <c r="A24" s="329"/>
      <c r="B24" s="398"/>
      <c r="C24" s="399"/>
      <c r="D24" s="400"/>
      <c r="E24" s="376" t="s">
        <v>109</v>
      </c>
      <c r="F24" s="377"/>
      <c r="G24" s="378"/>
      <c r="H24" s="337">
        <f t="shared" si="2"/>
        <v>100</v>
      </c>
      <c r="I24" s="338"/>
      <c r="J24" s="339"/>
      <c r="K24" s="337">
        <f t="shared" si="3"/>
        <v>0</v>
      </c>
      <c r="L24" s="338"/>
      <c r="M24" s="339"/>
      <c r="N24" s="337">
        <f t="shared" si="4"/>
        <v>0</v>
      </c>
      <c r="O24" s="338"/>
      <c r="P24" s="339"/>
      <c r="Q24" s="337">
        <f t="shared" si="5"/>
        <v>100</v>
      </c>
      <c r="R24" s="338"/>
      <c r="S24" s="339"/>
      <c r="T24" s="460"/>
      <c r="U24" s="461"/>
      <c r="V24" s="462"/>
      <c r="W24" s="355"/>
      <c r="X24" s="356"/>
      <c r="Y24" s="357"/>
      <c r="Z24" s="364"/>
      <c r="AA24" s="365"/>
      <c r="AB24" s="366"/>
      <c r="AC24" s="373"/>
      <c r="AD24" s="374"/>
      <c r="AE24" s="375"/>
      <c r="AF24" s="373"/>
      <c r="AG24" s="374"/>
      <c r="AH24" s="375"/>
      <c r="AM24" s="182"/>
      <c r="AN24" s="182"/>
      <c r="AO24" s="183"/>
    </row>
    <row r="25" spans="1:41" ht="21" customHeight="1">
      <c r="A25" s="329"/>
      <c r="B25" s="392">
        <v>600</v>
      </c>
      <c r="C25" s="393"/>
      <c r="D25" s="394"/>
      <c r="E25" s="376" t="s">
        <v>106</v>
      </c>
      <c r="F25" s="377"/>
      <c r="G25" s="378"/>
      <c r="H25" s="337">
        <v>150</v>
      </c>
      <c r="I25" s="338"/>
      <c r="J25" s="339"/>
      <c r="K25" s="337">
        <f t="shared" si="3"/>
        <v>0</v>
      </c>
      <c r="L25" s="338"/>
      <c r="M25" s="339"/>
      <c r="N25" s="337">
        <f t="shared" si="4"/>
        <v>0</v>
      </c>
      <c r="O25" s="338"/>
      <c r="P25" s="339"/>
      <c r="Q25" s="337">
        <f t="shared" si="5"/>
        <v>150</v>
      </c>
      <c r="R25" s="338"/>
      <c r="S25" s="339"/>
      <c r="T25" s="454">
        <f>AVERAGE(H25:J28,Q25:S28)</f>
        <v>150</v>
      </c>
      <c r="U25" s="455"/>
      <c r="V25" s="456"/>
      <c r="W25" s="349">
        <f>AVERAGE(K25:M28,N25:P28)</f>
        <v>0</v>
      </c>
      <c r="X25" s="350"/>
      <c r="Y25" s="351"/>
      <c r="Z25" s="358">
        <f>W25-T25</f>
        <v>-150</v>
      </c>
      <c r="AA25" s="359"/>
      <c r="AB25" s="360"/>
      <c r="AC25" s="367">
        <f t="shared" ref="AC25" si="8">_xlfn.STDEV.S(AVERAGE(H25,Q25),AVERAGE(H26,Q26),AVERAGE(H27,Q27),AVERAGE(H28,Q28))/SQRT(4)</f>
        <v>0</v>
      </c>
      <c r="AD25" s="368"/>
      <c r="AE25" s="369"/>
      <c r="AF25" s="367">
        <f t="shared" ref="AF25" si="9">_xlfn.STDEV.S(AVERAGE(K25,N25),AVERAGE(K26,N26),AVERAGE(K27,N27),AVERAGE(K28,N28))/SQRT(4)</f>
        <v>0</v>
      </c>
      <c r="AG25" s="368"/>
      <c r="AH25" s="369"/>
      <c r="AM25" s="182"/>
      <c r="AN25" s="182"/>
      <c r="AO25" s="183"/>
    </row>
    <row r="26" spans="1:41" ht="21" customHeight="1">
      <c r="A26" s="329"/>
      <c r="B26" s="395"/>
      <c r="C26" s="396"/>
      <c r="D26" s="397"/>
      <c r="E26" s="376" t="s">
        <v>107</v>
      </c>
      <c r="F26" s="377"/>
      <c r="G26" s="378"/>
      <c r="H26" s="337">
        <f t="shared" si="2"/>
        <v>150</v>
      </c>
      <c r="I26" s="338"/>
      <c r="J26" s="339"/>
      <c r="K26" s="337">
        <f t="shared" si="3"/>
        <v>0</v>
      </c>
      <c r="L26" s="338"/>
      <c r="M26" s="339"/>
      <c r="N26" s="337">
        <f t="shared" si="4"/>
        <v>0</v>
      </c>
      <c r="O26" s="338"/>
      <c r="P26" s="339"/>
      <c r="Q26" s="337">
        <f t="shared" si="5"/>
        <v>150</v>
      </c>
      <c r="R26" s="338"/>
      <c r="S26" s="339"/>
      <c r="T26" s="457"/>
      <c r="U26" s="458"/>
      <c r="V26" s="459"/>
      <c r="W26" s="352"/>
      <c r="X26" s="353"/>
      <c r="Y26" s="354"/>
      <c r="Z26" s="361"/>
      <c r="AA26" s="362"/>
      <c r="AB26" s="363"/>
      <c r="AC26" s="370"/>
      <c r="AD26" s="371"/>
      <c r="AE26" s="372"/>
      <c r="AF26" s="370"/>
      <c r="AG26" s="371"/>
      <c r="AH26" s="372"/>
      <c r="AM26" s="182"/>
      <c r="AN26" s="182"/>
      <c r="AO26" s="183"/>
    </row>
    <row r="27" spans="1:41" ht="21" customHeight="1">
      <c r="A27" s="329"/>
      <c r="B27" s="395"/>
      <c r="C27" s="396"/>
      <c r="D27" s="397"/>
      <c r="E27" s="376" t="s">
        <v>108</v>
      </c>
      <c r="F27" s="377"/>
      <c r="G27" s="378"/>
      <c r="H27" s="337">
        <f t="shared" si="2"/>
        <v>150</v>
      </c>
      <c r="I27" s="338"/>
      <c r="J27" s="339"/>
      <c r="K27" s="337">
        <f t="shared" si="3"/>
        <v>0</v>
      </c>
      <c r="L27" s="338"/>
      <c r="M27" s="339"/>
      <c r="N27" s="337">
        <f t="shared" si="4"/>
        <v>0</v>
      </c>
      <c r="O27" s="338"/>
      <c r="P27" s="339"/>
      <c r="Q27" s="337">
        <f t="shared" si="5"/>
        <v>150</v>
      </c>
      <c r="R27" s="338"/>
      <c r="S27" s="339"/>
      <c r="T27" s="457"/>
      <c r="U27" s="458"/>
      <c r="V27" s="459"/>
      <c r="W27" s="352"/>
      <c r="X27" s="353"/>
      <c r="Y27" s="354"/>
      <c r="Z27" s="361"/>
      <c r="AA27" s="362"/>
      <c r="AB27" s="363"/>
      <c r="AC27" s="370"/>
      <c r="AD27" s="371"/>
      <c r="AE27" s="372"/>
      <c r="AF27" s="370"/>
      <c r="AG27" s="371"/>
      <c r="AH27" s="372"/>
    </row>
    <row r="28" spans="1:41" ht="21" customHeight="1">
      <c r="A28" s="329"/>
      <c r="B28" s="398"/>
      <c r="C28" s="399"/>
      <c r="D28" s="400"/>
      <c r="E28" s="376" t="s">
        <v>109</v>
      </c>
      <c r="F28" s="377"/>
      <c r="G28" s="378"/>
      <c r="H28" s="337">
        <f t="shared" si="2"/>
        <v>150</v>
      </c>
      <c r="I28" s="338"/>
      <c r="J28" s="339"/>
      <c r="K28" s="337">
        <f t="shared" si="3"/>
        <v>0</v>
      </c>
      <c r="L28" s="338"/>
      <c r="M28" s="339"/>
      <c r="N28" s="337">
        <f t="shared" si="4"/>
        <v>0</v>
      </c>
      <c r="O28" s="338"/>
      <c r="P28" s="339"/>
      <c r="Q28" s="337">
        <f t="shared" si="5"/>
        <v>150</v>
      </c>
      <c r="R28" s="338"/>
      <c r="S28" s="339"/>
      <c r="T28" s="460"/>
      <c r="U28" s="461"/>
      <c r="V28" s="462"/>
      <c r="W28" s="355"/>
      <c r="X28" s="356"/>
      <c r="Y28" s="357"/>
      <c r="Z28" s="364"/>
      <c r="AA28" s="365"/>
      <c r="AB28" s="366"/>
      <c r="AC28" s="373"/>
      <c r="AD28" s="374"/>
      <c r="AE28" s="375"/>
      <c r="AF28" s="373"/>
      <c r="AG28" s="374"/>
      <c r="AH28" s="375"/>
    </row>
    <row r="29" spans="1:41" ht="21" customHeight="1">
      <c r="A29" s="329"/>
      <c r="B29" s="392">
        <v>900</v>
      </c>
      <c r="C29" s="393"/>
      <c r="D29" s="394"/>
      <c r="E29" s="376" t="s">
        <v>106</v>
      </c>
      <c r="F29" s="377"/>
      <c r="G29" s="378"/>
      <c r="H29" s="337">
        <v>200</v>
      </c>
      <c r="I29" s="338"/>
      <c r="J29" s="339"/>
      <c r="K29" s="337">
        <f t="shared" si="3"/>
        <v>0</v>
      </c>
      <c r="L29" s="338"/>
      <c r="M29" s="339"/>
      <c r="N29" s="337">
        <f t="shared" si="4"/>
        <v>0</v>
      </c>
      <c r="O29" s="338"/>
      <c r="P29" s="339"/>
      <c r="Q29" s="337">
        <f t="shared" si="5"/>
        <v>200</v>
      </c>
      <c r="R29" s="338"/>
      <c r="S29" s="339"/>
      <c r="T29" s="340">
        <f>AVERAGE(H29:J32,Q29:S32)</f>
        <v>200</v>
      </c>
      <c r="U29" s="341"/>
      <c r="V29" s="342"/>
      <c r="W29" s="349">
        <f>AVERAGE(K29:M32,N29:P32)</f>
        <v>0</v>
      </c>
      <c r="X29" s="350"/>
      <c r="Y29" s="351"/>
      <c r="Z29" s="358">
        <f>W29-T29</f>
        <v>-200</v>
      </c>
      <c r="AA29" s="359"/>
      <c r="AB29" s="360"/>
      <c r="AC29" s="367">
        <f t="shared" ref="AC29" si="10">_xlfn.STDEV.S(AVERAGE(H29,Q29),AVERAGE(H30,Q30),AVERAGE(H31,Q31),AVERAGE(H32,Q32))/SQRT(4)</f>
        <v>0</v>
      </c>
      <c r="AD29" s="368"/>
      <c r="AE29" s="369"/>
      <c r="AF29" s="367">
        <f t="shared" ref="AF29" si="11">_xlfn.STDEV.S(AVERAGE(K29,N29),AVERAGE(K30,N30),AVERAGE(K31,N31),AVERAGE(K32,N32))/SQRT(4)</f>
        <v>0</v>
      </c>
      <c r="AG29" s="368"/>
      <c r="AH29" s="369"/>
    </row>
    <row r="30" spans="1:41" ht="21" customHeight="1">
      <c r="A30" s="329"/>
      <c r="B30" s="395"/>
      <c r="C30" s="396"/>
      <c r="D30" s="397"/>
      <c r="E30" s="376" t="s">
        <v>107</v>
      </c>
      <c r="F30" s="377"/>
      <c r="G30" s="378"/>
      <c r="H30" s="337">
        <f t="shared" si="2"/>
        <v>200</v>
      </c>
      <c r="I30" s="338"/>
      <c r="J30" s="339"/>
      <c r="K30" s="337">
        <f t="shared" si="3"/>
        <v>0</v>
      </c>
      <c r="L30" s="338"/>
      <c r="M30" s="339"/>
      <c r="N30" s="337">
        <f t="shared" si="4"/>
        <v>0</v>
      </c>
      <c r="O30" s="338"/>
      <c r="P30" s="339"/>
      <c r="Q30" s="337">
        <f t="shared" si="5"/>
        <v>200</v>
      </c>
      <c r="R30" s="338"/>
      <c r="S30" s="339"/>
      <c r="T30" s="343"/>
      <c r="U30" s="344"/>
      <c r="V30" s="345"/>
      <c r="W30" s="352"/>
      <c r="X30" s="353"/>
      <c r="Y30" s="354"/>
      <c r="Z30" s="361"/>
      <c r="AA30" s="362"/>
      <c r="AB30" s="363"/>
      <c r="AC30" s="370"/>
      <c r="AD30" s="371"/>
      <c r="AE30" s="372"/>
      <c r="AF30" s="370"/>
      <c r="AG30" s="371"/>
      <c r="AH30" s="372"/>
    </row>
    <row r="31" spans="1:41" ht="21" customHeight="1">
      <c r="A31" s="329"/>
      <c r="B31" s="395"/>
      <c r="C31" s="396"/>
      <c r="D31" s="397"/>
      <c r="E31" s="376" t="s">
        <v>108</v>
      </c>
      <c r="F31" s="377"/>
      <c r="G31" s="378"/>
      <c r="H31" s="337">
        <f t="shared" si="2"/>
        <v>200</v>
      </c>
      <c r="I31" s="338"/>
      <c r="J31" s="339"/>
      <c r="K31" s="337">
        <f t="shared" si="3"/>
        <v>0</v>
      </c>
      <c r="L31" s="338"/>
      <c r="M31" s="339"/>
      <c r="N31" s="337">
        <f t="shared" si="4"/>
        <v>0</v>
      </c>
      <c r="O31" s="338"/>
      <c r="P31" s="339"/>
      <c r="Q31" s="337">
        <f t="shared" si="5"/>
        <v>200</v>
      </c>
      <c r="R31" s="338"/>
      <c r="S31" s="339"/>
      <c r="T31" s="343"/>
      <c r="U31" s="344"/>
      <c r="V31" s="345"/>
      <c r="W31" s="352"/>
      <c r="X31" s="353"/>
      <c r="Y31" s="354"/>
      <c r="Z31" s="361"/>
      <c r="AA31" s="362"/>
      <c r="AB31" s="363"/>
      <c r="AC31" s="370"/>
      <c r="AD31" s="371"/>
      <c r="AE31" s="372"/>
      <c r="AF31" s="370"/>
      <c r="AG31" s="371"/>
      <c r="AH31" s="372"/>
    </row>
    <row r="32" spans="1:41" ht="21" customHeight="1">
      <c r="A32" s="329"/>
      <c r="B32" s="398"/>
      <c r="C32" s="399"/>
      <c r="D32" s="400"/>
      <c r="E32" s="376" t="s">
        <v>109</v>
      </c>
      <c r="F32" s="377"/>
      <c r="G32" s="378"/>
      <c r="H32" s="337">
        <f t="shared" si="2"/>
        <v>200</v>
      </c>
      <c r="I32" s="338"/>
      <c r="J32" s="339"/>
      <c r="K32" s="337">
        <f t="shared" si="3"/>
        <v>0</v>
      </c>
      <c r="L32" s="338"/>
      <c r="M32" s="339"/>
      <c r="N32" s="337">
        <f t="shared" si="4"/>
        <v>0</v>
      </c>
      <c r="O32" s="338"/>
      <c r="P32" s="339"/>
      <c r="Q32" s="337">
        <f t="shared" si="5"/>
        <v>200</v>
      </c>
      <c r="R32" s="338"/>
      <c r="S32" s="339"/>
      <c r="T32" s="346"/>
      <c r="U32" s="347"/>
      <c r="V32" s="348"/>
      <c r="W32" s="355"/>
      <c r="X32" s="356"/>
      <c r="Y32" s="357"/>
      <c r="Z32" s="364"/>
      <c r="AA32" s="365"/>
      <c r="AB32" s="366"/>
      <c r="AC32" s="373"/>
      <c r="AD32" s="374"/>
      <c r="AE32" s="375"/>
      <c r="AF32" s="373"/>
      <c r="AG32" s="374"/>
      <c r="AH32" s="375"/>
    </row>
    <row r="33" spans="1:38" ht="21" customHeight="1">
      <c r="A33" s="329"/>
      <c r="B33" s="392">
        <v>1200</v>
      </c>
      <c r="C33" s="393"/>
      <c r="D33" s="394"/>
      <c r="E33" s="376" t="s">
        <v>106</v>
      </c>
      <c r="F33" s="377"/>
      <c r="G33" s="378"/>
      <c r="H33" s="337">
        <v>250</v>
      </c>
      <c r="I33" s="338"/>
      <c r="J33" s="339"/>
      <c r="K33" s="337">
        <f t="shared" si="3"/>
        <v>0</v>
      </c>
      <c r="L33" s="338"/>
      <c r="M33" s="339"/>
      <c r="N33" s="337">
        <f t="shared" si="4"/>
        <v>0</v>
      </c>
      <c r="O33" s="338"/>
      <c r="P33" s="339"/>
      <c r="Q33" s="337">
        <f t="shared" si="5"/>
        <v>250</v>
      </c>
      <c r="R33" s="338"/>
      <c r="S33" s="339"/>
      <c r="T33" s="340">
        <f>AVERAGE(H33:J36,Q33:S36)</f>
        <v>250</v>
      </c>
      <c r="U33" s="341"/>
      <c r="V33" s="342"/>
      <c r="W33" s="349">
        <f>AVERAGE(K33:M36,N33:P36)</f>
        <v>0</v>
      </c>
      <c r="X33" s="350"/>
      <c r="Y33" s="351"/>
      <c r="Z33" s="358">
        <f>W33-T33</f>
        <v>-250</v>
      </c>
      <c r="AA33" s="359"/>
      <c r="AB33" s="360"/>
      <c r="AC33" s="367">
        <f t="shared" ref="AC33" si="12">_xlfn.STDEV.S(AVERAGE(H33,Q33),AVERAGE(H34,Q34),AVERAGE(H35,Q35),AVERAGE(H36,Q36))/SQRT(4)</f>
        <v>0</v>
      </c>
      <c r="AD33" s="368"/>
      <c r="AE33" s="369"/>
      <c r="AF33" s="367">
        <f t="shared" ref="AF33" si="13">_xlfn.STDEV.S(AVERAGE(K33,N33),AVERAGE(K34,N34),AVERAGE(K35,N35),AVERAGE(K36,N36))/SQRT(4)</f>
        <v>0</v>
      </c>
      <c r="AG33" s="368"/>
      <c r="AH33" s="369"/>
    </row>
    <row r="34" spans="1:38" ht="21" customHeight="1">
      <c r="A34" s="329"/>
      <c r="B34" s="395"/>
      <c r="C34" s="396"/>
      <c r="D34" s="397"/>
      <c r="E34" s="376" t="s">
        <v>107</v>
      </c>
      <c r="F34" s="377"/>
      <c r="G34" s="378"/>
      <c r="H34" s="337">
        <f t="shared" si="2"/>
        <v>250</v>
      </c>
      <c r="I34" s="338"/>
      <c r="J34" s="339"/>
      <c r="K34" s="337">
        <f t="shared" si="3"/>
        <v>0</v>
      </c>
      <c r="L34" s="338"/>
      <c r="M34" s="339"/>
      <c r="N34" s="337">
        <f t="shared" si="4"/>
        <v>0</v>
      </c>
      <c r="O34" s="338"/>
      <c r="P34" s="339"/>
      <c r="Q34" s="337">
        <f t="shared" si="5"/>
        <v>250</v>
      </c>
      <c r="R34" s="338"/>
      <c r="S34" s="339"/>
      <c r="T34" s="343"/>
      <c r="U34" s="344"/>
      <c r="V34" s="345"/>
      <c r="W34" s="352"/>
      <c r="X34" s="353"/>
      <c r="Y34" s="354"/>
      <c r="Z34" s="361"/>
      <c r="AA34" s="362"/>
      <c r="AB34" s="363"/>
      <c r="AC34" s="370"/>
      <c r="AD34" s="371"/>
      <c r="AE34" s="372"/>
      <c r="AF34" s="370"/>
      <c r="AG34" s="371"/>
      <c r="AH34" s="372"/>
    </row>
    <row r="35" spans="1:38" ht="21" customHeight="1">
      <c r="A35" s="329"/>
      <c r="B35" s="395"/>
      <c r="C35" s="396"/>
      <c r="D35" s="397"/>
      <c r="E35" s="376" t="s">
        <v>108</v>
      </c>
      <c r="F35" s="377"/>
      <c r="G35" s="378"/>
      <c r="H35" s="337">
        <f t="shared" si="2"/>
        <v>250</v>
      </c>
      <c r="I35" s="338"/>
      <c r="J35" s="339"/>
      <c r="K35" s="337">
        <f t="shared" si="3"/>
        <v>0</v>
      </c>
      <c r="L35" s="338"/>
      <c r="M35" s="339"/>
      <c r="N35" s="337">
        <f t="shared" si="4"/>
        <v>0</v>
      </c>
      <c r="O35" s="338"/>
      <c r="P35" s="339"/>
      <c r="Q35" s="337">
        <f t="shared" si="5"/>
        <v>250</v>
      </c>
      <c r="R35" s="338"/>
      <c r="S35" s="339"/>
      <c r="T35" s="343"/>
      <c r="U35" s="344"/>
      <c r="V35" s="345"/>
      <c r="W35" s="352"/>
      <c r="X35" s="353"/>
      <c r="Y35" s="354"/>
      <c r="Z35" s="361"/>
      <c r="AA35" s="362"/>
      <c r="AB35" s="363"/>
      <c r="AC35" s="370"/>
      <c r="AD35" s="371"/>
      <c r="AE35" s="372"/>
      <c r="AF35" s="370"/>
      <c r="AG35" s="371"/>
      <c r="AH35" s="372"/>
    </row>
    <row r="36" spans="1:38" ht="21" customHeight="1">
      <c r="A36" s="330"/>
      <c r="B36" s="398"/>
      <c r="C36" s="399"/>
      <c r="D36" s="400"/>
      <c r="E36" s="376" t="s">
        <v>109</v>
      </c>
      <c r="F36" s="377"/>
      <c r="G36" s="378"/>
      <c r="H36" s="385">
        <f t="shared" si="2"/>
        <v>250</v>
      </c>
      <c r="I36" s="386"/>
      <c r="J36" s="387"/>
      <c r="K36" s="385">
        <f t="shared" si="3"/>
        <v>0</v>
      </c>
      <c r="L36" s="386"/>
      <c r="M36" s="387"/>
      <c r="N36" s="385">
        <f t="shared" si="4"/>
        <v>0</v>
      </c>
      <c r="O36" s="386"/>
      <c r="P36" s="387"/>
      <c r="Q36" s="385">
        <f t="shared" si="5"/>
        <v>250</v>
      </c>
      <c r="R36" s="386"/>
      <c r="S36" s="387"/>
      <c r="T36" s="346"/>
      <c r="U36" s="347"/>
      <c r="V36" s="348"/>
      <c r="W36" s="355"/>
      <c r="X36" s="356"/>
      <c r="Y36" s="357"/>
      <c r="Z36" s="364"/>
      <c r="AA36" s="365"/>
      <c r="AB36" s="366"/>
      <c r="AC36" s="373"/>
      <c r="AD36" s="374"/>
      <c r="AE36" s="375"/>
      <c r="AF36" s="373"/>
      <c r="AG36" s="374"/>
      <c r="AH36" s="375"/>
    </row>
    <row r="37" spans="1:38" ht="15.95" customHeight="1">
      <c r="A37" s="59"/>
      <c r="B37" s="233"/>
      <c r="C37" s="233"/>
      <c r="D37" s="233"/>
      <c r="E37" s="243"/>
      <c r="F37" s="243"/>
      <c r="G37" s="243"/>
      <c r="H37" s="244"/>
      <c r="I37" s="244"/>
      <c r="J37" s="244"/>
      <c r="K37" s="244"/>
      <c r="L37" s="244"/>
      <c r="M37" s="244"/>
      <c r="N37" s="244"/>
      <c r="O37" s="244"/>
      <c r="P37" s="244"/>
      <c r="Q37" s="244"/>
      <c r="R37" s="244"/>
      <c r="S37" s="244"/>
      <c r="T37" s="237"/>
      <c r="U37" s="238"/>
      <c r="V37" s="238"/>
      <c r="W37" s="234"/>
      <c r="X37" s="234"/>
      <c r="Y37" s="234"/>
      <c r="Z37" s="235"/>
      <c r="AA37" s="235"/>
      <c r="AB37" s="236"/>
      <c r="AG37" s="239"/>
      <c r="AH37" s="239"/>
      <c r="AI37" s="239"/>
      <c r="AJ37" s="239"/>
      <c r="AK37" s="239"/>
      <c r="AL37" s="239"/>
    </row>
    <row r="38" spans="1:38" ht="18.600000000000001" customHeight="1">
      <c r="N38" s="59"/>
      <c r="O38" s="59"/>
      <c r="P38" s="59"/>
      <c r="Q38" s="59"/>
      <c r="R38" s="59"/>
      <c r="S38" s="59"/>
      <c r="T38" s="59"/>
      <c r="U38" s="447" t="s">
        <v>185</v>
      </c>
      <c r="V38" s="448"/>
      <c r="W38" s="448"/>
      <c r="X38" s="448"/>
      <c r="Y38" s="448"/>
      <c r="Z38" s="448"/>
      <c r="AA38" s="448"/>
      <c r="AB38" s="449"/>
    </row>
    <row r="39" spans="1:38" ht="16.5" customHeight="1">
      <c r="U39" s="450" t="s">
        <v>101</v>
      </c>
      <c r="V39" s="451"/>
      <c r="W39" s="451"/>
      <c r="X39" s="452"/>
      <c r="Y39" s="450" t="s">
        <v>100</v>
      </c>
      <c r="Z39" s="451"/>
      <c r="AA39" s="451"/>
      <c r="AB39" s="452"/>
    </row>
    <row r="40" spans="1:38" ht="15.75" customHeight="1">
      <c r="U40" s="442">
        <f>W17</f>
        <v>0</v>
      </c>
      <c r="V40" s="443"/>
      <c r="W40" s="443"/>
      <c r="X40" s="444"/>
      <c r="Y40" s="442">
        <f>U40</f>
        <v>0</v>
      </c>
      <c r="Z40" s="443"/>
      <c r="AA40" s="443"/>
      <c r="AB40" s="444"/>
    </row>
    <row r="41" spans="1:38" ht="15.75" customHeight="1">
      <c r="U41" s="439">
        <f>U40-Y40</f>
        <v>0</v>
      </c>
      <c r="V41" s="440"/>
      <c r="W41" s="440"/>
      <c r="X41" s="440"/>
      <c r="Y41" s="440"/>
      <c r="Z41" s="440"/>
      <c r="AA41" s="440"/>
      <c r="AB41" s="441"/>
    </row>
    <row r="43" spans="1:38" ht="24">
      <c r="A43" s="59" t="s">
        <v>30</v>
      </c>
      <c r="B43" s="59"/>
      <c r="C43" s="59"/>
      <c r="D43" s="59"/>
      <c r="F43" s="445" t="s">
        <v>177</v>
      </c>
      <c r="G43" s="445"/>
      <c r="H43" s="445"/>
      <c r="I43" s="445"/>
      <c r="J43" s="445"/>
      <c r="K43" s="445"/>
      <c r="L43" s="445"/>
      <c r="M43" s="445"/>
    </row>
    <row r="44" spans="1:38" ht="24">
      <c r="A44" s="187"/>
      <c r="B44" s="187"/>
      <c r="C44" s="187"/>
      <c r="D44" s="187"/>
      <c r="F44" s="66"/>
      <c r="G44" s="66"/>
      <c r="H44" s="66"/>
      <c r="I44" s="66"/>
      <c r="J44" s="66"/>
      <c r="K44" s="66"/>
      <c r="L44" s="184"/>
      <c r="M44" s="184"/>
    </row>
    <row r="45" spans="1:38" ht="32.25" customHeight="1"/>
    <row r="46" spans="1:38" ht="21.75">
      <c r="E46" s="60"/>
      <c r="F46" s="60"/>
      <c r="G46" s="63" t="s">
        <v>175</v>
      </c>
      <c r="H46" s="62"/>
    </row>
    <row r="47" spans="1:38" ht="21.75">
      <c r="E47" s="64"/>
      <c r="F47" s="64"/>
      <c r="G47" s="63" t="s">
        <v>176</v>
      </c>
      <c r="H47" s="62"/>
    </row>
    <row r="48" spans="1:38" ht="21.75">
      <c r="G48" s="63" t="s">
        <v>177</v>
      </c>
    </row>
    <row r="49" spans="7:7" ht="21.75">
      <c r="G49" s="63" t="s">
        <v>178</v>
      </c>
    </row>
    <row r="50" spans="7:7" ht="21.75">
      <c r="G50" s="63" t="s">
        <v>179</v>
      </c>
    </row>
  </sheetData>
  <mergeCells count="179">
    <mergeCell ref="F43:M43"/>
    <mergeCell ref="AA1:AB1"/>
    <mergeCell ref="N8:R8"/>
    <mergeCell ref="U38:AB38"/>
    <mergeCell ref="U39:X39"/>
    <mergeCell ref="Y39:AB39"/>
    <mergeCell ref="L8:M8"/>
    <mergeCell ref="Q17:S17"/>
    <mergeCell ref="T17:V20"/>
    <mergeCell ref="W17:Y20"/>
    <mergeCell ref="Z17:AB20"/>
    <mergeCell ref="Q18:S18"/>
    <mergeCell ref="N19:P19"/>
    <mergeCell ref="Q19:S19"/>
    <mergeCell ref="T21:V24"/>
    <mergeCell ref="W21:Y24"/>
    <mergeCell ref="Z21:AB24"/>
    <mergeCell ref="T25:V28"/>
    <mergeCell ref="W25:Y28"/>
    <mergeCell ref="V8:W8"/>
    <mergeCell ref="Y8:Z8"/>
    <mergeCell ref="R2:V2"/>
    <mergeCell ref="T11:Z11"/>
    <mergeCell ref="R1:V1"/>
    <mergeCell ref="AB2:AF2"/>
    <mergeCell ref="S3:T3"/>
    <mergeCell ref="N17:P17"/>
    <mergeCell ref="E18:G18"/>
    <mergeCell ref="H18:J18"/>
    <mergeCell ref="K18:M18"/>
    <mergeCell ref="N18:P18"/>
    <mergeCell ref="U41:AB41"/>
    <mergeCell ref="U40:X40"/>
    <mergeCell ref="Y40:AB40"/>
    <mergeCell ref="N21:P21"/>
    <mergeCell ref="Q21:S21"/>
    <mergeCell ref="K22:M22"/>
    <mergeCell ref="N22:P22"/>
    <mergeCell ref="Q22:S22"/>
    <mergeCell ref="K33:M33"/>
    <mergeCell ref="N33:P33"/>
    <mergeCell ref="Q33:S33"/>
    <mergeCell ref="K23:M23"/>
    <mergeCell ref="N23:P23"/>
    <mergeCell ref="Q23:S23"/>
    <mergeCell ref="K24:M24"/>
    <mergeCell ref="N24:P24"/>
    <mergeCell ref="Q24:S24"/>
    <mergeCell ref="Q36:S36"/>
    <mergeCell ref="B33:D36"/>
    <mergeCell ref="E33:G33"/>
    <mergeCell ref="E19:G19"/>
    <mergeCell ref="E23:G23"/>
    <mergeCell ref="H19:J19"/>
    <mergeCell ref="E22:G22"/>
    <mergeCell ref="H22:J22"/>
    <mergeCell ref="H33:J33"/>
    <mergeCell ref="H23:J23"/>
    <mergeCell ref="E24:G24"/>
    <mergeCell ref="H24:J24"/>
    <mergeCell ref="E36:G36"/>
    <mergeCell ref="H36:J36"/>
    <mergeCell ref="E28:G28"/>
    <mergeCell ref="H28:J28"/>
    <mergeCell ref="B29:D32"/>
    <mergeCell ref="E29:G29"/>
    <mergeCell ref="H29:J29"/>
    <mergeCell ref="E34:G34"/>
    <mergeCell ref="H34:J34"/>
    <mergeCell ref="K34:M34"/>
    <mergeCell ref="N34:P34"/>
    <mergeCell ref="Q34:S34"/>
    <mergeCell ref="H17:J17"/>
    <mergeCell ref="K17:M17"/>
    <mergeCell ref="AF9:AG9"/>
    <mergeCell ref="AF11:AG11"/>
    <mergeCell ref="T12:Z12"/>
    <mergeCell ref="H13:N13"/>
    <mergeCell ref="H12:N12"/>
    <mergeCell ref="H11:N11"/>
    <mergeCell ref="B25:D28"/>
    <mergeCell ref="E25:G25"/>
    <mergeCell ref="AF8:AG8"/>
    <mergeCell ref="H15:S15"/>
    <mergeCell ref="E15:G16"/>
    <mergeCell ref="T15:V16"/>
    <mergeCell ref="W15:Y16"/>
    <mergeCell ref="Z15:AB16"/>
    <mergeCell ref="B16:D16"/>
    <mergeCell ref="H16:J16"/>
    <mergeCell ref="K16:M16"/>
    <mergeCell ref="N16:P16"/>
    <mergeCell ref="Q16:S16"/>
    <mergeCell ref="A1:L2"/>
    <mergeCell ref="A3:L3"/>
    <mergeCell ref="A4:L4"/>
    <mergeCell ref="A8:C8"/>
    <mergeCell ref="B17:D20"/>
    <mergeCell ref="E17:G17"/>
    <mergeCell ref="K19:M19"/>
    <mergeCell ref="B15:D15"/>
    <mergeCell ref="H21:J21"/>
    <mergeCell ref="K21:M21"/>
    <mergeCell ref="B21:D24"/>
    <mergeCell ref="E21:G21"/>
    <mergeCell ref="G6:AC6"/>
    <mergeCell ref="V3:W3"/>
    <mergeCell ref="G5:AC5"/>
    <mergeCell ref="G7:N7"/>
    <mergeCell ref="T7:Y7"/>
    <mergeCell ref="AC7:AH7"/>
    <mergeCell ref="E20:G20"/>
    <mergeCell ref="H20:J20"/>
    <mergeCell ref="K20:M20"/>
    <mergeCell ref="N20:P20"/>
    <mergeCell ref="Q20:S20"/>
    <mergeCell ref="D8:J8"/>
    <mergeCell ref="E35:G35"/>
    <mergeCell ref="H35:J35"/>
    <mergeCell ref="K35:M35"/>
    <mergeCell ref="N35:P35"/>
    <mergeCell ref="Q35:S35"/>
    <mergeCell ref="K36:M36"/>
    <mergeCell ref="N36:P36"/>
    <mergeCell ref="Q28:S28"/>
    <mergeCell ref="H25:J25"/>
    <mergeCell ref="K25:M25"/>
    <mergeCell ref="N25:P25"/>
    <mergeCell ref="Q25:S25"/>
    <mergeCell ref="E26:G26"/>
    <mergeCell ref="H26:J26"/>
    <mergeCell ref="K26:M26"/>
    <mergeCell ref="N26:P26"/>
    <mergeCell ref="Q26:S26"/>
    <mergeCell ref="E27:G27"/>
    <mergeCell ref="H27:J27"/>
    <mergeCell ref="K27:M27"/>
    <mergeCell ref="N27:P27"/>
    <mergeCell ref="Q27:S27"/>
    <mergeCell ref="K28:M28"/>
    <mergeCell ref="N28:P28"/>
    <mergeCell ref="T33:V36"/>
    <mergeCell ref="W33:Y36"/>
    <mergeCell ref="Z33:AB36"/>
    <mergeCell ref="AC33:AE36"/>
    <mergeCell ref="AF33:AH36"/>
    <mergeCell ref="AC15:AH15"/>
    <mergeCell ref="AC16:AE16"/>
    <mergeCell ref="AF16:AH16"/>
    <mergeCell ref="AC17:AE20"/>
    <mergeCell ref="AF17:AH20"/>
    <mergeCell ref="AC21:AE24"/>
    <mergeCell ref="AF21:AH24"/>
    <mergeCell ref="AC25:AE28"/>
    <mergeCell ref="AF25:AH28"/>
    <mergeCell ref="Z25:AB28"/>
    <mergeCell ref="K29:M29"/>
    <mergeCell ref="N29:P29"/>
    <mergeCell ref="Q29:S29"/>
    <mergeCell ref="T29:V32"/>
    <mergeCell ref="W29:Y32"/>
    <mergeCell ref="Z29:AB32"/>
    <mergeCell ref="AC29:AE32"/>
    <mergeCell ref="AF29:AH32"/>
    <mergeCell ref="E30:G30"/>
    <mergeCell ref="H30:J30"/>
    <mergeCell ref="K30:M30"/>
    <mergeCell ref="N30:P30"/>
    <mergeCell ref="Q30:S30"/>
    <mergeCell ref="E31:G31"/>
    <mergeCell ref="H31:J31"/>
    <mergeCell ref="K31:M31"/>
    <mergeCell ref="N31:P31"/>
    <mergeCell ref="Q31:S31"/>
    <mergeCell ref="E32:G32"/>
    <mergeCell ref="H32:J32"/>
    <mergeCell ref="K32:M32"/>
    <mergeCell ref="N32:P32"/>
    <mergeCell ref="Q32:S32"/>
  </mergeCells>
  <dataValidations count="1">
    <dataValidation type="list" allowBlank="1" showInputMessage="1" showErrorMessage="1" sqref="F43:M43">
      <formula1>$G$46:$G$50</formula1>
    </dataValidation>
  </dataValidations>
  <pageMargins left="0.39370078740157483" right="0.39370078740157483" top="0.51181102362204722" bottom="0.11811023622047245" header="0.31496062992125984" footer="0.31496062992125984"/>
  <pageSetup paperSize="9" scale="87" orientation="portrait" horizontalDpi="300" verticalDpi="360" r:id="rId1"/>
  <headerFooter>
    <oddFooter>&amp;R&amp;"Gulim,Regular"&amp;10SP-FMT-04-01 Rev.1 Effective date 01-Apr-2017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24</xdr:col>
                    <xdr:colOff>19050</xdr:colOff>
                    <xdr:row>3</xdr:row>
                    <xdr:rowOff>104775</xdr:rowOff>
                  </from>
                  <to>
                    <xdr:col>25</xdr:col>
                    <xdr:colOff>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16</xdr:col>
                    <xdr:colOff>9525</xdr:colOff>
                    <xdr:row>3</xdr:row>
                    <xdr:rowOff>85725</xdr:rowOff>
                  </from>
                  <to>
                    <xdr:col>17</xdr:col>
                    <xdr:colOff>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104775</xdr:rowOff>
                  </from>
                  <to>
                    <xdr:col>7</xdr:col>
                    <xdr:colOff>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104775</xdr:rowOff>
                  </from>
                  <to>
                    <xdr:col>11</xdr:col>
                    <xdr:colOff>0</xdr:colOff>
                    <xdr:row>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60"/>
  <sheetViews>
    <sheetView view="pageBreakPreview" topLeftCell="A19" zoomScaleSheetLayoutView="100" workbookViewId="0">
      <selection activeCell="K35" sqref="K35"/>
    </sheetView>
  </sheetViews>
  <sheetFormatPr defaultColWidth="9.140625" defaultRowHeight="20.25"/>
  <cols>
    <col min="1" max="9" width="3.7109375" style="72" customWidth="1"/>
    <col min="10" max="13" width="3.42578125" style="72" customWidth="1"/>
    <col min="14" max="14" width="3.7109375" style="72" customWidth="1"/>
    <col min="15" max="21" width="3.42578125" style="72" customWidth="1"/>
    <col min="22" max="22" width="3.7109375" style="72" customWidth="1"/>
    <col min="23" max="28" width="3.42578125" style="72" customWidth="1"/>
    <col min="29" max="31" width="3.7109375" style="72" customWidth="1"/>
    <col min="32" max="256" width="9.140625" style="72"/>
    <col min="257" max="265" width="3.7109375" style="72" customWidth="1"/>
    <col min="266" max="269" width="3.42578125" style="72" customWidth="1"/>
    <col min="270" max="270" width="3.7109375" style="72" customWidth="1"/>
    <col min="271" max="277" width="3.42578125" style="72" customWidth="1"/>
    <col min="278" max="278" width="3.7109375" style="72" customWidth="1"/>
    <col min="279" max="284" width="3.42578125" style="72" customWidth="1"/>
    <col min="285" max="287" width="3.7109375" style="72" customWidth="1"/>
    <col min="288" max="512" width="9.140625" style="72"/>
    <col min="513" max="521" width="3.7109375" style="72" customWidth="1"/>
    <col min="522" max="525" width="3.42578125" style="72" customWidth="1"/>
    <col min="526" max="526" width="3.7109375" style="72" customWidth="1"/>
    <col min="527" max="533" width="3.42578125" style="72" customWidth="1"/>
    <col min="534" max="534" width="3.7109375" style="72" customWidth="1"/>
    <col min="535" max="540" width="3.42578125" style="72" customWidth="1"/>
    <col min="541" max="543" width="3.7109375" style="72" customWidth="1"/>
    <col min="544" max="768" width="9.140625" style="72"/>
    <col min="769" max="777" width="3.7109375" style="72" customWidth="1"/>
    <col min="778" max="781" width="3.42578125" style="72" customWidth="1"/>
    <col min="782" max="782" width="3.7109375" style="72" customWidth="1"/>
    <col min="783" max="789" width="3.42578125" style="72" customWidth="1"/>
    <col min="790" max="790" width="3.7109375" style="72" customWidth="1"/>
    <col min="791" max="796" width="3.42578125" style="72" customWidth="1"/>
    <col min="797" max="799" width="3.7109375" style="72" customWidth="1"/>
    <col min="800" max="1024" width="9.140625" style="72"/>
    <col min="1025" max="1033" width="3.7109375" style="72" customWidth="1"/>
    <col min="1034" max="1037" width="3.42578125" style="72" customWidth="1"/>
    <col min="1038" max="1038" width="3.7109375" style="72" customWidth="1"/>
    <col min="1039" max="1045" width="3.42578125" style="72" customWidth="1"/>
    <col min="1046" max="1046" width="3.7109375" style="72" customWidth="1"/>
    <col min="1047" max="1052" width="3.42578125" style="72" customWidth="1"/>
    <col min="1053" max="1055" width="3.7109375" style="72" customWidth="1"/>
    <col min="1056" max="1280" width="9.140625" style="72"/>
    <col min="1281" max="1289" width="3.7109375" style="72" customWidth="1"/>
    <col min="1290" max="1293" width="3.42578125" style="72" customWidth="1"/>
    <col min="1294" max="1294" width="3.7109375" style="72" customWidth="1"/>
    <col min="1295" max="1301" width="3.42578125" style="72" customWidth="1"/>
    <col min="1302" max="1302" width="3.7109375" style="72" customWidth="1"/>
    <col min="1303" max="1308" width="3.42578125" style="72" customWidth="1"/>
    <col min="1309" max="1311" width="3.7109375" style="72" customWidth="1"/>
    <col min="1312" max="1536" width="9.140625" style="72"/>
    <col min="1537" max="1545" width="3.7109375" style="72" customWidth="1"/>
    <col min="1546" max="1549" width="3.42578125" style="72" customWidth="1"/>
    <col min="1550" max="1550" width="3.7109375" style="72" customWidth="1"/>
    <col min="1551" max="1557" width="3.42578125" style="72" customWidth="1"/>
    <col min="1558" max="1558" width="3.7109375" style="72" customWidth="1"/>
    <col min="1559" max="1564" width="3.42578125" style="72" customWidth="1"/>
    <col min="1565" max="1567" width="3.7109375" style="72" customWidth="1"/>
    <col min="1568" max="1792" width="9.140625" style="72"/>
    <col min="1793" max="1801" width="3.7109375" style="72" customWidth="1"/>
    <col min="1802" max="1805" width="3.42578125" style="72" customWidth="1"/>
    <col min="1806" max="1806" width="3.7109375" style="72" customWidth="1"/>
    <col min="1807" max="1813" width="3.42578125" style="72" customWidth="1"/>
    <col min="1814" max="1814" width="3.7109375" style="72" customWidth="1"/>
    <col min="1815" max="1820" width="3.42578125" style="72" customWidth="1"/>
    <col min="1821" max="1823" width="3.7109375" style="72" customWidth="1"/>
    <col min="1824" max="2048" width="9.140625" style="72"/>
    <col min="2049" max="2057" width="3.7109375" style="72" customWidth="1"/>
    <col min="2058" max="2061" width="3.42578125" style="72" customWidth="1"/>
    <col min="2062" max="2062" width="3.7109375" style="72" customWidth="1"/>
    <col min="2063" max="2069" width="3.42578125" style="72" customWidth="1"/>
    <col min="2070" max="2070" width="3.7109375" style="72" customWidth="1"/>
    <col min="2071" max="2076" width="3.42578125" style="72" customWidth="1"/>
    <col min="2077" max="2079" width="3.7109375" style="72" customWidth="1"/>
    <col min="2080" max="2304" width="9.140625" style="72"/>
    <col min="2305" max="2313" width="3.7109375" style="72" customWidth="1"/>
    <col min="2314" max="2317" width="3.42578125" style="72" customWidth="1"/>
    <col min="2318" max="2318" width="3.7109375" style="72" customWidth="1"/>
    <col min="2319" max="2325" width="3.42578125" style="72" customWidth="1"/>
    <col min="2326" max="2326" width="3.7109375" style="72" customWidth="1"/>
    <col min="2327" max="2332" width="3.42578125" style="72" customWidth="1"/>
    <col min="2333" max="2335" width="3.7109375" style="72" customWidth="1"/>
    <col min="2336" max="2560" width="9.140625" style="72"/>
    <col min="2561" max="2569" width="3.7109375" style="72" customWidth="1"/>
    <col min="2570" max="2573" width="3.42578125" style="72" customWidth="1"/>
    <col min="2574" max="2574" width="3.7109375" style="72" customWidth="1"/>
    <col min="2575" max="2581" width="3.42578125" style="72" customWidth="1"/>
    <col min="2582" max="2582" width="3.7109375" style="72" customWidth="1"/>
    <col min="2583" max="2588" width="3.42578125" style="72" customWidth="1"/>
    <col min="2589" max="2591" width="3.7109375" style="72" customWidth="1"/>
    <col min="2592" max="2816" width="9.140625" style="72"/>
    <col min="2817" max="2825" width="3.7109375" style="72" customWidth="1"/>
    <col min="2826" max="2829" width="3.42578125" style="72" customWidth="1"/>
    <col min="2830" max="2830" width="3.7109375" style="72" customWidth="1"/>
    <col min="2831" max="2837" width="3.42578125" style="72" customWidth="1"/>
    <col min="2838" max="2838" width="3.7109375" style="72" customWidth="1"/>
    <col min="2839" max="2844" width="3.42578125" style="72" customWidth="1"/>
    <col min="2845" max="2847" width="3.7109375" style="72" customWidth="1"/>
    <col min="2848" max="3072" width="9.140625" style="72"/>
    <col min="3073" max="3081" width="3.7109375" style="72" customWidth="1"/>
    <col min="3082" max="3085" width="3.42578125" style="72" customWidth="1"/>
    <col min="3086" max="3086" width="3.7109375" style="72" customWidth="1"/>
    <col min="3087" max="3093" width="3.42578125" style="72" customWidth="1"/>
    <col min="3094" max="3094" width="3.7109375" style="72" customWidth="1"/>
    <col min="3095" max="3100" width="3.42578125" style="72" customWidth="1"/>
    <col min="3101" max="3103" width="3.7109375" style="72" customWidth="1"/>
    <col min="3104" max="3328" width="9.140625" style="72"/>
    <col min="3329" max="3337" width="3.7109375" style="72" customWidth="1"/>
    <col min="3338" max="3341" width="3.42578125" style="72" customWidth="1"/>
    <col min="3342" max="3342" width="3.7109375" style="72" customWidth="1"/>
    <col min="3343" max="3349" width="3.42578125" style="72" customWidth="1"/>
    <col min="3350" max="3350" width="3.7109375" style="72" customWidth="1"/>
    <col min="3351" max="3356" width="3.42578125" style="72" customWidth="1"/>
    <col min="3357" max="3359" width="3.7109375" style="72" customWidth="1"/>
    <col min="3360" max="3584" width="9.140625" style="72"/>
    <col min="3585" max="3593" width="3.7109375" style="72" customWidth="1"/>
    <col min="3594" max="3597" width="3.42578125" style="72" customWidth="1"/>
    <col min="3598" max="3598" width="3.7109375" style="72" customWidth="1"/>
    <col min="3599" max="3605" width="3.42578125" style="72" customWidth="1"/>
    <col min="3606" max="3606" width="3.7109375" style="72" customWidth="1"/>
    <col min="3607" max="3612" width="3.42578125" style="72" customWidth="1"/>
    <col min="3613" max="3615" width="3.7109375" style="72" customWidth="1"/>
    <col min="3616" max="3840" width="9.140625" style="72"/>
    <col min="3841" max="3849" width="3.7109375" style="72" customWidth="1"/>
    <col min="3850" max="3853" width="3.42578125" style="72" customWidth="1"/>
    <col min="3854" max="3854" width="3.7109375" style="72" customWidth="1"/>
    <col min="3855" max="3861" width="3.42578125" style="72" customWidth="1"/>
    <col min="3862" max="3862" width="3.7109375" style="72" customWidth="1"/>
    <col min="3863" max="3868" width="3.42578125" style="72" customWidth="1"/>
    <col min="3869" max="3871" width="3.7109375" style="72" customWidth="1"/>
    <col min="3872" max="4096" width="9.140625" style="72"/>
    <col min="4097" max="4105" width="3.7109375" style="72" customWidth="1"/>
    <col min="4106" max="4109" width="3.42578125" style="72" customWidth="1"/>
    <col min="4110" max="4110" width="3.7109375" style="72" customWidth="1"/>
    <col min="4111" max="4117" width="3.42578125" style="72" customWidth="1"/>
    <col min="4118" max="4118" width="3.7109375" style="72" customWidth="1"/>
    <col min="4119" max="4124" width="3.42578125" style="72" customWidth="1"/>
    <col min="4125" max="4127" width="3.7109375" style="72" customWidth="1"/>
    <col min="4128" max="4352" width="9.140625" style="72"/>
    <col min="4353" max="4361" width="3.7109375" style="72" customWidth="1"/>
    <col min="4362" max="4365" width="3.42578125" style="72" customWidth="1"/>
    <col min="4366" max="4366" width="3.7109375" style="72" customWidth="1"/>
    <col min="4367" max="4373" width="3.42578125" style="72" customWidth="1"/>
    <col min="4374" max="4374" width="3.7109375" style="72" customWidth="1"/>
    <col min="4375" max="4380" width="3.42578125" style="72" customWidth="1"/>
    <col min="4381" max="4383" width="3.7109375" style="72" customWidth="1"/>
    <col min="4384" max="4608" width="9.140625" style="72"/>
    <col min="4609" max="4617" width="3.7109375" style="72" customWidth="1"/>
    <col min="4618" max="4621" width="3.42578125" style="72" customWidth="1"/>
    <col min="4622" max="4622" width="3.7109375" style="72" customWidth="1"/>
    <col min="4623" max="4629" width="3.42578125" style="72" customWidth="1"/>
    <col min="4630" max="4630" width="3.7109375" style="72" customWidth="1"/>
    <col min="4631" max="4636" width="3.42578125" style="72" customWidth="1"/>
    <col min="4637" max="4639" width="3.7109375" style="72" customWidth="1"/>
    <col min="4640" max="4864" width="9.140625" style="72"/>
    <col min="4865" max="4873" width="3.7109375" style="72" customWidth="1"/>
    <col min="4874" max="4877" width="3.42578125" style="72" customWidth="1"/>
    <col min="4878" max="4878" width="3.7109375" style="72" customWidth="1"/>
    <col min="4879" max="4885" width="3.42578125" style="72" customWidth="1"/>
    <col min="4886" max="4886" width="3.7109375" style="72" customWidth="1"/>
    <col min="4887" max="4892" width="3.42578125" style="72" customWidth="1"/>
    <col min="4893" max="4895" width="3.7109375" style="72" customWidth="1"/>
    <col min="4896" max="5120" width="9.140625" style="72"/>
    <col min="5121" max="5129" width="3.7109375" style="72" customWidth="1"/>
    <col min="5130" max="5133" width="3.42578125" style="72" customWidth="1"/>
    <col min="5134" max="5134" width="3.7109375" style="72" customWidth="1"/>
    <col min="5135" max="5141" width="3.42578125" style="72" customWidth="1"/>
    <col min="5142" max="5142" width="3.7109375" style="72" customWidth="1"/>
    <col min="5143" max="5148" width="3.42578125" style="72" customWidth="1"/>
    <col min="5149" max="5151" width="3.7109375" style="72" customWidth="1"/>
    <col min="5152" max="5376" width="9.140625" style="72"/>
    <col min="5377" max="5385" width="3.7109375" style="72" customWidth="1"/>
    <col min="5386" max="5389" width="3.42578125" style="72" customWidth="1"/>
    <col min="5390" max="5390" width="3.7109375" style="72" customWidth="1"/>
    <col min="5391" max="5397" width="3.42578125" style="72" customWidth="1"/>
    <col min="5398" max="5398" width="3.7109375" style="72" customWidth="1"/>
    <col min="5399" max="5404" width="3.42578125" style="72" customWidth="1"/>
    <col min="5405" max="5407" width="3.7109375" style="72" customWidth="1"/>
    <col min="5408" max="5632" width="9.140625" style="72"/>
    <col min="5633" max="5641" width="3.7109375" style="72" customWidth="1"/>
    <col min="5642" max="5645" width="3.42578125" style="72" customWidth="1"/>
    <col min="5646" max="5646" width="3.7109375" style="72" customWidth="1"/>
    <col min="5647" max="5653" width="3.42578125" style="72" customWidth="1"/>
    <col min="5654" max="5654" width="3.7109375" style="72" customWidth="1"/>
    <col min="5655" max="5660" width="3.42578125" style="72" customWidth="1"/>
    <col min="5661" max="5663" width="3.7109375" style="72" customWidth="1"/>
    <col min="5664" max="5888" width="9.140625" style="72"/>
    <col min="5889" max="5897" width="3.7109375" style="72" customWidth="1"/>
    <col min="5898" max="5901" width="3.42578125" style="72" customWidth="1"/>
    <col min="5902" max="5902" width="3.7109375" style="72" customWidth="1"/>
    <col min="5903" max="5909" width="3.42578125" style="72" customWidth="1"/>
    <col min="5910" max="5910" width="3.7109375" style="72" customWidth="1"/>
    <col min="5911" max="5916" width="3.42578125" style="72" customWidth="1"/>
    <col min="5917" max="5919" width="3.7109375" style="72" customWidth="1"/>
    <col min="5920" max="6144" width="9.140625" style="72"/>
    <col min="6145" max="6153" width="3.7109375" style="72" customWidth="1"/>
    <col min="6154" max="6157" width="3.42578125" style="72" customWidth="1"/>
    <col min="6158" max="6158" width="3.7109375" style="72" customWidth="1"/>
    <col min="6159" max="6165" width="3.42578125" style="72" customWidth="1"/>
    <col min="6166" max="6166" width="3.7109375" style="72" customWidth="1"/>
    <col min="6167" max="6172" width="3.42578125" style="72" customWidth="1"/>
    <col min="6173" max="6175" width="3.7109375" style="72" customWidth="1"/>
    <col min="6176" max="6400" width="9.140625" style="72"/>
    <col min="6401" max="6409" width="3.7109375" style="72" customWidth="1"/>
    <col min="6410" max="6413" width="3.42578125" style="72" customWidth="1"/>
    <col min="6414" max="6414" width="3.7109375" style="72" customWidth="1"/>
    <col min="6415" max="6421" width="3.42578125" style="72" customWidth="1"/>
    <col min="6422" max="6422" width="3.7109375" style="72" customWidth="1"/>
    <col min="6423" max="6428" width="3.42578125" style="72" customWidth="1"/>
    <col min="6429" max="6431" width="3.7109375" style="72" customWidth="1"/>
    <col min="6432" max="6656" width="9.140625" style="72"/>
    <col min="6657" max="6665" width="3.7109375" style="72" customWidth="1"/>
    <col min="6666" max="6669" width="3.42578125" style="72" customWidth="1"/>
    <col min="6670" max="6670" width="3.7109375" style="72" customWidth="1"/>
    <col min="6671" max="6677" width="3.42578125" style="72" customWidth="1"/>
    <col min="6678" max="6678" width="3.7109375" style="72" customWidth="1"/>
    <col min="6679" max="6684" width="3.42578125" style="72" customWidth="1"/>
    <col min="6685" max="6687" width="3.7109375" style="72" customWidth="1"/>
    <col min="6688" max="6912" width="9.140625" style="72"/>
    <col min="6913" max="6921" width="3.7109375" style="72" customWidth="1"/>
    <col min="6922" max="6925" width="3.42578125" style="72" customWidth="1"/>
    <col min="6926" max="6926" width="3.7109375" style="72" customWidth="1"/>
    <col min="6927" max="6933" width="3.42578125" style="72" customWidth="1"/>
    <col min="6934" max="6934" width="3.7109375" style="72" customWidth="1"/>
    <col min="6935" max="6940" width="3.42578125" style="72" customWidth="1"/>
    <col min="6941" max="6943" width="3.7109375" style="72" customWidth="1"/>
    <col min="6944" max="7168" width="9.140625" style="72"/>
    <col min="7169" max="7177" width="3.7109375" style="72" customWidth="1"/>
    <col min="7178" max="7181" width="3.42578125" style="72" customWidth="1"/>
    <col min="7182" max="7182" width="3.7109375" style="72" customWidth="1"/>
    <col min="7183" max="7189" width="3.42578125" style="72" customWidth="1"/>
    <col min="7190" max="7190" width="3.7109375" style="72" customWidth="1"/>
    <col min="7191" max="7196" width="3.42578125" style="72" customWidth="1"/>
    <col min="7197" max="7199" width="3.7109375" style="72" customWidth="1"/>
    <col min="7200" max="7424" width="9.140625" style="72"/>
    <col min="7425" max="7433" width="3.7109375" style="72" customWidth="1"/>
    <col min="7434" max="7437" width="3.42578125" style="72" customWidth="1"/>
    <col min="7438" max="7438" width="3.7109375" style="72" customWidth="1"/>
    <col min="7439" max="7445" width="3.42578125" style="72" customWidth="1"/>
    <col min="7446" max="7446" width="3.7109375" style="72" customWidth="1"/>
    <col min="7447" max="7452" width="3.42578125" style="72" customWidth="1"/>
    <col min="7453" max="7455" width="3.7109375" style="72" customWidth="1"/>
    <col min="7456" max="7680" width="9.140625" style="72"/>
    <col min="7681" max="7689" width="3.7109375" style="72" customWidth="1"/>
    <col min="7690" max="7693" width="3.42578125" style="72" customWidth="1"/>
    <col min="7694" max="7694" width="3.7109375" style="72" customWidth="1"/>
    <col min="7695" max="7701" width="3.42578125" style="72" customWidth="1"/>
    <col min="7702" max="7702" width="3.7109375" style="72" customWidth="1"/>
    <col min="7703" max="7708" width="3.42578125" style="72" customWidth="1"/>
    <col min="7709" max="7711" width="3.7109375" style="72" customWidth="1"/>
    <col min="7712" max="7936" width="9.140625" style="72"/>
    <col min="7937" max="7945" width="3.7109375" style="72" customWidth="1"/>
    <col min="7946" max="7949" width="3.42578125" style="72" customWidth="1"/>
    <col min="7950" max="7950" width="3.7109375" style="72" customWidth="1"/>
    <col min="7951" max="7957" width="3.42578125" style="72" customWidth="1"/>
    <col min="7958" max="7958" width="3.7109375" style="72" customWidth="1"/>
    <col min="7959" max="7964" width="3.42578125" style="72" customWidth="1"/>
    <col min="7965" max="7967" width="3.7109375" style="72" customWidth="1"/>
    <col min="7968" max="8192" width="9.140625" style="72"/>
    <col min="8193" max="8201" width="3.7109375" style="72" customWidth="1"/>
    <col min="8202" max="8205" width="3.42578125" style="72" customWidth="1"/>
    <col min="8206" max="8206" width="3.7109375" style="72" customWidth="1"/>
    <col min="8207" max="8213" width="3.42578125" style="72" customWidth="1"/>
    <col min="8214" max="8214" width="3.7109375" style="72" customWidth="1"/>
    <col min="8215" max="8220" width="3.42578125" style="72" customWidth="1"/>
    <col min="8221" max="8223" width="3.7109375" style="72" customWidth="1"/>
    <col min="8224" max="8448" width="9.140625" style="72"/>
    <col min="8449" max="8457" width="3.7109375" style="72" customWidth="1"/>
    <col min="8458" max="8461" width="3.42578125" style="72" customWidth="1"/>
    <col min="8462" max="8462" width="3.7109375" style="72" customWidth="1"/>
    <col min="8463" max="8469" width="3.42578125" style="72" customWidth="1"/>
    <col min="8470" max="8470" width="3.7109375" style="72" customWidth="1"/>
    <col min="8471" max="8476" width="3.42578125" style="72" customWidth="1"/>
    <col min="8477" max="8479" width="3.7109375" style="72" customWidth="1"/>
    <col min="8480" max="8704" width="9.140625" style="72"/>
    <col min="8705" max="8713" width="3.7109375" style="72" customWidth="1"/>
    <col min="8714" max="8717" width="3.42578125" style="72" customWidth="1"/>
    <col min="8718" max="8718" width="3.7109375" style="72" customWidth="1"/>
    <col min="8719" max="8725" width="3.42578125" style="72" customWidth="1"/>
    <col min="8726" max="8726" width="3.7109375" style="72" customWidth="1"/>
    <col min="8727" max="8732" width="3.42578125" style="72" customWidth="1"/>
    <col min="8733" max="8735" width="3.7109375" style="72" customWidth="1"/>
    <col min="8736" max="8960" width="9.140625" style="72"/>
    <col min="8961" max="8969" width="3.7109375" style="72" customWidth="1"/>
    <col min="8970" max="8973" width="3.42578125" style="72" customWidth="1"/>
    <col min="8974" max="8974" width="3.7109375" style="72" customWidth="1"/>
    <col min="8975" max="8981" width="3.42578125" style="72" customWidth="1"/>
    <col min="8982" max="8982" width="3.7109375" style="72" customWidth="1"/>
    <col min="8983" max="8988" width="3.42578125" style="72" customWidth="1"/>
    <col min="8989" max="8991" width="3.7109375" style="72" customWidth="1"/>
    <col min="8992" max="9216" width="9.140625" style="72"/>
    <col min="9217" max="9225" width="3.7109375" style="72" customWidth="1"/>
    <col min="9226" max="9229" width="3.42578125" style="72" customWidth="1"/>
    <col min="9230" max="9230" width="3.7109375" style="72" customWidth="1"/>
    <col min="9231" max="9237" width="3.42578125" style="72" customWidth="1"/>
    <col min="9238" max="9238" width="3.7109375" style="72" customWidth="1"/>
    <col min="9239" max="9244" width="3.42578125" style="72" customWidth="1"/>
    <col min="9245" max="9247" width="3.7109375" style="72" customWidth="1"/>
    <col min="9248" max="9472" width="9.140625" style="72"/>
    <col min="9473" max="9481" width="3.7109375" style="72" customWidth="1"/>
    <col min="9482" max="9485" width="3.42578125" style="72" customWidth="1"/>
    <col min="9486" max="9486" width="3.7109375" style="72" customWidth="1"/>
    <col min="9487" max="9493" width="3.42578125" style="72" customWidth="1"/>
    <col min="9494" max="9494" width="3.7109375" style="72" customWidth="1"/>
    <col min="9495" max="9500" width="3.42578125" style="72" customWidth="1"/>
    <col min="9501" max="9503" width="3.7109375" style="72" customWidth="1"/>
    <col min="9504" max="9728" width="9.140625" style="72"/>
    <col min="9729" max="9737" width="3.7109375" style="72" customWidth="1"/>
    <col min="9738" max="9741" width="3.42578125" style="72" customWidth="1"/>
    <col min="9742" max="9742" width="3.7109375" style="72" customWidth="1"/>
    <col min="9743" max="9749" width="3.42578125" style="72" customWidth="1"/>
    <col min="9750" max="9750" width="3.7109375" style="72" customWidth="1"/>
    <col min="9751" max="9756" width="3.42578125" style="72" customWidth="1"/>
    <col min="9757" max="9759" width="3.7109375" style="72" customWidth="1"/>
    <col min="9760" max="9984" width="9.140625" style="72"/>
    <col min="9985" max="9993" width="3.7109375" style="72" customWidth="1"/>
    <col min="9994" max="9997" width="3.42578125" style="72" customWidth="1"/>
    <col min="9998" max="9998" width="3.7109375" style="72" customWidth="1"/>
    <col min="9999" max="10005" width="3.42578125" style="72" customWidth="1"/>
    <col min="10006" max="10006" width="3.7109375" style="72" customWidth="1"/>
    <col min="10007" max="10012" width="3.42578125" style="72" customWidth="1"/>
    <col min="10013" max="10015" width="3.7109375" style="72" customWidth="1"/>
    <col min="10016" max="10240" width="9.140625" style="72"/>
    <col min="10241" max="10249" width="3.7109375" style="72" customWidth="1"/>
    <col min="10250" max="10253" width="3.42578125" style="72" customWidth="1"/>
    <col min="10254" max="10254" width="3.7109375" style="72" customWidth="1"/>
    <col min="10255" max="10261" width="3.42578125" style="72" customWidth="1"/>
    <col min="10262" max="10262" width="3.7109375" style="72" customWidth="1"/>
    <col min="10263" max="10268" width="3.42578125" style="72" customWidth="1"/>
    <col min="10269" max="10271" width="3.7109375" style="72" customWidth="1"/>
    <col min="10272" max="10496" width="9.140625" style="72"/>
    <col min="10497" max="10505" width="3.7109375" style="72" customWidth="1"/>
    <col min="10506" max="10509" width="3.42578125" style="72" customWidth="1"/>
    <col min="10510" max="10510" width="3.7109375" style="72" customWidth="1"/>
    <col min="10511" max="10517" width="3.42578125" style="72" customWidth="1"/>
    <col min="10518" max="10518" width="3.7109375" style="72" customWidth="1"/>
    <col min="10519" max="10524" width="3.42578125" style="72" customWidth="1"/>
    <col min="10525" max="10527" width="3.7109375" style="72" customWidth="1"/>
    <col min="10528" max="10752" width="9.140625" style="72"/>
    <col min="10753" max="10761" width="3.7109375" style="72" customWidth="1"/>
    <col min="10762" max="10765" width="3.42578125" style="72" customWidth="1"/>
    <col min="10766" max="10766" width="3.7109375" style="72" customWidth="1"/>
    <col min="10767" max="10773" width="3.42578125" style="72" customWidth="1"/>
    <col min="10774" max="10774" width="3.7109375" style="72" customWidth="1"/>
    <col min="10775" max="10780" width="3.42578125" style="72" customWidth="1"/>
    <col min="10781" max="10783" width="3.7109375" style="72" customWidth="1"/>
    <col min="10784" max="11008" width="9.140625" style="72"/>
    <col min="11009" max="11017" width="3.7109375" style="72" customWidth="1"/>
    <col min="11018" max="11021" width="3.42578125" style="72" customWidth="1"/>
    <col min="11022" max="11022" width="3.7109375" style="72" customWidth="1"/>
    <col min="11023" max="11029" width="3.42578125" style="72" customWidth="1"/>
    <col min="11030" max="11030" width="3.7109375" style="72" customWidth="1"/>
    <col min="11031" max="11036" width="3.42578125" style="72" customWidth="1"/>
    <col min="11037" max="11039" width="3.7109375" style="72" customWidth="1"/>
    <col min="11040" max="11264" width="9.140625" style="72"/>
    <col min="11265" max="11273" width="3.7109375" style="72" customWidth="1"/>
    <col min="11274" max="11277" width="3.42578125" style="72" customWidth="1"/>
    <col min="11278" max="11278" width="3.7109375" style="72" customWidth="1"/>
    <col min="11279" max="11285" width="3.42578125" style="72" customWidth="1"/>
    <col min="11286" max="11286" width="3.7109375" style="72" customWidth="1"/>
    <col min="11287" max="11292" width="3.42578125" style="72" customWidth="1"/>
    <col min="11293" max="11295" width="3.7109375" style="72" customWidth="1"/>
    <col min="11296" max="11520" width="9.140625" style="72"/>
    <col min="11521" max="11529" width="3.7109375" style="72" customWidth="1"/>
    <col min="11530" max="11533" width="3.42578125" style="72" customWidth="1"/>
    <col min="11534" max="11534" width="3.7109375" style="72" customWidth="1"/>
    <col min="11535" max="11541" width="3.42578125" style="72" customWidth="1"/>
    <col min="11542" max="11542" width="3.7109375" style="72" customWidth="1"/>
    <col min="11543" max="11548" width="3.42578125" style="72" customWidth="1"/>
    <col min="11549" max="11551" width="3.7109375" style="72" customWidth="1"/>
    <col min="11552" max="11776" width="9.140625" style="72"/>
    <col min="11777" max="11785" width="3.7109375" style="72" customWidth="1"/>
    <col min="11786" max="11789" width="3.42578125" style="72" customWidth="1"/>
    <col min="11790" max="11790" width="3.7109375" style="72" customWidth="1"/>
    <col min="11791" max="11797" width="3.42578125" style="72" customWidth="1"/>
    <col min="11798" max="11798" width="3.7109375" style="72" customWidth="1"/>
    <col min="11799" max="11804" width="3.42578125" style="72" customWidth="1"/>
    <col min="11805" max="11807" width="3.7109375" style="72" customWidth="1"/>
    <col min="11808" max="12032" width="9.140625" style="72"/>
    <col min="12033" max="12041" width="3.7109375" style="72" customWidth="1"/>
    <col min="12042" max="12045" width="3.42578125" style="72" customWidth="1"/>
    <col min="12046" max="12046" width="3.7109375" style="72" customWidth="1"/>
    <col min="12047" max="12053" width="3.42578125" style="72" customWidth="1"/>
    <col min="12054" max="12054" width="3.7109375" style="72" customWidth="1"/>
    <col min="12055" max="12060" width="3.42578125" style="72" customWidth="1"/>
    <col min="12061" max="12063" width="3.7109375" style="72" customWidth="1"/>
    <col min="12064" max="12288" width="9.140625" style="72"/>
    <col min="12289" max="12297" width="3.7109375" style="72" customWidth="1"/>
    <col min="12298" max="12301" width="3.42578125" style="72" customWidth="1"/>
    <col min="12302" max="12302" width="3.7109375" style="72" customWidth="1"/>
    <col min="12303" max="12309" width="3.42578125" style="72" customWidth="1"/>
    <col min="12310" max="12310" width="3.7109375" style="72" customWidth="1"/>
    <col min="12311" max="12316" width="3.42578125" style="72" customWidth="1"/>
    <col min="12317" max="12319" width="3.7109375" style="72" customWidth="1"/>
    <col min="12320" max="12544" width="9.140625" style="72"/>
    <col min="12545" max="12553" width="3.7109375" style="72" customWidth="1"/>
    <col min="12554" max="12557" width="3.42578125" style="72" customWidth="1"/>
    <col min="12558" max="12558" width="3.7109375" style="72" customWidth="1"/>
    <col min="12559" max="12565" width="3.42578125" style="72" customWidth="1"/>
    <col min="12566" max="12566" width="3.7109375" style="72" customWidth="1"/>
    <col min="12567" max="12572" width="3.42578125" style="72" customWidth="1"/>
    <col min="12573" max="12575" width="3.7109375" style="72" customWidth="1"/>
    <col min="12576" max="12800" width="9.140625" style="72"/>
    <col min="12801" max="12809" width="3.7109375" style="72" customWidth="1"/>
    <col min="12810" max="12813" width="3.42578125" style="72" customWidth="1"/>
    <col min="12814" max="12814" width="3.7109375" style="72" customWidth="1"/>
    <col min="12815" max="12821" width="3.42578125" style="72" customWidth="1"/>
    <col min="12822" max="12822" width="3.7109375" style="72" customWidth="1"/>
    <col min="12823" max="12828" width="3.42578125" style="72" customWidth="1"/>
    <col min="12829" max="12831" width="3.7109375" style="72" customWidth="1"/>
    <col min="12832" max="13056" width="9.140625" style="72"/>
    <col min="13057" max="13065" width="3.7109375" style="72" customWidth="1"/>
    <col min="13066" max="13069" width="3.42578125" style="72" customWidth="1"/>
    <col min="13070" max="13070" width="3.7109375" style="72" customWidth="1"/>
    <col min="13071" max="13077" width="3.42578125" style="72" customWidth="1"/>
    <col min="13078" max="13078" width="3.7109375" style="72" customWidth="1"/>
    <col min="13079" max="13084" width="3.42578125" style="72" customWidth="1"/>
    <col min="13085" max="13087" width="3.7109375" style="72" customWidth="1"/>
    <col min="13088" max="13312" width="9.140625" style="72"/>
    <col min="13313" max="13321" width="3.7109375" style="72" customWidth="1"/>
    <col min="13322" max="13325" width="3.42578125" style="72" customWidth="1"/>
    <col min="13326" max="13326" width="3.7109375" style="72" customWidth="1"/>
    <col min="13327" max="13333" width="3.42578125" style="72" customWidth="1"/>
    <col min="13334" max="13334" width="3.7109375" style="72" customWidth="1"/>
    <col min="13335" max="13340" width="3.42578125" style="72" customWidth="1"/>
    <col min="13341" max="13343" width="3.7109375" style="72" customWidth="1"/>
    <col min="13344" max="13568" width="9.140625" style="72"/>
    <col min="13569" max="13577" width="3.7109375" style="72" customWidth="1"/>
    <col min="13578" max="13581" width="3.42578125" style="72" customWidth="1"/>
    <col min="13582" max="13582" width="3.7109375" style="72" customWidth="1"/>
    <col min="13583" max="13589" width="3.42578125" style="72" customWidth="1"/>
    <col min="13590" max="13590" width="3.7109375" style="72" customWidth="1"/>
    <col min="13591" max="13596" width="3.42578125" style="72" customWidth="1"/>
    <col min="13597" max="13599" width="3.7109375" style="72" customWidth="1"/>
    <col min="13600" max="13824" width="9.140625" style="72"/>
    <col min="13825" max="13833" width="3.7109375" style="72" customWidth="1"/>
    <col min="13834" max="13837" width="3.42578125" style="72" customWidth="1"/>
    <col min="13838" max="13838" width="3.7109375" style="72" customWidth="1"/>
    <col min="13839" max="13845" width="3.42578125" style="72" customWidth="1"/>
    <col min="13846" max="13846" width="3.7109375" style="72" customWidth="1"/>
    <col min="13847" max="13852" width="3.42578125" style="72" customWidth="1"/>
    <col min="13853" max="13855" width="3.7109375" style="72" customWidth="1"/>
    <col min="13856" max="14080" width="9.140625" style="72"/>
    <col min="14081" max="14089" width="3.7109375" style="72" customWidth="1"/>
    <col min="14090" max="14093" width="3.42578125" style="72" customWidth="1"/>
    <col min="14094" max="14094" width="3.7109375" style="72" customWidth="1"/>
    <col min="14095" max="14101" width="3.42578125" style="72" customWidth="1"/>
    <col min="14102" max="14102" width="3.7109375" style="72" customWidth="1"/>
    <col min="14103" max="14108" width="3.42578125" style="72" customWidth="1"/>
    <col min="14109" max="14111" width="3.7109375" style="72" customWidth="1"/>
    <col min="14112" max="14336" width="9.140625" style="72"/>
    <col min="14337" max="14345" width="3.7109375" style="72" customWidth="1"/>
    <col min="14346" max="14349" width="3.42578125" style="72" customWidth="1"/>
    <col min="14350" max="14350" width="3.7109375" style="72" customWidth="1"/>
    <col min="14351" max="14357" width="3.42578125" style="72" customWidth="1"/>
    <col min="14358" max="14358" width="3.7109375" style="72" customWidth="1"/>
    <col min="14359" max="14364" width="3.42578125" style="72" customWidth="1"/>
    <col min="14365" max="14367" width="3.7109375" style="72" customWidth="1"/>
    <col min="14368" max="14592" width="9.140625" style="72"/>
    <col min="14593" max="14601" width="3.7109375" style="72" customWidth="1"/>
    <col min="14602" max="14605" width="3.42578125" style="72" customWidth="1"/>
    <col min="14606" max="14606" width="3.7109375" style="72" customWidth="1"/>
    <col min="14607" max="14613" width="3.42578125" style="72" customWidth="1"/>
    <col min="14614" max="14614" width="3.7109375" style="72" customWidth="1"/>
    <col min="14615" max="14620" width="3.42578125" style="72" customWidth="1"/>
    <col min="14621" max="14623" width="3.7109375" style="72" customWidth="1"/>
    <col min="14624" max="14848" width="9.140625" style="72"/>
    <col min="14849" max="14857" width="3.7109375" style="72" customWidth="1"/>
    <col min="14858" max="14861" width="3.42578125" style="72" customWidth="1"/>
    <col min="14862" max="14862" width="3.7109375" style="72" customWidth="1"/>
    <col min="14863" max="14869" width="3.42578125" style="72" customWidth="1"/>
    <col min="14870" max="14870" width="3.7109375" style="72" customWidth="1"/>
    <col min="14871" max="14876" width="3.42578125" style="72" customWidth="1"/>
    <col min="14877" max="14879" width="3.7109375" style="72" customWidth="1"/>
    <col min="14880" max="15104" width="9.140625" style="72"/>
    <col min="15105" max="15113" width="3.7109375" style="72" customWidth="1"/>
    <col min="15114" max="15117" width="3.42578125" style="72" customWidth="1"/>
    <col min="15118" max="15118" width="3.7109375" style="72" customWidth="1"/>
    <col min="15119" max="15125" width="3.42578125" style="72" customWidth="1"/>
    <col min="15126" max="15126" width="3.7109375" style="72" customWidth="1"/>
    <col min="15127" max="15132" width="3.42578125" style="72" customWidth="1"/>
    <col min="15133" max="15135" width="3.7109375" style="72" customWidth="1"/>
    <col min="15136" max="15360" width="9.140625" style="72"/>
    <col min="15361" max="15369" width="3.7109375" style="72" customWidth="1"/>
    <col min="15370" max="15373" width="3.42578125" style="72" customWidth="1"/>
    <col min="15374" max="15374" width="3.7109375" style="72" customWidth="1"/>
    <col min="15375" max="15381" width="3.42578125" style="72" customWidth="1"/>
    <col min="15382" max="15382" width="3.7109375" style="72" customWidth="1"/>
    <col min="15383" max="15388" width="3.42578125" style="72" customWidth="1"/>
    <col min="15389" max="15391" width="3.7109375" style="72" customWidth="1"/>
    <col min="15392" max="15616" width="9.140625" style="72"/>
    <col min="15617" max="15625" width="3.7109375" style="72" customWidth="1"/>
    <col min="15626" max="15629" width="3.42578125" style="72" customWidth="1"/>
    <col min="15630" max="15630" width="3.7109375" style="72" customWidth="1"/>
    <col min="15631" max="15637" width="3.42578125" style="72" customWidth="1"/>
    <col min="15638" max="15638" width="3.7109375" style="72" customWidth="1"/>
    <col min="15639" max="15644" width="3.42578125" style="72" customWidth="1"/>
    <col min="15645" max="15647" width="3.7109375" style="72" customWidth="1"/>
    <col min="15648" max="15872" width="9.140625" style="72"/>
    <col min="15873" max="15881" width="3.7109375" style="72" customWidth="1"/>
    <col min="15882" max="15885" width="3.42578125" style="72" customWidth="1"/>
    <col min="15886" max="15886" width="3.7109375" style="72" customWidth="1"/>
    <col min="15887" max="15893" width="3.42578125" style="72" customWidth="1"/>
    <col min="15894" max="15894" width="3.7109375" style="72" customWidth="1"/>
    <col min="15895" max="15900" width="3.42578125" style="72" customWidth="1"/>
    <col min="15901" max="15903" width="3.7109375" style="72" customWidth="1"/>
    <col min="15904" max="16128" width="9.140625" style="72"/>
    <col min="16129" max="16137" width="3.7109375" style="72" customWidth="1"/>
    <col min="16138" max="16141" width="3.42578125" style="72" customWidth="1"/>
    <col min="16142" max="16142" width="3.7109375" style="72" customWidth="1"/>
    <col min="16143" max="16149" width="3.42578125" style="72" customWidth="1"/>
    <col min="16150" max="16150" width="3.7109375" style="72" customWidth="1"/>
    <col min="16151" max="16156" width="3.42578125" style="72" customWidth="1"/>
    <col min="16157" max="16159" width="3.7109375" style="72" customWidth="1"/>
    <col min="16160" max="16384" width="9.140625" style="72"/>
  </cols>
  <sheetData>
    <row r="1" spans="1:30" ht="13.5" customHeight="1"/>
    <row r="2" spans="1:30" ht="14.1" customHeight="1"/>
    <row r="3" spans="1:30" ht="35.450000000000003" customHeight="1">
      <c r="A3" s="466" t="s">
        <v>36</v>
      </c>
      <c r="B3" s="466"/>
      <c r="C3" s="466"/>
      <c r="D3" s="466"/>
      <c r="E3" s="466"/>
      <c r="F3" s="466"/>
      <c r="G3" s="466"/>
      <c r="H3" s="466"/>
      <c r="I3" s="466"/>
      <c r="J3" s="466"/>
      <c r="K3" s="466"/>
      <c r="L3" s="466"/>
      <c r="M3" s="466"/>
      <c r="N3" s="466"/>
      <c r="O3" s="466"/>
      <c r="P3" s="466"/>
      <c r="Q3" s="466"/>
      <c r="R3" s="466"/>
      <c r="S3" s="466"/>
      <c r="T3" s="466"/>
      <c r="U3" s="466"/>
      <c r="V3" s="466"/>
      <c r="W3" s="466"/>
      <c r="X3" s="466"/>
      <c r="Y3" s="466"/>
      <c r="Z3" s="466"/>
      <c r="AA3" s="466"/>
      <c r="AB3" s="466"/>
      <c r="AC3" s="466"/>
      <c r="AD3" s="466"/>
    </row>
    <row r="4" spans="1:30" s="74" customFormat="1" ht="20.100000000000001" customHeigh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</row>
    <row r="5" spans="1:30" s="74" customFormat="1" ht="24" customHeight="1">
      <c r="A5" s="75"/>
      <c r="B5" s="75"/>
      <c r="C5" s="195" t="s">
        <v>37</v>
      </c>
      <c r="D5" s="195"/>
      <c r="E5" s="196"/>
      <c r="F5" s="195"/>
      <c r="G5" s="196"/>
      <c r="H5" s="196"/>
      <c r="I5" s="197" t="s">
        <v>38</v>
      </c>
      <c r="J5" s="198" t="str">
        <f>Data!R1</f>
        <v>SRP</v>
      </c>
      <c r="K5" s="199"/>
      <c r="L5" s="199"/>
      <c r="M5" s="198"/>
      <c r="N5" s="198"/>
      <c r="O5" s="198"/>
      <c r="P5" s="198"/>
      <c r="Q5" s="198"/>
      <c r="R5" s="199"/>
      <c r="S5" s="199"/>
      <c r="T5" s="199"/>
      <c r="U5" s="199"/>
      <c r="V5" s="199"/>
      <c r="W5" s="199"/>
      <c r="Z5" s="242" t="s">
        <v>124</v>
      </c>
    </row>
    <row r="6" spans="1:30" s="74" customFormat="1" ht="24" customHeight="1">
      <c r="A6" s="75"/>
      <c r="B6" s="75"/>
      <c r="C6" s="196"/>
      <c r="D6" s="196"/>
      <c r="E6" s="196"/>
      <c r="F6" s="195"/>
      <c r="G6" s="200"/>
      <c r="H6" s="200"/>
      <c r="I6" s="195"/>
      <c r="J6" s="198"/>
      <c r="K6" s="199"/>
      <c r="L6" s="199"/>
      <c r="M6" s="198"/>
      <c r="N6" s="198"/>
      <c r="O6" s="198"/>
      <c r="P6" s="198"/>
      <c r="Q6" s="198"/>
      <c r="R6" s="199"/>
      <c r="S6" s="199"/>
      <c r="T6" s="199"/>
      <c r="U6" s="199"/>
      <c r="V6" s="199"/>
      <c r="W6" s="199"/>
      <c r="X6" s="199"/>
    </row>
    <row r="7" spans="1:30" s="74" customFormat="1" ht="24" customHeight="1">
      <c r="A7" s="75"/>
      <c r="B7" s="75"/>
      <c r="C7" s="201" t="s">
        <v>39</v>
      </c>
      <c r="D7" s="201"/>
      <c r="E7" s="196"/>
      <c r="F7" s="196"/>
      <c r="G7" s="196"/>
      <c r="H7" s="196"/>
      <c r="I7" s="197" t="s">
        <v>38</v>
      </c>
      <c r="J7" s="205" t="str">
        <f>Data!G5</f>
        <v>SP</v>
      </c>
      <c r="K7" s="199"/>
      <c r="L7" s="199"/>
      <c r="M7" s="203"/>
      <c r="N7" s="203"/>
      <c r="O7" s="203"/>
      <c r="P7" s="203"/>
      <c r="Q7" s="203"/>
      <c r="R7" s="203"/>
      <c r="S7" s="203"/>
      <c r="T7" s="203"/>
      <c r="U7" s="203"/>
      <c r="V7" s="204"/>
      <c r="W7" s="204"/>
      <c r="X7" s="204"/>
      <c r="Y7" s="88"/>
      <c r="Z7" s="88"/>
      <c r="AA7" s="88"/>
    </row>
    <row r="8" spans="1:30" s="74" customFormat="1" ht="24" customHeight="1">
      <c r="A8" s="75"/>
      <c r="B8" s="75"/>
      <c r="C8" s="196"/>
      <c r="D8" s="201"/>
      <c r="E8" s="201"/>
      <c r="F8" s="196"/>
      <c r="G8" s="196"/>
      <c r="H8" s="196"/>
      <c r="I8" s="197"/>
      <c r="J8" s="205" t="str">
        <f>Data!G6</f>
        <v>88/115</v>
      </c>
      <c r="K8" s="199"/>
      <c r="L8" s="202"/>
      <c r="M8" s="206"/>
      <c r="N8" s="206"/>
      <c r="O8" s="203"/>
      <c r="P8" s="203"/>
      <c r="Q8" s="203"/>
      <c r="R8" s="203"/>
      <c r="S8" s="203"/>
      <c r="T8" s="203"/>
      <c r="U8" s="203"/>
      <c r="V8" s="203"/>
      <c r="W8" s="204"/>
      <c r="X8" s="204"/>
      <c r="Y8" s="87"/>
      <c r="Z8" s="87"/>
      <c r="AA8" s="87"/>
    </row>
    <row r="9" spans="1:30" s="74" customFormat="1" ht="24" customHeight="1">
      <c r="A9" s="75"/>
      <c r="B9" s="75"/>
      <c r="C9" s="77"/>
      <c r="D9" s="83"/>
      <c r="E9" s="83"/>
      <c r="F9" s="77"/>
      <c r="G9" s="77"/>
      <c r="H9" s="77"/>
      <c r="I9" s="77"/>
      <c r="J9" s="84"/>
      <c r="L9" s="84"/>
      <c r="M9" s="89"/>
      <c r="N9" s="89"/>
      <c r="O9" s="85"/>
      <c r="P9" s="85"/>
      <c r="Q9" s="85"/>
      <c r="R9" s="85"/>
      <c r="S9" s="85"/>
      <c r="T9" s="85"/>
      <c r="U9" s="85"/>
      <c r="V9" s="85"/>
      <c r="W9" s="86"/>
      <c r="X9" s="87"/>
      <c r="Y9" s="87"/>
      <c r="Z9" s="87"/>
      <c r="AA9" s="87"/>
    </row>
    <row r="10" spans="1:30" s="88" customFormat="1" ht="15" customHeight="1">
      <c r="A10" s="90"/>
      <c r="B10" s="90"/>
      <c r="C10" s="91"/>
      <c r="D10" s="91"/>
      <c r="E10" s="91"/>
      <c r="F10" s="91"/>
      <c r="G10" s="91"/>
      <c r="H10" s="92"/>
      <c r="I10" s="91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4"/>
      <c r="V10" s="94"/>
      <c r="W10" s="93"/>
      <c r="X10" s="207"/>
      <c r="Y10" s="208"/>
      <c r="Z10" s="208"/>
      <c r="AA10" s="208"/>
      <c r="AB10" s="224"/>
      <c r="AC10" s="224"/>
    </row>
    <row r="11" spans="1:30" s="74" customFormat="1" ht="15" customHeight="1">
      <c r="A11" s="75"/>
      <c r="B11" s="75"/>
      <c r="C11" s="83"/>
      <c r="D11" s="83"/>
      <c r="E11" s="83"/>
      <c r="F11" s="83"/>
      <c r="G11" s="83"/>
      <c r="H11" s="97"/>
      <c r="I11" s="209"/>
      <c r="J11" s="86"/>
      <c r="K11" s="89"/>
      <c r="L11" s="85"/>
      <c r="M11" s="85"/>
      <c r="N11" s="85"/>
      <c r="O11" s="85"/>
      <c r="P11" s="85"/>
      <c r="Q11" s="85"/>
      <c r="R11" s="85"/>
      <c r="S11" s="85"/>
      <c r="T11" s="85"/>
      <c r="U11" s="86"/>
      <c r="V11" s="86"/>
      <c r="W11" s="79"/>
      <c r="Y11" s="98"/>
      <c r="Z11" s="98"/>
      <c r="AA11" s="98"/>
    </row>
    <row r="12" spans="1:30" s="74" customFormat="1" ht="24" customHeight="1">
      <c r="A12" s="75"/>
      <c r="B12" s="75"/>
      <c r="C12" s="201" t="s">
        <v>40</v>
      </c>
      <c r="D12" s="83"/>
      <c r="E12" s="83"/>
      <c r="F12" s="83"/>
      <c r="G12" s="77"/>
      <c r="H12" s="77"/>
      <c r="I12" s="97" t="s">
        <v>38</v>
      </c>
      <c r="J12" s="202" t="str">
        <f>Data!G7</f>
        <v>Digital Thermometer with TC Probe</v>
      </c>
      <c r="K12" s="199"/>
      <c r="L12" s="202"/>
      <c r="M12" s="80"/>
      <c r="N12" s="80"/>
      <c r="P12" s="80"/>
      <c r="Q12" s="84"/>
      <c r="R12" s="84"/>
      <c r="S12" s="84"/>
      <c r="T12" s="84"/>
      <c r="U12" s="84"/>
      <c r="V12" s="84"/>
      <c r="W12" s="84"/>
      <c r="X12" s="99"/>
      <c r="Y12" s="99"/>
      <c r="Z12" s="99"/>
      <c r="AA12" s="99"/>
    </row>
    <row r="13" spans="1:30" s="74" customFormat="1" ht="24" customHeight="1">
      <c r="A13" s="75"/>
      <c r="B13" s="75"/>
      <c r="C13" s="210" t="s">
        <v>41</v>
      </c>
      <c r="D13" s="83"/>
      <c r="E13" s="83"/>
      <c r="F13" s="83"/>
      <c r="G13" s="77"/>
      <c r="H13" s="77"/>
      <c r="I13" s="97" t="s">
        <v>38</v>
      </c>
      <c r="J13" s="202" t="str">
        <f>Data!T7</f>
        <v>SEKI</v>
      </c>
      <c r="K13" s="199"/>
      <c r="L13" s="202"/>
      <c r="M13" s="80"/>
      <c r="N13" s="80"/>
      <c r="P13" s="80"/>
      <c r="Q13" s="84"/>
      <c r="R13" s="84"/>
      <c r="S13" s="80"/>
      <c r="T13" s="80"/>
      <c r="U13" s="80"/>
      <c r="V13" s="80"/>
      <c r="W13" s="80"/>
    </row>
    <row r="14" spans="1:30" s="74" customFormat="1" ht="24" customHeight="1">
      <c r="A14" s="75"/>
      <c r="B14" s="75"/>
      <c r="C14" s="201" t="s">
        <v>42</v>
      </c>
      <c r="D14" s="83"/>
      <c r="E14" s="83"/>
      <c r="F14" s="83"/>
      <c r="G14" s="77"/>
      <c r="H14" s="77"/>
      <c r="I14" s="97" t="s">
        <v>38</v>
      </c>
      <c r="J14" s="211" t="str">
        <f>Data!AC7</f>
        <v>T100</v>
      </c>
      <c r="K14" s="202"/>
      <c r="L14" s="202"/>
      <c r="M14" s="80"/>
      <c r="N14" s="80"/>
      <c r="P14" s="80"/>
      <c r="Q14" s="84"/>
      <c r="R14" s="84"/>
      <c r="S14" s="84"/>
      <c r="T14" s="84"/>
      <c r="U14" s="84"/>
      <c r="V14" s="83"/>
      <c r="W14" s="80"/>
      <c r="X14" s="99"/>
    </row>
    <row r="15" spans="1:30" s="74" customFormat="1" ht="24" customHeight="1">
      <c r="A15" s="75"/>
      <c r="B15" s="75"/>
      <c r="C15" s="201" t="s">
        <v>43</v>
      </c>
      <c r="D15" s="83"/>
      <c r="E15" s="83"/>
      <c r="F15" s="83"/>
      <c r="G15" s="77"/>
      <c r="H15" s="77"/>
      <c r="I15" s="97" t="s">
        <v>38</v>
      </c>
      <c r="J15" s="468" t="str">
        <f>Data!D8</f>
        <v>A</v>
      </c>
      <c r="K15" s="468"/>
      <c r="L15" s="468"/>
      <c r="M15" s="212"/>
      <c r="N15" s="212"/>
      <c r="P15" s="80"/>
      <c r="Q15" s="80"/>
      <c r="R15" s="84"/>
      <c r="S15" s="80"/>
      <c r="T15" s="80"/>
      <c r="U15" s="80"/>
      <c r="V15" s="80"/>
      <c r="W15" s="80"/>
    </row>
    <row r="16" spans="1:30" s="74" customFormat="1" ht="24" customHeight="1">
      <c r="A16" s="75"/>
      <c r="B16" s="75"/>
      <c r="C16" s="201" t="s">
        <v>44</v>
      </c>
      <c r="D16" s="83"/>
      <c r="E16" s="83"/>
      <c r="F16" s="83"/>
      <c r="G16" s="77"/>
      <c r="H16" s="77"/>
      <c r="I16" s="97" t="s">
        <v>38</v>
      </c>
      <c r="J16" s="213" t="str">
        <f>Data!N8</f>
        <v>N/A</v>
      </c>
      <c r="K16" s="202"/>
      <c r="L16" s="214"/>
      <c r="M16" s="80"/>
      <c r="N16" s="80"/>
      <c r="P16" s="80"/>
      <c r="Q16" s="80"/>
      <c r="R16" s="84"/>
      <c r="S16" s="84"/>
      <c r="T16" s="84"/>
      <c r="U16" s="84"/>
      <c r="V16" s="102"/>
      <c r="W16" s="80"/>
      <c r="X16" s="99"/>
    </row>
    <row r="17" spans="1:36" s="74" customFormat="1" ht="18.95" customHeight="1">
      <c r="A17" s="75"/>
      <c r="B17" s="75"/>
      <c r="C17" s="83"/>
      <c r="D17" s="83"/>
      <c r="E17" s="83"/>
      <c r="F17" s="83"/>
      <c r="G17" s="77"/>
      <c r="H17" s="77"/>
      <c r="I17" s="102"/>
      <c r="J17" s="193"/>
      <c r="K17" s="80"/>
      <c r="L17" s="80"/>
      <c r="M17" s="84"/>
      <c r="N17" s="84"/>
      <c r="P17" s="80"/>
      <c r="Q17" s="84"/>
      <c r="R17" s="84"/>
      <c r="S17" s="84"/>
      <c r="T17" s="102"/>
      <c r="U17" s="80"/>
      <c r="V17" s="84"/>
      <c r="W17" s="80"/>
    </row>
    <row r="18" spans="1:36" s="74" customFormat="1" ht="24" customHeight="1">
      <c r="A18" s="75"/>
      <c r="B18" s="75"/>
      <c r="C18" s="201" t="s">
        <v>49</v>
      </c>
      <c r="D18" s="201"/>
      <c r="E18" s="83"/>
      <c r="F18" s="83"/>
      <c r="G18" s="83"/>
      <c r="H18" s="83"/>
      <c r="I18" s="191"/>
      <c r="J18" s="84"/>
      <c r="K18" s="84"/>
      <c r="L18" s="77"/>
      <c r="M18" s="215"/>
      <c r="N18" s="215"/>
      <c r="W18" s="80"/>
    </row>
    <row r="19" spans="1:36" s="74" customFormat="1" ht="24" customHeight="1">
      <c r="A19" s="75"/>
      <c r="B19" s="75"/>
      <c r="C19" s="201" t="s">
        <v>50</v>
      </c>
      <c r="D19" s="201"/>
      <c r="E19" s="83"/>
      <c r="F19" s="83"/>
      <c r="G19" s="77"/>
      <c r="H19" s="77"/>
      <c r="J19" s="78" t="s">
        <v>38</v>
      </c>
      <c r="K19" s="216" t="s">
        <v>125</v>
      </c>
      <c r="L19" s="199"/>
      <c r="M19" s="215"/>
      <c r="R19" s="210" t="s">
        <v>45</v>
      </c>
      <c r="S19" s="77"/>
      <c r="Z19" s="97" t="s">
        <v>38</v>
      </c>
      <c r="AA19" s="469">
        <f>Data!R2</f>
        <v>42807</v>
      </c>
      <c r="AB19" s="469"/>
      <c r="AC19" s="469"/>
      <c r="AD19" s="469"/>
    </row>
    <row r="20" spans="1:36" s="74" customFormat="1" ht="24" customHeight="1">
      <c r="A20" s="75"/>
      <c r="B20" s="75"/>
      <c r="C20" s="201" t="s">
        <v>51</v>
      </c>
      <c r="D20" s="195"/>
      <c r="E20" s="76"/>
      <c r="F20" s="76"/>
      <c r="G20" s="77"/>
      <c r="H20" s="77"/>
      <c r="J20" s="82" t="s">
        <v>38</v>
      </c>
      <c r="K20" s="217" t="s">
        <v>117</v>
      </c>
      <c r="L20" s="199"/>
      <c r="M20" s="218"/>
      <c r="R20" s="210" t="s">
        <v>46</v>
      </c>
      <c r="S20" s="77"/>
      <c r="Z20" s="97" t="s">
        <v>38</v>
      </c>
      <c r="AA20" s="469">
        <f>Data!AB2</f>
        <v>42809</v>
      </c>
      <c r="AB20" s="469"/>
      <c r="AC20" s="469"/>
      <c r="AD20" s="469"/>
    </row>
    <row r="21" spans="1:36" s="74" customFormat="1" ht="24" customHeight="1">
      <c r="A21" s="75"/>
      <c r="B21" s="75"/>
      <c r="C21" s="201" t="s">
        <v>52</v>
      </c>
      <c r="D21" s="195"/>
      <c r="E21" s="76"/>
      <c r="F21" s="76"/>
      <c r="G21" s="77"/>
      <c r="H21" s="77"/>
      <c r="J21" s="82" t="s">
        <v>38</v>
      </c>
      <c r="K21" s="216" t="s">
        <v>53</v>
      </c>
      <c r="L21" s="199"/>
      <c r="M21" s="84"/>
      <c r="R21" s="195" t="s">
        <v>47</v>
      </c>
      <c r="S21" s="77"/>
      <c r="Z21" s="97" t="s">
        <v>38</v>
      </c>
      <c r="AA21" s="470">
        <f>AA20+365</f>
        <v>43174</v>
      </c>
      <c r="AB21" s="470"/>
      <c r="AC21" s="470"/>
      <c r="AD21" s="470"/>
    </row>
    <row r="22" spans="1:36" s="74" customFormat="1" ht="24" customHeight="1">
      <c r="A22" s="75"/>
      <c r="B22" s="75"/>
      <c r="C22" s="201" t="s">
        <v>126</v>
      </c>
      <c r="D22" s="199"/>
      <c r="J22" s="82" t="s">
        <v>38</v>
      </c>
      <c r="K22" s="199" t="str">
        <f>Data!H13</f>
        <v>SP-CPT-04-05</v>
      </c>
      <c r="L22" s="199"/>
      <c r="M22" s="80"/>
      <c r="N22" s="80"/>
      <c r="P22" s="80"/>
      <c r="Q22" s="106"/>
      <c r="R22" s="195" t="s">
        <v>127</v>
      </c>
      <c r="S22" s="199"/>
      <c r="T22" s="199"/>
      <c r="U22" s="199"/>
      <c r="X22" s="335"/>
      <c r="Y22" s="335"/>
      <c r="Z22" s="97" t="s">
        <v>38</v>
      </c>
      <c r="AA22" s="473">
        <f>AA20+1</f>
        <v>42810</v>
      </c>
      <c r="AB22" s="473"/>
      <c r="AC22" s="473"/>
      <c r="AD22" s="473"/>
    </row>
    <row r="23" spans="1:36" s="74" customFormat="1" ht="18.95" customHeight="1">
      <c r="A23" s="75"/>
      <c r="B23" s="75"/>
      <c r="M23" s="80"/>
      <c r="N23" s="80"/>
      <c r="P23" s="80"/>
      <c r="Q23" s="80"/>
      <c r="R23" s="80"/>
      <c r="S23" s="80"/>
      <c r="T23" s="80"/>
      <c r="U23" s="80"/>
      <c r="V23" s="80"/>
      <c r="W23" s="80"/>
    </row>
    <row r="24" spans="1:36" s="74" customFormat="1" ht="24" customHeight="1">
      <c r="A24" s="75"/>
      <c r="B24" s="75"/>
      <c r="C24" s="77" t="s">
        <v>54</v>
      </c>
      <c r="D24" s="108"/>
      <c r="E24" s="191"/>
      <c r="F24" s="191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219"/>
      <c r="X24" s="109"/>
      <c r="Y24" s="110"/>
      <c r="Z24" s="110"/>
      <c r="AA24" s="110"/>
    </row>
    <row r="25" spans="1:36" s="74" customFormat="1" ht="24" customHeight="1">
      <c r="A25" s="75"/>
      <c r="B25" s="75"/>
      <c r="C25" s="220" t="s">
        <v>118</v>
      </c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75"/>
    </row>
    <row r="26" spans="1:36" s="74" customFormat="1" ht="24" customHeight="1">
      <c r="A26" s="75"/>
      <c r="B26" s="75"/>
      <c r="C26" s="220" t="s">
        <v>122</v>
      </c>
      <c r="D26" s="80"/>
      <c r="E26" s="75"/>
      <c r="F26" s="75"/>
      <c r="G26" s="75"/>
      <c r="H26" s="192"/>
      <c r="I26" s="192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75"/>
    </row>
    <row r="27" spans="1:36" s="74" customFormat="1" ht="24" customHeight="1">
      <c r="A27" s="75"/>
      <c r="B27" s="75"/>
      <c r="C27" s="220" t="s">
        <v>123</v>
      </c>
      <c r="D27" s="80"/>
      <c r="E27" s="192"/>
      <c r="F27" s="192"/>
      <c r="G27" s="192"/>
      <c r="H27" s="192"/>
      <c r="I27" s="192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75"/>
    </row>
    <row r="28" spans="1:36" s="74" customFormat="1" ht="24" customHeight="1">
      <c r="A28" s="75"/>
      <c r="B28" s="75"/>
      <c r="C28" s="220" t="s">
        <v>119</v>
      </c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75"/>
    </row>
    <row r="29" spans="1:36" s="74" customFormat="1" ht="24" customHeight="1">
      <c r="A29" s="75"/>
      <c r="B29" s="75"/>
      <c r="C29" s="220" t="s">
        <v>120</v>
      </c>
      <c r="D29" s="80"/>
    </row>
    <row r="30" spans="1:36" s="74" customFormat="1" ht="24" customHeight="1">
      <c r="A30" s="75"/>
      <c r="B30" s="75"/>
      <c r="C30" s="220" t="s">
        <v>121</v>
      </c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75"/>
    </row>
    <row r="31" spans="1:36" s="74" customFormat="1" ht="24" customHeight="1">
      <c r="A31" s="75"/>
      <c r="B31" s="75"/>
      <c r="C31" s="60"/>
      <c r="D31" s="6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75"/>
      <c r="V31" s="75"/>
      <c r="AE31" s="221"/>
      <c r="AF31" s="58"/>
      <c r="AG31" s="181"/>
      <c r="AH31" s="181"/>
      <c r="AI31" s="181"/>
      <c r="AJ31" s="181"/>
    </row>
    <row r="32" spans="1:36" s="74" customFormat="1" ht="24" customHeight="1">
      <c r="A32" s="75"/>
      <c r="B32" s="75"/>
      <c r="C32" s="60"/>
      <c r="D32" s="6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75"/>
      <c r="V32" s="75"/>
      <c r="AE32" s="221"/>
      <c r="AF32" s="58"/>
      <c r="AG32" s="181"/>
      <c r="AH32" s="181"/>
      <c r="AI32" s="181"/>
      <c r="AJ32" s="181"/>
    </row>
    <row r="33" spans="1:36" s="74" customFormat="1" ht="24" customHeight="1">
      <c r="A33" s="75"/>
      <c r="B33" s="75"/>
      <c r="C33" s="60"/>
      <c r="D33" s="6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75"/>
      <c r="V33" s="75"/>
      <c r="AE33" s="221"/>
      <c r="AF33" s="58"/>
      <c r="AG33" s="181"/>
      <c r="AH33" s="181"/>
      <c r="AI33" s="181"/>
      <c r="AJ33" s="181"/>
    </row>
    <row r="34" spans="1:36" s="74" customFormat="1" ht="24" customHeight="1">
      <c r="A34" s="75"/>
      <c r="B34" s="75"/>
      <c r="C34" s="60"/>
      <c r="D34" s="6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75"/>
      <c r="V34" s="75"/>
      <c r="AE34" s="221"/>
      <c r="AF34" s="58"/>
      <c r="AG34" s="181"/>
      <c r="AH34" s="181"/>
      <c r="AI34" s="181"/>
      <c r="AJ34" s="181"/>
    </row>
    <row r="35" spans="1:36" s="74" customFormat="1" ht="24" customHeight="1">
      <c r="A35" s="75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AE35" s="221"/>
      <c r="AF35" s="58"/>
      <c r="AG35" s="181"/>
      <c r="AH35" s="181"/>
      <c r="AI35" s="181"/>
      <c r="AJ35" s="181"/>
    </row>
    <row r="36" spans="1:36" s="74" customFormat="1" ht="24" customHeight="1">
      <c r="A36" s="75"/>
      <c r="B36" s="75"/>
      <c r="C36" s="195" t="s">
        <v>128</v>
      </c>
      <c r="D36" s="195"/>
      <c r="E36" s="195"/>
      <c r="F36" s="199"/>
      <c r="G36" s="97" t="s">
        <v>38</v>
      </c>
      <c r="H36" s="225" t="str">
        <f>Data!F43</f>
        <v>Mr.Prayoon   Topart</v>
      </c>
      <c r="I36" s="199"/>
      <c r="J36" s="226"/>
      <c r="M36" s="199"/>
      <c r="N36" s="195"/>
      <c r="P36" s="195"/>
      <c r="Q36" s="195" t="s">
        <v>55</v>
      </c>
      <c r="R36" s="199"/>
      <c r="S36" s="198"/>
      <c r="V36" s="223"/>
      <c r="W36" s="223"/>
      <c r="X36" s="223"/>
      <c r="Y36" s="223"/>
      <c r="Z36" s="223"/>
      <c r="AA36" s="224"/>
      <c r="AB36" s="224"/>
      <c r="AC36" s="224"/>
      <c r="AE36" s="221"/>
      <c r="AF36" s="58"/>
      <c r="AG36" s="181"/>
      <c r="AH36" s="181"/>
      <c r="AI36" s="181"/>
      <c r="AJ36" s="181"/>
    </row>
    <row r="37" spans="1:36" s="74" customFormat="1" ht="9.9499999999999993" customHeight="1">
      <c r="A37" s="75"/>
      <c r="B37" s="75"/>
      <c r="C37" s="195"/>
      <c r="D37" s="199"/>
      <c r="E37" s="199"/>
      <c r="F37" s="199"/>
      <c r="G37" s="97"/>
      <c r="H37" s="240"/>
      <c r="I37" s="240"/>
      <c r="J37" s="240"/>
      <c r="K37" s="222"/>
      <c r="L37" s="199"/>
      <c r="M37" s="199"/>
      <c r="N37" s="195"/>
      <c r="O37" s="195"/>
      <c r="P37" s="195"/>
      <c r="Q37" s="195"/>
      <c r="R37" s="199"/>
      <c r="S37" s="198"/>
      <c r="T37" s="198"/>
      <c r="U37" s="198"/>
      <c r="V37" s="198"/>
      <c r="W37" s="198"/>
      <c r="X37" s="198"/>
      <c r="Y37" s="88"/>
      <c r="AE37" s="221"/>
      <c r="AF37" s="58"/>
      <c r="AG37" s="181"/>
      <c r="AH37" s="181"/>
      <c r="AI37" s="181"/>
      <c r="AJ37" s="181"/>
    </row>
    <row r="38" spans="1:36" s="74" customFormat="1" ht="24" customHeight="1">
      <c r="A38" s="114"/>
      <c r="B38" s="114"/>
      <c r="H38" s="199" t="s">
        <v>184</v>
      </c>
      <c r="K38" s="199"/>
      <c r="L38" s="199"/>
      <c r="M38" s="199"/>
      <c r="N38" s="199"/>
      <c r="O38" s="199"/>
      <c r="P38" s="227"/>
      <c r="Q38" s="228">
        <v>3</v>
      </c>
      <c r="R38" s="199"/>
      <c r="V38" s="471" t="str">
        <f>IF(Q38=1,"( Mr.Sombut Srikampa )",IF(Q38=3,"( Mr. Santi Hankitudomsuk )"))</f>
        <v>( Mr. Santi Hankitudomsuk )</v>
      </c>
      <c r="W38" s="471"/>
      <c r="X38" s="471"/>
      <c r="Y38" s="471"/>
      <c r="Z38" s="471"/>
      <c r="AA38" s="471"/>
      <c r="AB38" s="471"/>
      <c r="AC38" s="471"/>
      <c r="AE38" s="221"/>
      <c r="AF38" s="58"/>
      <c r="AG38" s="181"/>
      <c r="AH38" s="181"/>
      <c r="AI38" s="181"/>
      <c r="AJ38" s="181"/>
    </row>
    <row r="39" spans="1:36" s="74" customFormat="1" ht="21" customHeight="1">
      <c r="A39" s="75"/>
      <c r="B39" s="75"/>
      <c r="C39" s="199"/>
      <c r="D39" s="199"/>
      <c r="E39" s="199"/>
      <c r="F39" s="199"/>
      <c r="G39" s="199"/>
      <c r="H39" s="222"/>
      <c r="I39" s="222"/>
      <c r="J39" s="222"/>
      <c r="K39" s="199"/>
      <c r="L39" s="199"/>
      <c r="M39" s="198"/>
      <c r="N39" s="198"/>
      <c r="O39" s="199"/>
      <c r="P39" s="199"/>
      <c r="Q39" s="199"/>
      <c r="R39" s="199"/>
      <c r="V39" s="472" t="s">
        <v>56</v>
      </c>
      <c r="W39" s="472"/>
      <c r="X39" s="472"/>
      <c r="Y39" s="472"/>
      <c r="Z39" s="472"/>
      <c r="AA39" s="472"/>
      <c r="AB39" s="472"/>
      <c r="AC39" s="472"/>
      <c r="AD39" s="230"/>
      <c r="AE39" s="231"/>
      <c r="AF39" s="231"/>
      <c r="AG39" s="231"/>
    </row>
    <row r="40" spans="1:36" s="74" customFormat="1" ht="20.100000000000001" customHeight="1">
      <c r="A40" s="75"/>
      <c r="B40" s="75"/>
      <c r="E40" s="79"/>
      <c r="F40" s="79"/>
      <c r="G40" s="79"/>
      <c r="H40" s="79"/>
      <c r="I40" s="79"/>
      <c r="L40" s="90"/>
      <c r="M40" s="75"/>
      <c r="N40" s="75"/>
      <c r="O40" s="75"/>
      <c r="P40" s="191"/>
      <c r="Q40" s="191"/>
      <c r="R40" s="191"/>
      <c r="S40" s="191"/>
      <c r="T40" s="191"/>
      <c r="U40" s="116"/>
      <c r="V40" s="115"/>
      <c r="W40" s="115"/>
      <c r="X40" s="115"/>
      <c r="Y40" s="115"/>
      <c r="Z40" s="115"/>
      <c r="AA40" s="115"/>
    </row>
    <row r="41" spans="1:36" s="74" customFormat="1" ht="16.5" customHeight="1">
      <c r="A41" s="467"/>
      <c r="B41" s="467"/>
      <c r="C41" s="467"/>
      <c r="D41" s="467"/>
      <c r="E41" s="467"/>
      <c r="F41" s="467"/>
      <c r="G41" s="467"/>
      <c r="H41" s="467"/>
      <c r="I41" s="467"/>
      <c r="J41" s="467"/>
      <c r="K41" s="467"/>
      <c r="L41" s="467"/>
      <c r="M41" s="467"/>
      <c r="N41" s="467"/>
      <c r="O41" s="467"/>
      <c r="P41" s="467"/>
      <c r="Q41" s="467"/>
      <c r="R41" s="467"/>
      <c r="S41" s="467"/>
      <c r="T41" s="467"/>
      <c r="U41" s="467"/>
      <c r="V41" s="467"/>
      <c r="W41" s="117"/>
    </row>
    <row r="42" spans="1:36" ht="18.75" customHeight="1">
      <c r="C42" s="190"/>
      <c r="D42" s="229"/>
      <c r="T42" s="112"/>
      <c r="U42" s="232"/>
    </row>
    <row r="43" spans="1:36" ht="18.75" customHeight="1">
      <c r="C43" s="194"/>
      <c r="D43" s="229"/>
      <c r="T43" s="190"/>
      <c r="U43" s="229"/>
    </row>
    <row r="44" spans="1:36" ht="18.75" customHeight="1">
      <c r="T44" s="190"/>
      <c r="U44" s="229"/>
    </row>
    <row r="45" spans="1:36" ht="18.75" customHeight="1">
      <c r="T45" s="194"/>
      <c r="U45" s="229"/>
    </row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</sheetData>
  <mergeCells count="9">
    <mergeCell ref="A3:AD3"/>
    <mergeCell ref="A41:V41"/>
    <mergeCell ref="J15:L15"/>
    <mergeCell ref="AA19:AD19"/>
    <mergeCell ref="AA20:AD20"/>
    <mergeCell ref="AA21:AD21"/>
    <mergeCell ref="V38:AC38"/>
    <mergeCell ref="V39:AC39"/>
    <mergeCell ref="AA22:AD22"/>
  </mergeCells>
  <pageMargins left="0.51181102362204722" right="0.31496062992125984" top="0.98425196850393704" bottom="0.19685039370078741" header="0.31496062992125984" footer="0.11811023622047245"/>
  <pageSetup paperSize="9" scale="85" orientation="portrait" horizontalDpi="300" verticalDpi="360" r:id="rId1"/>
  <headerFooter>
    <oddFooter>&amp;R&amp;"Gulim,Regular"&amp;10SP-FM-04-15 REV.0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AJ63"/>
  <sheetViews>
    <sheetView showWhiteSpace="0" view="pageBreakPreview" zoomScaleSheetLayoutView="100" workbookViewId="0">
      <selection activeCell="N19" sqref="N19"/>
    </sheetView>
  </sheetViews>
  <sheetFormatPr defaultColWidth="9.140625" defaultRowHeight="20.25"/>
  <cols>
    <col min="1" max="23" width="4.28515625" style="72" customWidth="1"/>
    <col min="24" max="29" width="4.5703125" style="72" customWidth="1"/>
    <col min="30" max="16384" width="9.140625" style="72"/>
  </cols>
  <sheetData>
    <row r="1" spans="1:36" ht="14.1" customHeight="1"/>
    <row r="3" spans="1:36" ht="34.5" customHeight="1">
      <c r="A3" s="502" t="s">
        <v>57</v>
      </c>
      <c r="B3" s="502"/>
      <c r="C3" s="502"/>
      <c r="D3" s="502"/>
      <c r="E3" s="502"/>
      <c r="F3" s="502"/>
      <c r="G3" s="502"/>
      <c r="H3" s="502"/>
      <c r="I3" s="502"/>
      <c r="J3" s="502"/>
      <c r="K3" s="502"/>
      <c r="L3" s="502"/>
      <c r="M3" s="502"/>
      <c r="N3" s="502"/>
      <c r="O3" s="502"/>
      <c r="P3" s="502"/>
      <c r="Q3" s="502"/>
      <c r="R3" s="502"/>
      <c r="S3" s="502"/>
      <c r="T3" s="502"/>
      <c r="U3" s="502"/>
      <c r="V3" s="502"/>
    </row>
    <row r="4" spans="1:36" s="74" customFormat="1" ht="18.95" customHeight="1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</row>
    <row r="5" spans="1:36" s="74" customFormat="1" ht="17.850000000000001" customHeight="1">
      <c r="A5" s="75"/>
      <c r="B5" s="76" t="s">
        <v>37</v>
      </c>
      <c r="C5" s="76"/>
      <c r="D5" s="77"/>
      <c r="E5" s="76"/>
      <c r="G5" s="78" t="s">
        <v>38</v>
      </c>
      <c r="H5" s="185" t="str">
        <f>Certificate!J5</f>
        <v>SRP</v>
      </c>
      <c r="I5" s="80"/>
      <c r="J5" s="80"/>
      <c r="K5" s="80"/>
      <c r="L5" s="79"/>
      <c r="M5" s="79"/>
      <c r="N5" s="79"/>
      <c r="O5" s="79"/>
      <c r="P5" s="80"/>
      <c r="Q5" s="80"/>
      <c r="R5" s="80"/>
      <c r="S5" s="80"/>
      <c r="T5" s="80"/>
      <c r="U5" s="81" t="s">
        <v>89</v>
      </c>
    </row>
    <row r="6" spans="1:36" s="74" customFormat="1" ht="18.95" customHeight="1">
      <c r="A6" s="75"/>
      <c r="B6" s="118"/>
      <c r="C6" s="119"/>
      <c r="D6" s="119"/>
      <c r="E6" s="116"/>
      <c r="F6" s="120"/>
      <c r="G6" s="120"/>
      <c r="H6" s="120"/>
      <c r="I6" s="121"/>
      <c r="J6" s="64"/>
      <c r="K6" s="60"/>
      <c r="L6" s="64"/>
      <c r="M6" s="64"/>
      <c r="N6" s="79"/>
      <c r="O6" s="79"/>
      <c r="P6" s="80"/>
      <c r="Q6" s="80"/>
      <c r="R6" s="80"/>
      <c r="S6" s="75"/>
      <c r="T6" s="75"/>
      <c r="U6" s="75"/>
    </row>
    <row r="7" spans="1:36" s="74" customFormat="1" ht="17.850000000000001" customHeight="1">
      <c r="A7" s="75"/>
      <c r="B7" s="122"/>
      <c r="C7" s="123"/>
      <c r="D7" s="119"/>
      <c r="E7" s="119"/>
      <c r="F7" s="119"/>
      <c r="G7" s="119"/>
      <c r="H7" s="119"/>
      <c r="I7" s="112"/>
      <c r="J7" s="124"/>
      <c r="K7" s="60"/>
      <c r="L7" s="125"/>
      <c r="M7" s="125"/>
      <c r="N7" s="85"/>
      <c r="O7" s="85"/>
      <c r="P7" s="85"/>
      <c r="Q7" s="85"/>
      <c r="R7" s="85"/>
      <c r="S7" s="85"/>
      <c r="T7" s="86"/>
      <c r="U7" s="86"/>
      <c r="V7" s="87"/>
      <c r="W7" s="88"/>
      <c r="AB7" s="74" t="s">
        <v>58</v>
      </c>
    </row>
    <row r="8" spans="1:36" s="74" customFormat="1" ht="14.1" customHeight="1">
      <c r="A8" s="75"/>
      <c r="B8" s="118"/>
      <c r="C8" s="123"/>
      <c r="D8" s="123"/>
      <c r="E8" s="119"/>
      <c r="F8" s="119"/>
      <c r="G8" s="509" t="s">
        <v>116</v>
      </c>
      <c r="H8" s="509"/>
      <c r="I8" s="509"/>
      <c r="J8" s="509"/>
      <c r="K8" s="509"/>
      <c r="L8" s="509"/>
      <c r="M8" s="509"/>
      <c r="N8" s="509"/>
      <c r="O8" s="509"/>
      <c r="P8" s="509"/>
      <c r="Q8" s="85"/>
      <c r="R8" s="85"/>
      <c r="S8" s="85"/>
      <c r="T8" s="85"/>
      <c r="U8" s="86"/>
      <c r="V8" s="87"/>
      <c r="W8" s="87"/>
      <c r="X8" s="88"/>
      <c r="Z8" s="98"/>
    </row>
    <row r="9" spans="1:36" s="74" customFormat="1" ht="14.1" customHeight="1">
      <c r="A9" s="75"/>
      <c r="B9" s="118"/>
      <c r="C9" s="123"/>
      <c r="D9" s="123"/>
      <c r="E9" s="119"/>
      <c r="F9" s="119"/>
      <c r="G9" s="509"/>
      <c r="H9" s="509"/>
      <c r="I9" s="509"/>
      <c r="J9" s="509"/>
      <c r="K9" s="509"/>
      <c r="L9" s="509"/>
      <c r="M9" s="509"/>
      <c r="N9" s="509"/>
      <c r="O9" s="509"/>
      <c r="P9" s="509"/>
      <c r="Q9" s="85"/>
      <c r="R9" s="85"/>
      <c r="S9" s="85"/>
      <c r="T9" s="85"/>
      <c r="U9" s="86"/>
      <c r="V9" s="87"/>
      <c r="W9" s="87"/>
      <c r="X9" s="88"/>
    </row>
    <row r="10" spans="1:36" s="88" customFormat="1" ht="18.95" customHeight="1">
      <c r="A10" s="90"/>
      <c r="B10" s="126"/>
      <c r="C10" s="127"/>
      <c r="D10" s="127"/>
      <c r="E10" s="127"/>
      <c r="F10" s="127"/>
      <c r="G10" s="128"/>
      <c r="H10" s="129"/>
      <c r="I10" s="130"/>
      <c r="J10" s="130"/>
      <c r="K10" s="130"/>
      <c r="L10" s="130"/>
      <c r="M10" s="130"/>
      <c r="N10" s="93"/>
      <c r="O10" s="93"/>
      <c r="P10" s="93"/>
      <c r="Q10" s="131"/>
      <c r="R10" s="90"/>
      <c r="S10" s="132"/>
      <c r="T10" s="87"/>
      <c r="V10" s="95"/>
      <c r="W10" s="96"/>
    </row>
    <row r="11" spans="1:36" s="74" customFormat="1" ht="23.1" customHeight="1">
      <c r="A11" s="75"/>
      <c r="B11" s="503" t="s">
        <v>40</v>
      </c>
      <c r="C11" s="504"/>
      <c r="D11" s="504"/>
      <c r="E11" s="504"/>
      <c r="F11" s="505"/>
      <c r="G11" s="503" t="s">
        <v>42</v>
      </c>
      <c r="H11" s="504"/>
      <c r="I11" s="504"/>
      <c r="J11" s="505"/>
      <c r="K11" s="506" t="s">
        <v>59</v>
      </c>
      <c r="L11" s="507"/>
      <c r="M11" s="507"/>
      <c r="N11" s="508"/>
      <c r="O11" s="503" t="s">
        <v>60</v>
      </c>
      <c r="P11" s="504"/>
      <c r="Q11" s="504"/>
      <c r="R11" s="505"/>
      <c r="S11" s="503" t="s">
        <v>61</v>
      </c>
      <c r="T11" s="504"/>
      <c r="U11" s="505"/>
      <c r="W11" s="98"/>
    </row>
    <row r="12" spans="1:36" s="74" customFormat="1" ht="18.95" customHeight="1">
      <c r="A12" s="75"/>
      <c r="B12" s="500" t="s">
        <v>111</v>
      </c>
      <c r="C12" s="501"/>
      <c r="D12" s="501"/>
      <c r="E12" s="501"/>
      <c r="F12" s="510"/>
      <c r="G12" s="511" t="s">
        <v>62</v>
      </c>
      <c r="H12" s="512"/>
      <c r="I12" s="512"/>
      <c r="J12" s="513"/>
      <c r="K12" s="511" t="s">
        <v>63</v>
      </c>
      <c r="L12" s="512"/>
      <c r="M12" s="512"/>
      <c r="N12" s="513"/>
      <c r="O12" s="500" t="s">
        <v>64</v>
      </c>
      <c r="P12" s="501"/>
      <c r="Q12" s="501"/>
      <c r="R12" s="510"/>
      <c r="S12" s="486" t="s">
        <v>180</v>
      </c>
      <c r="T12" s="487"/>
      <c r="U12" s="488"/>
      <c r="V12" s="99"/>
      <c r="W12" s="99"/>
      <c r="X12" s="99"/>
      <c r="Y12" s="99"/>
      <c r="Z12" s="133"/>
    </row>
    <row r="13" spans="1:36" s="74" customFormat="1" ht="18.95" customHeight="1">
      <c r="A13" s="75"/>
      <c r="B13" s="492" t="s">
        <v>112</v>
      </c>
      <c r="C13" s="493"/>
      <c r="D13" s="493"/>
      <c r="E13" s="493"/>
      <c r="F13" s="520"/>
      <c r="G13" s="514"/>
      <c r="H13" s="515"/>
      <c r="I13" s="515"/>
      <c r="J13" s="516"/>
      <c r="K13" s="514"/>
      <c r="L13" s="515"/>
      <c r="M13" s="515"/>
      <c r="N13" s="516"/>
      <c r="O13" s="517"/>
      <c r="P13" s="518"/>
      <c r="Q13" s="518"/>
      <c r="R13" s="519"/>
      <c r="S13" s="489"/>
      <c r="T13" s="490"/>
      <c r="U13" s="491"/>
      <c r="V13" s="99"/>
      <c r="W13" s="99"/>
      <c r="X13" s="99"/>
      <c r="Y13" s="99"/>
      <c r="Z13" s="133"/>
    </row>
    <row r="14" spans="1:36" s="74" customFormat="1" ht="18.95" customHeight="1">
      <c r="A14" s="75"/>
      <c r="B14" s="500" t="s">
        <v>111</v>
      </c>
      <c r="C14" s="501"/>
      <c r="D14" s="501"/>
      <c r="E14" s="501"/>
      <c r="F14" s="501"/>
      <c r="G14" s="474" t="s">
        <v>113</v>
      </c>
      <c r="H14" s="475"/>
      <c r="I14" s="475"/>
      <c r="J14" s="476"/>
      <c r="K14" s="474" t="s">
        <v>114</v>
      </c>
      <c r="L14" s="475"/>
      <c r="M14" s="475"/>
      <c r="N14" s="476"/>
      <c r="O14" s="480" t="s">
        <v>182</v>
      </c>
      <c r="P14" s="481"/>
      <c r="Q14" s="481"/>
      <c r="R14" s="482"/>
      <c r="S14" s="486" t="s">
        <v>181</v>
      </c>
      <c r="T14" s="487"/>
      <c r="U14" s="488"/>
      <c r="V14" s="99"/>
      <c r="W14" s="99"/>
      <c r="X14" s="99"/>
      <c r="Y14" s="99"/>
      <c r="Z14" s="133"/>
    </row>
    <row r="15" spans="1:36" s="74" customFormat="1" ht="18.95" customHeight="1">
      <c r="A15" s="75"/>
      <c r="B15" s="492" t="s">
        <v>115</v>
      </c>
      <c r="C15" s="493"/>
      <c r="D15" s="493"/>
      <c r="E15" s="493"/>
      <c r="F15" s="493"/>
      <c r="G15" s="477"/>
      <c r="H15" s="478"/>
      <c r="I15" s="478"/>
      <c r="J15" s="479"/>
      <c r="K15" s="477"/>
      <c r="L15" s="478"/>
      <c r="M15" s="478"/>
      <c r="N15" s="479"/>
      <c r="O15" s="483"/>
      <c r="P15" s="484"/>
      <c r="Q15" s="484"/>
      <c r="R15" s="485"/>
      <c r="S15" s="489"/>
      <c r="T15" s="490"/>
      <c r="U15" s="491"/>
      <c r="AH15" s="99"/>
      <c r="AI15" s="99"/>
    </row>
    <row r="16" spans="1:36" s="74" customFormat="1" ht="16.5" customHeight="1">
      <c r="A16" s="75"/>
      <c r="B16" s="83"/>
      <c r="C16" s="83"/>
      <c r="D16" s="83"/>
      <c r="E16" s="83"/>
      <c r="F16" s="77"/>
      <c r="G16" s="77"/>
      <c r="H16" s="77"/>
      <c r="I16" s="97"/>
      <c r="J16" s="101"/>
      <c r="K16" s="84"/>
      <c r="L16" s="84"/>
      <c r="M16" s="80"/>
      <c r="N16" s="80"/>
      <c r="O16" s="84"/>
      <c r="P16" s="84"/>
      <c r="Q16" s="84"/>
      <c r="R16" s="84"/>
      <c r="S16" s="84"/>
      <c r="T16" s="83"/>
      <c r="U16" s="80"/>
      <c r="V16" s="99"/>
      <c r="AI16" s="99"/>
      <c r="AJ16" s="99"/>
    </row>
    <row r="17" spans="1:36" s="74" customFormat="1" ht="16.5" customHeight="1">
      <c r="A17" s="75"/>
      <c r="B17" s="103" t="s">
        <v>65</v>
      </c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05"/>
      <c r="N17" s="105"/>
      <c r="O17" s="105"/>
      <c r="P17" s="84"/>
      <c r="Q17" s="80"/>
      <c r="R17" s="80"/>
      <c r="S17" s="80"/>
      <c r="T17" s="80"/>
      <c r="U17" s="80"/>
      <c r="AI17" s="99"/>
      <c r="AJ17" s="99"/>
    </row>
    <row r="18" spans="1:36" s="74" customFormat="1" ht="16.5" customHeight="1">
      <c r="A18" s="75"/>
      <c r="B18" s="80"/>
      <c r="C18" s="80" t="s">
        <v>66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4"/>
      <c r="Q18" s="84"/>
      <c r="R18" s="84"/>
      <c r="S18" s="84"/>
      <c r="T18" s="102"/>
      <c r="U18" s="80"/>
      <c r="V18" s="99"/>
      <c r="AI18" s="99"/>
      <c r="AJ18" s="99"/>
    </row>
    <row r="19" spans="1:36" s="74" customFormat="1" ht="18.95" customHeight="1">
      <c r="A19" s="75"/>
      <c r="B19" s="108" t="s">
        <v>67</v>
      </c>
      <c r="C19" s="111"/>
      <c r="D19" s="111"/>
      <c r="E19" s="111"/>
      <c r="F19" s="111"/>
      <c r="G19" s="111"/>
      <c r="H19" s="111"/>
      <c r="I19" s="80"/>
      <c r="J19" s="80"/>
      <c r="K19" s="80"/>
      <c r="L19" s="80"/>
      <c r="M19" s="80"/>
      <c r="N19" s="80"/>
      <c r="O19" s="80"/>
      <c r="P19" s="84"/>
      <c r="Q19" s="84"/>
      <c r="R19" s="102"/>
      <c r="S19" s="80"/>
      <c r="T19" s="84"/>
      <c r="U19" s="80"/>
      <c r="AG19" s="99"/>
      <c r="AH19" s="99"/>
    </row>
    <row r="20" spans="1:36" s="74" customFormat="1" ht="16.5" customHeight="1">
      <c r="A20" s="75"/>
      <c r="B20" s="100"/>
      <c r="C20" s="97"/>
      <c r="D20" s="77"/>
      <c r="E20" s="103"/>
      <c r="F20" s="77"/>
      <c r="G20" s="77"/>
      <c r="H20" s="77"/>
      <c r="I20" s="97"/>
      <c r="J20" s="215"/>
      <c r="K20" s="218"/>
      <c r="L20" s="218"/>
      <c r="M20" s="218"/>
      <c r="N20" s="80"/>
      <c r="O20" s="84"/>
      <c r="P20" s="84"/>
      <c r="Q20" s="84"/>
      <c r="R20" s="102"/>
      <c r="S20" s="80"/>
      <c r="T20" s="84"/>
      <c r="U20" s="80"/>
      <c r="Y20" s="134"/>
      <c r="Z20" s="135"/>
      <c r="AF20" s="136"/>
      <c r="AG20" s="136"/>
      <c r="AH20" s="136"/>
    </row>
    <row r="21" spans="1:36" s="74" customFormat="1" ht="16.5" customHeight="1">
      <c r="A21" s="75"/>
      <c r="B21" s="100"/>
      <c r="C21" s="97"/>
      <c r="D21" s="77"/>
      <c r="E21" s="100"/>
      <c r="F21" s="77"/>
      <c r="G21" s="77"/>
      <c r="H21" s="77"/>
      <c r="I21" s="97"/>
      <c r="J21" s="494"/>
      <c r="K21" s="495"/>
      <c r="L21" s="495"/>
      <c r="M21" s="495"/>
      <c r="N21" s="80"/>
      <c r="O21" s="84"/>
      <c r="P21" s="84"/>
      <c r="Q21" s="84"/>
      <c r="R21" s="102"/>
      <c r="S21" s="80"/>
      <c r="T21" s="84"/>
      <c r="U21" s="80"/>
      <c r="AG21" s="99"/>
      <c r="AH21" s="99"/>
    </row>
    <row r="22" spans="1:36" s="74" customFormat="1" ht="16.5" customHeight="1">
      <c r="A22" s="75"/>
      <c r="B22" s="76"/>
      <c r="C22" s="97"/>
      <c r="D22" s="77"/>
      <c r="E22" s="76"/>
      <c r="F22" s="77"/>
      <c r="G22" s="77"/>
      <c r="H22" s="77"/>
      <c r="I22" s="97"/>
      <c r="J22" s="495"/>
      <c r="K22" s="495"/>
      <c r="L22" s="495"/>
      <c r="M22" s="495"/>
      <c r="N22" s="80"/>
      <c r="O22" s="84"/>
      <c r="P22" s="84"/>
      <c r="Q22" s="84"/>
      <c r="R22" s="102"/>
      <c r="S22" s="80"/>
      <c r="T22" s="84"/>
      <c r="U22" s="80"/>
      <c r="AG22" s="99"/>
      <c r="AH22" s="99"/>
    </row>
    <row r="23" spans="1:36" s="74" customFormat="1" ht="18.95" customHeight="1">
      <c r="A23" s="75"/>
      <c r="B23" s="76"/>
      <c r="C23" s="97"/>
      <c r="D23" s="77"/>
      <c r="E23" s="76"/>
      <c r="F23" s="77"/>
      <c r="G23" s="97"/>
      <c r="H23" s="77"/>
      <c r="I23" s="104"/>
      <c r="J23" s="104"/>
      <c r="K23" s="104"/>
      <c r="L23" s="84"/>
      <c r="M23" s="84"/>
      <c r="N23" s="80"/>
      <c r="O23" s="84"/>
      <c r="P23" s="102"/>
      <c r="Q23" s="80"/>
      <c r="R23" s="84"/>
      <c r="S23" s="80"/>
      <c r="T23" s="80"/>
      <c r="U23" s="80"/>
      <c r="AF23" s="99"/>
    </row>
    <row r="24" spans="1:36" s="74" customFormat="1" ht="16.5" customHeight="1">
      <c r="A24" s="75"/>
      <c r="B24" s="83"/>
      <c r="C24" s="83"/>
      <c r="D24" s="83"/>
      <c r="E24" s="83"/>
      <c r="F24" s="83"/>
      <c r="G24" s="83"/>
      <c r="H24" s="83"/>
      <c r="I24" s="105"/>
      <c r="J24" s="84"/>
      <c r="K24" s="84"/>
      <c r="L24" s="77"/>
      <c r="M24" s="80"/>
      <c r="N24" s="80"/>
      <c r="O24" s="106"/>
      <c r="P24" s="106"/>
      <c r="Q24" s="80"/>
      <c r="R24" s="80"/>
      <c r="S24" s="80"/>
      <c r="T24" s="80"/>
      <c r="U24" s="80"/>
      <c r="AF24" s="137"/>
      <c r="AG24" s="137"/>
    </row>
    <row r="25" spans="1:36" s="74" customFormat="1" ht="16.5" customHeight="1">
      <c r="A25" s="75"/>
      <c r="B25" s="83"/>
      <c r="C25" s="83"/>
      <c r="D25" s="83"/>
      <c r="E25" s="83"/>
      <c r="F25" s="77"/>
      <c r="G25" s="77"/>
      <c r="H25" s="77"/>
      <c r="I25" s="78"/>
      <c r="J25" s="107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AG25" s="138"/>
      <c r="AH25" s="139"/>
      <c r="AI25" s="88"/>
    </row>
    <row r="26" spans="1:36" s="74" customFormat="1" ht="16.5" customHeight="1">
      <c r="A26" s="75"/>
      <c r="B26" s="83"/>
      <c r="C26" s="76"/>
      <c r="D26" s="76"/>
      <c r="E26" s="76"/>
      <c r="F26" s="77"/>
      <c r="G26" s="77"/>
      <c r="H26" s="77"/>
      <c r="I26" s="82"/>
      <c r="J26" s="107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8"/>
      <c r="W26" s="88"/>
      <c r="AC26" s="140"/>
      <c r="AD26" s="140"/>
      <c r="AE26" s="140"/>
      <c r="AF26" s="140"/>
      <c r="AG26" s="138"/>
      <c r="AH26" s="139"/>
      <c r="AI26" s="88"/>
    </row>
    <row r="27" spans="1:36" s="74" customFormat="1" ht="16.5" customHeight="1">
      <c r="A27" s="75"/>
      <c r="B27" s="83"/>
      <c r="C27" s="76"/>
      <c r="D27" s="76"/>
      <c r="E27" s="76"/>
      <c r="F27" s="77"/>
      <c r="G27" s="77"/>
      <c r="H27" s="77"/>
      <c r="I27" s="82"/>
      <c r="J27" s="107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8"/>
      <c r="W27" s="88"/>
      <c r="AC27" s="140"/>
      <c r="AD27" s="140"/>
      <c r="AE27" s="140"/>
      <c r="AF27" s="140"/>
      <c r="AG27" s="138"/>
      <c r="AH27" s="139"/>
      <c r="AI27" s="88"/>
    </row>
    <row r="28" spans="1:36" s="74" customFormat="1" ht="18.95" customHeight="1">
      <c r="A28" s="75"/>
      <c r="B28" s="118"/>
      <c r="C28" s="119"/>
      <c r="D28" s="116"/>
      <c r="E28" s="116"/>
      <c r="F28" s="116"/>
      <c r="G28" s="116"/>
      <c r="H28" s="120"/>
      <c r="I28" s="60"/>
      <c r="J28" s="60"/>
      <c r="K28" s="60"/>
      <c r="L28" s="60"/>
      <c r="M28" s="60"/>
      <c r="N28" s="141"/>
      <c r="O28" s="75"/>
      <c r="P28" s="75"/>
      <c r="Q28" s="75"/>
      <c r="R28" s="75"/>
      <c r="S28" s="75"/>
      <c r="T28" s="75"/>
      <c r="U28" s="88"/>
      <c r="V28" s="88"/>
      <c r="AA28" s="140"/>
      <c r="AB28" s="140"/>
      <c r="AC28" s="140"/>
      <c r="AD28" s="140"/>
      <c r="AE28" s="140"/>
      <c r="AF28" s="138"/>
      <c r="AG28" s="139"/>
      <c r="AH28" s="88"/>
    </row>
    <row r="29" spans="1:36" s="74" customFormat="1" ht="16.5" customHeight="1">
      <c r="A29" s="90"/>
      <c r="B29" s="142"/>
      <c r="C29" s="119"/>
      <c r="D29" s="116"/>
      <c r="E29" s="116"/>
      <c r="F29" s="116"/>
      <c r="G29" s="116"/>
      <c r="H29" s="143"/>
      <c r="I29" s="144"/>
      <c r="J29" s="143"/>
      <c r="K29" s="143"/>
      <c r="L29" s="143"/>
      <c r="M29" s="144"/>
      <c r="N29" s="143"/>
      <c r="O29" s="143"/>
      <c r="P29" s="143"/>
      <c r="Q29" s="143"/>
      <c r="R29" s="143"/>
      <c r="S29" s="143"/>
      <c r="T29" s="144"/>
    </row>
    <row r="30" spans="1:36" s="74" customFormat="1" ht="16.5" customHeight="1">
      <c r="A30" s="75"/>
      <c r="V30" s="145"/>
    </row>
    <row r="31" spans="1:36" s="74" customFormat="1" ht="16.5" customHeight="1">
      <c r="A31" s="75"/>
      <c r="V31" s="145"/>
    </row>
    <row r="32" spans="1:36" s="74" customFormat="1" ht="18.95" customHeight="1">
      <c r="A32" s="75"/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9"/>
      <c r="W32" s="109"/>
      <c r="X32" s="110"/>
      <c r="Y32" s="110"/>
    </row>
    <row r="33" spans="1:26" s="74" customFormat="1" ht="16.5" customHeight="1">
      <c r="A33" s="75"/>
      <c r="P33" s="146"/>
      <c r="Q33" s="146"/>
      <c r="R33" s="146"/>
      <c r="S33" s="146"/>
      <c r="T33" s="146"/>
      <c r="U33" s="109"/>
      <c r="V33" s="109"/>
      <c r="W33" s="110"/>
      <c r="X33" s="110"/>
    </row>
    <row r="34" spans="1:26" s="74" customFormat="1" ht="16.5" customHeight="1">
      <c r="A34" s="75"/>
      <c r="P34" s="80"/>
      <c r="Q34" s="80"/>
      <c r="R34" s="80"/>
      <c r="S34" s="80"/>
      <c r="T34" s="75"/>
    </row>
    <row r="35" spans="1:26" s="74" customFormat="1" ht="16.5" customHeight="1">
      <c r="A35" s="75"/>
      <c r="P35" s="80"/>
      <c r="Q35" s="80"/>
      <c r="R35" s="80"/>
      <c r="S35" s="80"/>
      <c r="T35" s="75"/>
    </row>
    <row r="36" spans="1:26" s="74" customFormat="1" ht="18.95" customHeight="1">
      <c r="A36" s="75"/>
      <c r="B36" s="108"/>
      <c r="C36" s="111"/>
      <c r="D36" s="111"/>
      <c r="E36" s="111"/>
      <c r="F36" s="111"/>
      <c r="G36" s="111"/>
      <c r="H36" s="111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75"/>
    </row>
    <row r="37" spans="1:26" s="74" customFormat="1" ht="16.5" customHeight="1">
      <c r="A37" s="75"/>
      <c r="B37" s="142"/>
      <c r="C37" s="147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90"/>
    </row>
    <row r="38" spans="1:26" s="74" customFormat="1" ht="16.5" customHeight="1">
      <c r="A38" s="75"/>
      <c r="B38" s="64"/>
      <c r="C38" s="64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90"/>
      <c r="T38" s="90"/>
    </row>
    <row r="39" spans="1:26" s="74" customFormat="1" ht="16.5" customHeight="1">
      <c r="A39" s="75"/>
      <c r="B39" s="148"/>
      <c r="C39" s="149"/>
      <c r="D39" s="111"/>
      <c r="E39" s="111"/>
      <c r="F39" s="111"/>
      <c r="G39" s="111"/>
      <c r="H39" s="111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90"/>
      <c r="T39" s="90"/>
    </row>
    <row r="40" spans="1:26" s="74" customFormat="1" ht="18.95" customHeight="1">
      <c r="A40" s="75"/>
      <c r="B40" s="90"/>
      <c r="C40" s="90"/>
      <c r="D40" s="90"/>
      <c r="E40" s="90"/>
      <c r="F40" s="90"/>
      <c r="G40" s="90"/>
      <c r="H40" s="90"/>
      <c r="I40" s="90"/>
      <c r="J40" s="90"/>
      <c r="K40" s="90"/>
      <c r="L40" s="90"/>
      <c r="M40" s="90"/>
      <c r="N40" s="90"/>
      <c r="O40" s="90"/>
      <c r="P40" s="90"/>
      <c r="Q40" s="90"/>
      <c r="R40" s="90"/>
      <c r="S40" s="90"/>
      <c r="T40" s="90"/>
    </row>
    <row r="41" spans="1:26" s="74" customFormat="1" ht="16.5" customHeight="1">
      <c r="A41" s="75"/>
      <c r="B41" s="142"/>
      <c r="C41" s="88"/>
      <c r="D41" s="88"/>
      <c r="E41" s="88"/>
      <c r="F41" s="496"/>
      <c r="G41" s="496"/>
      <c r="H41" s="496"/>
      <c r="I41" s="496"/>
      <c r="J41" s="150"/>
      <c r="K41" s="88"/>
      <c r="L41" s="497"/>
      <c r="M41" s="497"/>
      <c r="N41" s="497"/>
      <c r="O41" s="497"/>
      <c r="P41" s="79"/>
      <c r="Q41" s="79"/>
      <c r="R41" s="79"/>
      <c r="S41" s="79"/>
      <c r="T41" s="79"/>
    </row>
    <row r="42" spans="1:26" s="74" customFormat="1" ht="14.1" customHeight="1">
      <c r="A42" s="114"/>
      <c r="B42" s="88"/>
      <c r="C42" s="88"/>
      <c r="D42" s="88"/>
      <c r="E42" s="88"/>
      <c r="F42" s="64"/>
      <c r="G42" s="64"/>
      <c r="H42" s="64"/>
      <c r="I42" s="149"/>
      <c r="J42" s="90"/>
      <c r="K42" s="88"/>
      <c r="L42" s="90"/>
      <c r="M42" s="90"/>
      <c r="N42" s="151"/>
      <c r="O42" s="152"/>
      <c r="P42" s="149"/>
      <c r="Q42" s="149"/>
      <c r="R42" s="149"/>
      <c r="S42" s="149"/>
      <c r="T42" s="149"/>
      <c r="U42" s="115"/>
      <c r="V42" s="115"/>
      <c r="W42" s="115"/>
      <c r="X42" s="115"/>
      <c r="Y42" s="115"/>
      <c r="Z42" s="115"/>
    </row>
    <row r="43" spans="1:26" s="74" customFormat="1" ht="16.5" customHeight="1">
      <c r="A43" s="75"/>
      <c r="B43" s="142"/>
      <c r="C43" s="116"/>
      <c r="D43" s="116"/>
      <c r="E43" s="88"/>
      <c r="F43" s="64"/>
      <c r="G43" s="153"/>
      <c r="H43" s="153"/>
      <c r="I43" s="153"/>
      <c r="J43" s="88"/>
      <c r="K43" s="88"/>
      <c r="L43" s="90"/>
      <c r="M43" s="90"/>
      <c r="N43" s="90"/>
      <c r="O43" s="90"/>
      <c r="P43" s="498"/>
      <c r="Q43" s="498"/>
      <c r="R43" s="498"/>
      <c r="S43" s="498"/>
      <c r="T43" s="498"/>
      <c r="U43" s="115"/>
      <c r="V43" s="115"/>
      <c r="W43" s="115"/>
      <c r="X43" s="115"/>
      <c r="Y43" s="115"/>
      <c r="Z43" s="115"/>
    </row>
    <row r="44" spans="1:26" s="74" customFormat="1" ht="18.95" customHeight="1">
      <c r="A44" s="75"/>
      <c r="D44" s="499"/>
      <c r="E44" s="499"/>
      <c r="F44" s="499"/>
      <c r="G44" s="499"/>
      <c r="H44" s="499"/>
      <c r="K44" s="90"/>
      <c r="L44" s="75"/>
      <c r="M44" s="75"/>
      <c r="N44" s="105"/>
      <c r="O44" s="105"/>
      <c r="P44" s="105"/>
      <c r="Q44" s="105"/>
      <c r="R44" s="105"/>
      <c r="S44" s="116"/>
      <c r="T44" s="115"/>
      <c r="U44" s="115"/>
      <c r="V44" s="115"/>
      <c r="W44" s="115"/>
      <c r="X44" s="115"/>
      <c r="Y44" s="115"/>
    </row>
    <row r="45" spans="1:26" s="74" customFormat="1" ht="16.5" customHeight="1">
      <c r="A45" s="467"/>
      <c r="B45" s="467"/>
      <c r="C45" s="467"/>
      <c r="D45" s="467"/>
      <c r="E45" s="467"/>
      <c r="F45" s="467"/>
      <c r="G45" s="467"/>
      <c r="H45" s="467"/>
      <c r="I45" s="467"/>
      <c r="J45" s="467"/>
      <c r="K45" s="467"/>
      <c r="L45" s="467"/>
      <c r="M45" s="467"/>
      <c r="N45" s="467"/>
      <c r="O45" s="467"/>
      <c r="P45" s="467"/>
      <c r="Q45" s="467"/>
      <c r="R45" s="467"/>
      <c r="S45" s="467"/>
      <c r="T45" s="467"/>
      <c r="U45" s="117"/>
    </row>
    <row r="46" spans="1:26" ht="18.75" customHeight="1"/>
    <row r="47" spans="1:26" ht="18.75" customHeight="1"/>
    <row r="48" spans="1:2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</sheetData>
  <mergeCells count="26">
    <mergeCell ref="B12:F12"/>
    <mergeCell ref="G12:J13"/>
    <mergeCell ref="K12:N13"/>
    <mergeCell ref="O12:R13"/>
    <mergeCell ref="S12:U13"/>
    <mergeCell ref="B13:F13"/>
    <mergeCell ref="A3:V3"/>
    <mergeCell ref="B11:F11"/>
    <mergeCell ref="G11:J11"/>
    <mergeCell ref="K11:N11"/>
    <mergeCell ref="O11:R11"/>
    <mergeCell ref="S11:U11"/>
    <mergeCell ref="G8:P9"/>
    <mergeCell ref="K14:N15"/>
    <mergeCell ref="O14:R15"/>
    <mergeCell ref="S14:U15"/>
    <mergeCell ref="B15:F15"/>
    <mergeCell ref="A45:T45"/>
    <mergeCell ref="J21:M21"/>
    <mergeCell ref="J22:M22"/>
    <mergeCell ref="F41:I41"/>
    <mergeCell ref="L41:O41"/>
    <mergeCell ref="P43:T43"/>
    <mergeCell ref="D44:H44"/>
    <mergeCell ref="B14:F14"/>
    <mergeCell ref="G14:J15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3"/>
  </sheetPr>
  <dimension ref="A1:AS62"/>
  <sheetViews>
    <sheetView view="pageBreakPreview" zoomScaleSheetLayoutView="100" workbookViewId="0">
      <selection activeCell="A17" sqref="A17:AB17"/>
    </sheetView>
  </sheetViews>
  <sheetFormatPr defaultColWidth="9.140625" defaultRowHeight="12"/>
  <cols>
    <col min="1" max="28" width="3.42578125" style="157" customWidth="1"/>
    <col min="29" max="29" width="3.85546875" style="157" customWidth="1"/>
    <col min="30" max="30" width="4.140625" style="157" customWidth="1"/>
    <col min="31" max="35" width="4.42578125" style="157" customWidth="1"/>
    <col min="36" max="36" width="13.140625" style="160" customWidth="1"/>
    <col min="37" max="37" width="9" style="160" customWidth="1"/>
    <col min="38" max="44" width="4.42578125" style="157" customWidth="1"/>
    <col min="45" max="16384" width="9.140625" style="157"/>
  </cols>
  <sheetData>
    <row r="1" spans="2:45" s="154" customFormat="1" ht="18" customHeight="1">
      <c r="AJ1" s="245"/>
      <c r="AK1" s="245"/>
    </row>
    <row r="2" spans="2:45" s="154" customFormat="1" ht="18" customHeight="1">
      <c r="AJ2" s="245"/>
      <c r="AK2" s="245"/>
    </row>
    <row r="3" spans="2:45" s="154" customFormat="1" ht="34.5" customHeight="1">
      <c r="B3" s="552" t="s">
        <v>68</v>
      </c>
      <c r="C3" s="552"/>
      <c r="D3" s="552"/>
      <c r="E3" s="552"/>
      <c r="F3" s="552"/>
      <c r="G3" s="552"/>
      <c r="H3" s="552"/>
      <c r="I3" s="552"/>
      <c r="J3" s="552"/>
      <c r="K3" s="552"/>
      <c r="L3" s="552"/>
      <c r="M3" s="552"/>
      <c r="N3" s="552"/>
      <c r="O3" s="552"/>
      <c r="P3" s="552"/>
      <c r="Q3" s="552"/>
      <c r="R3" s="552"/>
      <c r="S3" s="552"/>
      <c r="T3" s="552"/>
      <c r="U3" s="552"/>
      <c r="V3" s="552"/>
      <c r="W3" s="552"/>
      <c r="X3" s="552"/>
      <c r="Y3" s="552"/>
      <c r="Z3" s="552"/>
      <c r="AA3" s="552"/>
      <c r="AJ3" s="245"/>
      <c r="AK3" s="245"/>
    </row>
    <row r="4" spans="2:45" s="154" customFormat="1" ht="12" customHeight="1">
      <c r="AJ4" s="245"/>
      <c r="AK4" s="245"/>
    </row>
    <row r="5" spans="2:45" ht="21" customHeight="1">
      <c r="C5" s="156" t="s">
        <v>69</v>
      </c>
      <c r="D5" s="154"/>
      <c r="E5" s="154"/>
      <c r="H5" s="186" t="str">
        <f>cert</f>
        <v>SRP</v>
      </c>
      <c r="I5" s="154"/>
      <c r="J5" s="154"/>
      <c r="K5" s="154"/>
      <c r="L5" s="154"/>
      <c r="M5" s="154"/>
      <c r="N5" s="154"/>
      <c r="O5" s="154"/>
      <c r="P5" s="154"/>
      <c r="S5" s="159"/>
      <c r="T5" s="159"/>
      <c r="U5" s="159"/>
      <c r="Y5" s="241" t="s">
        <v>129</v>
      </c>
      <c r="Z5" s="241"/>
      <c r="AA5" s="179"/>
      <c r="AB5" s="179"/>
      <c r="AE5" s="160"/>
    </row>
    <row r="6" spans="2:45" ht="21" customHeight="1">
      <c r="C6" s="156"/>
      <c r="D6" s="154"/>
      <c r="E6" s="154"/>
      <c r="G6" s="158"/>
      <c r="H6" s="154"/>
      <c r="I6" s="154"/>
      <c r="J6" s="154"/>
      <c r="K6" s="154"/>
      <c r="L6" s="154"/>
      <c r="M6" s="154"/>
      <c r="N6" s="154"/>
      <c r="O6" s="154"/>
      <c r="P6" s="154"/>
      <c r="S6" s="159"/>
      <c r="T6" s="159"/>
      <c r="U6" s="159"/>
      <c r="V6" s="161"/>
      <c r="W6" s="161"/>
      <c r="X6" s="161"/>
      <c r="Y6" s="161"/>
      <c r="Z6" s="161"/>
      <c r="AA6" s="179"/>
      <c r="AE6" s="162"/>
    </row>
    <row r="7" spans="2:45" s="166" customFormat="1" ht="21" customHeight="1">
      <c r="B7" s="164"/>
      <c r="C7" s="165" t="s">
        <v>167</v>
      </c>
      <c r="D7" s="165"/>
      <c r="E7" s="165"/>
      <c r="F7" s="165"/>
      <c r="G7" s="165" t="s">
        <v>168</v>
      </c>
      <c r="H7" s="83"/>
      <c r="I7" s="163"/>
      <c r="J7" s="163"/>
      <c r="K7" s="164"/>
      <c r="L7" s="164"/>
      <c r="M7" s="164"/>
      <c r="N7" s="164"/>
      <c r="O7" s="165"/>
      <c r="P7" s="165"/>
      <c r="Q7" s="165"/>
      <c r="R7" s="165"/>
      <c r="S7" s="165"/>
      <c r="T7" s="165"/>
      <c r="U7" s="165"/>
      <c r="V7" s="559" t="s">
        <v>134</v>
      </c>
      <c r="W7" s="559"/>
      <c r="X7" s="164" t="s">
        <v>73</v>
      </c>
      <c r="Y7" s="164"/>
      <c r="Z7" s="164"/>
      <c r="AA7" s="164"/>
      <c r="AD7" s="162"/>
      <c r="AE7" s="162"/>
      <c r="AF7" s="162"/>
      <c r="AG7" s="162"/>
      <c r="AH7" s="162"/>
      <c r="AI7" s="162"/>
      <c r="AJ7" s="248"/>
      <c r="AK7" s="246"/>
      <c r="AL7" s="162"/>
      <c r="AM7" s="162"/>
      <c r="AN7" s="162"/>
      <c r="AO7" s="162"/>
      <c r="AP7" s="162"/>
      <c r="AQ7" s="162"/>
      <c r="AR7" s="162"/>
      <c r="AS7" s="162"/>
    </row>
    <row r="8" spans="2:45" s="166" customFormat="1" ht="21" customHeight="1">
      <c r="B8" s="164"/>
      <c r="C8" s="167"/>
      <c r="D8" s="164"/>
      <c r="E8" s="553" t="s">
        <v>133</v>
      </c>
      <c r="F8" s="554"/>
      <c r="G8" s="554"/>
      <c r="H8" s="555"/>
      <c r="I8" s="553" t="s">
        <v>132</v>
      </c>
      <c r="J8" s="554"/>
      <c r="K8" s="554"/>
      <c r="L8" s="555"/>
      <c r="M8" s="553" t="s">
        <v>131</v>
      </c>
      <c r="N8" s="554"/>
      <c r="O8" s="554"/>
      <c r="P8" s="555"/>
      <c r="Q8" s="553" t="s">
        <v>72</v>
      </c>
      <c r="R8" s="554"/>
      <c r="S8" s="554"/>
      <c r="T8" s="555"/>
      <c r="U8" s="553" t="s">
        <v>130</v>
      </c>
      <c r="V8" s="554"/>
      <c r="W8" s="554"/>
      <c r="X8" s="555"/>
      <c r="Y8" s="164"/>
      <c r="Z8" s="164"/>
      <c r="AA8" s="164"/>
      <c r="AD8" s="162"/>
      <c r="AE8" s="154"/>
      <c r="AF8" s="162"/>
      <c r="AG8" s="162"/>
      <c r="AH8" s="162"/>
      <c r="AI8" s="162"/>
      <c r="AJ8" s="248"/>
      <c r="AK8" s="246"/>
      <c r="AL8" s="162"/>
      <c r="AM8" s="162"/>
      <c r="AN8" s="162"/>
      <c r="AO8" s="162"/>
      <c r="AP8" s="162"/>
      <c r="AQ8" s="162"/>
      <c r="AR8" s="162"/>
      <c r="AS8" s="162"/>
    </row>
    <row r="9" spans="2:45" ht="21" customHeight="1">
      <c r="B9" s="154"/>
      <c r="C9" s="154"/>
      <c r="D9" s="154"/>
      <c r="E9" s="556"/>
      <c r="F9" s="557"/>
      <c r="G9" s="557"/>
      <c r="H9" s="558"/>
      <c r="I9" s="556"/>
      <c r="J9" s="557"/>
      <c r="K9" s="557"/>
      <c r="L9" s="558"/>
      <c r="M9" s="556"/>
      <c r="N9" s="557"/>
      <c r="O9" s="557"/>
      <c r="P9" s="558"/>
      <c r="Q9" s="556"/>
      <c r="R9" s="557"/>
      <c r="S9" s="557"/>
      <c r="T9" s="558"/>
      <c r="U9" s="556"/>
      <c r="V9" s="557"/>
      <c r="W9" s="557"/>
      <c r="X9" s="558"/>
      <c r="AD9" s="521" t="s">
        <v>29</v>
      </c>
      <c r="AE9" s="522"/>
      <c r="AF9" s="522"/>
      <c r="AG9" s="523"/>
      <c r="AJ9" s="249" t="s">
        <v>136</v>
      </c>
      <c r="AK9" s="249" t="s">
        <v>135</v>
      </c>
    </row>
    <row r="10" spans="2:45" s="169" customFormat="1" ht="21" customHeight="1">
      <c r="B10" s="157"/>
      <c r="C10" s="154"/>
      <c r="E10" s="562">
        <f>setp1</f>
        <v>0</v>
      </c>
      <c r="F10" s="563"/>
      <c r="G10" s="563"/>
      <c r="H10" s="564"/>
      <c r="I10" s="565">
        <f>stdav1</f>
        <v>50</v>
      </c>
      <c r="J10" s="566"/>
      <c r="K10" s="566"/>
      <c r="L10" s="567"/>
      <c r="M10" s="565">
        <f>uucav1</f>
        <v>0</v>
      </c>
      <c r="N10" s="566"/>
      <c r="O10" s="566"/>
      <c r="P10" s="567"/>
      <c r="Q10" s="565">
        <f>M10-I10</f>
        <v>-50</v>
      </c>
      <c r="R10" s="566"/>
      <c r="S10" s="566"/>
      <c r="T10" s="567"/>
      <c r="U10" s="530">
        <f>IF(AD10&gt;=AK10,AD10,AK10)</f>
        <v>7.0000000000000007E-2</v>
      </c>
      <c r="V10" s="531"/>
      <c r="W10" s="531"/>
      <c r="X10" s="532"/>
      <c r="Y10" s="170"/>
      <c r="Z10" s="170"/>
      <c r="AA10" s="170"/>
      <c r="AD10" s="527">
        <f>ucer1</f>
        <v>3.1E-2</v>
      </c>
      <c r="AE10" s="528"/>
      <c r="AF10" s="528"/>
      <c r="AG10" s="529"/>
      <c r="AJ10" s="251" t="s">
        <v>164</v>
      </c>
      <c r="AK10" s="250">
        <v>7.0000000000000007E-2</v>
      </c>
    </row>
    <row r="11" spans="2:45" s="169" customFormat="1" ht="21" customHeight="1">
      <c r="B11" s="157"/>
      <c r="C11" s="154"/>
      <c r="E11" s="534">
        <f>setp2</f>
        <v>300</v>
      </c>
      <c r="F11" s="535"/>
      <c r="G11" s="535"/>
      <c r="H11" s="536"/>
      <c r="I11" s="540">
        <f>stdav2</f>
        <v>100</v>
      </c>
      <c r="J11" s="541"/>
      <c r="K11" s="541"/>
      <c r="L11" s="542"/>
      <c r="M11" s="540">
        <f>uucav2</f>
        <v>0</v>
      </c>
      <c r="N11" s="541"/>
      <c r="O11" s="541"/>
      <c r="P11" s="542"/>
      <c r="Q11" s="540">
        <f>M11-I11</f>
        <v>-100</v>
      </c>
      <c r="R11" s="541"/>
      <c r="S11" s="541"/>
      <c r="T11" s="542"/>
      <c r="U11" s="524">
        <f t="shared" ref="U11:U14" si="0">IF(AD11&gt;=AK11,AD11,AK11)</f>
        <v>7.0000000000000007E-2</v>
      </c>
      <c r="V11" s="525"/>
      <c r="W11" s="525"/>
      <c r="X11" s="526"/>
      <c r="Y11" s="170"/>
      <c r="Z11" s="170"/>
      <c r="AA11" s="170"/>
      <c r="AD11" s="527">
        <f>ucer2</f>
        <v>3.1E-2</v>
      </c>
      <c r="AE11" s="528"/>
      <c r="AF11" s="528"/>
      <c r="AG11" s="529"/>
      <c r="AJ11" s="251" t="s">
        <v>164</v>
      </c>
      <c r="AK11" s="250">
        <v>7.0000000000000007E-2</v>
      </c>
    </row>
    <row r="12" spans="2:45" s="169" customFormat="1" ht="21" customHeight="1">
      <c r="B12" s="157"/>
      <c r="C12" s="154"/>
      <c r="E12" s="534">
        <f>setp3</f>
        <v>600</v>
      </c>
      <c r="F12" s="535"/>
      <c r="G12" s="535"/>
      <c r="H12" s="536"/>
      <c r="I12" s="540">
        <f>stdav3</f>
        <v>150</v>
      </c>
      <c r="J12" s="541"/>
      <c r="K12" s="541"/>
      <c r="L12" s="542"/>
      <c r="M12" s="540">
        <f>uucav3</f>
        <v>0</v>
      </c>
      <c r="N12" s="541"/>
      <c r="O12" s="541"/>
      <c r="P12" s="542"/>
      <c r="Q12" s="540">
        <f>M12-I12</f>
        <v>-150</v>
      </c>
      <c r="R12" s="541"/>
      <c r="S12" s="541"/>
      <c r="T12" s="542"/>
      <c r="U12" s="524">
        <f t="shared" si="0"/>
        <v>7.0000000000000007E-2</v>
      </c>
      <c r="V12" s="525"/>
      <c r="W12" s="525"/>
      <c r="X12" s="526"/>
      <c r="Y12" s="171"/>
      <c r="Z12" s="171"/>
      <c r="AA12" s="171"/>
      <c r="AD12" s="527">
        <f>ucer3</f>
        <v>3.1E-2</v>
      </c>
      <c r="AE12" s="528"/>
      <c r="AF12" s="528"/>
      <c r="AG12" s="529"/>
      <c r="AJ12" s="251" t="s">
        <v>164</v>
      </c>
      <c r="AK12" s="250">
        <v>7.0000000000000007E-2</v>
      </c>
    </row>
    <row r="13" spans="2:45" s="169" customFormat="1" ht="21" customHeight="1">
      <c r="B13" s="157"/>
      <c r="C13" s="154"/>
      <c r="E13" s="534">
        <f>setp4</f>
        <v>900</v>
      </c>
      <c r="F13" s="535"/>
      <c r="G13" s="535"/>
      <c r="H13" s="536"/>
      <c r="I13" s="540">
        <f>stdav4</f>
        <v>200</v>
      </c>
      <c r="J13" s="541"/>
      <c r="K13" s="541"/>
      <c r="L13" s="542"/>
      <c r="M13" s="540">
        <f>uucav4</f>
        <v>0</v>
      </c>
      <c r="N13" s="541"/>
      <c r="O13" s="541"/>
      <c r="P13" s="542"/>
      <c r="Q13" s="540">
        <f>M13-I13</f>
        <v>-200</v>
      </c>
      <c r="R13" s="541"/>
      <c r="S13" s="541"/>
      <c r="T13" s="542"/>
      <c r="U13" s="524">
        <f t="shared" si="0"/>
        <v>7.0000000000000007E-2</v>
      </c>
      <c r="V13" s="525"/>
      <c r="W13" s="525"/>
      <c r="X13" s="526"/>
      <c r="Y13" s="171"/>
      <c r="Z13" s="171"/>
      <c r="AA13" s="171"/>
      <c r="AD13" s="527">
        <f>ucer4</f>
        <v>3.1E-2</v>
      </c>
      <c r="AE13" s="528"/>
      <c r="AF13" s="528"/>
      <c r="AG13" s="529"/>
      <c r="AJ13" s="251" t="s">
        <v>164</v>
      </c>
      <c r="AK13" s="250">
        <v>7.0000000000000007E-2</v>
      </c>
    </row>
    <row r="14" spans="2:45" s="169" customFormat="1" ht="21" customHeight="1">
      <c r="B14" s="157"/>
      <c r="C14" s="154"/>
      <c r="E14" s="537">
        <f>setp5</f>
        <v>1200</v>
      </c>
      <c r="F14" s="538"/>
      <c r="G14" s="538"/>
      <c r="H14" s="539"/>
      <c r="I14" s="543">
        <f>stdav5</f>
        <v>250</v>
      </c>
      <c r="J14" s="544"/>
      <c r="K14" s="544"/>
      <c r="L14" s="545"/>
      <c r="M14" s="543">
        <f>uucav5</f>
        <v>0</v>
      </c>
      <c r="N14" s="544"/>
      <c r="O14" s="544"/>
      <c r="P14" s="545"/>
      <c r="Q14" s="543">
        <f>M14-I14</f>
        <v>-250</v>
      </c>
      <c r="R14" s="544"/>
      <c r="S14" s="544"/>
      <c r="T14" s="545"/>
      <c r="U14" s="546">
        <f t="shared" si="0"/>
        <v>7.0000000000000007E-2</v>
      </c>
      <c r="V14" s="547"/>
      <c r="W14" s="547"/>
      <c r="X14" s="548"/>
      <c r="Y14" s="171"/>
      <c r="Z14" s="171"/>
      <c r="AA14" s="171"/>
      <c r="AD14" s="549">
        <f>ucer5</f>
        <v>3.1E-2</v>
      </c>
      <c r="AE14" s="550"/>
      <c r="AF14" s="550"/>
      <c r="AG14" s="551"/>
      <c r="AJ14" s="251" t="s">
        <v>164</v>
      </c>
      <c r="AK14" s="250">
        <v>7.0000000000000007E-2</v>
      </c>
    </row>
    <row r="15" spans="2:45" s="169" customFormat="1" ht="21" customHeight="1">
      <c r="B15" s="157"/>
      <c r="C15" s="154"/>
      <c r="X15" s="171"/>
      <c r="Y15" s="171"/>
      <c r="Z15" s="171"/>
      <c r="AA15" s="171"/>
      <c r="AJ15" s="247"/>
      <c r="AK15" s="247"/>
    </row>
    <row r="16" spans="2:45" ht="21" customHeight="1">
      <c r="C16" s="83" t="s">
        <v>74</v>
      </c>
      <c r="E16" s="168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0"/>
      <c r="U16" s="174"/>
      <c r="V16" s="173"/>
      <c r="W16" s="174"/>
      <c r="X16" s="175"/>
      <c r="Y16" s="175"/>
      <c r="Z16" s="175"/>
      <c r="AA16" s="174"/>
      <c r="AB16" s="172"/>
      <c r="AC16" s="173"/>
      <c r="AD16" s="174"/>
    </row>
    <row r="17" spans="1:34" ht="21" customHeight="1">
      <c r="A17" s="561" t="s">
        <v>75</v>
      </c>
      <c r="B17" s="561"/>
      <c r="C17" s="561"/>
      <c r="D17" s="561"/>
      <c r="E17" s="561"/>
      <c r="F17" s="561"/>
      <c r="G17" s="561"/>
      <c r="H17" s="561"/>
      <c r="I17" s="561"/>
      <c r="J17" s="561"/>
      <c r="K17" s="561"/>
      <c r="L17" s="561"/>
      <c r="M17" s="561"/>
      <c r="N17" s="561"/>
      <c r="O17" s="561"/>
      <c r="P17" s="561"/>
      <c r="Q17" s="561"/>
      <c r="R17" s="561"/>
      <c r="S17" s="561"/>
      <c r="T17" s="561"/>
      <c r="U17" s="561"/>
      <c r="V17" s="561"/>
      <c r="W17" s="561"/>
      <c r="X17" s="561"/>
      <c r="Y17" s="561"/>
      <c r="Z17" s="561"/>
      <c r="AA17" s="561"/>
      <c r="AB17" s="561"/>
      <c r="AC17" s="172"/>
      <c r="AD17" s="173"/>
    </row>
    <row r="18" spans="1:34" ht="21" customHeight="1">
      <c r="A18" s="561" t="s">
        <v>76</v>
      </c>
      <c r="B18" s="561"/>
      <c r="C18" s="561"/>
      <c r="D18" s="561"/>
      <c r="E18" s="561"/>
      <c r="F18" s="561"/>
      <c r="G18" s="561"/>
      <c r="H18" s="561"/>
      <c r="I18" s="561"/>
      <c r="J18" s="561"/>
      <c r="K18" s="561"/>
      <c r="L18" s="561"/>
      <c r="M18" s="561"/>
      <c r="N18" s="561"/>
      <c r="O18" s="561"/>
      <c r="P18" s="561"/>
      <c r="Q18" s="561"/>
      <c r="R18" s="561"/>
      <c r="S18" s="561"/>
      <c r="T18" s="561"/>
      <c r="U18" s="561"/>
      <c r="V18" s="561"/>
      <c r="W18" s="561"/>
      <c r="X18" s="561"/>
      <c r="Y18" s="561"/>
      <c r="Z18" s="561"/>
      <c r="AA18" s="561"/>
      <c r="AB18" s="561"/>
      <c r="AC18" s="176"/>
      <c r="AD18" s="176"/>
    </row>
    <row r="19" spans="1:34" ht="21" customHeight="1">
      <c r="A19" s="560" t="s">
        <v>77</v>
      </c>
      <c r="B19" s="560"/>
      <c r="C19" s="560"/>
      <c r="D19" s="560"/>
      <c r="E19" s="560"/>
      <c r="F19" s="560"/>
      <c r="G19" s="560"/>
      <c r="H19" s="560"/>
      <c r="I19" s="560"/>
      <c r="J19" s="560"/>
      <c r="K19" s="560"/>
      <c r="L19" s="560"/>
      <c r="M19" s="560"/>
      <c r="N19" s="560"/>
      <c r="O19" s="560"/>
      <c r="P19" s="560"/>
      <c r="Q19" s="560"/>
      <c r="R19" s="560"/>
      <c r="S19" s="560"/>
      <c r="T19" s="560"/>
      <c r="U19" s="560"/>
      <c r="V19" s="560"/>
      <c r="W19" s="560"/>
      <c r="X19" s="560"/>
      <c r="Y19" s="560"/>
      <c r="Z19" s="560"/>
      <c r="AA19" s="560"/>
      <c r="AB19" s="560"/>
      <c r="AC19" s="176"/>
      <c r="AD19" s="176"/>
    </row>
    <row r="20" spans="1:34" ht="21" customHeight="1">
      <c r="AB20" s="154"/>
      <c r="AC20" s="154"/>
      <c r="AD20" s="154"/>
    </row>
    <row r="21" spans="1:34" ht="21" customHeight="1">
      <c r="AA21" s="155"/>
      <c r="AC21" s="154"/>
      <c r="AD21" s="154"/>
    </row>
    <row r="22" spans="1:34" ht="21" customHeight="1">
      <c r="AA22" s="155"/>
      <c r="AC22" s="154"/>
    </row>
    <row r="23" spans="1:34" ht="21" customHeight="1"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77"/>
      <c r="AC23" s="154"/>
      <c r="AD23" s="154"/>
    </row>
    <row r="24" spans="1:34" ht="18" customHeight="1">
      <c r="B24" s="155"/>
      <c r="C24" s="155"/>
      <c r="D24" s="155"/>
      <c r="E24" s="155"/>
      <c r="F24" s="155"/>
      <c r="G24" s="155"/>
      <c r="H24" s="155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78"/>
      <c r="AD24" s="154"/>
    </row>
    <row r="25" spans="1:34" ht="18" customHeight="1">
      <c r="AC25" s="154"/>
      <c r="AD25" s="154"/>
    </row>
    <row r="26" spans="1:34" ht="18" customHeight="1">
      <c r="AC26" s="154"/>
      <c r="AD26" s="154"/>
      <c r="AE26" s="533"/>
      <c r="AF26" s="533"/>
      <c r="AG26" s="533"/>
      <c r="AH26" s="533"/>
    </row>
    <row r="27" spans="1:34" ht="18" customHeight="1">
      <c r="AC27" s="154"/>
      <c r="AD27" s="154"/>
    </row>
    <row r="28" spans="1:34" ht="18" customHeight="1"/>
    <row r="29" spans="1:34" ht="18" customHeight="1"/>
    <row r="30" spans="1:34" ht="18" customHeight="1"/>
    <row r="31" spans="1:34" ht="18" customHeight="1"/>
    <row r="32" spans="1:34" ht="18" customHeight="1"/>
    <row r="33" spans="8:8" ht="18" customHeight="1"/>
    <row r="34" spans="8:8" ht="18" customHeight="1"/>
    <row r="35" spans="8:8" ht="18" customHeight="1"/>
    <row r="36" spans="8:8" ht="18" customHeight="1"/>
    <row r="37" spans="8:8" ht="18" customHeight="1"/>
    <row r="38" spans="8:8" ht="18" customHeight="1">
      <c r="H38" s="157" t="s">
        <v>90</v>
      </c>
    </row>
    <row r="39" spans="8:8" ht="18" customHeight="1"/>
    <row r="40" spans="8:8" ht="18" customHeight="1"/>
    <row r="41" spans="8:8" ht="18" customHeight="1"/>
    <row r="42" spans="8:8" ht="18" customHeight="1"/>
    <row r="43" spans="8:8" ht="18" customHeight="1"/>
    <row r="44" spans="8:8" ht="18" customHeight="1"/>
    <row r="45" spans="8:8" ht="18" customHeight="1"/>
    <row r="46" spans="8:8" ht="18" customHeight="1"/>
    <row r="47" spans="8:8" ht="18" customHeight="1"/>
    <row r="48" spans="8: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</sheetData>
  <mergeCells count="42">
    <mergeCell ref="A19:AB19"/>
    <mergeCell ref="A18:AB18"/>
    <mergeCell ref="A17:AB17"/>
    <mergeCell ref="E10:H10"/>
    <mergeCell ref="E11:H11"/>
    <mergeCell ref="I10:L10"/>
    <mergeCell ref="I11:L11"/>
    <mergeCell ref="M10:P10"/>
    <mergeCell ref="M11:P11"/>
    <mergeCell ref="Q10:T10"/>
    <mergeCell ref="Q11:T11"/>
    <mergeCell ref="B3:AA3"/>
    <mergeCell ref="U8:X9"/>
    <mergeCell ref="M8:P9"/>
    <mergeCell ref="I8:L9"/>
    <mergeCell ref="E8:H9"/>
    <mergeCell ref="Q8:T9"/>
    <mergeCell ref="V7:W7"/>
    <mergeCell ref="AE26:AH26"/>
    <mergeCell ref="E12:H12"/>
    <mergeCell ref="E14:H14"/>
    <mergeCell ref="I12:L12"/>
    <mergeCell ref="I14:L14"/>
    <mergeCell ref="U12:X12"/>
    <mergeCell ref="U14:X14"/>
    <mergeCell ref="M12:P12"/>
    <mergeCell ref="M14:P14"/>
    <mergeCell ref="Q12:T12"/>
    <mergeCell ref="Q14:T14"/>
    <mergeCell ref="E13:H13"/>
    <mergeCell ref="I13:L13"/>
    <mergeCell ref="M13:P13"/>
    <mergeCell ref="Q13:T13"/>
    <mergeCell ref="AD14:AG14"/>
    <mergeCell ref="AD9:AG9"/>
    <mergeCell ref="U13:X13"/>
    <mergeCell ref="AD10:AG10"/>
    <mergeCell ref="AD11:AG11"/>
    <mergeCell ref="AD12:AG12"/>
    <mergeCell ref="AD13:AG13"/>
    <mergeCell ref="U10:X10"/>
    <mergeCell ref="U11:X11"/>
  </mergeCells>
  <printOptions horizontalCentered="1"/>
  <pageMargins left="0" right="0" top="0.98425196850393704" bottom="0" header="0" footer="0"/>
  <pageSetup paperSize="9" orientation="portrait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C113"/>
  <sheetViews>
    <sheetView workbookViewId="0">
      <selection activeCell="G9" sqref="G9:G10"/>
    </sheetView>
  </sheetViews>
  <sheetFormatPr defaultRowHeight="15"/>
  <cols>
    <col min="1" max="1" width="1.140625" style="1" customWidth="1"/>
    <col min="2" max="19" width="8.7109375" style="1" customWidth="1"/>
    <col min="20" max="20" width="1.42578125" style="1" customWidth="1"/>
    <col min="27" max="255" width="9" style="1"/>
    <col min="256" max="256" width="1.140625" style="1" customWidth="1"/>
    <col min="257" max="257" width="7.5703125" style="1" customWidth="1"/>
    <col min="258" max="272" width="7.140625" style="1" customWidth="1"/>
    <col min="273" max="274" width="1.42578125" style="1" customWidth="1"/>
    <col min="275" max="275" width="6.42578125" style="1" customWidth="1"/>
    <col min="276" max="277" width="8.7109375" style="1" bestFit="1" customWidth="1"/>
    <col min="278" max="511" width="9" style="1"/>
    <col min="512" max="512" width="1.140625" style="1" customWidth="1"/>
    <col min="513" max="513" width="7.5703125" style="1" customWidth="1"/>
    <col min="514" max="528" width="7.140625" style="1" customWidth="1"/>
    <col min="529" max="530" width="1.42578125" style="1" customWidth="1"/>
    <col min="531" max="531" width="6.42578125" style="1" customWidth="1"/>
    <col min="532" max="533" width="8.7109375" style="1" bestFit="1" customWidth="1"/>
    <col min="534" max="767" width="9" style="1"/>
    <col min="768" max="768" width="1.140625" style="1" customWidth="1"/>
    <col min="769" max="769" width="7.5703125" style="1" customWidth="1"/>
    <col min="770" max="784" width="7.140625" style="1" customWidth="1"/>
    <col min="785" max="786" width="1.42578125" style="1" customWidth="1"/>
    <col min="787" max="787" width="6.42578125" style="1" customWidth="1"/>
    <col min="788" max="789" width="8.7109375" style="1" bestFit="1" customWidth="1"/>
    <col min="790" max="1023" width="9" style="1"/>
    <col min="1024" max="1024" width="1.140625" style="1" customWidth="1"/>
    <col min="1025" max="1025" width="7.5703125" style="1" customWidth="1"/>
    <col min="1026" max="1040" width="7.140625" style="1" customWidth="1"/>
    <col min="1041" max="1042" width="1.42578125" style="1" customWidth="1"/>
    <col min="1043" max="1043" width="6.42578125" style="1" customWidth="1"/>
    <col min="1044" max="1045" width="8.7109375" style="1" bestFit="1" customWidth="1"/>
    <col min="1046" max="1279" width="9" style="1"/>
    <col min="1280" max="1280" width="1.140625" style="1" customWidth="1"/>
    <col min="1281" max="1281" width="7.5703125" style="1" customWidth="1"/>
    <col min="1282" max="1296" width="7.140625" style="1" customWidth="1"/>
    <col min="1297" max="1298" width="1.42578125" style="1" customWidth="1"/>
    <col min="1299" max="1299" width="6.42578125" style="1" customWidth="1"/>
    <col min="1300" max="1301" width="8.7109375" style="1" bestFit="1" customWidth="1"/>
    <col min="1302" max="1535" width="9" style="1"/>
    <col min="1536" max="1536" width="1.140625" style="1" customWidth="1"/>
    <col min="1537" max="1537" width="7.5703125" style="1" customWidth="1"/>
    <col min="1538" max="1552" width="7.140625" style="1" customWidth="1"/>
    <col min="1553" max="1554" width="1.42578125" style="1" customWidth="1"/>
    <col min="1555" max="1555" width="6.42578125" style="1" customWidth="1"/>
    <col min="1556" max="1557" width="8.7109375" style="1" bestFit="1" customWidth="1"/>
    <col min="1558" max="1791" width="9" style="1"/>
    <col min="1792" max="1792" width="1.140625" style="1" customWidth="1"/>
    <col min="1793" max="1793" width="7.5703125" style="1" customWidth="1"/>
    <col min="1794" max="1808" width="7.140625" style="1" customWidth="1"/>
    <col min="1809" max="1810" width="1.42578125" style="1" customWidth="1"/>
    <col min="1811" max="1811" width="6.42578125" style="1" customWidth="1"/>
    <col min="1812" max="1813" width="8.7109375" style="1" bestFit="1" customWidth="1"/>
    <col min="1814" max="2047" width="9" style="1"/>
    <col min="2048" max="2048" width="1.140625" style="1" customWidth="1"/>
    <col min="2049" max="2049" width="7.5703125" style="1" customWidth="1"/>
    <col min="2050" max="2064" width="7.140625" style="1" customWidth="1"/>
    <col min="2065" max="2066" width="1.42578125" style="1" customWidth="1"/>
    <col min="2067" max="2067" width="6.42578125" style="1" customWidth="1"/>
    <col min="2068" max="2069" width="8.7109375" style="1" bestFit="1" customWidth="1"/>
    <col min="2070" max="2303" width="9" style="1"/>
    <col min="2304" max="2304" width="1.140625" style="1" customWidth="1"/>
    <col min="2305" max="2305" width="7.5703125" style="1" customWidth="1"/>
    <col min="2306" max="2320" width="7.140625" style="1" customWidth="1"/>
    <col min="2321" max="2322" width="1.42578125" style="1" customWidth="1"/>
    <col min="2323" max="2323" width="6.42578125" style="1" customWidth="1"/>
    <col min="2324" max="2325" width="8.7109375" style="1" bestFit="1" customWidth="1"/>
    <col min="2326" max="2559" width="9" style="1"/>
    <col min="2560" max="2560" width="1.140625" style="1" customWidth="1"/>
    <col min="2561" max="2561" width="7.5703125" style="1" customWidth="1"/>
    <col min="2562" max="2576" width="7.140625" style="1" customWidth="1"/>
    <col min="2577" max="2578" width="1.42578125" style="1" customWidth="1"/>
    <col min="2579" max="2579" width="6.42578125" style="1" customWidth="1"/>
    <col min="2580" max="2581" width="8.7109375" style="1" bestFit="1" customWidth="1"/>
    <col min="2582" max="2815" width="9" style="1"/>
    <col min="2816" max="2816" width="1.140625" style="1" customWidth="1"/>
    <col min="2817" max="2817" width="7.5703125" style="1" customWidth="1"/>
    <col min="2818" max="2832" width="7.140625" style="1" customWidth="1"/>
    <col min="2833" max="2834" width="1.42578125" style="1" customWidth="1"/>
    <col min="2835" max="2835" width="6.42578125" style="1" customWidth="1"/>
    <col min="2836" max="2837" width="8.7109375" style="1" bestFit="1" customWidth="1"/>
    <col min="2838" max="3071" width="9" style="1"/>
    <col min="3072" max="3072" width="1.140625" style="1" customWidth="1"/>
    <col min="3073" max="3073" width="7.5703125" style="1" customWidth="1"/>
    <col min="3074" max="3088" width="7.140625" style="1" customWidth="1"/>
    <col min="3089" max="3090" width="1.42578125" style="1" customWidth="1"/>
    <col min="3091" max="3091" width="6.42578125" style="1" customWidth="1"/>
    <col min="3092" max="3093" width="8.7109375" style="1" bestFit="1" customWidth="1"/>
    <col min="3094" max="3327" width="9" style="1"/>
    <col min="3328" max="3328" width="1.140625" style="1" customWidth="1"/>
    <col min="3329" max="3329" width="7.5703125" style="1" customWidth="1"/>
    <col min="3330" max="3344" width="7.140625" style="1" customWidth="1"/>
    <col min="3345" max="3346" width="1.42578125" style="1" customWidth="1"/>
    <col min="3347" max="3347" width="6.42578125" style="1" customWidth="1"/>
    <col min="3348" max="3349" width="8.7109375" style="1" bestFit="1" customWidth="1"/>
    <col min="3350" max="3583" width="9" style="1"/>
    <col min="3584" max="3584" width="1.140625" style="1" customWidth="1"/>
    <col min="3585" max="3585" width="7.5703125" style="1" customWidth="1"/>
    <col min="3586" max="3600" width="7.140625" style="1" customWidth="1"/>
    <col min="3601" max="3602" width="1.42578125" style="1" customWidth="1"/>
    <col min="3603" max="3603" width="6.42578125" style="1" customWidth="1"/>
    <col min="3604" max="3605" width="8.7109375" style="1" bestFit="1" customWidth="1"/>
    <col min="3606" max="3839" width="9" style="1"/>
    <col min="3840" max="3840" width="1.140625" style="1" customWidth="1"/>
    <col min="3841" max="3841" width="7.5703125" style="1" customWidth="1"/>
    <col min="3842" max="3856" width="7.140625" style="1" customWidth="1"/>
    <col min="3857" max="3858" width="1.42578125" style="1" customWidth="1"/>
    <col min="3859" max="3859" width="6.42578125" style="1" customWidth="1"/>
    <col min="3860" max="3861" width="8.7109375" style="1" bestFit="1" customWidth="1"/>
    <col min="3862" max="4095" width="9" style="1"/>
    <col min="4096" max="4096" width="1.140625" style="1" customWidth="1"/>
    <col min="4097" max="4097" width="7.5703125" style="1" customWidth="1"/>
    <col min="4098" max="4112" width="7.140625" style="1" customWidth="1"/>
    <col min="4113" max="4114" width="1.42578125" style="1" customWidth="1"/>
    <col min="4115" max="4115" width="6.42578125" style="1" customWidth="1"/>
    <col min="4116" max="4117" width="8.7109375" style="1" bestFit="1" customWidth="1"/>
    <col min="4118" max="4351" width="9" style="1"/>
    <col min="4352" max="4352" width="1.140625" style="1" customWidth="1"/>
    <col min="4353" max="4353" width="7.5703125" style="1" customWidth="1"/>
    <col min="4354" max="4368" width="7.140625" style="1" customWidth="1"/>
    <col min="4369" max="4370" width="1.42578125" style="1" customWidth="1"/>
    <col min="4371" max="4371" width="6.42578125" style="1" customWidth="1"/>
    <col min="4372" max="4373" width="8.7109375" style="1" bestFit="1" customWidth="1"/>
    <col min="4374" max="4607" width="9" style="1"/>
    <col min="4608" max="4608" width="1.140625" style="1" customWidth="1"/>
    <col min="4609" max="4609" width="7.5703125" style="1" customWidth="1"/>
    <col min="4610" max="4624" width="7.140625" style="1" customWidth="1"/>
    <col min="4625" max="4626" width="1.42578125" style="1" customWidth="1"/>
    <col min="4627" max="4627" width="6.42578125" style="1" customWidth="1"/>
    <col min="4628" max="4629" width="8.7109375" style="1" bestFit="1" customWidth="1"/>
    <col min="4630" max="4863" width="9" style="1"/>
    <col min="4864" max="4864" width="1.140625" style="1" customWidth="1"/>
    <col min="4865" max="4865" width="7.5703125" style="1" customWidth="1"/>
    <col min="4866" max="4880" width="7.140625" style="1" customWidth="1"/>
    <col min="4881" max="4882" width="1.42578125" style="1" customWidth="1"/>
    <col min="4883" max="4883" width="6.42578125" style="1" customWidth="1"/>
    <col min="4884" max="4885" width="8.7109375" style="1" bestFit="1" customWidth="1"/>
    <col min="4886" max="5119" width="9" style="1"/>
    <col min="5120" max="5120" width="1.140625" style="1" customWidth="1"/>
    <col min="5121" max="5121" width="7.5703125" style="1" customWidth="1"/>
    <col min="5122" max="5136" width="7.140625" style="1" customWidth="1"/>
    <col min="5137" max="5138" width="1.42578125" style="1" customWidth="1"/>
    <col min="5139" max="5139" width="6.42578125" style="1" customWidth="1"/>
    <col min="5140" max="5141" width="8.7109375" style="1" bestFit="1" customWidth="1"/>
    <col min="5142" max="5375" width="9" style="1"/>
    <col min="5376" max="5376" width="1.140625" style="1" customWidth="1"/>
    <col min="5377" max="5377" width="7.5703125" style="1" customWidth="1"/>
    <col min="5378" max="5392" width="7.140625" style="1" customWidth="1"/>
    <col min="5393" max="5394" width="1.42578125" style="1" customWidth="1"/>
    <col min="5395" max="5395" width="6.42578125" style="1" customWidth="1"/>
    <col min="5396" max="5397" width="8.7109375" style="1" bestFit="1" customWidth="1"/>
    <col min="5398" max="5631" width="9" style="1"/>
    <col min="5632" max="5632" width="1.140625" style="1" customWidth="1"/>
    <col min="5633" max="5633" width="7.5703125" style="1" customWidth="1"/>
    <col min="5634" max="5648" width="7.140625" style="1" customWidth="1"/>
    <col min="5649" max="5650" width="1.42578125" style="1" customWidth="1"/>
    <col min="5651" max="5651" width="6.42578125" style="1" customWidth="1"/>
    <col min="5652" max="5653" width="8.7109375" style="1" bestFit="1" customWidth="1"/>
    <col min="5654" max="5887" width="9" style="1"/>
    <col min="5888" max="5888" width="1.140625" style="1" customWidth="1"/>
    <col min="5889" max="5889" width="7.5703125" style="1" customWidth="1"/>
    <col min="5890" max="5904" width="7.140625" style="1" customWidth="1"/>
    <col min="5905" max="5906" width="1.42578125" style="1" customWidth="1"/>
    <col min="5907" max="5907" width="6.42578125" style="1" customWidth="1"/>
    <col min="5908" max="5909" width="8.7109375" style="1" bestFit="1" customWidth="1"/>
    <col min="5910" max="6143" width="9" style="1"/>
    <col min="6144" max="6144" width="1.140625" style="1" customWidth="1"/>
    <col min="6145" max="6145" width="7.5703125" style="1" customWidth="1"/>
    <col min="6146" max="6160" width="7.140625" style="1" customWidth="1"/>
    <col min="6161" max="6162" width="1.42578125" style="1" customWidth="1"/>
    <col min="6163" max="6163" width="6.42578125" style="1" customWidth="1"/>
    <col min="6164" max="6165" width="8.7109375" style="1" bestFit="1" customWidth="1"/>
    <col min="6166" max="6399" width="9" style="1"/>
    <col min="6400" max="6400" width="1.140625" style="1" customWidth="1"/>
    <col min="6401" max="6401" width="7.5703125" style="1" customWidth="1"/>
    <col min="6402" max="6416" width="7.140625" style="1" customWidth="1"/>
    <col min="6417" max="6418" width="1.42578125" style="1" customWidth="1"/>
    <col min="6419" max="6419" width="6.42578125" style="1" customWidth="1"/>
    <col min="6420" max="6421" width="8.7109375" style="1" bestFit="1" customWidth="1"/>
    <col min="6422" max="6655" width="9" style="1"/>
    <col min="6656" max="6656" width="1.140625" style="1" customWidth="1"/>
    <col min="6657" max="6657" width="7.5703125" style="1" customWidth="1"/>
    <col min="6658" max="6672" width="7.140625" style="1" customWidth="1"/>
    <col min="6673" max="6674" width="1.42578125" style="1" customWidth="1"/>
    <col min="6675" max="6675" width="6.42578125" style="1" customWidth="1"/>
    <col min="6676" max="6677" width="8.7109375" style="1" bestFit="1" customWidth="1"/>
    <col min="6678" max="6911" width="9" style="1"/>
    <col min="6912" max="6912" width="1.140625" style="1" customWidth="1"/>
    <col min="6913" max="6913" width="7.5703125" style="1" customWidth="1"/>
    <col min="6914" max="6928" width="7.140625" style="1" customWidth="1"/>
    <col min="6929" max="6930" width="1.42578125" style="1" customWidth="1"/>
    <col min="6931" max="6931" width="6.42578125" style="1" customWidth="1"/>
    <col min="6932" max="6933" width="8.7109375" style="1" bestFit="1" customWidth="1"/>
    <col min="6934" max="7167" width="9" style="1"/>
    <col min="7168" max="7168" width="1.140625" style="1" customWidth="1"/>
    <col min="7169" max="7169" width="7.5703125" style="1" customWidth="1"/>
    <col min="7170" max="7184" width="7.140625" style="1" customWidth="1"/>
    <col min="7185" max="7186" width="1.42578125" style="1" customWidth="1"/>
    <col min="7187" max="7187" width="6.42578125" style="1" customWidth="1"/>
    <col min="7188" max="7189" width="8.7109375" style="1" bestFit="1" customWidth="1"/>
    <col min="7190" max="7423" width="9" style="1"/>
    <col min="7424" max="7424" width="1.140625" style="1" customWidth="1"/>
    <col min="7425" max="7425" width="7.5703125" style="1" customWidth="1"/>
    <col min="7426" max="7440" width="7.140625" style="1" customWidth="1"/>
    <col min="7441" max="7442" width="1.42578125" style="1" customWidth="1"/>
    <col min="7443" max="7443" width="6.42578125" style="1" customWidth="1"/>
    <col min="7444" max="7445" width="8.7109375" style="1" bestFit="1" customWidth="1"/>
    <col min="7446" max="7679" width="9" style="1"/>
    <col min="7680" max="7680" width="1.140625" style="1" customWidth="1"/>
    <col min="7681" max="7681" width="7.5703125" style="1" customWidth="1"/>
    <col min="7682" max="7696" width="7.140625" style="1" customWidth="1"/>
    <col min="7697" max="7698" width="1.42578125" style="1" customWidth="1"/>
    <col min="7699" max="7699" width="6.42578125" style="1" customWidth="1"/>
    <col min="7700" max="7701" width="8.7109375" style="1" bestFit="1" customWidth="1"/>
    <col min="7702" max="7935" width="9" style="1"/>
    <col min="7936" max="7936" width="1.140625" style="1" customWidth="1"/>
    <col min="7937" max="7937" width="7.5703125" style="1" customWidth="1"/>
    <col min="7938" max="7952" width="7.140625" style="1" customWidth="1"/>
    <col min="7953" max="7954" width="1.42578125" style="1" customWidth="1"/>
    <col min="7955" max="7955" width="6.42578125" style="1" customWidth="1"/>
    <col min="7956" max="7957" width="8.7109375" style="1" bestFit="1" customWidth="1"/>
    <col min="7958" max="8191" width="9" style="1"/>
    <col min="8192" max="8192" width="1.140625" style="1" customWidth="1"/>
    <col min="8193" max="8193" width="7.5703125" style="1" customWidth="1"/>
    <col min="8194" max="8208" width="7.140625" style="1" customWidth="1"/>
    <col min="8209" max="8210" width="1.42578125" style="1" customWidth="1"/>
    <col min="8211" max="8211" width="6.42578125" style="1" customWidth="1"/>
    <col min="8212" max="8213" width="8.7109375" style="1" bestFit="1" customWidth="1"/>
    <col min="8214" max="8447" width="9" style="1"/>
    <col min="8448" max="8448" width="1.140625" style="1" customWidth="1"/>
    <col min="8449" max="8449" width="7.5703125" style="1" customWidth="1"/>
    <col min="8450" max="8464" width="7.140625" style="1" customWidth="1"/>
    <col min="8465" max="8466" width="1.42578125" style="1" customWidth="1"/>
    <col min="8467" max="8467" width="6.42578125" style="1" customWidth="1"/>
    <col min="8468" max="8469" width="8.7109375" style="1" bestFit="1" customWidth="1"/>
    <col min="8470" max="8703" width="9" style="1"/>
    <col min="8704" max="8704" width="1.140625" style="1" customWidth="1"/>
    <col min="8705" max="8705" width="7.5703125" style="1" customWidth="1"/>
    <col min="8706" max="8720" width="7.140625" style="1" customWidth="1"/>
    <col min="8721" max="8722" width="1.42578125" style="1" customWidth="1"/>
    <col min="8723" max="8723" width="6.42578125" style="1" customWidth="1"/>
    <col min="8724" max="8725" width="8.7109375" style="1" bestFit="1" customWidth="1"/>
    <col min="8726" max="8959" width="9" style="1"/>
    <col min="8960" max="8960" width="1.140625" style="1" customWidth="1"/>
    <col min="8961" max="8961" width="7.5703125" style="1" customWidth="1"/>
    <col min="8962" max="8976" width="7.140625" style="1" customWidth="1"/>
    <col min="8977" max="8978" width="1.42578125" style="1" customWidth="1"/>
    <col min="8979" max="8979" width="6.42578125" style="1" customWidth="1"/>
    <col min="8980" max="8981" width="8.7109375" style="1" bestFit="1" customWidth="1"/>
    <col min="8982" max="9215" width="9" style="1"/>
    <col min="9216" max="9216" width="1.140625" style="1" customWidth="1"/>
    <col min="9217" max="9217" width="7.5703125" style="1" customWidth="1"/>
    <col min="9218" max="9232" width="7.140625" style="1" customWidth="1"/>
    <col min="9233" max="9234" width="1.42578125" style="1" customWidth="1"/>
    <col min="9235" max="9235" width="6.42578125" style="1" customWidth="1"/>
    <col min="9236" max="9237" width="8.7109375" style="1" bestFit="1" customWidth="1"/>
    <col min="9238" max="9471" width="9" style="1"/>
    <col min="9472" max="9472" width="1.140625" style="1" customWidth="1"/>
    <col min="9473" max="9473" width="7.5703125" style="1" customWidth="1"/>
    <col min="9474" max="9488" width="7.140625" style="1" customWidth="1"/>
    <col min="9489" max="9490" width="1.42578125" style="1" customWidth="1"/>
    <col min="9491" max="9491" width="6.42578125" style="1" customWidth="1"/>
    <col min="9492" max="9493" width="8.7109375" style="1" bestFit="1" customWidth="1"/>
    <col min="9494" max="9727" width="9" style="1"/>
    <col min="9728" max="9728" width="1.140625" style="1" customWidth="1"/>
    <col min="9729" max="9729" width="7.5703125" style="1" customWidth="1"/>
    <col min="9730" max="9744" width="7.140625" style="1" customWidth="1"/>
    <col min="9745" max="9746" width="1.42578125" style="1" customWidth="1"/>
    <col min="9747" max="9747" width="6.42578125" style="1" customWidth="1"/>
    <col min="9748" max="9749" width="8.7109375" style="1" bestFit="1" customWidth="1"/>
    <col min="9750" max="9983" width="9" style="1"/>
    <col min="9984" max="9984" width="1.140625" style="1" customWidth="1"/>
    <col min="9985" max="9985" width="7.5703125" style="1" customWidth="1"/>
    <col min="9986" max="10000" width="7.140625" style="1" customWidth="1"/>
    <col min="10001" max="10002" width="1.42578125" style="1" customWidth="1"/>
    <col min="10003" max="10003" width="6.42578125" style="1" customWidth="1"/>
    <col min="10004" max="10005" width="8.7109375" style="1" bestFit="1" customWidth="1"/>
    <col min="10006" max="10239" width="9" style="1"/>
    <col min="10240" max="10240" width="1.140625" style="1" customWidth="1"/>
    <col min="10241" max="10241" width="7.5703125" style="1" customWidth="1"/>
    <col min="10242" max="10256" width="7.140625" style="1" customWidth="1"/>
    <col min="10257" max="10258" width="1.42578125" style="1" customWidth="1"/>
    <col min="10259" max="10259" width="6.42578125" style="1" customWidth="1"/>
    <col min="10260" max="10261" width="8.7109375" style="1" bestFit="1" customWidth="1"/>
    <col min="10262" max="10495" width="9" style="1"/>
    <col min="10496" max="10496" width="1.140625" style="1" customWidth="1"/>
    <col min="10497" max="10497" width="7.5703125" style="1" customWidth="1"/>
    <col min="10498" max="10512" width="7.140625" style="1" customWidth="1"/>
    <col min="10513" max="10514" width="1.42578125" style="1" customWidth="1"/>
    <col min="10515" max="10515" width="6.42578125" style="1" customWidth="1"/>
    <col min="10516" max="10517" width="8.7109375" style="1" bestFit="1" customWidth="1"/>
    <col min="10518" max="10751" width="9" style="1"/>
    <col min="10752" max="10752" width="1.140625" style="1" customWidth="1"/>
    <col min="10753" max="10753" width="7.5703125" style="1" customWidth="1"/>
    <col min="10754" max="10768" width="7.140625" style="1" customWidth="1"/>
    <col min="10769" max="10770" width="1.42578125" style="1" customWidth="1"/>
    <col min="10771" max="10771" width="6.42578125" style="1" customWidth="1"/>
    <col min="10772" max="10773" width="8.7109375" style="1" bestFit="1" customWidth="1"/>
    <col min="10774" max="11007" width="9" style="1"/>
    <col min="11008" max="11008" width="1.140625" style="1" customWidth="1"/>
    <col min="11009" max="11009" width="7.5703125" style="1" customWidth="1"/>
    <col min="11010" max="11024" width="7.140625" style="1" customWidth="1"/>
    <col min="11025" max="11026" width="1.42578125" style="1" customWidth="1"/>
    <col min="11027" max="11027" width="6.42578125" style="1" customWidth="1"/>
    <col min="11028" max="11029" width="8.7109375" style="1" bestFit="1" customWidth="1"/>
    <col min="11030" max="11263" width="9" style="1"/>
    <col min="11264" max="11264" width="1.140625" style="1" customWidth="1"/>
    <col min="11265" max="11265" width="7.5703125" style="1" customWidth="1"/>
    <col min="11266" max="11280" width="7.140625" style="1" customWidth="1"/>
    <col min="11281" max="11282" width="1.42578125" style="1" customWidth="1"/>
    <col min="11283" max="11283" width="6.42578125" style="1" customWidth="1"/>
    <col min="11284" max="11285" width="8.7109375" style="1" bestFit="1" customWidth="1"/>
    <col min="11286" max="11519" width="9" style="1"/>
    <col min="11520" max="11520" width="1.140625" style="1" customWidth="1"/>
    <col min="11521" max="11521" width="7.5703125" style="1" customWidth="1"/>
    <col min="11522" max="11536" width="7.140625" style="1" customWidth="1"/>
    <col min="11537" max="11538" width="1.42578125" style="1" customWidth="1"/>
    <col min="11539" max="11539" width="6.42578125" style="1" customWidth="1"/>
    <col min="11540" max="11541" width="8.7109375" style="1" bestFit="1" customWidth="1"/>
    <col min="11542" max="11775" width="9" style="1"/>
    <col min="11776" max="11776" width="1.140625" style="1" customWidth="1"/>
    <col min="11777" max="11777" width="7.5703125" style="1" customWidth="1"/>
    <col min="11778" max="11792" width="7.140625" style="1" customWidth="1"/>
    <col min="11793" max="11794" width="1.42578125" style="1" customWidth="1"/>
    <col min="11795" max="11795" width="6.42578125" style="1" customWidth="1"/>
    <col min="11796" max="11797" width="8.7109375" style="1" bestFit="1" customWidth="1"/>
    <col min="11798" max="12031" width="9" style="1"/>
    <col min="12032" max="12032" width="1.140625" style="1" customWidth="1"/>
    <col min="12033" max="12033" width="7.5703125" style="1" customWidth="1"/>
    <col min="12034" max="12048" width="7.140625" style="1" customWidth="1"/>
    <col min="12049" max="12050" width="1.42578125" style="1" customWidth="1"/>
    <col min="12051" max="12051" width="6.42578125" style="1" customWidth="1"/>
    <col min="12052" max="12053" width="8.7109375" style="1" bestFit="1" customWidth="1"/>
    <col min="12054" max="12287" width="9" style="1"/>
    <col min="12288" max="12288" width="1.140625" style="1" customWidth="1"/>
    <col min="12289" max="12289" width="7.5703125" style="1" customWidth="1"/>
    <col min="12290" max="12304" width="7.140625" style="1" customWidth="1"/>
    <col min="12305" max="12306" width="1.42578125" style="1" customWidth="1"/>
    <col min="12307" max="12307" width="6.42578125" style="1" customWidth="1"/>
    <col min="12308" max="12309" width="8.7109375" style="1" bestFit="1" customWidth="1"/>
    <col min="12310" max="12543" width="9" style="1"/>
    <col min="12544" max="12544" width="1.140625" style="1" customWidth="1"/>
    <col min="12545" max="12545" width="7.5703125" style="1" customWidth="1"/>
    <col min="12546" max="12560" width="7.140625" style="1" customWidth="1"/>
    <col min="12561" max="12562" width="1.42578125" style="1" customWidth="1"/>
    <col min="12563" max="12563" width="6.42578125" style="1" customWidth="1"/>
    <col min="12564" max="12565" width="8.7109375" style="1" bestFit="1" customWidth="1"/>
    <col min="12566" max="12799" width="9" style="1"/>
    <col min="12800" max="12800" width="1.140625" style="1" customWidth="1"/>
    <col min="12801" max="12801" width="7.5703125" style="1" customWidth="1"/>
    <col min="12802" max="12816" width="7.140625" style="1" customWidth="1"/>
    <col min="12817" max="12818" width="1.42578125" style="1" customWidth="1"/>
    <col min="12819" max="12819" width="6.42578125" style="1" customWidth="1"/>
    <col min="12820" max="12821" width="8.7109375" style="1" bestFit="1" customWidth="1"/>
    <col min="12822" max="13055" width="9" style="1"/>
    <col min="13056" max="13056" width="1.140625" style="1" customWidth="1"/>
    <col min="13057" max="13057" width="7.5703125" style="1" customWidth="1"/>
    <col min="13058" max="13072" width="7.140625" style="1" customWidth="1"/>
    <col min="13073" max="13074" width="1.42578125" style="1" customWidth="1"/>
    <col min="13075" max="13075" width="6.42578125" style="1" customWidth="1"/>
    <col min="13076" max="13077" width="8.7109375" style="1" bestFit="1" customWidth="1"/>
    <col min="13078" max="13311" width="9" style="1"/>
    <col min="13312" max="13312" width="1.140625" style="1" customWidth="1"/>
    <col min="13313" max="13313" width="7.5703125" style="1" customWidth="1"/>
    <col min="13314" max="13328" width="7.140625" style="1" customWidth="1"/>
    <col min="13329" max="13330" width="1.42578125" style="1" customWidth="1"/>
    <col min="13331" max="13331" width="6.42578125" style="1" customWidth="1"/>
    <col min="13332" max="13333" width="8.7109375" style="1" bestFit="1" customWidth="1"/>
    <col min="13334" max="13567" width="9" style="1"/>
    <col min="13568" max="13568" width="1.140625" style="1" customWidth="1"/>
    <col min="13569" max="13569" width="7.5703125" style="1" customWidth="1"/>
    <col min="13570" max="13584" width="7.140625" style="1" customWidth="1"/>
    <col min="13585" max="13586" width="1.42578125" style="1" customWidth="1"/>
    <col min="13587" max="13587" width="6.42578125" style="1" customWidth="1"/>
    <col min="13588" max="13589" width="8.7109375" style="1" bestFit="1" customWidth="1"/>
    <col min="13590" max="13823" width="9" style="1"/>
    <col min="13824" max="13824" width="1.140625" style="1" customWidth="1"/>
    <col min="13825" max="13825" width="7.5703125" style="1" customWidth="1"/>
    <col min="13826" max="13840" width="7.140625" style="1" customWidth="1"/>
    <col min="13841" max="13842" width="1.42578125" style="1" customWidth="1"/>
    <col min="13843" max="13843" width="6.42578125" style="1" customWidth="1"/>
    <col min="13844" max="13845" width="8.7109375" style="1" bestFit="1" customWidth="1"/>
    <col min="13846" max="14079" width="9" style="1"/>
    <col min="14080" max="14080" width="1.140625" style="1" customWidth="1"/>
    <col min="14081" max="14081" width="7.5703125" style="1" customWidth="1"/>
    <col min="14082" max="14096" width="7.140625" style="1" customWidth="1"/>
    <col min="14097" max="14098" width="1.42578125" style="1" customWidth="1"/>
    <col min="14099" max="14099" width="6.42578125" style="1" customWidth="1"/>
    <col min="14100" max="14101" width="8.7109375" style="1" bestFit="1" customWidth="1"/>
    <col min="14102" max="14335" width="9" style="1"/>
    <col min="14336" max="14336" width="1.140625" style="1" customWidth="1"/>
    <col min="14337" max="14337" width="7.5703125" style="1" customWidth="1"/>
    <col min="14338" max="14352" width="7.140625" style="1" customWidth="1"/>
    <col min="14353" max="14354" width="1.42578125" style="1" customWidth="1"/>
    <col min="14355" max="14355" width="6.42578125" style="1" customWidth="1"/>
    <col min="14356" max="14357" width="8.7109375" style="1" bestFit="1" customWidth="1"/>
    <col min="14358" max="14591" width="9" style="1"/>
    <col min="14592" max="14592" width="1.140625" style="1" customWidth="1"/>
    <col min="14593" max="14593" width="7.5703125" style="1" customWidth="1"/>
    <col min="14594" max="14608" width="7.140625" style="1" customWidth="1"/>
    <col min="14609" max="14610" width="1.42578125" style="1" customWidth="1"/>
    <col min="14611" max="14611" width="6.42578125" style="1" customWidth="1"/>
    <col min="14612" max="14613" width="8.7109375" style="1" bestFit="1" customWidth="1"/>
    <col min="14614" max="14847" width="9" style="1"/>
    <col min="14848" max="14848" width="1.140625" style="1" customWidth="1"/>
    <col min="14849" max="14849" width="7.5703125" style="1" customWidth="1"/>
    <col min="14850" max="14864" width="7.140625" style="1" customWidth="1"/>
    <col min="14865" max="14866" width="1.42578125" style="1" customWidth="1"/>
    <col min="14867" max="14867" width="6.42578125" style="1" customWidth="1"/>
    <col min="14868" max="14869" width="8.7109375" style="1" bestFit="1" customWidth="1"/>
    <col min="14870" max="15103" width="9" style="1"/>
    <col min="15104" max="15104" width="1.140625" style="1" customWidth="1"/>
    <col min="15105" max="15105" width="7.5703125" style="1" customWidth="1"/>
    <col min="15106" max="15120" width="7.140625" style="1" customWidth="1"/>
    <col min="15121" max="15122" width="1.42578125" style="1" customWidth="1"/>
    <col min="15123" max="15123" width="6.42578125" style="1" customWidth="1"/>
    <col min="15124" max="15125" width="8.7109375" style="1" bestFit="1" customWidth="1"/>
    <col min="15126" max="15359" width="9" style="1"/>
    <col min="15360" max="15360" width="1.140625" style="1" customWidth="1"/>
    <col min="15361" max="15361" width="7.5703125" style="1" customWidth="1"/>
    <col min="15362" max="15376" width="7.140625" style="1" customWidth="1"/>
    <col min="15377" max="15378" width="1.42578125" style="1" customWidth="1"/>
    <col min="15379" max="15379" width="6.42578125" style="1" customWidth="1"/>
    <col min="15380" max="15381" width="8.7109375" style="1" bestFit="1" customWidth="1"/>
    <col min="15382" max="15615" width="9" style="1"/>
    <col min="15616" max="15616" width="1.140625" style="1" customWidth="1"/>
    <col min="15617" max="15617" width="7.5703125" style="1" customWidth="1"/>
    <col min="15618" max="15632" width="7.140625" style="1" customWidth="1"/>
    <col min="15633" max="15634" width="1.42578125" style="1" customWidth="1"/>
    <col min="15635" max="15635" width="6.42578125" style="1" customWidth="1"/>
    <col min="15636" max="15637" width="8.7109375" style="1" bestFit="1" customWidth="1"/>
    <col min="15638" max="15871" width="9" style="1"/>
    <col min="15872" max="15872" width="1.140625" style="1" customWidth="1"/>
    <col min="15873" max="15873" width="7.5703125" style="1" customWidth="1"/>
    <col min="15874" max="15888" width="7.140625" style="1" customWidth="1"/>
    <col min="15889" max="15890" width="1.42578125" style="1" customWidth="1"/>
    <col min="15891" max="15891" width="6.42578125" style="1" customWidth="1"/>
    <col min="15892" max="15893" width="8.7109375" style="1" bestFit="1" customWidth="1"/>
    <col min="15894" max="16127" width="9" style="1"/>
    <col min="16128" max="16128" width="1.140625" style="1" customWidth="1"/>
    <col min="16129" max="16129" width="7.5703125" style="1" customWidth="1"/>
    <col min="16130" max="16144" width="7.140625" style="1" customWidth="1"/>
    <col min="16145" max="16146" width="1.42578125" style="1" customWidth="1"/>
    <col min="16147" max="16147" width="6.42578125" style="1" customWidth="1"/>
    <col min="16148" max="16149" width="8.7109375" style="1" bestFit="1" customWidth="1"/>
    <col min="16150" max="16384" width="9" style="1"/>
  </cols>
  <sheetData>
    <row r="1" spans="1:29" ht="18" customHeight="1">
      <c r="B1" s="2"/>
      <c r="C1" s="2"/>
      <c r="D1" s="2"/>
      <c r="E1" s="3"/>
    </row>
    <row r="2" spans="1:29" ht="33" customHeight="1">
      <c r="B2" s="568" t="s">
        <v>33</v>
      </c>
      <c r="C2" s="568"/>
      <c r="D2" s="568"/>
      <c r="E2" s="568"/>
      <c r="F2" s="568"/>
      <c r="G2" s="568"/>
      <c r="H2" s="568"/>
      <c r="I2" s="568"/>
      <c r="J2" s="568"/>
      <c r="K2" s="568"/>
      <c r="L2" s="568"/>
      <c r="M2" s="568"/>
      <c r="N2" s="568"/>
      <c r="O2" s="568"/>
      <c r="P2" s="568"/>
      <c r="Q2" s="568"/>
      <c r="R2" s="568"/>
      <c r="S2" s="568"/>
    </row>
    <row r="3" spans="1:29" ht="18" customHeight="1">
      <c r="B3" s="569"/>
      <c r="C3" s="569"/>
      <c r="D3" s="569"/>
      <c r="E3" s="3"/>
      <c r="F3" s="3"/>
      <c r="G3" s="3"/>
      <c r="H3" s="3"/>
      <c r="S3" s="3" t="s">
        <v>0</v>
      </c>
    </row>
    <row r="4" spans="1:29" ht="23.1" customHeight="1">
      <c r="B4" s="5" t="s">
        <v>1</v>
      </c>
      <c r="C4" s="570" t="s">
        <v>2</v>
      </c>
      <c r="D4" s="571"/>
      <c r="E4" s="572" t="s">
        <v>3</v>
      </c>
      <c r="F4" s="573"/>
      <c r="G4" s="570" t="s">
        <v>4</v>
      </c>
      <c r="H4" s="571"/>
      <c r="I4" s="570" t="s">
        <v>5</v>
      </c>
      <c r="J4" s="571"/>
      <c r="K4" s="570" t="s">
        <v>6</v>
      </c>
      <c r="L4" s="571"/>
      <c r="M4" s="570" t="s">
        <v>7</v>
      </c>
      <c r="N4" s="571"/>
      <c r="O4" s="6" t="s">
        <v>8</v>
      </c>
      <c r="P4" s="7" t="s">
        <v>9</v>
      </c>
      <c r="Q4" s="7" t="s">
        <v>10</v>
      </c>
      <c r="R4" s="7" t="s">
        <v>11</v>
      </c>
      <c r="S4" s="8" t="s">
        <v>12</v>
      </c>
      <c r="AA4" s="9"/>
      <c r="AB4" s="9"/>
      <c r="AC4" s="9"/>
    </row>
    <row r="5" spans="1:29" ht="23.1" customHeight="1">
      <c r="B5" s="10" t="s">
        <v>14</v>
      </c>
      <c r="C5" s="11" t="s">
        <v>15</v>
      </c>
      <c r="D5" s="12" t="s">
        <v>9</v>
      </c>
      <c r="E5" s="11" t="s">
        <v>15</v>
      </c>
      <c r="F5" s="12" t="s">
        <v>9</v>
      </c>
      <c r="G5" s="11" t="s">
        <v>15</v>
      </c>
      <c r="H5" s="12" t="s">
        <v>9</v>
      </c>
      <c r="I5" s="11" t="s">
        <v>15</v>
      </c>
      <c r="J5" s="12" t="s">
        <v>9</v>
      </c>
      <c r="K5" s="11" t="s">
        <v>15</v>
      </c>
      <c r="L5" s="12" t="s">
        <v>9</v>
      </c>
      <c r="M5" s="11" t="s">
        <v>15</v>
      </c>
      <c r="N5" s="12" t="s">
        <v>9</v>
      </c>
      <c r="O5" s="11" t="s">
        <v>15</v>
      </c>
      <c r="P5" s="11" t="s">
        <v>15</v>
      </c>
      <c r="Q5" s="11" t="s">
        <v>15</v>
      </c>
      <c r="R5" s="13" t="s">
        <v>15</v>
      </c>
      <c r="S5" s="11" t="s">
        <v>15</v>
      </c>
      <c r="T5" s="14"/>
      <c r="AA5" s="9"/>
      <c r="AB5" s="9"/>
      <c r="AC5" s="9"/>
    </row>
    <row r="6" spans="1:29" ht="23.1" customHeight="1">
      <c r="A6" s="9"/>
      <c r="B6" s="24">
        <f>Data!B17</f>
        <v>0</v>
      </c>
      <c r="C6" s="25">
        <f>'Cert of STD'!C8</f>
        <v>0.03</v>
      </c>
      <c r="D6" s="16">
        <f t="shared" ref="D6:D10" si="0">C6/2</f>
        <v>1.4999999999999999E-2</v>
      </c>
      <c r="E6" s="26">
        <f>Data!U41</f>
        <v>0</v>
      </c>
      <c r="F6" s="19">
        <f t="shared" ref="F6:F10" si="1">E6/SQRT(3)</f>
        <v>0</v>
      </c>
      <c r="G6" s="19">
        <f t="shared" ref="G6:G10" si="2">0.001/2</f>
        <v>5.0000000000000001E-4</v>
      </c>
      <c r="H6" s="19">
        <f t="shared" ref="H6:H10" si="3">G6/SQRT(3)</f>
        <v>2.886751345948129E-4</v>
      </c>
      <c r="I6" s="17">
        <f>Data!AF8/2</f>
        <v>0</v>
      </c>
      <c r="J6" s="16">
        <f t="shared" ref="J6:J10" si="4">(I6/SQRT(3))</f>
        <v>0</v>
      </c>
      <c r="K6" s="19">
        <f>Data!AC17</f>
        <v>0</v>
      </c>
      <c r="L6" s="19">
        <f t="shared" ref="L6:L10" si="5">K6/1</f>
        <v>0</v>
      </c>
      <c r="M6" s="26">
        <f>Data!AF17</f>
        <v>0</v>
      </c>
      <c r="N6" s="19">
        <f t="shared" ref="N6:N10" si="6">M6/1</f>
        <v>0</v>
      </c>
      <c r="O6" s="18">
        <f t="shared" ref="O6:O10" si="7">SQRT(D6^2+F6^2+H6^2+J6^2+N6^2)</f>
        <v>1.5002777520623751E-2</v>
      </c>
      <c r="P6" s="20">
        <f t="shared" ref="P6:P10" si="8">N6/1</f>
        <v>0</v>
      </c>
      <c r="Q6" s="21">
        <f t="shared" ref="Q6:Q10" si="9">(O6^4)/(((IF(P6&lt;=0,0.001,P6)^4)/9))</f>
        <v>455962.56250000006</v>
      </c>
      <c r="R6" s="15" t="str">
        <f t="shared" ref="R6:R10" si="10">IF(Q6&gt;0,"2.00",TINV(0.0455,Q6))</f>
        <v>2.00</v>
      </c>
      <c r="S6" s="283">
        <f>O6*R6</f>
        <v>3.0005555041247502E-2</v>
      </c>
      <c r="T6" s="14"/>
      <c r="AA6" s="9"/>
      <c r="AB6" s="9"/>
      <c r="AC6" s="9"/>
    </row>
    <row r="7" spans="1:29" s="9" customFormat="1" ht="23.1" customHeight="1">
      <c r="B7" s="24">
        <f>Data!B21</f>
        <v>300</v>
      </c>
      <c r="C7" s="25">
        <f>'Cert of STD'!C11</f>
        <v>0.03</v>
      </c>
      <c r="D7" s="16">
        <f t="shared" si="0"/>
        <v>1.4999999999999999E-2</v>
      </c>
      <c r="E7" s="26">
        <f>E6</f>
        <v>0</v>
      </c>
      <c r="F7" s="19">
        <f t="shared" si="1"/>
        <v>0</v>
      </c>
      <c r="G7" s="19">
        <f t="shared" si="2"/>
        <v>5.0000000000000001E-4</v>
      </c>
      <c r="H7" s="19">
        <f t="shared" si="3"/>
        <v>2.886751345948129E-4</v>
      </c>
      <c r="I7" s="17">
        <f t="shared" ref="I7:I9" si="11">I6</f>
        <v>0</v>
      </c>
      <c r="J7" s="16">
        <f t="shared" si="4"/>
        <v>0</v>
      </c>
      <c r="K7" s="19">
        <f>Data!AC21</f>
        <v>0</v>
      </c>
      <c r="L7" s="19">
        <f t="shared" si="5"/>
        <v>0</v>
      </c>
      <c r="M7" s="26">
        <f>Data!AF21</f>
        <v>0</v>
      </c>
      <c r="N7" s="19">
        <f t="shared" si="6"/>
        <v>0</v>
      </c>
      <c r="O7" s="18">
        <f t="shared" si="7"/>
        <v>1.5002777520623751E-2</v>
      </c>
      <c r="P7" s="20">
        <f t="shared" si="8"/>
        <v>0</v>
      </c>
      <c r="Q7" s="21">
        <f t="shared" si="9"/>
        <v>455962.56250000006</v>
      </c>
      <c r="R7" s="15" t="str">
        <f t="shared" si="10"/>
        <v>2.00</v>
      </c>
      <c r="S7" s="283">
        <f t="shared" ref="S7:S10" si="12">O7*R7</f>
        <v>3.0005555041247502E-2</v>
      </c>
      <c r="T7" s="32"/>
    </row>
    <row r="8" spans="1:29" s="9" customFormat="1" ht="23.1" customHeight="1">
      <c r="B8" s="24">
        <f>Data!B25</f>
        <v>600</v>
      </c>
      <c r="C8" s="25">
        <f>'Cert of STD'!C12</f>
        <v>0.03</v>
      </c>
      <c r="D8" s="16">
        <f t="shared" si="0"/>
        <v>1.4999999999999999E-2</v>
      </c>
      <c r="E8" s="26">
        <f t="shared" ref="E8:E9" si="13">E7</f>
        <v>0</v>
      </c>
      <c r="F8" s="19">
        <f t="shared" si="1"/>
        <v>0</v>
      </c>
      <c r="G8" s="19">
        <f t="shared" si="2"/>
        <v>5.0000000000000001E-4</v>
      </c>
      <c r="H8" s="19">
        <f t="shared" si="3"/>
        <v>2.886751345948129E-4</v>
      </c>
      <c r="I8" s="17">
        <f t="shared" si="11"/>
        <v>0</v>
      </c>
      <c r="J8" s="16">
        <f t="shared" si="4"/>
        <v>0</v>
      </c>
      <c r="K8" s="19">
        <f>Data!AC25</f>
        <v>0</v>
      </c>
      <c r="L8" s="19">
        <f t="shared" si="5"/>
        <v>0</v>
      </c>
      <c r="M8" s="26">
        <f>Data!AF25</f>
        <v>0</v>
      </c>
      <c r="N8" s="19">
        <f t="shared" si="6"/>
        <v>0</v>
      </c>
      <c r="O8" s="18">
        <f t="shared" si="7"/>
        <v>1.5002777520623751E-2</v>
      </c>
      <c r="P8" s="20">
        <f t="shared" si="8"/>
        <v>0</v>
      </c>
      <c r="Q8" s="21">
        <f t="shared" si="9"/>
        <v>455962.56250000006</v>
      </c>
      <c r="R8" s="15" t="str">
        <f t="shared" si="10"/>
        <v>2.00</v>
      </c>
      <c r="S8" s="283">
        <f t="shared" si="12"/>
        <v>3.0005555041247502E-2</v>
      </c>
      <c r="T8" s="32"/>
    </row>
    <row r="9" spans="1:29" s="9" customFormat="1" ht="23.1" customHeight="1">
      <c r="B9" s="24">
        <v>200</v>
      </c>
      <c r="C9" s="25">
        <f>'Cert of STD'!C13</f>
        <v>0.03</v>
      </c>
      <c r="D9" s="16">
        <f t="shared" ref="D9" si="14">C9/2</f>
        <v>1.4999999999999999E-2</v>
      </c>
      <c r="E9" s="26">
        <f t="shared" si="13"/>
        <v>0</v>
      </c>
      <c r="F9" s="19">
        <f t="shared" ref="F9" si="15">E9/SQRT(3)</f>
        <v>0</v>
      </c>
      <c r="G9" s="19">
        <f t="shared" si="2"/>
        <v>5.0000000000000001E-4</v>
      </c>
      <c r="H9" s="19">
        <f t="shared" ref="H9" si="16">G9/SQRT(3)</f>
        <v>2.886751345948129E-4</v>
      </c>
      <c r="I9" s="17">
        <f t="shared" si="11"/>
        <v>0</v>
      </c>
      <c r="J9" s="16">
        <f t="shared" ref="J9" si="17">(I9/SQRT(3))</f>
        <v>0</v>
      </c>
      <c r="K9" s="19">
        <f>Data!AC26</f>
        <v>0</v>
      </c>
      <c r="L9" s="19">
        <f t="shared" ref="L9" si="18">K9/1</f>
        <v>0</v>
      </c>
      <c r="M9" s="26">
        <f>Data!AF26</f>
        <v>0</v>
      </c>
      <c r="N9" s="19">
        <f t="shared" ref="N9" si="19">M9/1</f>
        <v>0</v>
      </c>
      <c r="O9" s="18">
        <f t="shared" ref="O9" si="20">SQRT(D9^2+F9^2+H9^2+J9^2+N9^2)</f>
        <v>1.5002777520623751E-2</v>
      </c>
      <c r="P9" s="20">
        <f t="shared" ref="P9" si="21">N9/1</f>
        <v>0</v>
      </c>
      <c r="Q9" s="21">
        <f t="shared" ref="Q9" si="22">(O9^4)/(((IF(P9&lt;=0,0.001,P9)^4)/9))</f>
        <v>455962.56250000006</v>
      </c>
      <c r="R9" s="15" t="str">
        <f t="shared" ref="R9" si="23">IF(Q9&gt;0,"2.00",TINV(0.0455,Q9))</f>
        <v>2.00</v>
      </c>
      <c r="S9" s="283">
        <f t="shared" ref="S9" si="24">O9*R9</f>
        <v>3.0005555041247502E-2</v>
      </c>
      <c r="T9" s="32"/>
    </row>
    <row r="10" spans="1:29" s="9" customFormat="1" ht="23.1" customHeight="1">
      <c r="B10" s="24">
        <v>250</v>
      </c>
      <c r="C10" s="25">
        <f>'Cert of STD'!C14</f>
        <v>0.03</v>
      </c>
      <c r="D10" s="16">
        <f t="shared" si="0"/>
        <v>1.4999999999999999E-2</v>
      </c>
      <c r="E10" s="26">
        <f>E8</f>
        <v>0</v>
      </c>
      <c r="F10" s="19">
        <f t="shared" si="1"/>
        <v>0</v>
      </c>
      <c r="G10" s="19">
        <f t="shared" si="2"/>
        <v>5.0000000000000001E-4</v>
      </c>
      <c r="H10" s="19">
        <f t="shared" si="3"/>
        <v>2.886751345948129E-4</v>
      </c>
      <c r="I10" s="17">
        <f>I8</f>
        <v>0</v>
      </c>
      <c r="J10" s="16">
        <f t="shared" si="4"/>
        <v>0</v>
      </c>
      <c r="K10" s="19">
        <f>Data!AC33</f>
        <v>0</v>
      </c>
      <c r="L10" s="19">
        <f t="shared" si="5"/>
        <v>0</v>
      </c>
      <c r="M10" s="26">
        <f>Data!AF33</f>
        <v>0</v>
      </c>
      <c r="N10" s="19">
        <f t="shared" si="6"/>
        <v>0</v>
      </c>
      <c r="O10" s="18">
        <f t="shared" si="7"/>
        <v>1.5002777520623751E-2</v>
      </c>
      <c r="P10" s="20">
        <f t="shared" si="8"/>
        <v>0</v>
      </c>
      <c r="Q10" s="21">
        <f t="shared" si="9"/>
        <v>455962.56250000006</v>
      </c>
      <c r="R10" s="15" t="str">
        <f t="shared" si="10"/>
        <v>2.00</v>
      </c>
      <c r="S10" s="283">
        <f t="shared" si="12"/>
        <v>3.0005555041247502E-2</v>
      </c>
      <c r="T10" s="32"/>
    </row>
    <row r="11" spans="1:29" s="43" customFormat="1" ht="18" customHeight="1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</row>
    <row r="12" spans="1:29" s="43" customFormat="1" ht="18" customHeight="1"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</row>
    <row r="13" spans="1:29" s="43" customFormat="1" ht="18" customHeight="1"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</row>
    <row r="14" spans="1:29" s="43" customFormat="1" ht="18" customHeight="1"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</row>
    <row r="15" spans="1:29" s="43" customFormat="1" ht="18" customHeight="1"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</row>
    <row r="16" spans="1:29" s="43" customFormat="1" ht="18" customHeight="1"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</row>
    <row r="17" spans="2:19" s="43" customFormat="1" ht="18" customHeight="1"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</row>
    <row r="18" spans="2:19" s="43" customFormat="1" ht="18" customHeight="1"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</row>
    <row r="19" spans="2:19" s="43" customFormat="1" ht="18" customHeight="1"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</row>
    <row r="20" spans="2:19" s="43" customFormat="1" ht="18" customHeight="1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</row>
    <row r="21" spans="2:19" s="43" customFormat="1" ht="18" customHeight="1"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</row>
    <row r="22" spans="2:19" s="43" customFormat="1" ht="18" customHeight="1"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</row>
    <row r="23" spans="2:19" s="43" customFormat="1" ht="18" customHeight="1"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</row>
    <row r="24" spans="2:19" s="43" customFormat="1" ht="18" customHeight="1"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</row>
    <row r="25" spans="2:19" s="43" customFormat="1" ht="18" customHeight="1"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</row>
    <row r="26" spans="2:19" s="43" customFormat="1" ht="18" customHeight="1"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</row>
    <row r="27" spans="2:19" s="43" customFormat="1" ht="18" customHeight="1"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</row>
    <row r="28" spans="2:19" s="43" customFormat="1" ht="18" customHeight="1"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</row>
    <row r="29" spans="2:19" s="43" customFormat="1" ht="18" customHeight="1"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</row>
    <row r="30" spans="2:19" s="43" customFormat="1" ht="18" customHeight="1"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</row>
    <row r="31" spans="2:19" s="43" customFormat="1" ht="18" customHeight="1"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</row>
    <row r="32" spans="2:19" s="43" customFormat="1" ht="18" customHeight="1"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</row>
    <row r="33" spans="2:19" s="43" customFormat="1" ht="18" customHeight="1"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</row>
    <row r="34" spans="2:19" s="43" customFormat="1" ht="18" customHeight="1"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</row>
    <row r="35" spans="2:19" s="43" customFormat="1" ht="18" customHeight="1"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</row>
    <row r="36" spans="2:19" s="43" customFormat="1" ht="18" customHeight="1"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</row>
    <row r="37" spans="2:19" s="43" customFormat="1" ht="18" customHeight="1"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</row>
    <row r="38" spans="2:19" s="43" customFormat="1" ht="12"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</row>
    <row r="39" spans="2:19" s="43" customFormat="1" ht="12"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</row>
    <row r="40" spans="2:19" s="43" customFormat="1" ht="12"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</row>
    <row r="41" spans="2:19" s="43" customFormat="1" ht="12"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</row>
    <row r="42" spans="2:19" s="43" customFormat="1" ht="12"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</row>
    <row r="43" spans="2:19" s="43" customFormat="1" ht="12"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</row>
    <row r="44" spans="2:19" s="43" customFormat="1" ht="12"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</row>
    <row r="45" spans="2:19" s="43" customFormat="1" ht="12"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</row>
    <row r="46" spans="2:19" s="43" customFormat="1" ht="12"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</row>
    <row r="47" spans="2:19" s="43" customFormat="1" ht="12"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</row>
    <row r="48" spans="2:19" s="43" customFormat="1" ht="12"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</row>
    <row r="49" spans="2:19" s="43" customFormat="1" ht="12"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</row>
    <row r="50" spans="2:19" s="43" customFormat="1" ht="12"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</row>
    <row r="51" spans="2:19" s="43" customFormat="1" ht="12"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</row>
    <row r="52" spans="2:19" s="43" customFormat="1" ht="12"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</row>
    <row r="53" spans="2:19" s="43" customFormat="1" ht="12"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</row>
    <row r="54" spans="2:19" s="43" customFormat="1" ht="12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</row>
    <row r="55" spans="2:19" s="43" customFormat="1" ht="12"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</row>
    <row r="56" spans="2:19" s="43" customFormat="1" ht="12"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</row>
    <row r="57" spans="2:19" s="43" customFormat="1" ht="12"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</row>
    <row r="58" spans="2:19" s="43" customFormat="1" ht="12"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</row>
    <row r="59" spans="2:19" s="43" customFormat="1" ht="12"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</row>
    <row r="60" spans="2:19" s="43" customFormat="1" ht="12"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</row>
    <row r="61" spans="2:19" s="43" customFormat="1" ht="12"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</row>
    <row r="62" spans="2:19" s="43" customFormat="1" ht="12"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</row>
    <row r="63" spans="2:19" s="43" customFormat="1" ht="12"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</row>
    <row r="64" spans="2:19" s="43" customFormat="1" ht="12"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</row>
    <row r="65" spans="2:19" s="43" customFormat="1" ht="12"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</row>
    <row r="66" spans="2:19" s="43" customFormat="1" ht="12"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</row>
    <row r="67" spans="2:19" s="43" customFormat="1" ht="12"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</row>
    <row r="68" spans="2:19" s="43" customFormat="1" ht="12"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</row>
    <row r="69" spans="2:19" s="43" customFormat="1" ht="12"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</row>
    <row r="70" spans="2:19" s="43" customFormat="1" ht="12"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</row>
    <row r="71" spans="2:19" s="43" customFormat="1" ht="12">
      <c r="B71" s="44"/>
      <c r="C71" s="45"/>
      <c r="D71" s="46"/>
      <c r="E71" s="47"/>
      <c r="F71" s="48"/>
      <c r="G71" s="48"/>
      <c r="H71" s="48"/>
      <c r="I71" s="48"/>
      <c r="J71" s="49"/>
      <c r="K71" s="49"/>
      <c r="L71" s="49"/>
      <c r="M71" s="48"/>
      <c r="N71" s="44"/>
      <c r="O71" s="45"/>
      <c r="P71" s="46"/>
      <c r="Q71" s="50"/>
      <c r="R71" s="51"/>
      <c r="S71" s="52"/>
    </row>
    <row r="72" spans="2:19" s="43" customFormat="1" ht="12">
      <c r="B72" s="44"/>
      <c r="C72" s="45"/>
      <c r="D72" s="46"/>
      <c r="E72" s="47"/>
      <c r="F72" s="48"/>
      <c r="G72" s="48"/>
      <c r="H72" s="48"/>
      <c r="I72" s="48"/>
      <c r="J72" s="49"/>
      <c r="K72" s="49"/>
      <c r="L72" s="49"/>
      <c r="M72" s="48"/>
      <c r="N72" s="44"/>
      <c r="O72" s="45"/>
      <c r="P72" s="46"/>
      <c r="Q72" s="50"/>
      <c r="R72" s="51"/>
      <c r="S72" s="52"/>
    </row>
    <row r="73" spans="2:19" s="43" customFormat="1" ht="12">
      <c r="B73" s="44"/>
      <c r="C73" s="45"/>
      <c r="D73" s="46"/>
      <c r="E73" s="47"/>
      <c r="F73" s="48"/>
      <c r="G73" s="48"/>
      <c r="H73" s="48"/>
      <c r="I73" s="48"/>
      <c r="J73" s="49"/>
      <c r="K73" s="49"/>
      <c r="L73" s="49"/>
      <c r="M73" s="48"/>
      <c r="N73" s="44"/>
      <c r="O73" s="45"/>
      <c r="P73" s="46"/>
      <c r="Q73" s="50"/>
      <c r="R73" s="51"/>
      <c r="S73" s="52"/>
    </row>
    <row r="74" spans="2:19" s="43" customFormat="1" ht="12">
      <c r="B74" s="44"/>
      <c r="C74" s="45"/>
      <c r="D74" s="46"/>
      <c r="E74" s="47"/>
      <c r="F74" s="48"/>
      <c r="G74" s="48"/>
      <c r="H74" s="48"/>
      <c r="I74" s="48"/>
      <c r="J74" s="49"/>
      <c r="K74" s="49"/>
      <c r="L74" s="49"/>
      <c r="M74" s="48"/>
      <c r="N74" s="44"/>
      <c r="O74" s="45"/>
      <c r="P74" s="46"/>
      <c r="Q74" s="50"/>
      <c r="R74" s="51"/>
      <c r="S74" s="52"/>
    </row>
    <row r="75" spans="2:19" s="43" customFormat="1" ht="12">
      <c r="B75" s="44"/>
      <c r="C75" s="45"/>
      <c r="D75" s="46"/>
      <c r="E75" s="47"/>
      <c r="F75" s="48"/>
      <c r="G75" s="48"/>
      <c r="H75" s="48"/>
      <c r="I75" s="48"/>
      <c r="J75" s="49"/>
      <c r="K75" s="49"/>
      <c r="L75" s="49"/>
      <c r="M75" s="48"/>
      <c r="N75" s="44"/>
      <c r="O75" s="45"/>
      <c r="P75" s="46"/>
      <c r="Q75" s="50"/>
      <c r="R75" s="51"/>
      <c r="S75" s="52"/>
    </row>
    <row r="76" spans="2:19" s="43" customFormat="1" ht="12">
      <c r="B76" s="44"/>
      <c r="C76" s="45"/>
      <c r="D76" s="46"/>
      <c r="E76" s="47"/>
      <c r="F76" s="48"/>
      <c r="G76" s="48"/>
      <c r="H76" s="48"/>
      <c r="I76" s="48"/>
      <c r="J76" s="49"/>
      <c r="K76" s="49"/>
      <c r="L76" s="49"/>
      <c r="M76" s="48"/>
      <c r="N76" s="44"/>
      <c r="O76" s="45"/>
      <c r="P76" s="46"/>
      <c r="Q76" s="50"/>
      <c r="R76" s="51"/>
      <c r="S76" s="52"/>
    </row>
    <row r="77" spans="2:19" s="43" customFormat="1" ht="12">
      <c r="B77" s="44"/>
      <c r="C77" s="45"/>
      <c r="D77" s="46"/>
      <c r="E77" s="47"/>
      <c r="F77" s="48"/>
      <c r="G77" s="48"/>
      <c r="H77" s="48"/>
      <c r="I77" s="48"/>
      <c r="J77" s="49"/>
      <c r="K77" s="49"/>
      <c r="L77" s="49"/>
      <c r="M77" s="48"/>
      <c r="N77" s="44"/>
      <c r="O77" s="45"/>
      <c r="P77" s="46"/>
      <c r="Q77" s="50"/>
      <c r="R77" s="51"/>
      <c r="S77" s="52"/>
    </row>
    <row r="78" spans="2:19" s="43" customFormat="1" ht="12">
      <c r="B78" s="44"/>
      <c r="C78" s="45"/>
      <c r="D78" s="46"/>
      <c r="E78" s="47"/>
      <c r="F78" s="48"/>
      <c r="G78" s="48"/>
      <c r="H78" s="48"/>
      <c r="I78" s="48"/>
      <c r="J78" s="49"/>
      <c r="K78" s="49"/>
      <c r="L78" s="49"/>
      <c r="M78" s="48"/>
      <c r="N78" s="44"/>
      <c r="O78" s="45"/>
      <c r="P78" s="46"/>
      <c r="Q78" s="50"/>
      <c r="R78" s="51"/>
      <c r="S78" s="52"/>
    </row>
    <row r="79" spans="2:19" s="43" customFormat="1" ht="12">
      <c r="B79" s="44"/>
      <c r="C79" s="45"/>
      <c r="D79" s="46"/>
      <c r="E79" s="47"/>
      <c r="F79" s="48"/>
      <c r="G79" s="48"/>
      <c r="H79" s="48"/>
      <c r="I79" s="48"/>
      <c r="J79" s="49"/>
      <c r="K79" s="49"/>
      <c r="L79" s="49"/>
      <c r="M79" s="48"/>
      <c r="N79" s="44"/>
      <c r="O79" s="45"/>
      <c r="P79" s="46"/>
      <c r="Q79" s="50"/>
      <c r="R79" s="51"/>
      <c r="S79" s="52"/>
    </row>
    <row r="80" spans="2:19" s="43" customFormat="1" ht="12">
      <c r="B80" s="44"/>
      <c r="C80" s="45"/>
      <c r="D80" s="46"/>
      <c r="E80" s="47"/>
      <c r="F80" s="48"/>
      <c r="G80" s="48"/>
      <c r="H80" s="48"/>
      <c r="I80" s="48"/>
      <c r="J80" s="49"/>
      <c r="K80" s="49"/>
      <c r="L80" s="49"/>
      <c r="M80" s="48"/>
      <c r="N80" s="44"/>
      <c r="O80" s="45"/>
      <c r="P80" s="46"/>
      <c r="Q80" s="50"/>
      <c r="R80" s="51"/>
      <c r="S80" s="52"/>
    </row>
    <row r="81" spans="2:19" s="43" customFormat="1" ht="12">
      <c r="B81" s="44"/>
      <c r="C81" s="45"/>
      <c r="D81" s="46"/>
      <c r="E81" s="47"/>
      <c r="F81" s="48"/>
      <c r="G81" s="48"/>
      <c r="H81" s="48"/>
      <c r="I81" s="48"/>
      <c r="J81" s="49"/>
      <c r="K81" s="49"/>
      <c r="L81" s="49"/>
      <c r="M81" s="48"/>
      <c r="N81" s="44"/>
      <c r="O81" s="45"/>
      <c r="P81" s="46"/>
      <c r="Q81" s="50"/>
      <c r="R81" s="51"/>
      <c r="S81" s="52"/>
    </row>
    <row r="82" spans="2:19" s="43" customFormat="1" ht="12">
      <c r="B82" s="44"/>
      <c r="C82" s="45"/>
      <c r="D82" s="46"/>
      <c r="E82" s="47"/>
      <c r="F82" s="48"/>
      <c r="G82" s="48"/>
      <c r="H82" s="48"/>
      <c r="I82" s="48"/>
      <c r="J82" s="49"/>
      <c r="K82" s="49"/>
      <c r="L82" s="49"/>
      <c r="M82" s="48"/>
      <c r="N82" s="44"/>
      <c r="O82" s="45"/>
      <c r="P82" s="46"/>
      <c r="Q82" s="50"/>
      <c r="R82" s="51"/>
      <c r="S82" s="52"/>
    </row>
    <row r="83" spans="2:19" s="43" customFormat="1" ht="12">
      <c r="B83" s="44"/>
      <c r="C83" s="45"/>
      <c r="D83" s="46"/>
      <c r="E83" s="47"/>
      <c r="F83" s="48"/>
      <c r="G83" s="48"/>
      <c r="H83" s="48"/>
      <c r="I83" s="48"/>
      <c r="J83" s="49"/>
      <c r="K83" s="49"/>
      <c r="L83" s="49"/>
      <c r="M83" s="48"/>
      <c r="N83" s="44"/>
      <c r="O83" s="45"/>
      <c r="P83" s="46"/>
      <c r="Q83" s="50"/>
      <c r="R83" s="51"/>
      <c r="S83" s="52"/>
    </row>
    <row r="84" spans="2:19" s="43" customFormat="1" ht="12">
      <c r="B84" s="44"/>
      <c r="C84" s="45"/>
      <c r="D84" s="46"/>
      <c r="E84" s="47"/>
      <c r="F84" s="48"/>
      <c r="G84" s="48"/>
      <c r="H84" s="48"/>
      <c r="I84" s="48"/>
      <c r="J84" s="49"/>
      <c r="K84" s="49"/>
      <c r="L84" s="49"/>
      <c r="M84" s="48"/>
      <c r="N84" s="44"/>
      <c r="O84" s="45"/>
      <c r="P84" s="46"/>
      <c r="Q84" s="50"/>
      <c r="R84" s="51"/>
      <c r="S84" s="52"/>
    </row>
    <row r="85" spans="2:19" s="43" customFormat="1" ht="12">
      <c r="B85" s="44"/>
      <c r="C85" s="45"/>
      <c r="D85" s="46"/>
      <c r="E85" s="47"/>
      <c r="F85" s="48"/>
      <c r="G85" s="48"/>
      <c r="H85" s="48"/>
      <c r="I85" s="48"/>
      <c r="J85" s="49"/>
      <c r="K85" s="49"/>
      <c r="L85" s="49"/>
      <c r="M85" s="48"/>
      <c r="N85" s="44"/>
      <c r="O85" s="45"/>
      <c r="P85" s="46"/>
      <c r="Q85" s="50"/>
      <c r="R85" s="51"/>
      <c r="S85" s="52"/>
    </row>
    <row r="86" spans="2:19" s="43" customFormat="1" ht="12">
      <c r="B86" s="44"/>
      <c r="C86" s="45"/>
      <c r="D86" s="46"/>
      <c r="E86" s="47"/>
      <c r="F86" s="48"/>
      <c r="G86" s="48"/>
      <c r="H86" s="48"/>
      <c r="I86" s="48"/>
      <c r="J86" s="49"/>
      <c r="K86" s="49"/>
      <c r="L86" s="49"/>
      <c r="M86" s="48"/>
      <c r="N86" s="44"/>
      <c r="O86" s="45"/>
      <c r="P86" s="46"/>
      <c r="Q86" s="50"/>
      <c r="R86" s="51"/>
      <c r="S86" s="52"/>
    </row>
    <row r="87" spans="2:19" s="43" customFormat="1" ht="12">
      <c r="B87" s="53"/>
      <c r="C87" s="53"/>
      <c r="D87" s="54"/>
      <c r="E87" s="54"/>
      <c r="F87" s="54"/>
      <c r="G87" s="54"/>
      <c r="H87" s="54"/>
      <c r="I87" s="54"/>
      <c r="J87" s="54"/>
      <c r="K87" s="54"/>
      <c r="L87" s="54"/>
      <c r="M87" s="48"/>
      <c r="N87" s="53"/>
      <c r="O87" s="54"/>
      <c r="P87" s="54"/>
      <c r="Q87" s="50"/>
      <c r="R87" s="51"/>
      <c r="S87" s="52"/>
    </row>
    <row r="88" spans="2:19" s="43" customFormat="1" ht="12">
      <c r="B88" s="44"/>
      <c r="C88" s="45"/>
      <c r="D88" s="49"/>
      <c r="E88" s="47"/>
      <c r="F88" s="47"/>
      <c r="G88" s="47"/>
      <c r="H88" s="47"/>
      <c r="I88" s="47"/>
      <c r="J88" s="49"/>
      <c r="K88" s="49"/>
      <c r="L88" s="49"/>
      <c r="M88" s="48"/>
      <c r="N88" s="44"/>
      <c r="O88" s="47"/>
      <c r="P88" s="49"/>
      <c r="Q88" s="50"/>
      <c r="R88" s="51"/>
      <c r="S88" s="52"/>
    </row>
    <row r="89" spans="2:19" s="43" customFormat="1" ht="12">
      <c r="B89" s="53"/>
      <c r="C89" s="53"/>
      <c r="D89" s="54"/>
      <c r="E89" s="54"/>
      <c r="F89" s="54"/>
      <c r="G89" s="54"/>
      <c r="H89" s="54"/>
      <c r="I89" s="54"/>
      <c r="J89" s="54"/>
      <c r="K89" s="54"/>
      <c r="L89" s="54"/>
      <c r="M89" s="48"/>
      <c r="N89" s="53"/>
      <c r="O89" s="54"/>
      <c r="P89" s="54"/>
      <c r="Q89" s="50"/>
      <c r="R89" s="51"/>
      <c r="S89" s="52"/>
    </row>
    <row r="90" spans="2:19" s="43" customFormat="1" ht="12">
      <c r="B90" s="44"/>
      <c r="C90" s="45"/>
      <c r="D90" s="49"/>
      <c r="E90" s="47"/>
      <c r="F90" s="48"/>
      <c r="G90" s="48"/>
      <c r="H90" s="48"/>
      <c r="I90" s="48"/>
      <c r="J90" s="49"/>
      <c r="K90" s="49"/>
      <c r="L90" s="49"/>
      <c r="M90" s="48"/>
      <c r="N90" s="44"/>
      <c r="O90" s="45"/>
      <c r="P90" s="46"/>
      <c r="Q90" s="50"/>
      <c r="R90" s="51"/>
      <c r="S90" s="52"/>
    </row>
    <row r="91" spans="2:19" s="43" customFormat="1" ht="12">
      <c r="B91" s="44"/>
      <c r="C91" s="45"/>
      <c r="D91" s="46"/>
      <c r="E91" s="47"/>
      <c r="F91" s="48"/>
      <c r="G91" s="48"/>
      <c r="H91" s="48"/>
      <c r="I91" s="48"/>
      <c r="J91" s="49"/>
      <c r="K91" s="49"/>
      <c r="L91" s="49"/>
      <c r="M91" s="48"/>
      <c r="N91" s="44"/>
      <c r="O91" s="45"/>
      <c r="P91" s="46"/>
      <c r="Q91" s="50"/>
      <c r="R91" s="51"/>
      <c r="S91" s="52"/>
    </row>
    <row r="92" spans="2:19" s="43" customFormat="1" ht="12">
      <c r="B92" s="44"/>
      <c r="C92" s="45"/>
      <c r="D92" s="55"/>
      <c r="E92" s="45"/>
      <c r="F92" s="45"/>
      <c r="G92" s="45"/>
      <c r="H92" s="45"/>
      <c r="I92" s="48"/>
      <c r="J92" s="49"/>
      <c r="K92" s="49"/>
      <c r="L92" s="49"/>
      <c r="M92" s="48"/>
      <c r="N92" s="44"/>
      <c r="O92" s="45"/>
      <c r="P92" s="55"/>
      <c r="Q92" s="50"/>
      <c r="R92" s="51"/>
      <c r="S92" s="52"/>
    </row>
    <row r="93" spans="2:19" s="43" customFormat="1" ht="12">
      <c r="B93" s="44"/>
      <c r="C93" s="45"/>
      <c r="D93" s="55"/>
      <c r="E93" s="45"/>
      <c r="F93" s="45"/>
      <c r="G93" s="45"/>
      <c r="H93" s="45"/>
      <c r="I93" s="48"/>
      <c r="J93" s="49"/>
      <c r="K93" s="49"/>
      <c r="L93" s="49"/>
      <c r="M93" s="48"/>
      <c r="N93" s="44"/>
      <c r="O93" s="45"/>
      <c r="P93" s="55"/>
      <c r="Q93" s="50"/>
      <c r="R93" s="51"/>
      <c r="S93" s="52"/>
    </row>
    <row r="94" spans="2:19" s="43" customFormat="1" ht="12">
      <c r="B94" s="44"/>
      <c r="C94" s="45"/>
      <c r="D94" s="55"/>
      <c r="E94" s="45"/>
      <c r="F94" s="45"/>
      <c r="G94" s="45"/>
      <c r="H94" s="45"/>
      <c r="I94" s="48"/>
      <c r="J94" s="49"/>
      <c r="K94" s="49"/>
      <c r="L94" s="49"/>
      <c r="M94" s="48"/>
      <c r="N94" s="44"/>
      <c r="O94" s="45"/>
      <c r="P94" s="55"/>
      <c r="Q94" s="50"/>
      <c r="R94" s="51"/>
      <c r="S94" s="52"/>
    </row>
    <row r="95" spans="2:19" s="43" customFormat="1" ht="12">
      <c r="B95" s="44"/>
      <c r="C95" s="45"/>
      <c r="D95" s="55"/>
      <c r="E95" s="45"/>
      <c r="F95" s="45"/>
      <c r="G95" s="45"/>
      <c r="H95" s="45"/>
      <c r="I95" s="48"/>
      <c r="J95" s="49"/>
      <c r="K95" s="49"/>
      <c r="L95" s="49"/>
      <c r="M95" s="48"/>
      <c r="N95" s="44"/>
      <c r="O95" s="45"/>
      <c r="P95" s="55"/>
      <c r="Q95" s="50"/>
      <c r="R95" s="51"/>
      <c r="S95" s="52"/>
    </row>
    <row r="96" spans="2:19" s="43" customFormat="1" ht="12">
      <c r="B96" s="44"/>
      <c r="C96" s="45"/>
      <c r="D96" s="55"/>
      <c r="E96" s="45"/>
      <c r="F96" s="45"/>
      <c r="G96" s="45"/>
      <c r="H96" s="45"/>
      <c r="I96" s="48"/>
      <c r="J96" s="49"/>
      <c r="K96" s="49"/>
      <c r="L96" s="49"/>
      <c r="M96" s="48"/>
      <c r="N96" s="44"/>
      <c r="O96" s="45"/>
      <c r="P96" s="55"/>
      <c r="Q96" s="50"/>
      <c r="R96" s="51"/>
      <c r="S96" s="52"/>
    </row>
    <row r="97" spans="2:19" s="43" customFormat="1" ht="12">
      <c r="B97" s="44"/>
      <c r="C97" s="45"/>
      <c r="D97" s="55"/>
      <c r="E97" s="45"/>
      <c r="F97" s="45"/>
      <c r="G97" s="45"/>
      <c r="H97" s="45"/>
      <c r="I97" s="48"/>
      <c r="J97" s="49"/>
      <c r="K97" s="49"/>
      <c r="L97" s="49"/>
      <c r="M97" s="48"/>
      <c r="N97" s="44"/>
      <c r="O97" s="45"/>
      <c r="P97" s="55"/>
      <c r="Q97" s="50"/>
      <c r="R97" s="51"/>
      <c r="S97" s="52"/>
    </row>
    <row r="98" spans="2:19" s="43" customFormat="1" ht="12">
      <c r="B98" s="44"/>
      <c r="C98" s="45"/>
      <c r="D98" s="55"/>
      <c r="E98" s="45"/>
      <c r="F98" s="45"/>
      <c r="G98" s="45"/>
      <c r="H98" s="45"/>
      <c r="I98" s="48"/>
      <c r="J98" s="49"/>
      <c r="K98" s="49"/>
      <c r="L98" s="49"/>
      <c r="M98" s="48"/>
      <c r="N98" s="44"/>
      <c r="O98" s="45"/>
      <c r="P98" s="55"/>
      <c r="Q98" s="50"/>
      <c r="R98" s="51"/>
      <c r="S98" s="52"/>
    </row>
    <row r="99" spans="2:19" s="43" customFormat="1" ht="12">
      <c r="B99" s="44"/>
      <c r="C99" s="45"/>
      <c r="D99" s="55"/>
      <c r="E99" s="45"/>
      <c r="F99" s="45"/>
      <c r="G99" s="45"/>
      <c r="H99" s="45"/>
      <c r="I99" s="48"/>
      <c r="J99" s="49"/>
      <c r="K99" s="49"/>
      <c r="L99" s="49"/>
      <c r="M99" s="48"/>
      <c r="N99" s="44"/>
      <c r="O99" s="45"/>
      <c r="P99" s="55"/>
      <c r="Q99" s="50"/>
      <c r="R99" s="51"/>
      <c r="S99" s="52"/>
    </row>
    <row r="100" spans="2:19" s="43" customFormat="1" ht="12">
      <c r="B100" s="44"/>
      <c r="C100" s="45"/>
      <c r="D100" s="55"/>
      <c r="E100" s="45"/>
      <c r="F100" s="45"/>
      <c r="G100" s="45"/>
      <c r="H100" s="45"/>
      <c r="I100" s="48"/>
      <c r="J100" s="49"/>
      <c r="K100" s="49"/>
      <c r="L100" s="49"/>
      <c r="M100" s="48"/>
      <c r="N100" s="44"/>
      <c r="O100" s="45"/>
      <c r="P100" s="55"/>
      <c r="Q100" s="50"/>
      <c r="R100" s="51"/>
      <c r="S100" s="52"/>
    </row>
    <row r="101" spans="2:19" s="43" customFormat="1" ht="12">
      <c r="B101" s="44"/>
      <c r="C101" s="45"/>
      <c r="D101" s="55"/>
      <c r="E101" s="45"/>
      <c r="F101" s="45"/>
      <c r="G101" s="45"/>
      <c r="H101" s="45"/>
      <c r="I101" s="48"/>
      <c r="J101" s="49"/>
      <c r="K101" s="49"/>
      <c r="L101" s="49"/>
      <c r="M101" s="48"/>
      <c r="N101" s="44"/>
      <c r="O101" s="45"/>
      <c r="P101" s="55"/>
      <c r="Q101" s="50"/>
      <c r="R101" s="51"/>
      <c r="S101" s="52"/>
    </row>
    <row r="102" spans="2:19" s="43" customFormat="1" ht="12">
      <c r="B102" s="44"/>
      <c r="C102" s="45"/>
      <c r="D102" s="55"/>
      <c r="E102" s="45"/>
      <c r="F102" s="45"/>
      <c r="G102" s="45"/>
      <c r="H102" s="45"/>
      <c r="I102" s="48"/>
      <c r="J102" s="49"/>
      <c r="K102" s="49"/>
      <c r="L102" s="49"/>
      <c r="M102" s="48"/>
      <c r="N102" s="44"/>
      <c r="O102" s="45"/>
      <c r="P102" s="55"/>
      <c r="Q102" s="50"/>
      <c r="R102" s="51"/>
      <c r="S102" s="52"/>
    </row>
    <row r="103" spans="2:19" s="43" customFormat="1" ht="12">
      <c r="B103" s="44"/>
      <c r="C103" s="45"/>
      <c r="D103" s="55"/>
      <c r="E103" s="45"/>
      <c r="F103" s="45"/>
      <c r="G103" s="45"/>
      <c r="H103" s="45"/>
      <c r="I103" s="48"/>
      <c r="J103" s="49"/>
      <c r="K103" s="49"/>
      <c r="L103" s="49"/>
      <c r="M103" s="53"/>
      <c r="N103" s="44"/>
      <c r="O103" s="45"/>
      <c r="P103" s="55"/>
      <c r="Q103" s="50"/>
      <c r="R103" s="51"/>
      <c r="S103" s="52"/>
    </row>
    <row r="104" spans="2:19" s="43" customFormat="1" ht="12">
      <c r="B104" s="44"/>
      <c r="C104" s="45"/>
      <c r="D104" s="55"/>
      <c r="E104" s="45"/>
      <c r="F104" s="45"/>
      <c r="G104" s="45"/>
      <c r="H104" s="45"/>
      <c r="I104" s="48"/>
      <c r="J104" s="49"/>
      <c r="K104" s="49"/>
      <c r="L104" s="49"/>
      <c r="M104" s="53"/>
      <c r="N104" s="44"/>
      <c r="O104" s="45"/>
      <c r="P104" s="55"/>
      <c r="Q104" s="50"/>
      <c r="R104" s="51"/>
      <c r="S104" s="52"/>
    </row>
    <row r="105" spans="2:19" s="43" customFormat="1" ht="12">
      <c r="B105" s="56"/>
      <c r="C105" s="54"/>
      <c r="D105" s="52"/>
      <c r="E105" s="57"/>
      <c r="F105" s="52"/>
      <c r="G105" s="52"/>
      <c r="H105" s="52"/>
      <c r="I105" s="57"/>
      <c r="J105" s="52"/>
      <c r="K105" s="52"/>
      <c r="L105" s="52"/>
      <c r="M105" s="57"/>
      <c r="N105" s="52"/>
      <c r="O105" s="52"/>
      <c r="P105" s="52"/>
      <c r="Q105" s="50"/>
      <c r="R105" s="51"/>
      <c r="S105" s="52"/>
    </row>
    <row r="106" spans="2:19" s="43" customFormat="1" ht="12">
      <c r="B106" s="56"/>
      <c r="C106" s="54"/>
      <c r="D106" s="52"/>
      <c r="E106" s="57"/>
      <c r="F106" s="52"/>
      <c r="G106" s="52"/>
      <c r="H106" s="52"/>
      <c r="I106" s="57"/>
      <c r="J106" s="52"/>
      <c r="K106" s="52"/>
      <c r="L106" s="52"/>
      <c r="M106" s="57"/>
      <c r="N106" s="52"/>
      <c r="O106" s="52"/>
      <c r="P106" s="52"/>
      <c r="Q106" s="50"/>
      <c r="R106" s="51"/>
      <c r="S106" s="52"/>
    </row>
    <row r="107" spans="2:19" s="43" customFormat="1" ht="12">
      <c r="B107" s="56"/>
      <c r="C107" s="54"/>
      <c r="D107" s="52"/>
      <c r="E107" s="57"/>
      <c r="F107" s="52"/>
      <c r="G107" s="52"/>
      <c r="H107" s="52"/>
      <c r="I107" s="57"/>
      <c r="J107" s="52"/>
      <c r="K107" s="52"/>
      <c r="L107" s="52"/>
      <c r="M107" s="57"/>
      <c r="N107" s="52"/>
      <c r="O107" s="52"/>
      <c r="P107" s="52"/>
      <c r="Q107" s="50"/>
      <c r="R107" s="51"/>
      <c r="S107" s="52"/>
    </row>
    <row r="108" spans="2:19" s="43" customFormat="1" ht="12">
      <c r="B108" s="56"/>
      <c r="C108" s="54"/>
      <c r="D108" s="52"/>
      <c r="E108" s="57"/>
      <c r="F108" s="52"/>
      <c r="G108" s="52"/>
      <c r="H108" s="52"/>
      <c r="I108" s="57"/>
      <c r="J108" s="52"/>
      <c r="K108" s="52"/>
      <c r="L108" s="52"/>
      <c r="M108" s="57"/>
      <c r="N108" s="52"/>
      <c r="O108" s="52"/>
      <c r="P108" s="52"/>
      <c r="Q108" s="50"/>
      <c r="R108" s="51"/>
      <c r="S108" s="52"/>
    </row>
    <row r="109" spans="2:19" s="43" customFormat="1" ht="12">
      <c r="B109" s="56"/>
      <c r="C109" s="54"/>
      <c r="D109" s="52"/>
      <c r="E109" s="57"/>
      <c r="F109" s="52"/>
      <c r="G109" s="52"/>
      <c r="H109" s="52"/>
      <c r="I109" s="57"/>
      <c r="J109" s="52"/>
      <c r="K109" s="52"/>
      <c r="L109" s="52"/>
      <c r="M109" s="57"/>
      <c r="N109" s="52"/>
      <c r="O109" s="52"/>
      <c r="P109" s="52"/>
      <c r="Q109" s="50"/>
      <c r="R109" s="51"/>
      <c r="S109" s="52"/>
    </row>
    <row r="110" spans="2:19" s="43" customFormat="1" ht="12">
      <c r="B110" s="56"/>
      <c r="C110" s="54"/>
      <c r="D110" s="52"/>
      <c r="E110" s="57"/>
      <c r="F110" s="52"/>
      <c r="G110" s="52"/>
      <c r="H110" s="52"/>
      <c r="I110" s="57"/>
      <c r="J110" s="52"/>
      <c r="K110" s="52"/>
      <c r="L110" s="52"/>
      <c r="M110" s="57"/>
      <c r="N110" s="52"/>
      <c r="O110" s="52"/>
      <c r="P110" s="52"/>
      <c r="Q110" s="50"/>
      <c r="R110" s="51"/>
      <c r="S110" s="52"/>
    </row>
    <row r="111" spans="2:19" s="43" customFormat="1" ht="12">
      <c r="B111" s="56"/>
      <c r="C111" s="54"/>
      <c r="D111" s="52"/>
      <c r="E111" s="57"/>
      <c r="F111" s="52"/>
      <c r="G111" s="52"/>
      <c r="H111" s="52"/>
      <c r="I111" s="57"/>
      <c r="J111" s="52"/>
      <c r="K111" s="52"/>
      <c r="L111" s="52"/>
      <c r="M111" s="57"/>
      <c r="N111" s="52"/>
      <c r="O111" s="52"/>
      <c r="P111" s="52"/>
      <c r="Q111" s="50"/>
      <c r="R111" s="51"/>
      <c r="S111" s="52"/>
    </row>
    <row r="112" spans="2:19" s="43" customFormat="1" ht="12">
      <c r="B112" s="56"/>
      <c r="C112" s="54"/>
      <c r="D112" s="52"/>
      <c r="E112" s="57"/>
      <c r="F112" s="52"/>
      <c r="G112" s="52"/>
      <c r="H112" s="52"/>
      <c r="I112" s="57"/>
      <c r="J112" s="52"/>
      <c r="K112" s="52"/>
      <c r="L112" s="52"/>
      <c r="M112" s="57"/>
      <c r="N112" s="52"/>
      <c r="O112" s="52"/>
      <c r="P112" s="52"/>
      <c r="Q112" s="50"/>
      <c r="R112" s="51"/>
      <c r="S112" s="52"/>
    </row>
    <row r="113" spans="2:19" s="43" customFormat="1" ht="12">
      <c r="B113" s="56"/>
      <c r="C113" s="54"/>
      <c r="D113" s="52"/>
      <c r="E113" s="57"/>
      <c r="F113" s="52"/>
      <c r="G113" s="52"/>
      <c r="H113" s="52"/>
      <c r="I113" s="57"/>
      <c r="J113" s="52"/>
      <c r="K113" s="52"/>
      <c r="L113" s="52"/>
      <c r="M113" s="57"/>
      <c r="N113" s="52"/>
      <c r="O113" s="52"/>
      <c r="P113" s="52"/>
      <c r="Q113" s="50"/>
      <c r="R113" s="51"/>
      <c r="S113" s="52"/>
    </row>
  </sheetData>
  <mergeCells count="8">
    <mergeCell ref="B2:S2"/>
    <mergeCell ref="B3:D3"/>
    <mergeCell ref="C4:D4"/>
    <mergeCell ref="E4:F4"/>
    <mergeCell ref="G4:H4"/>
    <mergeCell ref="I4:J4"/>
    <mergeCell ref="K4:L4"/>
    <mergeCell ref="M4:N4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8"/>
  <sheetViews>
    <sheetView workbookViewId="0">
      <selection activeCell="J7" sqref="J7"/>
    </sheetView>
  </sheetViews>
  <sheetFormatPr defaultRowHeight="15" customHeight="1"/>
  <cols>
    <col min="1" max="1" width="9.140625" style="252"/>
    <col min="2" max="2" width="18.42578125" style="252" customWidth="1"/>
    <col min="3" max="3" width="5.7109375" style="252" customWidth="1"/>
    <col min="4" max="4" width="6.7109375" style="252" customWidth="1"/>
    <col min="5" max="5" width="3.140625" style="281" customWidth="1"/>
    <col min="6" max="7" width="5" style="252" customWidth="1"/>
    <col min="8" max="8" width="8.5703125" style="252" customWidth="1"/>
    <col min="9" max="9" width="8.7109375" style="252" customWidth="1"/>
    <col min="10" max="11" width="9.140625" style="252"/>
    <col min="12" max="12" width="12" style="252" customWidth="1"/>
    <col min="13" max="249" width="9.140625" style="252"/>
    <col min="250" max="250" width="18.42578125" style="252" customWidth="1"/>
    <col min="251" max="251" width="5.7109375" style="252" customWidth="1"/>
    <col min="252" max="252" width="6.7109375" style="252" customWidth="1"/>
    <col min="253" max="253" width="3.140625" style="252" customWidth="1"/>
    <col min="254" max="255" width="5" style="252" customWidth="1"/>
    <col min="256" max="256" width="8.5703125" style="252" customWidth="1"/>
    <col min="257" max="257" width="8.7109375" style="252" customWidth="1"/>
    <col min="258" max="259" width="9.140625" style="252"/>
    <col min="260" max="260" width="12" style="252" customWidth="1"/>
    <col min="261" max="261" width="12.85546875" style="252" bestFit="1" customWidth="1"/>
    <col min="262" max="262" width="9.140625" style="252"/>
    <col min="263" max="263" width="4" style="252" customWidth="1"/>
    <col min="264" max="264" width="2.140625" style="252" bestFit="1" customWidth="1"/>
    <col min="265" max="265" width="12.7109375" style="252" customWidth="1"/>
    <col min="266" max="266" width="10.85546875" style="252" customWidth="1"/>
    <col min="267" max="505" width="9.140625" style="252"/>
    <col min="506" max="506" width="18.42578125" style="252" customWidth="1"/>
    <col min="507" max="507" width="5.7109375" style="252" customWidth="1"/>
    <col min="508" max="508" width="6.7109375" style="252" customWidth="1"/>
    <col min="509" max="509" width="3.140625" style="252" customWidth="1"/>
    <col min="510" max="511" width="5" style="252" customWidth="1"/>
    <col min="512" max="512" width="8.5703125" style="252" customWidth="1"/>
    <col min="513" max="513" width="8.7109375" style="252" customWidth="1"/>
    <col min="514" max="515" width="9.140625" style="252"/>
    <col min="516" max="516" width="12" style="252" customWidth="1"/>
    <col min="517" max="517" width="12.85546875" style="252" bestFit="1" customWidth="1"/>
    <col min="518" max="518" width="9.140625" style="252"/>
    <col min="519" max="519" width="4" style="252" customWidth="1"/>
    <col min="520" max="520" width="2.140625" style="252" bestFit="1" customWidth="1"/>
    <col min="521" max="521" width="12.7109375" style="252" customWidth="1"/>
    <col min="522" max="522" width="10.85546875" style="252" customWidth="1"/>
    <col min="523" max="761" width="9.140625" style="252"/>
    <col min="762" max="762" width="18.42578125" style="252" customWidth="1"/>
    <col min="763" max="763" width="5.7109375" style="252" customWidth="1"/>
    <col min="764" max="764" width="6.7109375" style="252" customWidth="1"/>
    <col min="765" max="765" width="3.140625" style="252" customWidth="1"/>
    <col min="766" max="767" width="5" style="252" customWidth="1"/>
    <col min="768" max="768" width="8.5703125" style="252" customWidth="1"/>
    <col min="769" max="769" width="8.7109375" style="252" customWidth="1"/>
    <col min="770" max="771" width="9.140625" style="252"/>
    <col min="772" max="772" width="12" style="252" customWidth="1"/>
    <col min="773" max="773" width="12.85546875" style="252" bestFit="1" customWidth="1"/>
    <col min="774" max="774" width="9.140625" style="252"/>
    <col min="775" max="775" width="4" style="252" customWidth="1"/>
    <col min="776" max="776" width="2.140625" style="252" bestFit="1" customWidth="1"/>
    <col min="777" max="777" width="12.7109375" style="252" customWidth="1"/>
    <col min="778" max="778" width="10.85546875" style="252" customWidth="1"/>
    <col min="779" max="1017" width="9.140625" style="252"/>
    <col min="1018" max="1018" width="18.42578125" style="252" customWidth="1"/>
    <col min="1019" max="1019" width="5.7109375" style="252" customWidth="1"/>
    <col min="1020" max="1020" width="6.7109375" style="252" customWidth="1"/>
    <col min="1021" max="1021" width="3.140625" style="252" customWidth="1"/>
    <col min="1022" max="1023" width="5" style="252" customWidth="1"/>
    <col min="1024" max="1024" width="8.5703125" style="252" customWidth="1"/>
    <col min="1025" max="1025" width="8.7109375" style="252" customWidth="1"/>
    <col min="1026" max="1027" width="9.140625" style="252"/>
    <col min="1028" max="1028" width="12" style="252" customWidth="1"/>
    <col min="1029" max="1029" width="12.85546875" style="252" bestFit="1" customWidth="1"/>
    <col min="1030" max="1030" width="9.140625" style="252"/>
    <col min="1031" max="1031" width="4" style="252" customWidth="1"/>
    <col min="1032" max="1032" width="2.140625" style="252" bestFit="1" customWidth="1"/>
    <col min="1033" max="1033" width="12.7109375" style="252" customWidth="1"/>
    <col min="1034" max="1034" width="10.85546875" style="252" customWidth="1"/>
    <col min="1035" max="1273" width="9.140625" style="252"/>
    <col min="1274" max="1274" width="18.42578125" style="252" customWidth="1"/>
    <col min="1275" max="1275" width="5.7109375" style="252" customWidth="1"/>
    <col min="1276" max="1276" width="6.7109375" style="252" customWidth="1"/>
    <col min="1277" max="1277" width="3.140625" style="252" customWidth="1"/>
    <col min="1278" max="1279" width="5" style="252" customWidth="1"/>
    <col min="1280" max="1280" width="8.5703125" style="252" customWidth="1"/>
    <col min="1281" max="1281" width="8.7109375" style="252" customWidth="1"/>
    <col min="1282" max="1283" width="9.140625" style="252"/>
    <col min="1284" max="1284" width="12" style="252" customWidth="1"/>
    <col min="1285" max="1285" width="12.85546875" style="252" bestFit="1" customWidth="1"/>
    <col min="1286" max="1286" width="9.140625" style="252"/>
    <col min="1287" max="1287" width="4" style="252" customWidth="1"/>
    <col min="1288" max="1288" width="2.140625" style="252" bestFit="1" customWidth="1"/>
    <col min="1289" max="1289" width="12.7109375" style="252" customWidth="1"/>
    <col min="1290" max="1290" width="10.85546875" style="252" customWidth="1"/>
    <col min="1291" max="1529" width="9.140625" style="252"/>
    <col min="1530" max="1530" width="18.42578125" style="252" customWidth="1"/>
    <col min="1531" max="1531" width="5.7109375" style="252" customWidth="1"/>
    <col min="1532" max="1532" width="6.7109375" style="252" customWidth="1"/>
    <col min="1533" max="1533" width="3.140625" style="252" customWidth="1"/>
    <col min="1534" max="1535" width="5" style="252" customWidth="1"/>
    <col min="1536" max="1536" width="8.5703125" style="252" customWidth="1"/>
    <col min="1537" max="1537" width="8.7109375" style="252" customWidth="1"/>
    <col min="1538" max="1539" width="9.140625" style="252"/>
    <col min="1540" max="1540" width="12" style="252" customWidth="1"/>
    <col min="1541" max="1541" width="12.85546875" style="252" bestFit="1" customWidth="1"/>
    <col min="1542" max="1542" width="9.140625" style="252"/>
    <col min="1543" max="1543" width="4" style="252" customWidth="1"/>
    <col min="1544" max="1544" width="2.140625" style="252" bestFit="1" customWidth="1"/>
    <col min="1545" max="1545" width="12.7109375" style="252" customWidth="1"/>
    <col min="1546" max="1546" width="10.85546875" style="252" customWidth="1"/>
    <col min="1547" max="1785" width="9.140625" style="252"/>
    <col min="1786" max="1786" width="18.42578125" style="252" customWidth="1"/>
    <col min="1787" max="1787" width="5.7109375" style="252" customWidth="1"/>
    <col min="1788" max="1788" width="6.7109375" style="252" customWidth="1"/>
    <col min="1789" max="1789" width="3.140625" style="252" customWidth="1"/>
    <col min="1790" max="1791" width="5" style="252" customWidth="1"/>
    <col min="1792" max="1792" width="8.5703125" style="252" customWidth="1"/>
    <col min="1793" max="1793" width="8.7109375" style="252" customWidth="1"/>
    <col min="1794" max="1795" width="9.140625" style="252"/>
    <col min="1796" max="1796" width="12" style="252" customWidth="1"/>
    <col min="1797" max="1797" width="12.85546875" style="252" bestFit="1" customWidth="1"/>
    <col min="1798" max="1798" width="9.140625" style="252"/>
    <col min="1799" max="1799" width="4" style="252" customWidth="1"/>
    <col min="1800" max="1800" width="2.140625" style="252" bestFit="1" customWidth="1"/>
    <col min="1801" max="1801" width="12.7109375" style="252" customWidth="1"/>
    <col min="1802" max="1802" width="10.85546875" style="252" customWidth="1"/>
    <col min="1803" max="2041" width="9.140625" style="252"/>
    <col min="2042" max="2042" width="18.42578125" style="252" customWidth="1"/>
    <col min="2043" max="2043" width="5.7109375" style="252" customWidth="1"/>
    <col min="2044" max="2044" width="6.7109375" style="252" customWidth="1"/>
    <col min="2045" max="2045" width="3.140625" style="252" customWidth="1"/>
    <col min="2046" max="2047" width="5" style="252" customWidth="1"/>
    <col min="2048" max="2048" width="8.5703125" style="252" customWidth="1"/>
    <col min="2049" max="2049" width="8.7109375" style="252" customWidth="1"/>
    <col min="2050" max="2051" width="9.140625" style="252"/>
    <col min="2052" max="2052" width="12" style="252" customWidth="1"/>
    <col min="2053" max="2053" width="12.85546875" style="252" bestFit="1" customWidth="1"/>
    <col min="2054" max="2054" width="9.140625" style="252"/>
    <col min="2055" max="2055" width="4" style="252" customWidth="1"/>
    <col min="2056" max="2056" width="2.140625" style="252" bestFit="1" customWidth="1"/>
    <col min="2057" max="2057" width="12.7109375" style="252" customWidth="1"/>
    <col min="2058" max="2058" width="10.85546875" style="252" customWidth="1"/>
    <col min="2059" max="2297" width="9.140625" style="252"/>
    <col min="2298" max="2298" width="18.42578125" style="252" customWidth="1"/>
    <col min="2299" max="2299" width="5.7109375" style="252" customWidth="1"/>
    <col min="2300" max="2300" width="6.7109375" style="252" customWidth="1"/>
    <col min="2301" max="2301" width="3.140625" style="252" customWidth="1"/>
    <col min="2302" max="2303" width="5" style="252" customWidth="1"/>
    <col min="2304" max="2304" width="8.5703125" style="252" customWidth="1"/>
    <col min="2305" max="2305" width="8.7109375" style="252" customWidth="1"/>
    <col min="2306" max="2307" width="9.140625" style="252"/>
    <col min="2308" max="2308" width="12" style="252" customWidth="1"/>
    <col min="2309" max="2309" width="12.85546875" style="252" bestFit="1" customWidth="1"/>
    <col min="2310" max="2310" width="9.140625" style="252"/>
    <col min="2311" max="2311" width="4" style="252" customWidth="1"/>
    <col min="2312" max="2312" width="2.140625" style="252" bestFit="1" customWidth="1"/>
    <col min="2313" max="2313" width="12.7109375" style="252" customWidth="1"/>
    <col min="2314" max="2314" width="10.85546875" style="252" customWidth="1"/>
    <col min="2315" max="2553" width="9.140625" style="252"/>
    <col min="2554" max="2554" width="18.42578125" style="252" customWidth="1"/>
    <col min="2555" max="2555" width="5.7109375" style="252" customWidth="1"/>
    <col min="2556" max="2556" width="6.7109375" style="252" customWidth="1"/>
    <col min="2557" max="2557" width="3.140625" style="252" customWidth="1"/>
    <col min="2558" max="2559" width="5" style="252" customWidth="1"/>
    <col min="2560" max="2560" width="8.5703125" style="252" customWidth="1"/>
    <col min="2561" max="2561" width="8.7109375" style="252" customWidth="1"/>
    <col min="2562" max="2563" width="9.140625" style="252"/>
    <col min="2564" max="2564" width="12" style="252" customWidth="1"/>
    <col min="2565" max="2565" width="12.85546875" style="252" bestFit="1" customWidth="1"/>
    <col min="2566" max="2566" width="9.140625" style="252"/>
    <col min="2567" max="2567" width="4" style="252" customWidth="1"/>
    <col min="2568" max="2568" width="2.140625" style="252" bestFit="1" customWidth="1"/>
    <col min="2569" max="2569" width="12.7109375" style="252" customWidth="1"/>
    <col min="2570" max="2570" width="10.85546875" style="252" customWidth="1"/>
    <col min="2571" max="2809" width="9.140625" style="252"/>
    <col min="2810" max="2810" width="18.42578125" style="252" customWidth="1"/>
    <col min="2811" max="2811" width="5.7109375" style="252" customWidth="1"/>
    <col min="2812" max="2812" width="6.7109375" style="252" customWidth="1"/>
    <col min="2813" max="2813" width="3.140625" style="252" customWidth="1"/>
    <col min="2814" max="2815" width="5" style="252" customWidth="1"/>
    <col min="2816" max="2816" width="8.5703125" style="252" customWidth="1"/>
    <col min="2817" max="2817" width="8.7109375" style="252" customWidth="1"/>
    <col min="2818" max="2819" width="9.140625" style="252"/>
    <col min="2820" max="2820" width="12" style="252" customWidth="1"/>
    <col min="2821" max="2821" width="12.85546875" style="252" bestFit="1" customWidth="1"/>
    <col min="2822" max="2822" width="9.140625" style="252"/>
    <col min="2823" max="2823" width="4" style="252" customWidth="1"/>
    <col min="2824" max="2824" width="2.140625" style="252" bestFit="1" customWidth="1"/>
    <col min="2825" max="2825" width="12.7109375" style="252" customWidth="1"/>
    <col min="2826" max="2826" width="10.85546875" style="252" customWidth="1"/>
    <col min="2827" max="3065" width="9.140625" style="252"/>
    <col min="3066" max="3066" width="18.42578125" style="252" customWidth="1"/>
    <col min="3067" max="3067" width="5.7109375" style="252" customWidth="1"/>
    <col min="3068" max="3068" width="6.7109375" style="252" customWidth="1"/>
    <col min="3069" max="3069" width="3.140625" style="252" customWidth="1"/>
    <col min="3070" max="3071" width="5" style="252" customWidth="1"/>
    <col min="3072" max="3072" width="8.5703125" style="252" customWidth="1"/>
    <col min="3073" max="3073" width="8.7109375" style="252" customWidth="1"/>
    <col min="3074" max="3075" width="9.140625" style="252"/>
    <col min="3076" max="3076" width="12" style="252" customWidth="1"/>
    <col min="3077" max="3077" width="12.85546875" style="252" bestFit="1" customWidth="1"/>
    <col min="3078" max="3078" width="9.140625" style="252"/>
    <col min="3079" max="3079" width="4" style="252" customWidth="1"/>
    <col min="3080" max="3080" width="2.140625" style="252" bestFit="1" customWidth="1"/>
    <col min="3081" max="3081" width="12.7109375" style="252" customWidth="1"/>
    <col min="3082" max="3082" width="10.85546875" style="252" customWidth="1"/>
    <col min="3083" max="3321" width="9.140625" style="252"/>
    <col min="3322" max="3322" width="18.42578125" style="252" customWidth="1"/>
    <col min="3323" max="3323" width="5.7109375" style="252" customWidth="1"/>
    <col min="3324" max="3324" width="6.7109375" style="252" customWidth="1"/>
    <col min="3325" max="3325" width="3.140625" style="252" customWidth="1"/>
    <col min="3326" max="3327" width="5" style="252" customWidth="1"/>
    <col min="3328" max="3328" width="8.5703125" style="252" customWidth="1"/>
    <col min="3329" max="3329" width="8.7109375" style="252" customWidth="1"/>
    <col min="3330" max="3331" width="9.140625" style="252"/>
    <col min="3332" max="3332" width="12" style="252" customWidth="1"/>
    <col min="3333" max="3333" width="12.85546875" style="252" bestFit="1" customWidth="1"/>
    <col min="3334" max="3334" width="9.140625" style="252"/>
    <col min="3335" max="3335" width="4" style="252" customWidth="1"/>
    <col min="3336" max="3336" width="2.140625" style="252" bestFit="1" customWidth="1"/>
    <col min="3337" max="3337" width="12.7109375" style="252" customWidth="1"/>
    <col min="3338" max="3338" width="10.85546875" style="252" customWidth="1"/>
    <col min="3339" max="3577" width="9.140625" style="252"/>
    <col min="3578" max="3578" width="18.42578125" style="252" customWidth="1"/>
    <col min="3579" max="3579" width="5.7109375" style="252" customWidth="1"/>
    <col min="3580" max="3580" width="6.7109375" style="252" customWidth="1"/>
    <col min="3581" max="3581" width="3.140625" style="252" customWidth="1"/>
    <col min="3582" max="3583" width="5" style="252" customWidth="1"/>
    <col min="3584" max="3584" width="8.5703125" style="252" customWidth="1"/>
    <col min="3585" max="3585" width="8.7109375" style="252" customWidth="1"/>
    <col min="3586" max="3587" width="9.140625" style="252"/>
    <col min="3588" max="3588" width="12" style="252" customWidth="1"/>
    <col min="3589" max="3589" width="12.85546875" style="252" bestFit="1" customWidth="1"/>
    <col min="3590" max="3590" width="9.140625" style="252"/>
    <col min="3591" max="3591" width="4" style="252" customWidth="1"/>
    <col min="3592" max="3592" width="2.140625" style="252" bestFit="1" customWidth="1"/>
    <col min="3593" max="3593" width="12.7109375" style="252" customWidth="1"/>
    <col min="3594" max="3594" width="10.85546875" style="252" customWidth="1"/>
    <col min="3595" max="3833" width="9.140625" style="252"/>
    <col min="3834" max="3834" width="18.42578125" style="252" customWidth="1"/>
    <col min="3835" max="3835" width="5.7109375" style="252" customWidth="1"/>
    <col min="3836" max="3836" width="6.7109375" style="252" customWidth="1"/>
    <col min="3837" max="3837" width="3.140625" style="252" customWidth="1"/>
    <col min="3838" max="3839" width="5" style="252" customWidth="1"/>
    <col min="3840" max="3840" width="8.5703125" style="252" customWidth="1"/>
    <col min="3841" max="3841" width="8.7109375" style="252" customWidth="1"/>
    <col min="3842" max="3843" width="9.140625" style="252"/>
    <col min="3844" max="3844" width="12" style="252" customWidth="1"/>
    <col min="3845" max="3845" width="12.85546875" style="252" bestFit="1" customWidth="1"/>
    <col min="3846" max="3846" width="9.140625" style="252"/>
    <col min="3847" max="3847" width="4" style="252" customWidth="1"/>
    <col min="3848" max="3848" width="2.140625" style="252" bestFit="1" customWidth="1"/>
    <col min="3849" max="3849" width="12.7109375" style="252" customWidth="1"/>
    <col min="3850" max="3850" width="10.85546875" style="252" customWidth="1"/>
    <col min="3851" max="4089" width="9.140625" style="252"/>
    <col min="4090" max="4090" width="18.42578125" style="252" customWidth="1"/>
    <col min="4091" max="4091" width="5.7109375" style="252" customWidth="1"/>
    <col min="4092" max="4092" width="6.7109375" style="252" customWidth="1"/>
    <col min="4093" max="4093" width="3.140625" style="252" customWidth="1"/>
    <col min="4094" max="4095" width="5" style="252" customWidth="1"/>
    <col min="4096" max="4096" width="8.5703125" style="252" customWidth="1"/>
    <col min="4097" max="4097" width="8.7109375" style="252" customWidth="1"/>
    <col min="4098" max="4099" width="9.140625" style="252"/>
    <col min="4100" max="4100" width="12" style="252" customWidth="1"/>
    <col min="4101" max="4101" width="12.85546875" style="252" bestFit="1" customWidth="1"/>
    <col min="4102" max="4102" width="9.140625" style="252"/>
    <col min="4103" max="4103" width="4" style="252" customWidth="1"/>
    <col min="4104" max="4104" width="2.140625" style="252" bestFit="1" customWidth="1"/>
    <col min="4105" max="4105" width="12.7109375" style="252" customWidth="1"/>
    <col min="4106" max="4106" width="10.85546875" style="252" customWidth="1"/>
    <col min="4107" max="4345" width="9.140625" style="252"/>
    <col min="4346" max="4346" width="18.42578125" style="252" customWidth="1"/>
    <col min="4347" max="4347" width="5.7109375" style="252" customWidth="1"/>
    <col min="4348" max="4348" width="6.7109375" style="252" customWidth="1"/>
    <col min="4349" max="4349" width="3.140625" style="252" customWidth="1"/>
    <col min="4350" max="4351" width="5" style="252" customWidth="1"/>
    <col min="4352" max="4352" width="8.5703125" style="252" customWidth="1"/>
    <col min="4353" max="4353" width="8.7109375" style="252" customWidth="1"/>
    <col min="4354" max="4355" width="9.140625" style="252"/>
    <col min="4356" max="4356" width="12" style="252" customWidth="1"/>
    <col min="4357" max="4357" width="12.85546875" style="252" bestFit="1" customWidth="1"/>
    <col min="4358" max="4358" width="9.140625" style="252"/>
    <col min="4359" max="4359" width="4" style="252" customWidth="1"/>
    <col min="4360" max="4360" width="2.140625" style="252" bestFit="1" customWidth="1"/>
    <col min="4361" max="4361" width="12.7109375" style="252" customWidth="1"/>
    <col min="4362" max="4362" width="10.85546875" style="252" customWidth="1"/>
    <col min="4363" max="4601" width="9.140625" style="252"/>
    <col min="4602" max="4602" width="18.42578125" style="252" customWidth="1"/>
    <col min="4603" max="4603" width="5.7109375" style="252" customWidth="1"/>
    <col min="4604" max="4604" width="6.7109375" style="252" customWidth="1"/>
    <col min="4605" max="4605" width="3.140625" style="252" customWidth="1"/>
    <col min="4606" max="4607" width="5" style="252" customWidth="1"/>
    <col min="4608" max="4608" width="8.5703125" style="252" customWidth="1"/>
    <col min="4609" max="4609" width="8.7109375" style="252" customWidth="1"/>
    <col min="4610" max="4611" width="9.140625" style="252"/>
    <col min="4612" max="4612" width="12" style="252" customWidth="1"/>
    <col min="4613" max="4613" width="12.85546875" style="252" bestFit="1" customWidth="1"/>
    <col min="4614" max="4614" width="9.140625" style="252"/>
    <col min="4615" max="4615" width="4" style="252" customWidth="1"/>
    <col min="4616" max="4616" width="2.140625" style="252" bestFit="1" customWidth="1"/>
    <col min="4617" max="4617" width="12.7109375" style="252" customWidth="1"/>
    <col min="4618" max="4618" width="10.85546875" style="252" customWidth="1"/>
    <col min="4619" max="4857" width="9.140625" style="252"/>
    <col min="4858" max="4858" width="18.42578125" style="252" customWidth="1"/>
    <col min="4859" max="4859" width="5.7109375" style="252" customWidth="1"/>
    <col min="4860" max="4860" width="6.7109375" style="252" customWidth="1"/>
    <col min="4861" max="4861" width="3.140625" style="252" customWidth="1"/>
    <col min="4862" max="4863" width="5" style="252" customWidth="1"/>
    <col min="4864" max="4864" width="8.5703125" style="252" customWidth="1"/>
    <col min="4865" max="4865" width="8.7109375" style="252" customWidth="1"/>
    <col min="4866" max="4867" width="9.140625" style="252"/>
    <col min="4868" max="4868" width="12" style="252" customWidth="1"/>
    <col min="4869" max="4869" width="12.85546875" style="252" bestFit="1" customWidth="1"/>
    <col min="4870" max="4870" width="9.140625" style="252"/>
    <col min="4871" max="4871" width="4" style="252" customWidth="1"/>
    <col min="4872" max="4872" width="2.140625" style="252" bestFit="1" customWidth="1"/>
    <col min="4873" max="4873" width="12.7109375" style="252" customWidth="1"/>
    <col min="4874" max="4874" width="10.85546875" style="252" customWidth="1"/>
    <col min="4875" max="5113" width="9.140625" style="252"/>
    <col min="5114" max="5114" width="18.42578125" style="252" customWidth="1"/>
    <col min="5115" max="5115" width="5.7109375" style="252" customWidth="1"/>
    <col min="5116" max="5116" width="6.7109375" style="252" customWidth="1"/>
    <col min="5117" max="5117" width="3.140625" style="252" customWidth="1"/>
    <col min="5118" max="5119" width="5" style="252" customWidth="1"/>
    <col min="5120" max="5120" width="8.5703125" style="252" customWidth="1"/>
    <col min="5121" max="5121" width="8.7109375" style="252" customWidth="1"/>
    <col min="5122" max="5123" width="9.140625" style="252"/>
    <col min="5124" max="5124" width="12" style="252" customWidth="1"/>
    <col min="5125" max="5125" width="12.85546875" style="252" bestFit="1" customWidth="1"/>
    <col min="5126" max="5126" width="9.140625" style="252"/>
    <col min="5127" max="5127" width="4" style="252" customWidth="1"/>
    <col min="5128" max="5128" width="2.140625" style="252" bestFit="1" customWidth="1"/>
    <col min="5129" max="5129" width="12.7109375" style="252" customWidth="1"/>
    <col min="5130" max="5130" width="10.85546875" style="252" customWidth="1"/>
    <col min="5131" max="5369" width="9.140625" style="252"/>
    <col min="5370" max="5370" width="18.42578125" style="252" customWidth="1"/>
    <col min="5371" max="5371" width="5.7109375" style="252" customWidth="1"/>
    <col min="5372" max="5372" width="6.7109375" style="252" customWidth="1"/>
    <col min="5373" max="5373" width="3.140625" style="252" customWidth="1"/>
    <col min="5374" max="5375" width="5" style="252" customWidth="1"/>
    <col min="5376" max="5376" width="8.5703125" style="252" customWidth="1"/>
    <col min="5377" max="5377" width="8.7109375" style="252" customWidth="1"/>
    <col min="5378" max="5379" width="9.140625" style="252"/>
    <col min="5380" max="5380" width="12" style="252" customWidth="1"/>
    <col min="5381" max="5381" width="12.85546875" style="252" bestFit="1" customWidth="1"/>
    <col min="5382" max="5382" width="9.140625" style="252"/>
    <col min="5383" max="5383" width="4" style="252" customWidth="1"/>
    <col min="5384" max="5384" width="2.140625" style="252" bestFit="1" customWidth="1"/>
    <col min="5385" max="5385" width="12.7109375" style="252" customWidth="1"/>
    <col min="5386" max="5386" width="10.85546875" style="252" customWidth="1"/>
    <col min="5387" max="5625" width="9.140625" style="252"/>
    <col min="5626" max="5626" width="18.42578125" style="252" customWidth="1"/>
    <col min="5627" max="5627" width="5.7109375" style="252" customWidth="1"/>
    <col min="5628" max="5628" width="6.7109375" style="252" customWidth="1"/>
    <col min="5629" max="5629" width="3.140625" style="252" customWidth="1"/>
    <col min="5630" max="5631" width="5" style="252" customWidth="1"/>
    <col min="5632" max="5632" width="8.5703125" style="252" customWidth="1"/>
    <col min="5633" max="5633" width="8.7109375" style="252" customWidth="1"/>
    <col min="5634" max="5635" width="9.140625" style="252"/>
    <col min="5636" max="5636" width="12" style="252" customWidth="1"/>
    <col min="5637" max="5637" width="12.85546875" style="252" bestFit="1" customWidth="1"/>
    <col min="5638" max="5638" width="9.140625" style="252"/>
    <col min="5639" max="5639" width="4" style="252" customWidth="1"/>
    <col min="5640" max="5640" width="2.140625" style="252" bestFit="1" customWidth="1"/>
    <col min="5641" max="5641" width="12.7109375" style="252" customWidth="1"/>
    <col min="5642" max="5642" width="10.85546875" style="252" customWidth="1"/>
    <col min="5643" max="5881" width="9.140625" style="252"/>
    <col min="5882" max="5882" width="18.42578125" style="252" customWidth="1"/>
    <col min="5883" max="5883" width="5.7109375" style="252" customWidth="1"/>
    <col min="5884" max="5884" width="6.7109375" style="252" customWidth="1"/>
    <col min="5885" max="5885" width="3.140625" style="252" customWidth="1"/>
    <col min="5886" max="5887" width="5" style="252" customWidth="1"/>
    <col min="5888" max="5888" width="8.5703125" style="252" customWidth="1"/>
    <col min="5889" max="5889" width="8.7109375" style="252" customWidth="1"/>
    <col min="5890" max="5891" width="9.140625" style="252"/>
    <col min="5892" max="5892" width="12" style="252" customWidth="1"/>
    <col min="5893" max="5893" width="12.85546875" style="252" bestFit="1" customWidth="1"/>
    <col min="5894" max="5894" width="9.140625" style="252"/>
    <col min="5895" max="5895" width="4" style="252" customWidth="1"/>
    <col min="5896" max="5896" width="2.140625" style="252" bestFit="1" customWidth="1"/>
    <col min="5897" max="5897" width="12.7109375" style="252" customWidth="1"/>
    <col min="5898" max="5898" width="10.85546875" style="252" customWidth="1"/>
    <col min="5899" max="6137" width="9.140625" style="252"/>
    <col min="6138" max="6138" width="18.42578125" style="252" customWidth="1"/>
    <col min="6139" max="6139" width="5.7109375" style="252" customWidth="1"/>
    <col min="6140" max="6140" width="6.7109375" style="252" customWidth="1"/>
    <col min="6141" max="6141" width="3.140625" style="252" customWidth="1"/>
    <col min="6142" max="6143" width="5" style="252" customWidth="1"/>
    <col min="6144" max="6144" width="8.5703125" style="252" customWidth="1"/>
    <col min="6145" max="6145" width="8.7109375" style="252" customWidth="1"/>
    <col min="6146" max="6147" width="9.140625" style="252"/>
    <col min="6148" max="6148" width="12" style="252" customWidth="1"/>
    <col min="6149" max="6149" width="12.85546875" style="252" bestFit="1" customWidth="1"/>
    <col min="6150" max="6150" width="9.140625" style="252"/>
    <col min="6151" max="6151" width="4" style="252" customWidth="1"/>
    <col min="6152" max="6152" width="2.140625" style="252" bestFit="1" customWidth="1"/>
    <col min="6153" max="6153" width="12.7109375" style="252" customWidth="1"/>
    <col min="6154" max="6154" width="10.85546875" style="252" customWidth="1"/>
    <col min="6155" max="6393" width="9.140625" style="252"/>
    <col min="6394" max="6394" width="18.42578125" style="252" customWidth="1"/>
    <col min="6395" max="6395" width="5.7109375" style="252" customWidth="1"/>
    <col min="6396" max="6396" width="6.7109375" style="252" customWidth="1"/>
    <col min="6397" max="6397" width="3.140625" style="252" customWidth="1"/>
    <col min="6398" max="6399" width="5" style="252" customWidth="1"/>
    <col min="6400" max="6400" width="8.5703125" style="252" customWidth="1"/>
    <col min="6401" max="6401" width="8.7109375" style="252" customWidth="1"/>
    <col min="6402" max="6403" width="9.140625" style="252"/>
    <col min="6404" max="6404" width="12" style="252" customWidth="1"/>
    <col min="6405" max="6405" width="12.85546875" style="252" bestFit="1" customWidth="1"/>
    <col min="6406" max="6406" width="9.140625" style="252"/>
    <col min="6407" max="6407" width="4" style="252" customWidth="1"/>
    <col min="6408" max="6408" width="2.140625" style="252" bestFit="1" customWidth="1"/>
    <col min="6409" max="6409" width="12.7109375" style="252" customWidth="1"/>
    <col min="6410" max="6410" width="10.85546875" style="252" customWidth="1"/>
    <col min="6411" max="6649" width="9.140625" style="252"/>
    <col min="6650" max="6650" width="18.42578125" style="252" customWidth="1"/>
    <col min="6651" max="6651" width="5.7109375" style="252" customWidth="1"/>
    <col min="6652" max="6652" width="6.7109375" style="252" customWidth="1"/>
    <col min="6653" max="6653" width="3.140625" style="252" customWidth="1"/>
    <col min="6654" max="6655" width="5" style="252" customWidth="1"/>
    <col min="6656" max="6656" width="8.5703125" style="252" customWidth="1"/>
    <col min="6657" max="6657" width="8.7109375" style="252" customWidth="1"/>
    <col min="6658" max="6659" width="9.140625" style="252"/>
    <col min="6660" max="6660" width="12" style="252" customWidth="1"/>
    <col min="6661" max="6661" width="12.85546875" style="252" bestFit="1" customWidth="1"/>
    <col min="6662" max="6662" width="9.140625" style="252"/>
    <col min="6663" max="6663" width="4" style="252" customWidth="1"/>
    <col min="6664" max="6664" width="2.140625" style="252" bestFit="1" customWidth="1"/>
    <col min="6665" max="6665" width="12.7109375" style="252" customWidth="1"/>
    <col min="6666" max="6666" width="10.85546875" style="252" customWidth="1"/>
    <col min="6667" max="6905" width="9.140625" style="252"/>
    <col min="6906" max="6906" width="18.42578125" style="252" customWidth="1"/>
    <col min="6907" max="6907" width="5.7109375" style="252" customWidth="1"/>
    <col min="6908" max="6908" width="6.7109375" style="252" customWidth="1"/>
    <col min="6909" max="6909" width="3.140625" style="252" customWidth="1"/>
    <col min="6910" max="6911" width="5" style="252" customWidth="1"/>
    <col min="6912" max="6912" width="8.5703125" style="252" customWidth="1"/>
    <col min="6913" max="6913" width="8.7109375" style="252" customWidth="1"/>
    <col min="6914" max="6915" width="9.140625" style="252"/>
    <col min="6916" max="6916" width="12" style="252" customWidth="1"/>
    <col min="6917" max="6917" width="12.85546875" style="252" bestFit="1" customWidth="1"/>
    <col min="6918" max="6918" width="9.140625" style="252"/>
    <col min="6919" max="6919" width="4" style="252" customWidth="1"/>
    <col min="6920" max="6920" width="2.140625" style="252" bestFit="1" customWidth="1"/>
    <col min="6921" max="6921" width="12.7109375" style="252" customWidth="1"/>
    <col min="6922" max="6922" width="10.85546875" style="252" customWidth="1"/>
    <col min="6923" max="7161" width="9.140625" style="252"/>
    <col min="7162" max="7162" width="18.42578125" style="252" customWidth="1"/>
    <col min="7163" max="7163" width="5.7109375" style="252" customWidth="1"/>
    <col min="7164" max="7164" width="6.7109375" style="252" customWidth="1"/>
    <col min="7165" max="7165" width="3.140625" style="252" customWidth="1"/>
    <col min="7166" max="7167" width="5" style="252" customWidth="1"/>
    <col min="7168" max="7168" width="8.5703125" style="252" customWidth="1"/>
    <col min="7169" max="7169" width="8.7109375" style="252" customWidth="1"/>
    <col min="7170" max="7171" width="9.140625" style="252"/>
    <col min="7172" max="7172" width="12" style="252" customWidth="1"/>
    <col min="7173" max="7173" width="12.85546875" style="252" bestFit="1" customWidth="1"/>
    <col min="7174" max="7174" width="9.140625" style="252"/>
    <col min="7175" max="7175" width="4" style="252" customWidth="1"/>
    <col min="7176" max="7176" width="2.140625" style="252" bestFit="1" customWidth="1"/>
    <col min="7177" max="7177" width="12.7109375" style="252" customWidth="1"/>
    <col min="7178" max="7178" width="10.85546875" style="252" customWidth="1"/>
    <col min="7179" max="7417" width="9.140625" style="252"/>
    <col min="7418" max="7418" width="18.42578125" style="252" customWidth="1"/>
    <col min="7419" max="7419" width="5.7109375" style="252" customWidth="1"/>
    <col min="7420" max="7420" width="6.7109375" style="252" customWidth="1"/>
    <col min="7421" max="7421" width="3.140625" style="252" customWidth="1"/>
    <col min="7422" max="7423" width="5" style="252" customWidth="1"/>
    <col min="7424" max="7424" width="8.5703125" style="252" customWidth="1"/>
    <col min="7425" max="7425" width="8.7109375" style="252" customWidth="1"/>
    <col min="7426" max="7427" width="9.140625" style="252"/>
    <col min="7428" max="7428" width="12" style="252" customWidth="1"/>
    <col min="7429" max="7429" width="12.85546875" style="252" bestFit="1" customWidth="1"/>
    <col min="7430" max="7430" width="9.140625" style="252"/>
    <col min="7431" max="7431" width="4" style="252" customWidth="1"/>
    <col min="7432" max="7432" width="2.140625" style="252" bestFit="1" customWidth="1"/>
    <col min="7433" max="7433" width="12.7109375" style="252" customWidth="1"/>
    <col min="7434" max="7434" width="10.85546875" style="252" customWidth="1"/>
    <col min="7435" max="7673" width="9.140625" style="252"/>
    <col min="7674" max="7674" width="18.42578125" style="252" customWidth="1"/>
    <col min="7675" max="7675" width="5.7109375" style="252" customWidth="1"/>
    <col min="7676" max="7676" width="6.7109375" style="252" customWidth="1"/>
    <col min="7677" max="7677" width="3.140625" style="252" customWidth="1"/>
    <col min="7678" max="7679" width="5" style="252" customWidth="1"/>
    <col min="7680" max="7680" width="8.5703125" style="252" customWidth="1"/>
    <col min="7681" max="7681" width="8.7109375" style="252" customWidth="1"/>
    <col min="7682" max="7683" width="9.140625" style="252"/>
    <col min="7684" max="7684" width="12" style="252" customWidth="1"/>
    <col min="7685" max="7685" width="12.85546875" style="252" bestFit="1" customWidth="1"/>
    <col min="7686" max="7686" width="9.140625" style="252"/>
    <col min="7687" max="7687" width="4" style="252" customWidth="1"/>
    <col min="7688" max="7688" width="2.140625" style="252" bestFit="1" customWidth="1"/>
    <col min="7689" max="7689" width="12.7109375" style="252" customWidth="1"/>
    <col min="7690" max="7690" width="10.85546875" style="252" customWidth="1"/>
    <col min="7691" max="7929" width="9.140625" style="252"/>
    <col min="7930" max="7930" width="18.42578125" style="252" customWidth="1"/>
    <col min="7931" max="7931" width="5.7109375" style="252" customWidth="1"/>
    <col min="7932" max="7932" width="6.7109375" style="252" customWidth="1"/>
    <col min="7933" max="7933" width="3.140625" style="252" customWidth="1"/>
    <col min="7934" max="7935" width="5" style="252" customWidth="1"/>
    <col min="7936" max="7936" width="8.5703125" style="252" customWidth="1"/>
    <col min="7937" max="7937" width="8.7109375" style="252" customWidth="1"/>
    <col min="7938" max="7939" width="9.140625" style="252"/>
    <col min="7940" max="7940" width="12" style="252" customWidth="1"/>
    <col min="7941" max="7941" width="12.85546875" style="252" bestFit="1" customWidth="1"/>
    <col min="7942" max="7942" width="9.140625" style="252"/>
    <col min="7943" max="7943" width="4" style="252" customWidth="1"/>
    <col min="7944" max="7944" width="2.140625" style="252" bestFit="1" customWidth="1"/>
    <col min="7945" max="7945" width="12.7109375" style="252" customWidth="1"/>
    <col min="7946" max="7946" width="10.85546875" style="252" customWidth="1"/>
    <col min="7947" max="8185" width="9.140625" style="252"/>
    <col min="8186" max="8186" width="18.42578125" style="252" customWidth="1"/>
    <col min="8187" max="8187" width="5.7109375" style="252" customWidth="1"/>
    <col min="8188" max="8188" width="6.7109375" style="252" customWidth="1"/>
    <col min="8189" max="8189" width="3.140625" style="252" customWidth="1"/>
    <col min="8190" max="8191" width="5" style="252" customWidth="1"/>
    <col min="8192" max="8192" width="8.5703125" style="252" customWidth="1"/>
    <col min="8193" max="8193" width="8.7109375" style="252" customWidth="1"/>
    <col min="8194" max="8195" width="9.140625" style="252"/>
    <col min="8196" max="8196" width="12" style="252" customWidth="1"/>
    <col min="8197" max="8197" width="12.85546875" style="252" bestFit="1" customWidth="1"/>
    <col min="8198" max="8198" width="9.140625" style="252"/>
    <col min="8199" max="8199" width="4" style="252" customWidth="1"/>
    <col min="8200" max="8200" width="2.140625" style="252" bestFit="1" customWidth="1"/>
    <col min="8201" max="8201" width="12.7109375" style="252" customWidth="1"/>
    <col min="8202" max="8202" width="10.85546875" style="252" customWidth="1"/>
    <col min="8203" max="8441" width="9.140625" style="252"/>
    <col min="8442" max="8442" width="18.42578125" style="252" customWidth="1"/>
    <col min="8443" max="8443" width="5.7109375" style="252" customWidth="1"/>
    <col min="8444" max="8444" width="6.7109375" style="252" customWidth="1"/>
    <col min="8445" max="8445" width="3.140625" style="252" customWidth="1"/>
    <col min="8446" max="8447" width="5" style="252" customWidth="1"/>
    <col min="8448" max="8448" width="8.5703125" style="252" customWidth="1"/>
    <col min="8449" max="8449" width="8.7109375" style="252" customWidth="1"/>
    <col min="8450" max="8451" width="9.140625" style="252"/>
    <col min="8452" max="8452" width="12" style="252" customWidth="1"/>
    <col min="8453" max="8453" width="12.85546875" style="252" bestFit="1" customWidth="1"/>
    <col min="8454" max="8454" width="9.140625" style="252"/>
    <col min="8455" max="8455" width="4" style="252" customWidth="1"/>
    <col min="8456" max="8456" width="2.140625" style="252" bestFit="1" customWidth="1"/>
    <col min="8457" max="8457" width="12.7109375" style="252" customWidth="1"/>
    <col min="8458" max="8458" width="10.85546875" style="252" customWidth="1"/>
    <col min="8459" max="8697" width="9.140625" style="252"/>
    <col min="8698" max="8698" width="18.42578125" style="252" customWidth="1"/>
    <col min="8699" max="8699" width="5.7109375" style="252" customWidth="1"/>
    <col min="8700" max="8700" width="6.7109375" style="252" customWidth="1"/>
    <col min="8701" max="8701" width="3.140625" style="252" customWidth="1"/>
    <col min="8702" max="8703" width="5" style="252" customWidth="1"/>
    <col min="8704" max="8704" width="8.5703125" style="252" customWidth="1"/>
    <col min="8705" max="8705" width="8.7109375" style="252" customWidth="1"/>
    <col min="8706" max="8707" width="9.140625" style="252"/>
    <col min="8708" max="8708" width="12" style="252" customWidth="1"/>
    <col min="8709" max="8709" width="12.85546875" style="252" bestFit="1" customWidth="1"/>
    <col min="8710" max="8710" width="9.140625" style="252"/>
    <col min="8711" max="8711" width="4" style="252" customWidth="1"/>
    <col min="8712" max="8712" width="2.140625" style="252" bestFit="1" customWidth="1"/>
    <col min="8713" max="8713" width="12.7109375" style="252" customWidth="1"/>
    <col min="8714" max="8714" width="10.85546875" style="252" customWidth="1"/>
    <col min="8715" max="8953" width="9.140625" style="252"/>
    <col min="8954" max="8954" width="18.42578125" style="252" customWidth="1"/>
    <col min="8955" max="8955" width="5.7109375" style="252" customWidth="1"/>
    <col min="8956" max="8956" width="6.7109375" style="252" customWidth="1"/>
    <col min="8957" max="8957" width="3.140625" style="252" customWidth="1"/>
    <col min="8958" max="8959" width="5" style="252" customWidth="1"/>
    <col min="8960" max="8960" width="8.5703125" style="252" customWidth="1"/>
    <col min="8961" max="8961" width="8.7109375" style="252" customWidth="1"/>
    <col min="8962" max="8963" width="9.140625" style="252"/>
    <col min="8964" max="8964" width="12" style="252" customWidth="1"/>
    <col min="8965" max="8965" width="12.85546875" style="252" bestFit="1" customWidth="1"/>
    <col min="8966" max="8966" width="9.140625" style="252"/>
    <col min="8967" max="8967" width="4" style="252" customWidth="1"/>
    <col min="8968" max="8968" width="2.140625" style="252" bestFit="1" customWidth="1"/>
    <col min="8969" max="8969" width="12.7109375" style="252" customWidth="1"/>
    <col min="8970" max="8970" width="10.85546875" style="252" customWidth="1"/>
    <col min="8971" max="9209" width="9.140625" style="252"/>
    <col min="9210" max="9210" width="18.42578125" style="252" customWidth="1"/>
    <col min="9211" max="9211" width="5.7109375" style="252" customWidth="1"/>
    <col min="9212" max="9212" width="6.7109375" style="252" customWidth="1"/>
    <col min="9213" max="9213" width="3.140625" style="252" customWidth="1"/>
    <col min="9214" max="9215" width="5" style="252" customWidth="1"/>
    <col min="9216" max="9216" width="8.5703125" style="252" customWidth="1"/>
    <col min="9217" max="9217" width="8.7109375" style="252" customWidth="1"/>
    <col min="9218" max="9219" width="9.140625" style="252"/>
    <col min="9220" max="9220" width="12" style="252" customWidth="1"/>
    <col min="9221" max="9221" width="12.85546875" style="252" bestFit="1" customWidth="1"/>
    <col min="9222" max="9222" width="9.140625" style="252"/>
    <col min="9223" max="9223" width="4" style="252" customWidth="1"/>
    <col min="9224" max="9224" width="2.140625" style="252" bestFit="1" customWidth="1"/>
    <col min="9225" max="9225" width="12.7109375" style="252" customWidth="1"/>
    <col min="9226" max="9226" width="10.85546875" style="252" customWidth="1"/>
    <col min="9227" max="9465" width="9.140625" style="252"/>
    <col min="9466" max="9466" width="18.42578125" style="252" customWidth="1"/>
    <col min="9467" max="9467" width="5.7109375" style="252" customWidth="1"/>
    <col min="9468" max="9468" width="6.7109375" style="252" customWidth="1"/>
    <col min="9469" max="9469" width="3.140625" style="252" customWidth="1"/>
    <col min="9470" max="9471" width="5" style="252" customWidth="1"/>
    <col min="9472" max="9472" width="8.5703125" style="252" customWidth="1"/>
    <col min="9473" max="9473" width="8.7109375" style="252" customWidth="1"/>
    <col min="9474" max="9475" width="9.140625" style="252"/>
    <col min="9476" max="9476" width="12" style="252" customWidth="1"/>
    <col min="9477" max="9477" width="12.85546875" style="252" bestFit="1" customWidth="1"/>
    <col min="9478" max="9478" width="9.140625" style="252"/>
    <col min="9479" max="9479" width="4" style="252" customWidth="1"/>
    <col min="9480" max="9480" width="2.140625" style="252" bestFit="1" customWidth="1"/>
    <col min="9481" max="9481" width="12.7109375" style="252" customWidth="1"/>
    <col min="9482" max="9482" width="10.85546875" style="252" customWidth="1"/>
    <col min="9483" max="9721" width="9.140625" style="252"/>
    <col min="9722" max="9722" width="18.42578125" style="252" customWidth="1"/>
    <col min="9723" max="9723" width="5.7109375" style="252" customWidth="1"/>
    <col min="9724" max="9724" width="6.7109375" style="252" customWidth="1"/>
    <col min="9725" max="9725" width="3.140625" style="252" customWidth="1"/>
    <col min="9726" max="9727" width="5" style="252" customWidth="1"/>
    <col min="9728" max="9728" width="8.5703125" style="252" customWidth="1"/>
    <col min="9729" max="9729" width="8.7109375" style="252" customWidth="1"/>
    <col min="9730" max="9731" width="9.140625" style="252"/>
    <col min="9732" max="9732" width="12" style="252" customWidth="1"/>
    <col min="9733" max="9733" width="12.85546875" style="252" bestFit="1" customWidth="1"/>
    <col min="9734" max="9734" width="9.140625" style="252"/>
    <col min="9735" max="9735" width="4" style="252" customWidth="1"/>
    <col min="9736" max="9736" width="2.140625" style="252" bestFit="1" customWidth="1"/>
    <col min="9737" max="9737" width="12.7109375" style="252" customWidth="1"/>
    <col min="9738" max="9738" width="10.85546875" style="252" customWidth="1"/>
    <col min="9739" max="9977" width="9.140625" style="252"/>
    <col min="9978" max="9978" width="18.42578125" style="252" customWidth="1"/>
    <col min="9979" max="9979" width="5.7109375" style="252" customWidth="1"/>
    <col min="9980" max="9980" width="6.7109375" style="252" customWidth="1"/>
    <col min="9981" max="9981" width="3.140625" style="252" customWidth="1"/>
    <col min="9982" max="9983" width="5" style="252" customWidth="1"/>
    <col min="9984" max="9984" width="8.5703125" style="252" customWidth="1"/>
    <col min="9985" max="9985" width="8.7109375" style="252" customWidth="1"/>
    <col min="9986" max="9987" width="9.140625" style="252"/>
    <col min="9988" max="9988" width="12" style="252" customWidth="1"/>
    <col min="9989" max="9989" width="12.85546875" style="252" bestFit="1" customWidth="1"/>
    <col min="9990" max="9990" width="9.140625" style="252"/>
    <col min="9991" max="9991" width="4" style="252" customWidth="1"/>
    <col min="9992" max="9992" width="2.140625" style="252" bestFit="1" customWidth="1"/>
    <col min="9993" max="9993" width="12.7109375" style="252" customWidth="1"/>
    <col min="9994" max="9994" width="10.85546875" style="252" customWidth="1"/>
    <col min="9995" max="10233" width="9.140625" style="252"/>
    <col min="10234" max="10234" width="18.42578125" style="252" customWidth="1"/>
    <col min="10235" max="10235" width="5.7109375" style="252" customWidth="1"/>
    <col min="10236" max="10236" width="6.7109375" style="252" customWidth="1"/>
    <col min="10237" max="10237" width="3.140625" style="252" customWidth="1"/>
    <col min="10238" max="10239" width="5" style="252" customWidth="1"/>
    <col min="10240" max="10240" width="8.5703125" style="252" customWidth="1"/>
    <col min="10241" max="10241" width="8.7109375" style="252" customWidth="1"/>
    <col min="10242" max="10243" width="9.140625" style="252"/>
    <col min="10244" max="10244" width="12" style="252" customWidth="1"/>
    <col min="10245" max="10245" width="12.85546875" style="252" bestFit="1" customWidth="1"/>
    <col min="10246" max="10246" width="9.140625" style="252"/>
    <col min="10247" max="10247" width="4" style="252" customWidth="1"/>
    <col min="10248" max="10248" width="2.140625" style="252" bestFit="1" customWidth="1"/>
    <col min="10249" max="10249" width="12.7109375" style="252" customWidth="1"/>
    <col min="10250" max="10250" width="10.85546875" style="252" customWidth="1"/>
    <col min="10251" max="10489" width="9.140625" style="252"/>
    <col min="10490" max="10490" width="18.42578125" style="252" customWidth="1"/>
    <col min="10491" max="10491" width="5.7109375" style="252" customWidth="1"/>
    <col min="10492" max="10492" width="6.7109375" style="252" customWidth="1"/>
    <col min="10493" max="10493" width="3.140625" style="252" customWidth="1"/>
    <col min="10494" max="10495" width="5" style="252" customWidth="1"/>
    <col min="10496" max="10496" width="8.5703125" style="252" customWidth="1"/>
    <col min="10497" max="10497" width="8.7109375" style="252" customWidth="1"/>
    <col min="10498" max="10499" width="9.140625" style="252"/>
    <col min="10500" max="10500" width="12" style="252" customWidth="1"/>
    <col min="10501" max="10501" width="12.85546875" style="252" bestFit="1" customWidth="1"/>
    <col min="10502" max="10502" width="9.140625" style="252"/>
    <col min="10503" max="10503" width="4" style="252" customWidth="1"/>
    <col min="10504" max="10504" width="2.140625" style="252" bestFit="1" customWidth="1"/>
    <col min="10505" max="10505" width="12.7109375" style="252" customWidth="1"/>
    <col min="10506" max="10506" width="10.85546875" style="252" customWidth="1"/>
    <col min="10507" max="10745" width="9.140625" style="252"/>
    <col min="10746" max="10746" width="18.42578125" style="252" customWidth="1"/>
    <col min="10747" max="10747" width="5.7109375" style="252" customWidth="1"/>
    <col min="10748" max="10748" width="6.7109375" style="252" customWidth="1"/>
    <col min="10749" max="10749" width="3.140625" style="252" customWidth="1"/>
    <col min="10750" max="10751" width="5" style="252" customWidth="1"/>
    <col min="10752" max="10752" width="8.5703125" style="252" customWidth="1"/>
    <col min="10753" max="10753" width="8.7109375" style="252" customWidth="1"/>
    <col min="10754" max="10755" width="9.140625" style="252"/>
    <col min="10756" max="10756" width="12" style="252" customWidth="1"/>
    <col min="10757" max="10757" width="12.85546875" style="252" bestFit="1" customWidth="1"/>
    <col min="10758" max="10758" width="9.140625" style="252"/>
    <col min="10759" max="10759" width="4" style="252" customWidth="1"/>
    <col min="10760" max="10760" width="2.140625" style="252" bestFit="1" customWidth="1"/>
    <col min="10761" max="10761" width="12.7109375" style="252" customWidth="1"/>
    <col min="10762" max="10762" width="10.85546875" style="252" customWidth="1"/>
    <col min="10763" max="11001" width="9.140625" style="252"/>
    <col min="11002" max="11002" width="18.42578125" style="252" customWidth="1"/>
    <col min="11003" max="11003" width="5.7109375" style="252" customWidth="1"/>
    <col min="11004" max="11004" width="6.7109375" style="252" customWidth="1"/>
    <col min="11005" max="11005" width="3.140625" style="252" customWidth="1"/>
    <col min="11006" max="11007" width="5" style="252" customWidth="1"/>
    <col min="11008" max="11008" width="8.5703125" style="252" customWidth="1"/>
    <col min="11009" max="11009" width="8.7109375" style="252" customWidth="1"/>
    <col min="11010" max="11011" width="9.140625" style="252"/>
    <col min="11012" max="11012" width="12" style="252" customWidth="1"/>
    <col min="11013" max="11013" width="12.85546875" style="252" bestFit="1" customWidth="1"/>
    <col min="11014" max="11014" width="9.140625" style="252"/>
    <col min="11015" max="11015" width="4" style="252" customWidth="1"/>
    <col min="11016" max="11016" width="2.140625" style="252" bestFit="1" customWidth="1"/>
    <col min="11017" max="11017" width="12.7109375" style="252" customWidth="1"/>
    <col min="11018" max="11018" width="10.85546875" style="252" customWidth="1"/>
    <col min="11019" max="11257" width="9.140625" style="252"/>
    <col min="11258" max="11258" width="18.42578125" style="252" customWidth="1"/>
    <col min="11259" max="11259" width="5.7109375" style="252" customWidth="1"/>
    <col min="11260" max="11260" width="6.7109375" style="252" customWidth="1"/>
    <col min="11261" max="11261" width="3.140625" style="252" customWidth="1"/>
    <col min="11262" max="11263" width="5" style="252" customWidth="1"/>
    <col min="11264" max="11264" width="8.5703125" style="252" customWidth="1"/>
    <col min="11265" max="11265" width="8.7109375" style="252" customWidth="1"/>
    <col min="11266" max="11267" width="9.140625" style="252"/>
    <col min="11268" max="11268" width="12" style="252" customWidth="1"/>
    <col min="11269" max="11269" width="12.85546875" style="252" bestFit="1" customWidth="1"/>
    <col min="11270" max="11270" width="9.140625" style="252"/>
    <col min="11271" max="11271" width="4" style="252" customWidth="1"/>
    <col min="11272" max="11272" width="2.140625" style="252" bestFit="1" customWidth="1"/>
    <col min="11273" max="11273" width="12.7109375" style="252" customWidth="1"/>
    <col min="11274" max="11274" width="10.85546875" style="252" customWidth="1"/>
    <col min="11275" max="11513" width="9.140625" style="252"/>
    <col min="11514" max="11514" width="18.42578125" style="252" customWidth="1"/>
    <col min="11515" max="11515" width="5.7109375" style="252" customWidth="1"/>
    <col min="11516" max="11516" width="6.7109375" style="252" customWidth="1"/>
    <col min="11517" max="11517" width="3.140625" style="252" customWidth="1"/>
    <col min="11518" max="11519" width="5" style="252" customWidth="1"/>
    <col min="11520" max="11520" width="8.5703125" style="252" customWidth="1"/>
    <col min="11521" max="11521" width="8.7109375" style="252" customWidth="1"/>
    <col min="11522" max="11523" width="9.140625" style="252"/>
    <col min="11524" max="11524" width="12" style="252" customWidth="1"/>
    <col min="11525" max="11525" width="12.85546875" style="252" bestFit="1" customWidth="1"/>
    <col min="11526" max="11526" width="9.140625" style="252"/>
    <col min="11527" max="11527" width="4" style="252" customWidth="1"/>
    <col min="11528" max="11528" width="2.140625" style="252" bestFit="1" customWidth="1"/>
    <col min="11529" max="11529" width="12.7109375" style="252" customWidth="1"/>
    <col min="11530" max="11530" width="10.85546875" style="252" customWidth="1"/>
    <col min="11531" max="11769" width="9.140625" style="252"/>
    <col min="11770" max="11770" width="18.42578125" style="252" customWidth="1"/>
    <col min="11771" max="11771" width="5.7109375" style="252" customWidth="1"/>
    <col min="11772" max="11772" width="6.7109375" style="252" customWidth="1"/>
    <col min="11773" max="11773" width="3.140625" style="252" customWidth="1"/>
    <col min="11774" max="11775" width="5" style="252" customWidth="1"/>
    <col min="11776" max="11776" width="8.5703125" style="252" customWidth="1"/>
    <col min="11777" max="11777" width="8.7109375" style="252" customWidth="1"/>
    <col min="11778" max="11779" width="9.140625" style="252"/>
    <col min="11780" max="11780" width="12" style="252" customWidth="1"/>
    <col min="11781" max="11781" width="12.85546875" style="252" bestFit="1" customWidth="1"/>
    <col min="11782" max="11782" width="9.140625" style="252"/>
    <col min="11783" max="11783" width="4" style="252" customWidth="1"/>
    <col min="11784" max="11784" width="2.140625" style="252" bestFit="1" customWidth="1"/>
    <col min="11785" max="11785" width="12.7109375" style="252" customWidth="1"/>
    <col min="11786" max="11786" width="10.85546875" style="252" customWidth="1"/>
    <col min="11787" max="12025" width="9.140625" style="252"/>
    <col min="12026" max="12026" width="18.42578125" style="252" customWidth="1"/>
    <col min="12027" max="12027" width="5.7109375" style="252" customWidth="1"/>
    <col min="12028" max="12028" width="6.7109375" style="252" customWidth="1"/>
    <col min="12029" max="12029" width="3.140625" style="252" customWidth="1"/>
    <col min="12030" max="12031" width="5" style="252" customWidth="1"/>
    <col min="12032" max="12032" width="8.5703125" style="252" customWidth="1"/>
    <col min="12033" max="12033" width="8.7109375" style="252" customWidth="1"/>
    <col min="12034" max="12035" width="9.140625" style="252"/>
    <col min="12036" max="12036" width="12" style="252" customWidth="1"/>
    <col min="12037" max="12037" width="12.85546875" style="252" bestFit="1" customWidth="1"/>
    <col min="12038" max="12038" width="9.140625" style="252"/>
    <col min="12039" max="12039" width="4" style="252" customWidth="1"/>
    <col min="12040" max="12040" width="2.140625" style="252" bestFit="1" customWidth="1"/>
    <col min="12041" max="12041" width="12.7109375" style="252" customWidth="1"/>
    <col min="12042" max="12042" width="10.85546875" style="252" customWidth="1"/>
    <col min="12043" max="12281" width="9.140625" style="252"/>
    <col min="12282" max="12282" width="18.42578125" style="252" customWidth="1"/>
    <col min="12283" max="12283" width="5.7109375" style="252" customWidth="1"/>
    <col min="12284" max="12284" width="6.7109375" style="252" customWidth="1"/>
    <col min="12285" max="12285" width="3.140625" style="252" customWidth="1"/>
    <col min="12286" max="12287" width="5" style="252" customWidth="1"/>
    <col min="12288" max="12288" width="8.5703125" style="252" customWidth="1"/>
    <col min="12289" max="12289" width="8.7109375" style="252" customWidth="1"/>
    <col min="12290" max="12291" width="9.140625" style="252"/>
    <col min="12292" max="12292" width="12" style="252" customWidth="1"/>
    <col min="12293" max="12293" width="12.85546875" style="252" bestFit="1" customWidth="1"/>
    <col min="12294" max="12294" width="9.140625" style="252"/>
    <col min="12295" max="12295" width="4" style="252" customWidth="1"/>
    <col min="12296" max="12296" width="2.140625" style="252" bestFit="1" customWidth="1"/>
    <col min="12297" max="12297" width="12.7109375" style="252" customWidth="1"/>
    <col min="12298" max="12298" width="10.85546875" style="252" customWidth="1"/>
    <col min="12299" max="12537" width="9.140625" style="252"/>
    <col min="12538" max="12538" width="18.42578125" style="252" customWidth="1"/>
    <col min="12539" max="12539" width="5.7109375" style="252" customWidth="1"/>
    <col min="12540" max="12540" width="6.7109375" style="252" customWidth="1"/>
    <col min="12541" max="12541" width="3.140625" style="252" customWidth="1"/>
    <col min="12542" max="12543" width="5" style="252" customWidth="1"/>
    <col min="12544" max="12544" width="8.5703125" style="252" customWidth="1"/>
    <col min="12545" max="12545" width="8.7109375" style="252" customWidth="1"/>
    <col min="12546" max="12547" width="9.140625" style="252"/>
    <col min="12548" max="12548" width="12" style="252" customWidth="1"/>
    <col min="12549" max="12549" width="12.85546875" style="252" bestFit="1" customWidth="1"/>
    <col min="12550" max="12550" width="9.140625" style="252"/>
    <col min="12551" max="12551" width="4" style="252" customWidth="1"/>
    <col min="12552" max="12552" width="2.140625" style="252" bestFit="1" customWidth="1"/>
    <col min="12553" max="12553" width="12.7109375" style="252" customWidth="1"/>
    <col min="12554" max="12554" width="10.85546875" style="252" customWidth="1"/>
    <col min="12555" max="12793" width="9.140625" style="252"/>
    <col min="12794" max="12794" width="18.42578125" style="252" customWidth="1"/>
    <col min="12795" max="12795" width="5.7109375" style="252" customWidth="1"/>
    <col min="12796" max="12796" width="6.7109375" style="252" customWidth="1"/>
    <col min="12797" max="12797" width="3.140625" style="252" customWidth="1"/>
    <col min="12798" max="12799" width="5" style="252" customWidth="1"/>
    <col min="12800" max="12800" width="8.5703125" style="252" customWidth="1"/>
    <col min="12801" max="12801" width="8.7109375" style="252" customWidth="1"/>
    <col min="12802" max="12803" width="9.140625" style="252"/>
    <col min="12804" max="12804" width="12" style="252" customWidth="1"/>
    <col min="12805" max="12805" width="12.85546875" style="252" bestFit="1" customWidth="1"/>
    <col min="12806" max="12806" width="9.140625" style="252"/>
    <col min="12807" max="12807" width="4" style="252" customWidth="1"/>
    <col min="12808" max="12808" width="2.140625" style="252" bestFit="1" customWidth="1"/>
    <col min="12809" max="12809" width="12.7109375" style="252" customWidth="1"/>
    <col min="12810" max="12810" width="10.85546875" style="252" customWidth="1"/>
    <col min="12811" max="13049" width="9.140625" style="252"/>
    <col min="13050" max="13050" width="18.42578125" style="252" customWidth="1"/>
    <col min="13051" max="13051" width="5.7109375" style="252" customWidth="1"/>
    <col min="13052" max="13052" width="6.7109375" style="252" customWidth="1"/>
    <col min="13053" max="13053" width="3.140625" style="252" customWidth="1"/>
    <col min="13054" max="13055" width="5" style="252" customWidth="1"/>
    <col min="13056" max="13056" width="8.5703125" style="252" customWidth="1"/>
    <col min="13057" max="13057" width="8.7109375" style="252" customWidth="1"/>
    <col min="13058" max="13059" width="9.140625" style="252"/>
    <col min="13060" max="13060" width="12" style="252" customWidth="1"/>
    <col min="13061" max="13061" width="12.85546875" style="252" bestFit="1" customWidth="1"/>
    <col min="13062" max="13062" width="9.140625" style="252"/>
    <col min="13063" max="13063" width="4" style="252" customWidth="1"/>
    <col min="13064" max="13064" width="2.140625" style="252" bestFit="1" customWidth="1"/>
    <col min="13065" max="13065" width="12.7109375" style="252" customWidth="1"/>
    <col min="13066" max="13066" width="10.85546875" style="252" customWidth="1"/>
    <col min="13067" max="13305" width="9.140625" style="252"/>
    <col min="13306" max="13306" width="18.42578125" style="252" customWidth="1"/>
    <col min="13307" max="13307" width="5.7109375" style="252" customWidth="1"/>
    <col min="13308" max="13308" width="6.7109375" style="252" customWidth="1"/>
    <col min="13309" max="13309" width="3.140625" style="252" customWidth="1"/>
    <col min="13310" max="13311" width="5" style="252" customWidth="1"/>
    <col min="13312" max="13312" width="8.5703125" style="252" customWidth="1"/>
    <col min="13313" max="13313" width="8.7109375" style="252" customWidth="1"/>
    <col min="13314" max="13315" width="9.140625" style="252"/>
    <col min="13316" max="13316" width="12" style="252" customWidth="1"/>
    <col min="13317" max="13317" width="12.85546875" style="252" bestFit="1" customWidth="1"/>
    <col min="13318" max="13318" width="9.140625" style="252"/>
    <col min="13319" max="13319" width="4" style="252" customWidth="1"/>
    <col min="13320" max="13320" width="2.140625" style="252" bestFit="1" customWidth="1"/>
    <col min="13321" max="13321" width="12.7109375" style="252" customWidth="1"/>
    <col min="13322" max="13322" width="10.85546875" style="252" customWidth="1"/>
    <col min="13323" max="13561" width="9.140625" style="252"/>
    <col min="13562" max="13562" width="18.42578125" style="252" customWidth="1"/>
    <col min="13563" max="13563" width="5.7109375" style="252" customWidth="1"/>
    <col min="13564" max="13564" width="6.7109375" style="252" customWidth="1"/>
    <col min="13565" max="13565" width="3.140625" style="252" customWidth="1"/>
    <col min="13566" max="13567" width="5" style="252" customWidth="1"/>
    <col min="13568" max="13568" width="8.5703125" style="252" customWidth="1"/>
    <col min="13569" max="13569" width="8.7109375" style="252" customWidth="1"/>
    <col min="13570" max="13571" width="9.140625" style="252"/>
    <col min="13572" max="13572" width="12" style="252" customWidth="1"/>
    <col min="13573" max="13573" width="12.85546875" style="252" bestFit="1" customWidth="1"/>
    <col min="13574" max="13574" width="9.140625" style="252"/>
    <col min="13575" max="13575" width="4" style="252" customWidth="1"/>
    <col min="13576" max="13576" width="2.140625" style="252" bestFit="1" customWidth="1"/>
    <col min="13577" max="13577" width="12.7109375" style="252" customWidth="1"/>
    <col min="13578" max="13578" width="10.85546875" style="252" customWidth="1"/>
    <col min="13579" max="13817" width="9.140625" style="252"/>
    <col min="13818" max="13818" width="18.42578125" style="252" customWidth="1"/>
    <col min="13819" max="13819" width="5.7109375" style="252" customWidth="1"/>
    <col min="13820" max="13820" width="6.7109375" style="252" customWidth="1"/>
    <col min="13821" max="13821" width="3.140625" style="252" customWidth="1"/>
    <col min="13822" max="13823" width="5" style="252" customWidth="1"/>
    <col min="13824" max="13824" width="8.5703125" style="252" customWidth="1"/>
    <col min="13825" max="13825" width="8.7109375" style="252" customWidth="1"/>
    <col min="13826" max="13827" width="9.140625" style="252"/>
    <col min="13828" max="13828" width="12" style="252" customWidth="1"/>
    <col min="13829" max="13829" width="12.85546875" style="252" bestFit="1" customWidth="1"/>
    <col min="13830" max="13830" width="9.140625" style="252"/>
    <col min="13831" max="13831" width="4" style="252" customWidth="1"/>
    <col min="13832" max="13832" width="2.140625" style="252" bestFit="1" customWidth="1"/>
    <col min="13833" max="13833" width="12.7109375" style="252" customWidth="1"/>
    <col min="13834" max="13834" width="10.85546875" style="252" customWidth="1"/>
    <col min="13835" max="14073" width="9.140625" style="252"/>
    <col min="14074" max="14074" width="18.42578125" style="252" customWidth="1"/>
    <col min="14075" max="14075" width="5.7109375" style="252" customWidth="1"/>
    <col min="14076" max="14076" width="6.7109375" style="252" customWidth="1"/>
    <col min="14077" max="14077" width="3.140625" style="252" customWidth="1"/>
    <col min="14078" max="14079" width="5" style="252" customWidth="1"/>
    <col min="14080" max="14080" width="8.5703125" style="252" customWidth="1"/>
    <col min="14081" max="14081" width="8.7109375" style="252" customWidth="1"/>
    <col min="14082" max="14083" width="9.140625" style="252"/>
    <col min="14084" max="14084" width="12" style="252" customWidth="1"/>
    <col min="14085" max="14085" width="12.85546875" style="252" bestFit="1" customWidth="1"/>
    <col min="14086" max="14086" width="9.140625" style="252"/>
    <col min="14087" max="14087" width="4" style="252" customWidth="1"/>
    <col min="14088" max="14088" width="2.140625" style="252" bestFit="1" customWidth="1"/>
    <col min="14089" max="14089" width="12.7109375" style="252" customWidth="1"/>
    <col min="14090" max="14090" width="10.85546875" style="252" customWidth="1"/>
    <col min="14091" max="14329" width="9.140625" style="252"/>
    <col min="14330" max="14330" width="18.42578125" style="252" customWidth="1"/>
    <col min="14331" max="14331" width="5.7109375" style="252" customWidth="1"/>
    <col min="14332" max="14332" width="6.7109375" style="252" customWidth="1"/>
    <col min="14333" max="14333" width="3.140625" style="252" customWidth="1"/>
    <col min="14334" max="14335" width="5" style="252" customWidth="1"/>
    <col min="14336" max="14336" width="8.5703125" style="252" customWidth="1"/>
    <col min="14337" max="14337" width="8.7109375" style="252" customWidth="1"/>
    <col min="14338" max="14339" width="9.140625" style="252"/>
    <col min="14340" max="14340" width="12" style="252" customWidth="1"/>
    <col min="14341" max="14341" width="12.85546875" style="252" bestFit="1" customWidth="1"/>
    <col min="14342" max="14342" width="9.140625" style="252"/>
    <col min="14343" max="14343" width="4" style="252" customWidth="1"/>
    <col min="14344" max="14344" width="2.140625" style="252" bestFit="1" customWidth="1"/>
    <col min="14345" max="14345" width="12.7109375" style="252" customWidth="1"/>
    <col min="14346" max="14346" width="10.85546875" style="252" customWidth="1"/>
    <col min="14347" max="14585" width="9.140625" style="252"/>
    <col min="14586" max="14586" width="18.42578125" style="252" customWidth="1"/>
    <col min="14587" max="14587" width="5.7109375" style="252" customWidth="1"/>
    <col min="14588" max="14588" width="6.7109375" style="252" customWidth="1"/>
    <col min="14589" max="14589" width="3.140625" style="252" customWidth="1"/>
    <col min="14590" max="14591" width="5" style="252" customWidth="1"/>
    <col min="14592" max="14592" width="8.5703125" style="252" customWidth="1"/>
    <col min="14593" max="14593" width="8.7109375" style="252" customWidth="1"/>
    <col min="14594" max="14595" width="9.140625" style="252"/>
    <col min="14596" max="14596" width="12" style="252" customWidth="1"/>
    <col min="14597" max="14597" width="12.85546875" style="252" bestFit="1" customWidth="1"/>
    <col min="14598" max="14598" width="9.140625" style="252"/>
    <col min="14599" max="14599" width="4" style="252" customWidth="1"/>
    <col min="14600" max="14600" width="2.140625" style="252" bestFit="1" customWidth="1"/>
    <col min="14601" max="14601" width="12.7109375" style="252" customWidth="1"/>
    <col min="14602" max="14602" width="10.85546875" style="252" customWidth="1"/>
    <col min="14603" max="14841" width="9.140625" style="252"/>
    <col min="14842" max="14842" width="18.42578125" style="252" customWidth="1"/>
    <col min="14843" max="14843" width="5.7109375" style="252" customWidth="1"/>
    <col min="14844" max="14844" width="6.7109375" style="252" customWidth="1"/>
    <col min="14845" max="14845" width="3.140625" style="252" customWidth="1"/>
    <col min="14846" max="14847" width="5" style="252" customWidth="1"/>
    <col min="14848" max="14848" width="8.5703125" style="252" customWidth="1"/>
    <col min="14849" max="14849" width="8.7109375" style="252" customWidth="1"/>
    <col min="14850" max="14851" width="9.140625" style="252"/>
    <col min="14852" max="14852" width="12" style="252" customWidth="1"/>
    <col min="14853" max="14853" width="12.85546875" style="252" bestFit="1" customWidth="1"/>
    <col min="14854" max="14854" width="9.140625" style="252"/>
    <col min="14855" max="14855" width="4" style="252" customWidth="1"/>
    <col min="14856" max="14856" width="2.140625" style="252" bestFit="1" customWidth="1"/>
    <col min="14857" max="14857" width="12.7109375" style="252" customWidth="1"/>
    <col min="14858" max="14858" width="10.85546875" style="252" customWidth="1"/>
    <col min="14859" max="15097" width="9.140625" style="252"/>
    <col min="15098" max="15098" width="18.42578125" style="252" customWidth="1"/>
    <col min="15099" max="15099" width="5.7109375" style="252" customWidth="1"/>
    <col min="15100" max="15100" width="6.7109375" style="252" customWidth="1"/>
    <col min="15101" max="15101" width="3.140625" style="252" customWidth="1"/>
    <col min="15102" max="15103" width="5" style="252" customWidth="1"/>
    <col min="15104" max="15104" width="8.5703125" style="252" customWidth="1"/>
    <col min="15105" max="15105" width="8.7109375" style="252" customWidth="1"/>
    <col min="15106" max="15107" width="9.140625" style="252"/>
    <col min="15108" max="15108" width="12" style="252" customWidth="1"/>
    <col min="15109" max="15109" width="12.85546875" style="252" bestFit="1" customWidth="1"/>
    <col min="15110" max="15110" width="9.140625" style="252"/>
    <col min="15111" max="15111" width="4" style="252" customWidth="1"/>
    <col min="15112" max="15112" width="2.140625" style="252" bestFit="1" customWidth="1"/>
    <col min="15113" max="15113" width="12.7109375" style="252" customWidth="1"/>
    <col min="15114" max="15114" width="10.85546875" style="252" customWidth="1"/>
    <col min="15115" max="15353" width="9.140625" style="252"/>
    <col min="15354" max="15354" width="18.42578125" style="252" customWidth="1"/>
    <col min="15355" max="15355" width="5.7109375" style="252" customWidth="1"/>
    <col min="15356" max="15356" width="6.7109375" style="252" customWidth="1"/>
    <col min="15357" max="15357" width="3.140625" style="252" customWidth="1"/>
    <col min="15358" max="15359" width="5" style="252" customWidth="1"/>
    <col min="15360" max="15360" width="8.5703125" style="252" customWidth="1"/>
    <col min="15361" max="15361" width="8.7109375" style="252" customWidth="1"/>
    <col min="15362" max="15363" width="9.140625" style="252"/>
    <col min="15364" max="15364" width="12" style="252" customWidth="1"/>
    <col min="15365" max="15365" width="12.85546875" style="252" bestFit="1" customWidth="1"/>
    <col min="15366" max="15366" width="9.140625" style="252"/>
    <col min="15367" max="15367" width="4" style="252" customWidth="1"/>
    <col min="15368" max="15368" width="2.140625" style="252" bestFit="1" customWidth="1"/>
    <col min="15369" max="15369" width="12.7109375" style="252" customWidth="1"/>
    <col min="15370" max="15370" width="10.85546875" style="252" customWidth="1"/>
    <col min="15371" max="15609" width="9.140625" style="252"/>
    <col min="15610" max="15610" width="18.42578125" style="252" customWidth="1"/>
    <col min="15611" max="15611" width="5.7109375" style="252" customWidth="1"/>
    <col min="15612" max="15612" width="6.7109375" style="252" customWidth="1"/>
    <col min="15613" max="15613" width="3.140625" style="252" customWidth="1"/>
    <col min="15614" max="15615" width="5" style="252" customWidth="1"/>
    <col min="15616" max="15616" width="8.5703125" style="252" customWidth="1"/>
    <col min="15617" max="15617" width="8.7109375" style="252" customWidth="1"/>
    <col min="15618" max="15619" width="9.140625" style="252"/>
    <col min="15620" max="15620" width="12" style="252" customWidth="1"/>
    <col min="15621" max="15621" width="12.85546875" style="252" bestFit="1" customWidth="1"/>
    <col min="15622" max="15622" width="9.140625" style="252"/>
    <col min="15623" max="15623" width="4" style="252" customWidth="1"/>
    <col min="15624" max="15624" width="2.140625" style="252" bestFit="1" customWidth="1"/>
    <col min="15625" max="15625" width="12.7109375" style="252" customWidth="1"/>
    <col min="15626" max="15626" width="10.85546875" style="252" customWidth="1"/>
    <col min="15627" max="15865" width="9.140625" style="252"/>
    <col min="15866" max="15866" width="18.42578125" style="252" customWidth="1"/>
    <col min="15867" max="15867" width="5.7109375" style="252" customWidth="1"/>
    <col min="15868" max="15868" width="6.7109375" style="252" customWidth="1"/>
    <col min="15869" max="15869" width="3.140625" style="252" customWidth="1"/>
    <col min="15870" max="15871" width="5" style="252" customWidth="1"/>
    <col min="15872" max="15872" width="8.5703125" style="252" customWidth="1"/>
    <col min="15873" max="15873" width="8.7109375" style="252" customWidth="1"/>
    <col min="15874" max="15875" width="9.140625" style="252"/>
    <col min="15876" max="15876" width="12" style="252" customWidth="1"/>
    <col min="15877" max="15877" width="12.85546875" style="252" bestFit="1" customWidth="1"/>
    <col min="15878" max="15878" width="9.140625" style="252"/>
    <col min="15879" max="15879" width="4" style="252" customWidth="1"/>
    <col min="15880" max="15880" width="2.140625" style="252" bestFit="1" customWidth="1"/>
    <col min="15881" max="15881" width="12.7109375" style="252" customWidth="1"/>
    <col min="15882" max="15882" width="10.85546875" style="252" customWidth="1"/>
    <col min="15883" max="16121" width="9.140625" style="252"/>
    <col min="16122" max="16122" width="18.42578125" style="252" customWidth="1"/>
    <col min="16123" max="16123" width="5.7109375" style="252" customWidth="1"/>
    <col min="16124" max="16124" width="6.7109375" style="252" customWidth="1"/>
    <col min="16125" max="16125" width="3.140625" style="252" customWidth="1"/>
    <col min="16126" max="16127" width="5" style="252" customWidth="1"/>
    <col min="16128" max="16128" width="8.5703125" style="252" customWidth="1"/>
    <col min="16129" max="16129" width="8.7109375" style="252" customWidth="1"/>
    <col min="16130" max="16131" width="9.140625" style="252"/>
    <col min="16132" max="16132" width="12" style="252" customWidth="1"/>
    <col min="16133" max="16133" width="12.85546875" style="252" bestFit="1" customWidth="1"/>
    <col min="16134" max="16134" width="9.140625" style="252"/>
    <col min="16135" max="16135" width="4" style="252" customWidth="1"/>
    <col min="16136" max="16136" width="2.140625" style="252" bestFit="1" customWidth="1"/>
    <col min="16137" max="16137" width="12.7109375" style="252" customWidth="1"/>
    <col min="16138" max="16138" width="10.85546875" style="252" customWidth="1"/>
    <col min="16139" max="16384" width="9.140625" style="252"/>
  </cols>
  <sheetData>
    <row r="1" spans="1:12" ht="15" customHeight="1">
      <c r="A1" s="591" t="s">
        <v>137</v>
      </c>
      <c r="B1" s="591"/>
      <c r="C1" s="591"/>
      <c r="D1" s="591"/>
      <c r="E1" s="591"/>
      <c r="F1" s="591"/>
      <c r="G1" s="591"/>
      <c r="H1" s="591"/>
      <c r="I1" s="591"/>
      <c r="J1" s="591"/>
      <c r="K1" s="591"/>
      <c r="L1" s="591"/>
    </row>
    <row r="2" spans="1:12" ht="15" customHeight="1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</row>
    <row r="3" spans="1:12" s="293" customFormat="1" ht="15" customHeight="1">
      <c r="A3" s="289" t="s">
        <v>163</v>
      </c>
      <c r="B3" s="290" t="s">
        <v>104</v>
      </c>
      <c r="C3" s="289"/>
      <c r="D3" s="289"/>
      <c r="E3" s="289" t="s">
        <v>138</v>
      </c>
      <c r="F3" s="586">
        <f>setp1</f>
        <v>0</v>
      </c>
      <c r="G3" s="586"/>
      <c r="H3" s="291" t="s">
        <v>162</v>
      </c>
      <c r="I3" s="289" t="s">
        <v>136</v>
      </c>
      <c r="J3" s="289"/>
      <c r="K3" s="292"/>
      <c r="L3" s="292"/>
    </row>
    <row r="4" spans="1:12" ht="15" customHeight="1">
      <c r="A4" s="574" t="s">
        <v>139</v>
      </c>
      <c r="B4" s="574" t="s">
        <v>140</v>
      </c>
      <c r="C4" s="258" t="s">
        <v>141</v>
      </c>
      <c r="D4" s="576" t="s">
        <v>142</v>
      </c>
      <c r="E4" s="577"/>
      <c r="F4" s="578" t="s">
        <v>143</v>
      </c>
      <c r="G4" s="579"/>
      <c r="H4" s="574" t="s">
        <v>144</v>
      </c>
      <c r="I4" s="589" t="s">
        <v>145</v>
      </c>
      <c r="J4" s="258" t="s">
        <v>141</v>
      </c>
      <c r="K4" s="288" t="s">
        <v>142</v>
      </c>
      <c r="L4" s="574" t="s">
        <v>146</v>
      </c>
    </row>
    <row r="5" spans="1:12" ht="15" customHeight="1">
      <c r="A5" s="575"/>
      <c r="B5" s="575"/>
      <c r="C5" s="286" t="s">
        <v>147</v>
      </c>
      <c r="D5" s="584" t="s">
        <v>161</v>
      </c>
      <c r="E5" s="585"/>
      <c r="F5" s="580"/>
      <c r="G5" s="581"/>
      <c r="H5" s="575"/>
      <c r="I5" s="590"/>
      <c r="J5" s="286" t="s">
        <v>147</v>
      </c>
      <c r="K5" s="286" t="s">
        <v>161</v>
      </c>
      <c r="L5" s="575"/>
    </row>
    <row r="6" spans="1:12" ht="15" customHeight="1">
      <c r="A6" s="257" t="s">
        <v>149</v>
      </c>
      <c r="B6" s="287" t="s">
        <v>2</v>
      </c>
      <c r="C6" s="256"/>
      <c r="D6" s="284">
        <f>temp100</f>
        <v>0.03</v>
      </c>
      <c r="E6" s="254"/>
      <c r="F6" s="587" t="s">
        <v>148</v>
      </c>
      <c r="G6" s="588"/>
      <c r="H6" s="286">
        <v>2</v>
      </c>
      <c r="I6" s="258">
        <v>1</v>
      </c>
      <c r="J6" s="256"/>
      <c r="K6" s="259">
        <f t="shared" ref="K6:K11" si="0">D6*I6/H6</f>
        <v>1.4999999999999999E-2</v>
      </c>
      <c r="L6" s="261" t="s">
        <v>150</v>
      </c>
    </row>
    <row r="7" spans="1:12" ht="15" customHeight="1">
      <c r="A7" s="257" t="s">
        <v>151</v>
      </c>
      <c r="B7" s="287" t="s">
        <v>3</v>
      </c>
      <c r="C7" s="255"/>
      <c r="D7" s="285">
        <f>Shortt</f>
        <v>0</v>
      </c>
      <c r="E7" s="260"/>
      <c r="F7" s="587" t="s">
        <v>152</v>
      </c>
      <c r="G7" s="588"/>
      <c r="H7" s="262">
        <f t="shared" ref="H7:H9" si="1">SQRT(3)</f>
        <v>1.7320508075688772</v>
      </c>
      <c r="I7" s="258">
        <v>1</v>
      </c>
      <c r="J7" s="258"/>
      <c r="K7" s="259">
        <f t="shared" si="0"/>
        <v>0</v>
      </c>
      <c r="L7" s="261" t="s">
        <v>150</v>
      </c>
    </row>
    <row r="8" spans="1:12" ht="15" customHeight="1">
      <c r="A8" s="257" t="s">
        <v>153</v>
      </c>
      <c r="B8" s="258" t="s">
        <v>4</v>
      </c>
      <c r="C8" s="255"/>
      <c r="D8" s="284">
        <f>resstd/2</f>
        <v>5.0000000000000001E-4</v>
      </c>
      <c r="E8" s="260"/>
      <c r="F8" s="587" t="s">
        <v>152</v>
      </c>
      <c r="G8" s="588"/>
      <c r="H8" s="262">
        <f t="shared" si="1"/>
        <v>1.7320508075688772</v>
      </c>
      <c r="I8" s="258">
        <v>1</v>
      </c>
      <c r="J8" s="258"/>
      <c r="K8" s="259">
        <f t="shared" si="0"/>
        <v>2.886751345948129E-4</v>
      </c>
      <c r="L8" s="261" t="s">
        <v>150</v>
      </c>
    </row>
    <row r="9" spans="1:12" ht="15" customHeight="1">
      <c r="A9" s="257" t="s">
        <v>158</v>
      </c>
      <c r="B9" s="258" t="s">
        <v>5</v>
      </c>
      <c r="C9" s="255"/>
      <c r="D9" s="263">
        <f>resuuc/2</f>
        <v>0</v>
      </c>
      <c r="E9" s="264"/>
      <c r="F9" s="587" t="s">
        <v>152</v>
      </c>
      <c r="G9" s="588"/>
      <c r="H9" s="262">
        <f t="shared" si="1"/>
        <v>1.7320508075688772</v>
      </c>
      <c r="I9" s="258">
        <v>1</v>
      </c>
      <c r="J9" s="258"/>
      <c r="K9" s="259">
        <f t="shared" si="0"/>
        <v>0</v>
      </c>
      <c r="L9" s="261" t="s">
        <v>150</v>
      </c>
    </row>
    <row r="10" spans="1:12" ht="15" customHeight="1">
      <c r="A10" s="257" t="s">
        <v>159</v>
      </c>
      <c r="B10" s="258" t="s">
        <v>6</v>
      </c>
      <c r="C10" s="255"/>
      <c r="D10" s="265">
        <f>stdrep1</f>
        <v>0</v>
      </c>
      <c r="E10" s="264"/>
      <c r="F10" s="587" t="s">
        <v>148</v>
      </c>
      <c r="G10" s="588"/>
      <c r="H10" s="286">
        <v>1</v>
      </c>
      <c r="I10" s="258">
        <v>1</v>
      </c>
      <c r="J10" s="258"/>
      <c r="K10" s="259">
        <f t="shared" si="0"/>
        <v>0</v>
      </c>
      <c r="L10" s="261">
        <f>8-1</f>
        <v>7</v>
      </c>
    </row>
    <row r="11" spans="1:12" ht="15" customHeight="1">
      <c r="A11" s="257" t="s">
        <v>160</v>
      </c>
      <c r="B11" s="258" t="s">
        <v>7</v>
      </c>
      <c r="C11" s="255"/>
      <c r="D11" s="265">
        <f>uucrep1</f>
        <v>0</v>
      </c>
      <c r="E11" s="264"/>
      <c r="F11" s="587" t="s">
        <v>148</v>
      </c>
      <c r="G11" s="588"/>
      <c r="H11" s="286">
        <v>1</v>
      </c>
      <c r="I11" s="258">
        <v>1</v>
      </c>
      <c r="J11" s="258"/>
      <c r="K11" s="259">
        <f t="shared" si="0"/>
        <v>0</v>
      </c>
      <c r="L11" s="261">
        <f>8-1</f>
        <v>7</v>
      </c>
    </row>
    <row r="12" spans="1:12" ht="15" customHeight="1">
      <c r="A12" s="257"/>
      <c r="B12" s="258"/>
      <c r="C12" s="255"/>
      <c r="D12" s="265"/>
      <c r="E12" s="264"/>
      <c r="F12" s="587"/>
      <c r="G12" s="588"/>
      <c r="H12" s="262"/>
      <c r="I12" s="258"/>
      <c r="J12" s="258"/>
      <c r="K12" s="259"/>
      <c r="L12" s="261"/>
    </row>
    <row r="13" spans="1:12" ht="15" customHeight="1">
      <c r="A13" s="257"/>
      <c r="B13" s="258"/>
      <c r="C13" s="255"/>
      <c r="D13" s="265"/>
      <c r="E13" s="264"/>
      <c r="F13" s="587"/>
      <c r="G13" s="588"/>
      <c r="H13" s="262"/>
      <c r="I13" s="258"/>
      <c r="J13" s="258"/>
      <c r="K13" s="259"/>
      <c r="L13" s="261"/>
    </row>
    <row r="14" spans="1:12" ht="15" customHeight="1">
      <c r="A14" s="257"/>
      <c r="B14" s="258"/>
      <c r="C14" s="255"/>
      <c r="D14" s="263"/>
      <c r="E14" s="264"/>
      <c r="F14" s="587"/>
      <c r="G14" s="588"/>
      <c r="H14" s="262"/>
      <c r="I14" s="258"/>
      <c r="J14" s="258"/>
      <c r="K14" s="259"/>
      <c r="L14" s="261"/>
    </row>
    <row r="15" spans="1:12" ht="15" customHeight="1">
      <c r="A15" s="294" t="s">
        <v>8</v>
      </c>
      <c r="B15" s="258" t="s">
        <v>154</v>
      </c>
      <c r="C15" s="266"/>
      <c r="D15" s="267"/>
      <c r="E15" s="267"/>
      <c r="F15" s="582" t="str">
        <f>IF(G16=2,"Normal","T-Distibution")</f>
        <v>Normal</v>
      </c>
      <c r="G15" s="583"/>
      <c r="H15" s="266"/>
      <c r="I15" s="268"/>
      <c r="J15" s="269"/>
      <c r="K15" s="259">
        <f>SQRT(SUMSQ(K6:K14))</f>
        <v>1.5002777520623751E-2</v>
      </c>
      <c r="L15" s="270" t="str">
        <f>IF(K17="",L7,K17)</f>
        <v>¥</v>
      </c>
    </row>
    <row r="16" spans="1:12" ht="15" customHeight="1">
      <c r="A16" s="295" t="s">
        <v>155</v>
      </c>
      <c r="B16" s="258" t="s">
        <v>156</v>
      </c>
      <c r="C16" s="271"/>
      <c r="D16" s="272"/>
      <c r="E16" s="272"/>
      <c r="F16" s="282" t="s">
        <v>157</v>
      </c>
      <c r="G16" s="273">
        <f>MAX(F17:I17)</f>
        <v>2</v>
      </c>
      <c r="H16" s="271"/>
      <c r="I16" s="274"/>
      <c r="J16" s="269"/>
      <c r="K16" s="275">
        <f>ROUNDUP(K15*G16,3)</f>
        <v>3.1E-2</v>
      </c>
      <c r="L16" s="270" t="str">
        <f>IF(K17="",L7,K17)</f>
        <v>¥</v>
      </c>
    </row>
    <row r="17" spans="1:12" ht="15" customHeight="1">
      <c r="C17" s="276"/>
      <c r="D17" s="276"/>
      <c r="E17" s="277"/>
      <c r="F17" s="278" t="str">
        <f>IF(AND(K17&gt;=0,K17&lt;2),13.97, IF(AND(K17&gt;=2,K17&lt;3),4.53, IF(AND(K17&gt;=3,K17&lt;4),3.31, IF(AND(K17&gt;=4,K17&lt;5),2.87, IF(AND(K17&gt;=5,K17&lt;6),2.65, IF(AND(K17&gt;=6,K17&lt;7),2.52, IF(AND(K17&gt;=7,K17&lt;8),2.43,"")))))))</f>
        <v/>
      </c>
      <c r="G17" s="278" t="str">
        <f>IF(AND(K17&gt;=8,K17&lt;10),2.37, IF(AND(K17&gt;=10,K17&lt;12),2.28, IF(AND(K17&gt;=12,K17&lt;14),2.23, IF(AND(K17&gt;=14,K17&lt;16),2.2, IF(AND(K17&gt;=16,K17&lt;18),2.17, IF(AND(K17&gt;=18,K17&lt;20),2.15, IF(AND(K17&gt;=20,K17&lt;25),2.13,"")))))))</f>
        <v/>
      </c>
      <c r="H17" s="278" t="str">
        <f>IF(AND(K17&gt;=25,K17&lt;30),2.11, IF(AND(K17&gt;=30,K17&lt;35),2.09, IF(AND(K17&gt;=35,K17&lt;40),2.07, IF(AND(K17&gt;=40,K17&lt;45),2.06, IF(AND(K17&gt;=45,K17&lt;50),2.06,"")))))</f>
        <v/>
      </c>
      <c r="I17" s="278">
        <f>IF(AND(K17&gt;=50,K17&lt;60),2.05, IF(AND(K17&gt;=60,K17&lt;80),2.04, IF(AND(K17&gt;=80,K17&lt;100),2.03, IF(K17=100,2.02,IF(K17&gt;100,2," ")))))</f>
        <v>2</v>
      </c>
      <c r="J17" s="279"/>
      <c r="K17" s="279" t="str">
        <f>IF(K7*2&gt;=K15,(K15^4*3)/K7^4,"")</f>
        <v/>
      </c>
      <c r="L17" s="280"/>
    </row>
    <row r="18" spans="1:12" ht="15" customHeight="1">
      <c r="A18" s="289" t="s">
        <v>163</v>
      </c>
      <c r="B18" s="290" t="s">
        <v>104</v>
      </c>
      <c r="C18" s="289"/>
      <c r="D18" s="289"/>
      <c r="E18" s="289" t="s">
        <v>138</v>
      </c>
      <c r="F18" s="586">
        <f>setp2</f>
        <v>300</v>
      </c>
      <c r="G18" s="586"/>
      <c r="H18" s="291" t="s">
        <v>162</v>
      </c>
      <c r="I18" s="289" t="s">
        <v>136</v>
      </c>
      <c r="J18" s="289"/>
      <c r="K18" s="292"/>
      <c r="L18" s="292"/>
    </row>
    <row r="19" spans="1:12" ht="15" customHeight="1">
      <c r="A19" s="574" t="s">
        <v>139</v>
      </c>
      <c r="B19" s="574" t="s">
        <v>140</v>
      </c>
      <c r="C19" s="258" t="s">
        <v>141</v>
      </c>
      <c r="D19" s="576" t="s">
        <v>142</v>
      </c>
      <c r="E19" s="577"/>
      <c r="F19" s="578" t="s">
        <v>143</v>
      </c>
      <c r="G19" s="579"/>
      <c r="H19" s="574" t="s">
        <v>144</v>
      </c>
      <c r="I19" s="589" t="s">
        <v>145</v>
      </c>
      <c r="J19" s="258" t="s">
        <v>141</v>
      </c>
      <c r="K19" s="288" t="s">
        <v>142</v>
      </c>
      <c r="L19" s="574" t="s">
        <v>146</v>
      </c>
    </row>
    <row r="20" spans="1:12" ht="15" customHeight="1">
      <c r="A20" s="575"/>
      <c r="B20" s="575"/>
      <c r="C20" s="286" t="s">
        <v>147</v>
      </c>
      <c r="D20" s="584" t="s">
        <v>161</v>
      </c>
      <c r="E20" s="585"/>
      <c r="F20" s="580"/>
      <c r="G20" s="581"/>
      <c r="H20" s="575"/>
      <c r="I20" s="590"/>
      <c r="J20" s="286" t="s">
        <v>147</v>
      </c>
      <c r="K20" s="286" t="s">
        <v>161</v>
      </c>
      <c r="L20" s="575"/>
    </row>
    <row r="21" spans="1:12" ht="15" customHeight="1">
      <c r="A21" s="257" t="s">
        <v>149</v>
      </c>
      <c r="B21" s="287" t="s">
        <v>2</v>
      </c>
      <c r="C21" s="256"/>
      <c r="D21" s="284">
        <f>temp100</f>
        <v>0.03</v>
      </c>
      <c r="E21" s="254"/>
      <c r="F21" s="587" t="s">
        <v>148</v>
      </c>
      <c r="G21" s="588"/>
      <c r="H21" s="286">
        <v>2</v>
      </c>
      <c r="I21" s="258">
        <v>1</v>
      </c>
      <c r="J21" s="256"/>
      <c r="K21" s="259">
        <f t="shared" ref="K21:K26" si="2">D21*I21/H21</f>
        <v>1.4999999999999999E-2</v>
      </c>
      <c r="L21" s="261" t="s">
        <v>150</v>
      </c>
    </row>
    <row r="22" spans="1:12" ht="15" customHeight="1">
      <c r="A22" s="257" t="s">
        <v>151</v>
      </c>
      <c r="B22" s="287" t="s">
        <v>3</v>
      </c>
      <c r="C22" s="255"/>
      <c r="D22" s="285">
        <f>Shortt</f>
        <v>0</v>
      </c>
      <c r="E22" s="260"/>
      <c r="F22" s="587" t="s">
        <v>152</v>
      </c>
      <c r="G22" s="588"/>
      <c r="H22" s="262">
        <f t="shared" ref="H22:H24" si="3">SQRT(3)</f>
        <v>1.7320508075688772</v>
      </c>
      <c r="I22" s="258">
        <v>1</v>
      </c>
      <c r="J22" s="258"/>
      <c r="K22" s="259">
        <f t="shared" si="2"/>
        <v>0</v>
      </c>
      <c r="L22" s="261" t="s">
        <v>150</v>
      </c>
    </row>
    <row r="23" spans="1:12" ht="15" customHeight="1">
      <c r="A23" s="257" t="s">
        <v>153</v>
      </c>
      <c r="B23" s="258" t="s">
        <v>4</v>
      </c>
      <c r="C23" s="255"/>
      <c r="D23" s="284">
        <f>resstd/2</f>
        <v>5.0000000000000001E-4</v>
      </c>
      <c r="E23" s="260"/>
      <c r="F23" s="587" t="s">
        <v>152</v>
      </c>
      <c r="G23" s="588"/>
      <c r="H23" s="262">
        <f t="shared" si="3"/>
        <v>1.7320508075688772</v>
      </c>
      <c r="I23" s="258">
        <v>1</v>
      </c>
      <c r="J23" s="258"/>
      <c r="K23" s="259">
        <f t="shared" si="2"/>
        <v>2.886751345948129E-4</v>
      </c>
      <c r="L23" s="261" t="s">
        <v>150</v>
      </c>
    </row>
    <row r="24" spans="1:12" ht="15" customHeight="1">
      <c r="A24" s="257" t="s">
        <v>158</v>
      </c>
      <c r="B24" s="258" t="s">
        <v>5</v>
      </c>
      <c r="C24" s="255"/>
      <c r="D24" s="263">
        <f>resuuc/2</f>
        <v>0</v>
      </c>
      <c r="E24" s="264"/>
      <c r="F24" s="587" t="s">
        <v>152</v>
      </c>
      <c r="G24" s="588"/>
      <c r="H24" s="262">
        <f t="shared" si="3"/>
        <v>1.7320508075688772</v>
      </c>
      <c r="I24" s="258">
        <v>1</v>
      </c>
      <c r="J24" s="258"/>
      <c r="K24" s="259">
        <f t="shared" si="2"/>
        <v>0</v>
      </c>
      <c r="L24" s="261" t="s">
        <v>150</v>
      </c>
    </row>
    <row r="25" spans="1:12" ht="15" customHeight="1">
      <c r="A25" s="257" t="s">
        <v>159</v>
      </c>
      <c r="B25" s="258" t="s">
        <v>6</v>
      </c>
      <c r="C25" s="255"/>
      <c r="D25" s="265">
        <f>stdrep2</f>
        <v>0</v>
      </c>
      <c r="E25" s="264"/>
      <c r="F25" s="587" t="s">
        <v>148</v>
      </c>
      <c r="G25" s="588"/>
      <c r="H25" s="286">
        <v>1</v>
      </c>
      <c r="I25" s="258">
        <v>1</v>
      </c>
      <c r="J25" s="258"/>
      <c r="K25" s="259">
        <f t="shared" si="2"/>
        <v>0</v>
      </c>
      <c r="L25" s="261">
        <f>8-1</f>
        <v>7</v>
      </c>
    </row>
    <row r="26" spans="1:12" ht="15" customHeight="1">
      <c r="A26" s="257" t="s">
        <v>160</v>
      </c>
      <c r="B26" s="258" t="s">
        <v>7</v>
      </c>
      <c r="C26" s="255"/>
      <c r="D26" s="265">
        <f>uucrep2</f>
        <v>0</v>
      </c>
      <c r="E26" s="264"/>
      <c r="F26" s="587" t="s">
        <v>148</v>
      </c>
      <c r="G26" s="588"/>
      <c r="H26" s="286">
        <v>1</v>
      </c>
      <c r="I26" s="258">
        <v>1</v>
      </c>
      <c r="J26" s="258"/>
      <c r="K26" s="259">
        <f t="shared" si="2"/>
        <v>0</v>
      </c>
      <c r="L26" s="261">
        <f>8-1</f>
        <v>7</v>
      </c>
    </row>
    <row r="27" spans="1:12" ht="15" customHeight="1">
      <c r="A27" s="257"/>
      <c r="B27" s="258"/>
      <c r="C27" s="255"/>
      <c r="D27" s="265"/>
      <c r="E27" s="264"/>
      <c r="F27" s="587"/>
      <c r="G27" s="588"/>
      <c r="H27" s="262"/>
      <c r="I27" s="258"/>
      <c r="J27" s="258"/>
      <c r="K27" s="259"/>
      <c r="L27" s="261"/>
    </row>
    <row r="28" spans="1:12" ht="15" customHeight="1">
      <c r="A28" s="257"/>
      <c r="B28" s="258"/>
      <c r="C28" s="255"/>
      <c r="D28" s="265"/>
      <c r="E28" s="264"/>
      <c r="F28" s="587"/>
      <c r="G28" s="588"/>
      <c r="H28" s="262"/>
      <c r="I28" s="258"/>
      <c r="J28" s="258"/>
      <c r="K28" s="259"/>
      <c r="L28" s="261"/>
    </row>
    <row r="29" spans="1:12" ht="15" customHeight="1">
      <c r="A29" s="257"/>
      <c r="B29" s="258"/>
      <c r="C29" s="255"/>
      <c r="D29" s="263"/>
      <c r="E29" s="264"/>
      <c r="F29" s="587"/>
      <c r="G29" s="588"/>
      <c r="H29" s="262"/>
      <c r="I29" s="258"/>
      <c r="J29" s="258"/>
      <c r="K29" s="259"/>
      <c r="L29" s="261"/>
    </row>
    <row r="30" spans="1:12" ht="15" customHeight="1">
      <c r="A30" s="294" t="s">
        <v>8</v>
      </c>
      <c r="B30" s="258" t="s">
        <v>154</v>
      </c>
      <c r="C30" s="266"/>
      <c r="D30" s="267"/>
      <c r="E30" s="267"/>
      <c r="F30" s="582" t="str">
        <f>IF(G31=2,"Normal","T-Distibution")</f>
        <v>Normal</v>
      </c>
      <c r="G30" s="583"/>
      <c r="H30" s="266"/>
      <c r="I30" s="268"/>
      <c r="J30" s="269"/>
      <c r="K30" s="259">
        <f>SQRT(SUMSQ(K21:K29))</f>
        <v>1.5002777520623751E-2</v>
      </c>
      <c r="L30" s="270" t="str">
        <f>IF(K32="",L22,K32)</f>
        <v>¥</v>
      </c>
    </row>
    <row r="31" spans="1:12" ht="15" customHeight="1">
      <c r="A31" s="295" t="s">
        <v>155</v>
      </c>
      <c r="B31" s="258" t="s">
        <v>156</v>
      </c>
      <c r="C31" s="271"/>
      <c r="D31" s="272"/>
      <c r="E31" s="272"/>
      <c r="F31" s="282" t="s">
        <v>157</v>
      </c>
      <c r="G31" s="273">
        <f>MAX(F32:I32)</f>
        <v>2</v>
      </c>
      <c r="H31" s="271"/>
      <c r="I31" s="274"/>
      <c r="J31" s="269"/>
      <c r="K31" s="275">
        <f>ROUNDUP(K30*G31,3)</f>
        <v>3.1E-2</v>
      </c>
      <c r="L31" s="270" t="str">
        <f>IF(K32="",L22,K32)</f>
        <v>¥</v>
      </c>
    </row>
    <row r="32" spans="1:12" ht="15" customHeight="1">
      <c r="C32" s="276"/>
      <c r="D32" s="276"/>
      <c r="E32" s="277"/>
      <c r="F32" s="278" t="str">
        <f>IF(AND(K32&gt;=0,K32&lt;2),13.97, IF(AND(K32&gt;=2,K32&lt;3),4.53, IF(AND(K32&gt;=3,K32&lt;4),3.31, IF(AND(K32&gt;=4,K32&lt;5),2.87, IF(AND(K32&gt;=5,K32&lt;6),2.65, IF(AND(K32&gt;=6,K32&lt;7),2.52, IF(AND(K32&gt;=7,K32&lt;8),2.43,"")))))))</f>
        <v/>
      </c>
      <c r="G32" s="278" t="str">
        <f>IF(AND(K32&gt;=8,K32&lt;10),2.37, IF(AND(K32&gt;=10,K32&lt;12),2.28, IF(AND(K32&gt;=12,K32&lt;14),2.23, IF(AND(K32&gt;=14,K32&lt;16),2.2, IF(AND(K32&gt;=16,K32&lt;18),2.17, IF(AND(K32&gt;=18,K32&lt;20),2.15, IF(AND(K32&gt;=20,K32&lt;25),2.13,"")))))))</f>
        <v/>
      </c>
      <c r="H32" s="278" t="str">
        <f>IF(AND(K32&gt;=25,K32&lt;30),2.11, IF(AND(K32&gt;=30,K32&lt;35),2.09, IF(AND(K32&gt;=35,K32&lt;40),2.07, IF(AND(K32&gt;=40,K32&lt;45),2.06, IF(AND(K32&gt;=45,K32&lt;50),2.06,"")))))</f>
        <v/>
      </c>
      <c r="I32" s="278">
        <f>IF(AND(K32&gt;=50,K32&lt;60),2.05, IF(AND(K32&gt;=60,K32&lt;80),2.04, IF(AND(K32&gt;=80,K32&lt;100),2.03, IF(K32=100,2.02,IF(K32&gt;100,2," ")))))</f>
        <v>2</v>
      </c>
      <c r="J32" s="279"/>
      <c r="K32" s="279" t="str">
        <f>IF(K22*2&gt;=K30,(K30^4*3)/K22^4,"")</f>
        <v/>
      </c>
      <c r="L32" s="280"/>
    </row>
    <row r="33" spans="1:12" ht="15" customHeight="1">
      <c r="A33" s="289" t="s">
        <v>163</v>
      </c>
      <c r="B33" s="290" t="s">
        <v>104</v>
      </c>
      <c r="C33" s="289"/>
      <c r="D33" s="289"/>
      <c r="E33" s="289" t="s">
        <v>138</v>
      </c>
      <c r="F33" s="586">
        <f>setp3</f>
        <v>600</v>
      </c>
      <c r="G33" s="586"/>
      <c r="H33" s="291" t="s">
        <v>162</v>
      </c>
      <c r="I33" s="289" t="s">
        <v>136</v>
      </c>
      <c r="J33" s="289"/>
      <c r="K33" s="292"/>
      <c r="L33" s="292"/>
    </row>
    <row r="34" spans="1:12" ht="15" customHeight="1">
      <c r="A34" s="574" t="s">
        <v>139</v>
      </c>
      <c r="B34" s="574" t="s">
        <v>140</v>
      </c>
      <c r="C34" s="258" t="s">
        <v>141</v>
      </c>
      <c r="D34" s="576" t="s">
        <v>142</v>
      </c>
      <c r="E34" s="577"/>
      <c r="F34" s="578" t="s">
        <v>143</v>
      </c>
      <c r="G34" s="579"/>
      <c r="H34" s="574" t="s">
        <v>144</v>
      </c>
      <c r="I34" s="589" t="s">
        <v>145</v>
      </c>
      <c r="J34" s="258" t="s">
        <v>141</v>
      </c>
      <c r="K34" s="288" t="s">
        <v>142</v>
      </c>
      <c r="L34" s="574" t="s">
        <v>146</v>
      </c>
    </row>
    <row r="35" spans="1:12" ht="15" customHeight="1">
      <c r="A35" s="575"/>
      <c r="B35" s="575"/>
      <c r="C35" s="286" t="s">
        <v>147</v>
      </c>
      <c r="D35" s="584" t="s">
        <v>161</v>
      </c>
      <c r="E35" s="585"/>
      <c r="F35" s="580"/>
      <c r="G35" s="581"/>
      <c r="H35" s="575"/>
      <c r="I35" s="590"/>
      <c r="J35" s="286" t="s">
        <v>147</v>
      </c>
      <c r="K35" s="286" t="s">
        <v>161</v>
      </c>
      <c r="L35" s="575"/>
    </row>
    <row r="36" spans="1:12" ht="15" customHeight="1">
      <c r="A36" s="257" t="s">
        <v>149</v>
      </c>
      <c r="B36" s="287" t="s">
        <v>2</v>
      </c>
      <c r="C36" s="256"/>
      <c r="D36" s="284">
        <f>temp150</f>
        <v>0.03</v>
      </c>
      <c r="E36" s="254"/>
      <c r="F36" s="587" t="s">
        <v>148</v>
      </c>
      <c r="G36" s="588"/>
      <c r="H36" s="286">
        <v>2</v>
      </c>
      <c r="I36" s="258">
        <v>1</v>
      </c>
      <c r="J36" s="256"/>
      <c r="K36" s="259">
        <f t="shared" ref="K36:K41" si="4">D36*I36/H36</f>
        <v>1.4999999999999999E-2</v>
      </c>
      <c r="L36" s="261" t="s">
        <v>150</v>
      </c>
    </row>
    <row r="37" spans="1:12" ht="15" customHeight="1">
      <c r="A37" s="257" t="s">
        <v>151</v>
      </c>
      <c r="B37" s="287" t="s">
        <v>3</v>
      </c>
      <c r="C37" s="255"/>
      <c r="D37" s="285">
        <f>Shortt</f>
        <v>0</v>
      </c>
      <c r="E37" s="260"/>
      <c r="F37" s="587" t="s">
        <v>152</v>
      </c>
      <c r="G37" s="588"/>
      <c r="H37" s="262">
        <f t="shared" ref="H37:H39" si="5">SQRT(3)</f>
        <v>1.7320508075688772</v>
      </c>
      <c r="I37" s="258">
        <v>1</v>
      </c>
      <c r="J37" s="258"/>
      <c r="K37" s="259">
        <f t="shared" si="4"/>
        <v>0</v>
      </c>
      <c r="L37" s="261" t="s">
        <v>150</v>
      </c>
    </row>
    <row r="38" spans="1:12" ht="15" customHeight="1">
      <c r="A38" s="257" t="s">
        <v>153</v>
      </c>
      <c r="B38" s="258" t="s">
        <v>4</v>
      </c>
      <c r="C38" s="255"/>
      <c r="D38" s="284">
        <f>resstd/2</f>
        <v>5.0000000000000001E-4</v>
      </c>
      <c r="E38" s="260"/>
      <c r="F38" s="587" t="s">
        <v>152</v>
      </c>
      <c r="G38" s="588"/>
      <c r="H38" s="262">
        <f t="shared" si="5"/>
        <v>1.7320508075688772</v>
      </c>
      <c r="I38" s="258">
        <v>1</v>
      </c>
      <c r="J38" s="258"/>
      <c r="K38" s="259">
        <f t="shared" si="4"/>
        <v>2.886751345948129E-4</v>
      </c>
      <c r="L38" s="261" t="s">
        <v>150</v>
      </c>
    </row>
    <row r="39" spans="1:12" ht="15" customHeight="1">
      <c r="A39" s="257" t="s">
        <v>158</v>
      </c>
      <c r="B39" s="258" t="s">
        <v>5</v>
      </c>
      <c r="C39" s="255"/>
      <c r="D39" s="263">
        <f>resuuc/2</f>
        <v>0</v>
      </c>
      <c r="E39" s="264"/>
      <c r="F39" s="587" t="s">
        <v>152</v>
      </c>
      <c r="G39" s="588"/>
      <c r="H39" s="262">
        <f t="shared" si="5"/>
        <v>1.7320508075688772</v>
      </c>
      <c r="I39" s="258">
        <v>1</v>
      </c>
      <c r="J39" s="258"/>
      <c r="K39" s="259">
        <f t="shared" si="4"/>
        <v>0</v>
      </c>
      <c r="L39" s="261" t="s">
        <v>150</v>
      </c>
    </row>
    <row r="40" spans="1:12" ht="15" customHeight="1">
      <c r="A40" s="257" t="s">
        <v>159</v>
      </c>
      <c r="B40" s="258" t="s">
        <v>6</v>
      </c>
      <c r="C40" s="255"/>
      <c r="D40" s="265">
        <f>stdrep3</f>
        <v>0</v>
      </c>
      <c r="E40" s="264"/>
      <c r="F40" s="587" t="s">
        <v>148</v>
      </c>
      <c r="G40" s="588"/>
      <c r="H40" s="286">
        <v>1</v>
      </c>
      <c r="I40" s="258">
        <v>1</v>
      </c>
      <c r="J40" s="258"/>
      <c r="K40" s="259">
        <f t="shared" si="4"/>
        <v>0</v>
      </c>
      <c r="L40" s="261">
        <f>8-1</f>
        <v>7</v>
      </c>
    </row>
    <row r="41" spans="1:12" ht="15" customHeight="1">
      <c r="A41" s="257" t="s">
        <v>160</v>
      </c>
      <c r="B41" s="258" t="s">
        <v>7</v>
      </c>
      <c r="C41" s="255"/>
      <c r="D41" s="265">
        <f>uucrep3</f>
        <v>0</v>
      </c>
      <c r="E41" s="264"/>
      <c r="F41" s="587" t="s">
        <v>148</v>
      </c>
      <c r="G41" s="588"/>
      <c r="H41" s="286">
        <v>1</v>
      </c>
      <c r="I41" s="258">
        <v>1</v>
      </c>
      <c r="J41" s="258"/>
      <c r="K41" s="259">
        <f t="shared" si="4"/>
        <v>0</v>
      </c>
      <c r="L41" s="261">
        <f>8-1</f>
        <v>7</v>
      </c>
    </row>
    <row r="42" spans="1:12" ht="15" customHeight="1">
      <c r="A42" s="257"/>
      <c r="B42" s="258"/>
      <c r="C42" s="255"/>
      <c r="D42" s="265"/>
      <c r="E42" s="264"/>
      <c r="F42" s="587"/>
      <c r="G42" s="588"/>
      <c r="H42" s="262"/>
      <c r="I42" s="258"/>
      <c r="J42" s="258"/>
      <c r="K42" s="259"/>
      <c r="L42" s="261"/>
    </row>
    <row r="43" spans="1:12" ht="15" customHeight="1">
      <c r="A43" s="257"/>
      <c r="B43" s="258"/>
      <c r="C43" s="255"/>
      <c r="D43" s="265"/>
      <c r="E43" s="264"/>
      <c r="F43" s="587"/>
      <c r="G43" s="588"/>
      <c r="H43" s="262"/>
      <c r="I43" s="258"/>
      <c r="J43" s="258"/>
      <c r="K43" s="259"/>
      <c r="L43" s="261"/>
    </row>
    <row r="44" spans="1:12" ht="15" customHeight="1">
      <c r="A44" s="257"/>
      <c r="B44" s="258"/>
      <c r="C44" s="255"/>
      <c r="D44" s="263"/>
      <c r="E44" s="264"/>
      <c r="F44" s="587"/>
      <c r="G44" s="588"/>
      <c r="H44" s="262"/>
      <c r="I44" s="258"/>
      <c r="J44" s="258"/>
      <c r="K44" s="259"/>
      <c r="L44" s="261"/>
    </row>
    <row r="45" spans="1:12" ht="15" customHeight="1">
      <c r="A45" s="294" t="s">
        <v>8</v>
      </c>
      <c r="B45" s="258" t="s">
        <v>154</v>
      </c>
      <c r="C45" s="266"/>
      <c r="D45" s="267"/>
      <c r="E45" s="267"/>
      <c r="F45" s="582" t="str">
        <f>IF(G46=2,"Normal","T-Distibution")</f>
        <v>Normal</v>
      </c>
      <c r="G45" s="583"/>
      <c r="H45" s="266"/>
      <c r="I45" s="268"/>
      <c r="J45" s="269"/>
      <c r="K45" s="259">
        <f>SQRT(SUMSQ(K36:K44))</f>
        <v>1.5002777520623751E-2</v>
      </c>
      <c r="L45" s="270" t="str">
        <f>IF(K47="",L37,K47)</f>
        <v>¥</v>
      </c>
    </row>
    <row r="46" spans="1:12" ht="15" customHeight="1">
      <c r="A46" s="295" t="s">
        <v>155</v>
      </c>
      <c r="B46" s="258" t="s">
        <v>156</v>
      </c>
      <c r="C46" s="271"/>
      <c r="D46" s="272"/>
      <c r="E46" s="272"/>
      <c r="F46" s="282" t="s">
        <v>157</v>
      </c>
      <c r="G46" s="273">
        <f>MAX(F47:I47)</f>
        <v>2</v>
      </c>
      <c r="H46" s="271"/>
      <c r="I46" s="274"/>
      <c r="J46" s="269"/>
      <c r="K46" s="275">
        <f>ROUNDUP(K45*G46,3)</f>
        <v>3.1E-2</v>
      </c>
      <c r="L46" s="270" t="str">
        <f>IF(K47="",L37,K47)</f>
        <v>¥</v>
      </c>
    </row>
    <row r="47" spans="1:12" ht="15" customHeight="1">
      <c r="C47" s="276"/>
      <c r="D47" s="276"/>
      <c r="E47" s="277"/>
      <c r="F47" s="278" t="str">
        <f>IF(AND(K47&gt;=0,K47&lt;2),13.97, IF(AND(K47&gt;=2,K47&lt;3),4.53, IF(AND(K47&gt;=3,K47&lt;4),3.31, IF(AND(K47&gt;=4,K47&lt;5),2.87, IF(AND(K47&gt;=5,K47&lt;6),2.65, IF(AND(K47&gt;=6,K47&lt;7),2.52, IF(AND(K47&gt;=7,K47&lt;8),2.43,"")))))))</f>
        <v/>
      </c>
      <c r="G47" s="278" t="str">
        <f>IF(AND(K47&gt;=8,K47&lt;10),2.37, IF(AND(K47&gt;=10,K47&lt;12),2.28, IF(AND(K47&gt;=12,K47&lt;14),2.23, IF(AND(K47&gt;=14,K47&lt;16),2.2, IF(AND(K47&gt;=16,K47&lt;18),2.17, IF(AND(K47&gt;=18,K47&lt;20),2.15, IF(AND(K47&gt;=20,K47&lt;25),2.13,"")))))))</f>
        <v/>
      </c>
      <c r="H47" s="278" t="str">
        <f>IF(AND(K47&gt;=25,K47&lt;30),2.11, IF(AND(K47&gt;=30,K47&lt;35),2.09, IF(AND(K47&gt;=35,K47&lt;40),2.07, IF(AND(K47&gt;=40,K47&lt;45),2.06, IF(AND(K47&gt;=45,K47&lt;50),2.06,"")))))</f>
        <v/>
      </c>
      <c r="I47" s="278">
        <f>IF(AND(K47&gt;=50,K47&lt;60),2.05, IF(AND(K47&gt;=60,K47&lt;80),2.04, IF(AND(K47&gt;=80,K47&lt;100),2.03, IF(K47=100,2.02,IF(K47&gt;100,2," ")))))</f>
        <v>2</v>
      </c>
      <c r="J47" s="279"/>
      <c r="K47" s="279" t="str">
        <f>IF(K37*2&gt;=K45,(K45^4*3)/K37^4,"")</f>
        <v/>
      </c>
      <c r="L47" s="280"/>
    </row>
    <row r="48" spans="1:12" ht="15" customHeight="1">
      <c r="A48" s="289" t="s">
        <v>163</v>
      </c>
      <c r="B48" s="290" t="s">
        <v>104</v>
      </c>
      <c r="C48" s="289"/>
      <c r="D48" s="289"/>
      <c r="E48" s="289" t="s">
        <v>138</v>
      </c>
      <c r="F48" s="586">
        <f>setp4</f>
        <v>900</v>
      </c>
      <c r="G48" s="586"/>
      <c r="H48" s="291" t="s">
        <v>162</v>
      </c>
      <c r="I48" s="289" t="s">
        <v>136</v>
      </c>
      <c r="J48" s="289"/>
      <c r="K48" s="292"/>
      <c r="L48" s="292"/>
    </row>
    <row r="49" spans="1:12" ht="15" customHeight="1">
      <c r="A49" s="574" t="s">
        <v>139</v>
      </c>
      <c r="B49" s="574" t="s">
        <v>140</v>
      </c>
      <c r="C49" s="258" t="s">
        <v>141</v>
      </c>
      <c r="D49" s="576" t="s">
        <v>142</v>
      </c>
      <c r="E49" s="577"/>
      <c r="F49" s="578" t="s">
        <v>143</v>
      </c>
      <c r="G49" s="579"/>
      <c r="H49" s="574" t="s">
        <v>144</v>
      </c>
      <c r="I49" s="589" t="s">
        <v>145</v>
      </c>
      <c r="J49" s="258" t="s">
        <v>141</v>
      </c>
      <c r="K49" s="288" t="s">
        <v>142</v>
      </c>
      <c r="L49" s="574" t="s">
        <v>146</v>
      </c>
    </row>
    <row r="50" spans="1:12" ht="15" customHeight="1">
      <c r="A50" s="575"/>
      <c r="B50" s="575"/>
      <c r="C50" s="286" t="s">
        <v>147</v>
      </c>
      <c r="D50" s="584" t="s">
        <v>161</v>
      </c>
      <c r="E50" s="585"/>
      <c r="F50" s="580"/>
      <c r="G50" s="581"/>
      <c r="H50" s="575"/>
      <c r="I50" s="590"/>
      <c r="J50" s="286" t="s">
        <v>147</v>
      </c>
      <c r="K50" s="286" t="s">
        <v>161</v>
      </c>
      <c r="L50" s="575"/>
    </row>
    <row r="51" spans="1:12" ht="15" customHeight="1">
      <c r="A51" s="257" t="s">
        <v>149</v>
      </c>
      <c r="B51" s="287" t="s">
        <v>2</v>
      </c>
      <c r="C51" s="256"/>
      <c r="D51" s="284">
        <f>temp200</f>
        <v>0.03</v>
      </c>
      <c r="E51" s="254"/>
      <c r="F51" s="587" t="s">
        <v>148</v>
      </c>
      <c r="G51" s="588"/>
      <c r="H51" s="286">
        <v>2</v>
      </c>
      <c r="I51" s="258">
        <v>1</v>
      </c>
      <c r="J51" s="256"/>
      <c r="K51" s="259">
        <f t="shared" ref="K51:K56" si="6">D51*I51/H51</f>
        <v>1.4999999999999999E-2</v>
      </c>
      <c r="L51" s="261" t="s">
        <v>150</v>
      </c>
    </row>
    <row r="52" spans="1:12" ht="15" customHeight="1">
      <c r="A52" s="257" t="s">
        <v>151</v>
      </c>
      <c r="B52" s="287" t="s">
        <v>3</v>
      </c>
      <c r="C52" s="255"/>
      <c r="D52" s="285">
        <f>Shortt</f>
        <v>0</v>
      </c>
      <c r="E52" s="260"/>
      <c r="F52" s="587" t="s">
        <v>152</v>
      </c>
      <c r="G52" s="588"/>
      <c r="H52" s="262">
        <f t="shared" ref="H52:H54" si="7">SQRT(3)</f>
        <v>1.7320508075688772</v>
      </c>
      <c r="I52" s="258">
        <v>1</v>
      </c>
      <c r="J52" s="258"/>
      <c r="K52" s="259">
        <f t="shared" si="6"/>
        <v>0</v>
      </c>
      <c r="L52" s="261" t="s">
        <v>150</v>
      </c>
    </row>
    <row r="53" spans="1:12" ht="15" customHeight="1">
      <c r="A53" s="257" t="s">
        <v>153</v>
      </c>
      <c r="B53" s="258" t="s">
        <v>4</v>
      </c>
      <c r="C53" s="255"/>
      <c r="D53" s="284">
        <f>resstd/2</f>
        <v>5.0000000000000001E-4</v>
      </c>
      <c r="E53" s="260"/>
      <c r="F53" s="587" t="s">
        <v>152</v>
      </c>
      <c r="G53" s="588"/>
      <c r="H53" s="262">
        <f t="shared" si="7"/>
        <v>1.7320508075688772</v>
      </c>
      <c r="I53" s="258">
        <v>1</v>
      </c>
      <c r="J53" s="258"/>
      <c r="K53" s="259">
        <f t="shared" si="6"/>
        <v>2.886751345948129E-4</v>
      </c>
      <c r="L53" s="261" t="s">
        <v>150</v>
      </c>
    </row>
    <row r="54" spans="1:12" ht="15" customHeight="1">
      <c r="A54" s="257" t="s">
        <v>158</v>
      </c>
      <c r="B54" s="258" t="s">
        <v>5</v>
      </c>
      <c r="C54" s="255"/>
      <c r="D54" s="263">
        <f>resuuc/2</f>
        <v>0</v>
      </c>
      <c r="E54" s="264"/>
      <c r="F54" s="587" t="s">
        <v>152</v>
      </c>
      <c r="G54" s="588"/>
      <c r="H54" s="262">
        <f t="shared" si="7"/>
        <v>1.7320508075688772</v>
      </c>
      <c r="I54" s="258">
        <v>1</v>
      </c>
      <c r="J54" s="258"/>
      <c r="K54" s="259">
        <f t="shared" si="6"/>
        <v>0</v>
      </c>
      <c r="L54" s="261" t="s">
        <v>150</v>
      </c>
    </row>
    <row r="55" spans="1:12" ht="15" customHeight="1">
      <c r="A55" s="257" t="s">
        <v>159</v>
      </c>
      <c r="B55" s="258" t="s">
        <v>6</v>
      </c>
      <c r="C55" s="255"/>
      <c r="D55" s="265">
        <f>stdrep4</f>
        <v>0</v>
      </c>
      <c r="E55" s="264"/>
      <c r="F55" s="587" t="s">
        <v>148</v>
      </c>
      <c r="G55" s="588"/>
      <c r="H55" s="286">
        <v>1</v>
      </c>
      <c r="I55" s="258">
        <v>1</v>
      </c>
      <c r="J55" s="258"/>
      <c r="K55" s="259">
        <f t="shared" si="6"/>
        <v>0</v>
      </c>
      <c r="L55" s="261">
        <f>8-1</f>
        <v>7</v>
      </c>
    </row>
    <row r="56" spans="1:12" ht="15" customHeight="1">
      <c r="A56" s="257" t="s">
        <v>160</v>
      </c>
      <c r="B56" s="258" t="s">
        <v>7</v>
      </c>
      <c r="C56" s="255"/>
      <c r="D56" s="265">
        <f>uucrep4</f>
        <v>0</v>
      </c>
      <c r="E56" s="264"/>
      <c r="F56" s="587" t="s">
        <v>148</v>
      </c>
      <c r="G56" s="588"/>
      <c r="H56" s="286">
        <v>1</v>
      </c>
      <c r="I56" s="258">
        <v>1</v>
      </c>
      <c r="J56" s="258"/>
      <c r="K56" s="259">
        <f t="shared" si="6"/>
        <v>0</v>
      </c>
      <c r="L56" s="261">
        <f>8-1</f>
        <v>7</v>
      </c>
    </row>
    <row r="57" spans="1:12" ht="15" customHeight="1">
      <c r="A57" s="257"/>
      <c r="B57" s="258"/>
      <c r="C57" s="255"/>
      <c r="D57" s="265"/>
      <c r="E57" s="264"/>
      <c r="F57" s="587"/>
      <c r="G57" s="588"/>
      <c r="H57" s="262"/>
      <c r="I57" s="258"/>
      <c r="J57" s="258"/>
      <c r="K57" s="259"/>
      <c r="L57" s="261"/>
    </row>
    <row r="58" spans="1:12" ht="15" customHeight="1">
      <c r="A58" s="257"/>
      <c r="B58" s="258"/>
      <c r="C58" s="255"/>
      <c r="D58" s="265"/>
      <c r="E58" s="264"/>
      <c r="F58" s="587"/>
      <c r="G58" s="588"/>
      <c r="H58" s="262"/>
      <c r="I58" s="258"/>
      <c r="J58" s="258"/>
      <c r="K58" s="259"/>
      <c r="L58" s="261"/>
    </row>
    <row r="59" spans="1:12" ht="15" customHeight="1">
      <c r="A59" s="257"/>
      <c r="B59" s="258"/>
      <c r="C59" s="255"/>
      <c r="D59" s="263"/>
      <c r="E59" s="264"/>
      <c r="F59" s="587"/>
      <c r="G59" s="588"/>
      <c r="H59" s="262"/>
      <c r="I59" s="258"/>
      <c r="J59" s="258"/>
      <c r="K59" s="259"/>
      <c r="L59" s="261"/>
    </row>
    <row r="60" spans="1:12" ht="15" customHeight="1">
      <c r="A60" s="294" t="s">
        <v>8</v>
      </c>
      <c r="B60" s="258" t="s">
        <v>154</v>
      </c>
      <c r="C60" s="266"/>
      <c r="D60" s="267"/>
      <c r="E60" s="267"/>
      <c r="F60" s="582" t="str">
        <f>IF(G61=2,"Normal","T-Distibution")</f>
        <v>Normal</v>
      </c>
      <c r="G60" s="583"/>
      <c r="H60" s="266"/>
      <c r="I60" s="268"/>
      <c r="J60" s="269"/>
      <c r="K60" s="259">
        <f>SQRT(SUMSQ(K51:K59))</f>
        <v>1.5002777520623751E-2</v>
      </c>
      <c r="L60" s="270" t="str">
        <f>IF(K62="",L52,K62)</f>
        <v>¥</v>
      </c>
    </row>
    <row r="61" spans="1:12" ht="15" customHeight="1">
      <c r="A61" s="295" t="s">
        <v>155</v>
      </c>
      <c r="B61" s="258" t="s">
        <v>156</v>
      </c>
      <c r="C61" s="271"/>
      <c r="D61" s="272"/>
      <c r="E61" s="272"/>
      <c r="F61" s="282" t="s">
        <v>157</v>
      </c>
      <c r="G61" s="273">
        <f>MAX(F62:I62)</f>
        <v>2</v>
      </c>
      <c r="H61" s="271"/>
      <c r="I61" s="274"/>
      <c r="J61" s="269"/>
      <c r="K61" s="275">
        <f>ROUNDUP(K60*G61,3)</f>
        <v>3.1E-2</v>
      </c>
      <c r="L61" s="270" t="str">
        <f>IF(K62="",L52,K62)</f>
        <v>¥</v>
      </c>
    </row>
    <row r="62" spans="1:12" ht="15" customHeight="1">
      <c r="C62" s="276"/>
      <c r="D62" s="276"/>
      <c r="E62" s="277"/>
      <c r="F62" s="278" t="str">
        <f>IF(AND(K62&gt;=0,K62&lt;2),13.97, IF(AND(K62&gt;=2,K62&lt;3),4.53, IF(AND(K62&gt;=3,K62&lt;4),3.31, IF(AND(K62&gt;=4,K62&lt;5),2.87, IF(AND(K62&gt;=5,K62&lt;6),2.65, IF(AND(K62&gt;=6,K62&lt;7),2.52, IF(AND(K62&gt;=7,K62&lt;8),2.43,"")))))))</f>
        <v/>
      </c>
      <c r="G62" s="278" t="str">
        <f>IF(AND(K62&gt;=8,K62&lt;10),2.37, IF(AND(K62&gt;=10,K62&lt;12),2.28, IF(AND(K62&gt;=12,K62&lt;14),2.23, IF(AND(K62&gt;=14,K62&lt;16),2.2, IF(AND(K62&gt;=16,K62&lt;18),2.17, IF(AND(K62&gt;=18,K62&lt;20),2.15, IF(AND(K62&gt;=20,K62&lt;25),2.13,"")))))))</f>
        <v/>
      </c>
      <c r="H62" s="278" t="str">
        <f>IF(AND(K62&gt;=25,K62&lt;30),2.11, IF(AND(K62&gt;=30,K62&lt;35),2.09, IF(AND(K62&gt;=35,K62&lt;40),2.07, IF(AND(K62&gt;=40,K62&lt;45),2.06, IF(AND(K62&gt;=45,K62&lt;50),2.06,"")))))</f>
        <v/>
      </c>
      <c r="I62" s="278">
        <f>IF(AND(K62&gt;=50,K62&lt;60),2.05, IF(AND(K62&gt;=60,K62&lt;80),2.04, IF(AND(K62&gt;=80,K62&lt;100),2.03, IF(K62=100,2.02,IF(K62&gt;100,2," ")))))</f>
        <v>2</v>
      </c>
      <c r="J62" s="279"/>
      <c r="K62" s="279" t="str">
        <f>IF(K52*2&gt;=K60,(K60^4*3)/K52^4,"")</f>
        <v/>
      </c>
      <c r="L62" s="280"/>
    </row>
    <row r="63" spans="1:12" ht="15" customHeight="1">
      <c r="A63" s="289" t="s">
        <v>163</v>
      </c>
      <c r="B63" s="290" t="s">
        <v>104</v>
      </c>
      <c r="C63" s="289"/>
      <c r="D63" s="289"/>
      <c r="E63" s="289" t="s">
        <v>138</v>
      </c>
      <c r="F63" s="586">
        <f>setp5</f>
        <v>1200</v>
      </c>
      <c r="G63" s="586"/>
      <c r="H63" s="291" t="s">
        <v>162</v>
      </c>
      <c r="I63" s="289" t="s">
        <v>136</v>
      </c>
      <c r="J63" s="289"/>
      <c r="K63" s="292"/>
      <c r="L63" s="292"/>
    </row>
    <row r="64" spans="1:12" ht="15" customHeight="1">
      <c r="A64" s="574" t="s">
        <v>139</v>
      </c>
      <c r="B64" s="574" t="s">
        <v>140</v>
      </c>
      <c r="C64" s="258" t="s">
        <v>141</v>
      </c>
      <c r="D64" s="576" t="s">
        <v>142</v>
      </c>
      <c r="E64" s="577"/>
      <c r="F64" s="578" t="s">
        <v>143</v>
      </c>
      <c r="G64" s="579"/>
      <c r="H64" s="574" t="s">
        <v>144</v>
      </c>
      <c r="I64" s="589" t="s">
        <v>145</v>
      </c>
      <c r="J64" s="258" t="s">
        <v>141</v>
      </c>
      <c r="K64" s="288" t="s">
        <v>142</v>
      </c>
      <c r="L64" s="574" t="s">
        <v>146</v>
      </c>
    </row>
    <row r="65" spans="1:12" ht="15" customHeight="1">
      <c r="A65" s="575"/>
      <c r="B65" s="575"/>
      <c r="C65" s="286" t="s">
        <v>147</v>
      </c>
      <c r="D65" s="584" t="s">
        <v>161</v>
      </c>
      <c r="E65" s="585"/>
      <c r="F65" s="580"/>
      <c r="G65" s="581"/>
      <c r="H65" s="575"/>
      <c r="I65" s="590"/>
      <c r="J65" s="286" t="s">
        <v>147</v>
      </c>
      <c r="K65" s="286" t="s">
        <v>161</v>
      </c>
      <c r="L65" s="575"/>
    </row>
    <row r="66" spans="1:12" ht="15" customHeight="1">
      <c r="A66" s="257" t="s">
        <v>149</v>
      </c>
      <c r="B66" s="287" t="s">
        <v>2</v>
      </c>
      <c r="C66" s="256"/>
      <c r="D66" s="284">
        <f>temp250</f>
        <v>0.03</v>
      </c>
      <c r="E66" s="254"/>
      <c r="F66" s="587" t="s">
        <v>148</v>
      </c>
      <c r="G66" s="588"/>
      <c r="H66" s="286">
        <v>2</v>
      </c>
      <c r="I66" s="258">
        <v>1</v>
      </c>
      <c r="J66" s="256"/>
      <c r="K66" s="259">
        <f t="shared" ref="K66:K71" si="8">D66*I66/H66</f>
        <v>1.4999999999999999E-2</v>
      </c>
      <c r="L66" s="261" t="s">
        <v>150</v>
      </c>
    </row>
    <row r="67" spans="1:12" ht="15" customHeight="1">
      <c r="A67" s="257" t="s">
        <v>151</v>
      </c>
      <c r="B67" s="287" t="s">
        <v>3</v>
      </c>
      <c r="C67" s="255"/>
      <c r="D67" s="285">
        <f>Shortt</f>
        <v>0</v>
      </c>
      <c r="E67" s="260"/>
      <c r="F67" s="587" t="s">
        <v>152</v>
      </c>
      <c r="G67" s="588"/>
      <c r="H67" s="262">
        <f t="shared" ref="H67:H69" si="9">SQRT(3)</f>
        <v>1.7320508075688772</v>
      </c>
      <c r="I67" s="258">
        <v>1</v>
      </c>
      <c r="J67" s="258"/>
      <c r="K67" s="259">
        <f t="shared" si="8"/>
        <v>0</v>
      </c>
      <c r="L67" s="261" t="s">
        <v>150</v>
      </c>
    </row>
    <row r="68" spans="1:12" ht="15" customHeight="1">
      <c r="A68" s="257" t="s">
        <v>153</v>
      </c>
      <c r="B68" s="258" t="s">
        <v>4</v>
      </c>
      <c r="C68" s="255"/>
      <c r="D68" s="284">
        <f>resstd/2</f>
        <v>5.0000000000000001E-4</v>
      </c>
      <c r="E68" s="260"/>
      <c r="F68" s="587" t="s">
        <v>152</v>
      </c>
      <c r="G68" s="588"/>
      <c r="H68" s="262">
        <f t="shared" si="9"/>
        <v>1.7320508075688772</v>
      </c>
      <c r="I68" s="258">
        <v>1</v>
      </c>
      <c r="J68" s="258"/>
      <c r="K68" s="259">
        <f t="shared" si="8"/>
        <v>2.886751345948129E-4</v>
      </c>
      <c r="L68" s="261" t="s">
        <v>150</v>
      </c>
    </row>
    <row r="69" spans="1:12" ht="15" customHeight="1">
      <c r="A69" s="257" t="s">
        <v>158</v>
      </c>
      <c r="B69" s="258" t="s">
        <v>5</v>
      </c>
      <c r="C69" s="255"/>
      <c r="D69" s="263">
        <f>resuuc/2</f>
        <v>0</v>
      </c>
      <c r="E69" s="264"/>
      <c r="F69" s="587" t="s">
        <v>152</v>
      </c>
      <c r="G69" s="588"/>
      <c r="H69" s="262">
        <f t="shared" si="9"/>
        <v>1.7320508075688772</v>
      </c>
      <c r="I69" s="258">
        <v>1</v>
      </c>
      <c r="J69" s="258"/>
      <c r="K69" s="259">
        <f t="shared" si="8"/>
        <v>0</v>
      </c>
      <c r="L69" s="261" t="s">
        <v>150</v>
      </c>
    </row>
    <row r="70" spans="1:12" ht="15" customHeight="1">
      <c r="A70" s="257" t="s">
        <v>159</v>
      </c>
      <c r="B70" s="258" t="s">
        <v>6</v>
      </c>
      <c r="C70" s="255"/>
      <c r="D70" s="265">
        <f>stdrep5</f>
        <v>0</v>
      </c>
      <c r="E70" s="264"/>
      <c r="F70" s="587" t="s">
        <v>148</v>
      </c>
      <c r="G70" s="588"/>
      <c r="H70" s="286">
        <v>1</v>
      </c>
      <c r="I70" s="258">
        <v>1</v>
      </c>
      <c r="J70" s="258"/>
      <c r="K70" s="259">
        <f t="shared" si="8"/>
        <v>0</v>
      </c>
      <c r="L70" s="261">
        <f>8-1</f>
        <v>7</v>
      </c>
    </row>
    <row r="71" spans="1:12" ht="15" customHeight="1">
      <c r="A71" s="257" t="s">
        <v>160</v>
      </c>
      <c r="B71" s="258" t="s">
        <v>7</v>
      </c>
      <c r="C71" s="255"/>
      <c r="D71" s="265">
        <f>uucrep5</f>
        <v>0</v>
      </c>
      <c r="E71" s="264"/>
      <c r="F71" s="587" t="s">
        <v>148</v>
      </c>
      <c r="G71" s="588"/>
      <c r="H71" s="286">
        <v>1</v>
      </c>
      <c r="I71" s="258">
        <v>1</v>
      </c>
      <c r="J71" s="258"/>
      <c r="K71" s="259">
        <f t="shared" si="8"/>
        <v>0</v>
      </c>
      <c r="L71" s="261">
        <f>8-1</f>
        <v>7</v>
      </c>
    </row>
    <row r="72" spans="1:12" ht="15" customHeight="1">
      <c r="A72" s="257"/>
      <c r="B72" s="258"/>
      <c r="C72" s="255"/>
      <c r="D72" s="265"/>
      <c r="E72" s="264"/>
      <c r="F72" s="587"/>
      <c r="G72" s="588"/>
      <c r="H72" s="262"/>
      <c r="I72" s="258"/>
      <c r="J72" s="258"/>
      <c r="K72" s="259"/>
      <c r="L72" s="261"/>
    </row>
    <row r="73" spans="1:12" ht="15" customHeight="1">
      <c r="A73" s="257"/>
      <c r="B73" s="258"/>
      <c r="C73" s="255"/>
      <c r="D73" s="265"/>
      <c r="E73" s="264"/>
      <c r="F73" s="587"/>
      <c r="G73" s="588"/>
      <c r="H73" s="262"/>
      <c r="I73" s="258"/>
      <c r="J73" s="258"/>
      <c r="K73" s="259"/>
      <c r="L73" s="261"/>
    </row>
    <row r="74" spans="1:12" ht="15" customHeight="1">
      <c r="A74" s="257"/>
      <c r="B74" s="258"/>
      <c r="C74" s="255"/>
      <c r="D74" s="263"/>
      <c r="E74" s="264"/>
      <c r="F74" s="587"/>
      <c r="G74" s="588"/>
      <c r="H74" s="262"/>
      <c r="I74" s="258"/>
      <c r="J74" s="258"/>
      <c r="K74" s="259"/>
      <c r="L74" s="261"/>
    </row>
    <row r="75" spans="1:12" ht="15" customHeight="1">
      <c r="A75" s="294" t="s">
        <v>8</v>
      </c>
      <c r="B75" s="258" t="s">
        <v>154</v>
      </c>
      <c r="C75" s="266"/>
      <c r="D75" s="267"/>
      <c r="E75" s="267"/>
      <c r="F75" s="582" t="str">
        <f>IF(G76=2,"Normal","T-Distibution")</f>
        <v>Normal</v>
      </c>
      <c r="G75" s="583"/>
      <c r="H75" s="266"/>
      <c r="I75" s="268"/>
      <c r="J75" s="269"/>
      <c r="K75" s="259">
        <f>SQRT(SUMSQ(K66:K74))</f>
        <v>1.5002777520623751E-2</v>
      </c>
      <c r="L75" s="270" t="str">
        <f>IF(K77="",L67,K77)</f>
        <v>¥</v>
      </c>
    </row>
    <row r="76" spans="1:12" ht="15" customHeight="1">
      <c r="A76" s="295" t="s">
        <v>155</v>
      </c>
      <c r="B76" s="258" t="s">
        <v>156</v>
      </c>
      <c r="C76" s="271"/>
      <c r="D76" s="272"/>
      <c r="E76" s="272"/>
      <c r="F76" s="282" t="s">
        <v>157</v>
      </c>
      <c r="G76" s="273">
        <f>MAX(F77:I77)</f>
        <v>2</v>
      </c>
      <c r="H76" s="271"/>
      <c r="I76" s="274"/>
      <c r="J76" s="269"/>
      <c r="K76" s="275">
        <f>ROUNDUP(K75*G76,3)</f>
        <v>3.1E-2</v>
      </c>
      <c r="L76" s="270" t="str">
        <f>IF(K77="",L67,K77)</f>
        <v>¥</v>
      </c>
    </row>
    <row r="77" spans="1:12" ht="15" customHeight="1">
      <c r="C77" s="276"/>
      <c r="D77" s="276"/>
      <c r="E77" s="277"/>
      <c r="F77" s="278" t="str">
        <f>IF(AND(K77&gt;=0,K77&lt;2),13.97, IF(AND(K77&gt;=2,K77&lt;3),4.53, IF(AND(K77&gt;=3,K77&lt;4),3.31, IF(AND(K77&gt;=4,K77&lt;5),2.87, IF(AND(K77&gt;=5,K77&lt;6),2.65, IF(AND(K77&gt;=6,K77&lt;7),2.52, IF(AND(K77&gt;=7,K77&lt;8),2.43,"")))))))</f>
        <v/>
      </c>
      <c r="G77" s="278" t="str">
        <f>IF(AND(K77&gt;=8,K77&lt;10),2.37, IF(AND(K77&gt;=10,K77&lt;12),2.28, IF(AND(K77&gt;=12,K77&lt;14),2.23, IF(AND(K77&gt;=14,K77&lt;16),2.2, IF(AND(K77&gt;=16,K77&lt;18),2.17, IF(AND(K77&gt;=18,K77&lt;20),2.15, IF(AND(K77&gt;=20,K77&lt;25),2.13,"")))))))</f>
        <v/>
      </c>
      <c r="H77" s="278" t="str">
        <f>IF(AND(K77&gt;=25,K77&lt;30),2.11, IF(AND(K77&gt;=30,K77&lt;35),2.09, IF(AND(K77&gt;=35,K77&lt;40),2.07, IF(AND(K77&gt;=40,K77&lt;45),2.06, IF(AND(K77&gt;=45,K77&lt;50),2.06,"")))))</f>
        <v/>
      </c>
      <c r="I77" s="278">
        <f>IF(AND(K77&gt;=50,K77&lt;60),2.05, IF(AND(K77&gt;=60,K77&lt;80),2.04, IF(AND(K77&gt;=80,K77&lt;100),2.03, IF(K77=100,2.02,IF(K77&gt;100,2," ")))))</f>
        <v>2</v>
      </c>
      <c r="J77" s="279"/>
      <c r="K77" s="279" t="str">
        <f>IF(K67*2&gt;=K75,(K75^4*3)/K67^4,"")</f>
        <v/>
      </c>
      <c r="L77" s="280"/>
    </row>
    <row r="78" spans="1:12" ht="15" customHeight="1">
      <c r="C78" s="276"/>
      <c r="D78" s="276"/>
      <c r="E78" s="277"/>
      <c r="F78" s="278" t="str">
        <f>IF(AND(K78&gt;=0,K78&lt;2),13.97, IF(AND(K78&gt;=2,K78&lt;3),4.53, IF(AND(K78&gt;=3,K78&lt;4),3.31, IF(AND(K78&gt;=4,K78&lt;5),2.87, IF(AND(K78&gt;=5,K78&lt;6),2.65, IF(AND(K78&gt;=6,K78&lt;7),2.52, IF(AND(K78&gt;=7,K78&lt;8),2.43,"")))))))</f>
        <v/>
      </c>
      <c r="G78" s="278" t="str">
        <f>IF(AND(K78&gt;=8,K78&lt;10),2.37, IF(AND(K78&gt;=10,K78&lt;12),2.28, IF(AND(K78&gt;=12,K78&lt;14),2.23, IF(AND(K78&gt;=14,K78&lt;16),2.2, IF(AND(K78&gt;=16,K78&lt;18),2.17, IF(AND(K78&gt;=18,K78&lt;20),2.15, IF(AND(K78&gt;=20,K78&lt;25),2.13,"")))))))</f>
        <v/>
      </c>
      <c r="H78" s="278" t="str">
        <f>IF(AND(K78&gt;=25,K78&lt;30),2.11, IF(AND(K78&gt;=30,K78&lt;35),2.09, IF(AND(K78&gt;=35,K78&lt;40),2.07, IF(AND(K78&gt;=40,K78&lt;45),2.06, IF(AND(K78&gt;=45,K78&lt;50),2.06,"")))))</f>
        <v/>
      </c>
      <c r="I78" s="278">
        <f>IF(AND(K78&gt;=50,K78&lt;60),2.05, IF(AND(K78&gt;=60,K78&lt;80),2.04, IF(AND(K78&gt;=80,K78&lt;100),2.03, IF(K78=100,2.02,IF(K78&gt;100,2," ")))))</f>
        <v>2</v>
      </c>
      <c r="J78" s="279"/>
      <c r="K78" s="279" t="str">
        <f>IF(K68*2&gt;=K76,(K76^4*3)/K68^4,"")</f>
        <v/>
      </c>
      <c r="L78" s="280"/>
    </row>
  </sheetData>
  <sheetProtection sheet="1" objects="1" scenarios="1"/>
  <mergeCells count="96">
    <mergeCell ref="F11:G11"/>
    <mergeCell ref="A1:L1"/>
    <mergeCell ref="F3:G3"/>
    <mergeCell ref="A4:A5"/>
    <mergeCell ref="B4:B5"/>
    <mergeCell ref="D4:E4"/>
    <mergeCell ref="F4:G5"/>
    <mergeCell ref="H4:H5"/>
    <mergeCell ref="I4:I5"/>
    <mergeCell ref="L4:L5"/>
    <mergeCell ref="D5:E5"/>
    <mergeCell ref="F6:G6"/>
    <mergeCell ref="F7:G7"/>
    <mergeCell ref="F8:G8"/>
    <mergeCell ref="F9:G9"/>
    <mergeCell ref="F10:G10"/>
    <mergeCell ref="F12:G12"/>
    <mergeCell ref="F13:G13"/>
    <mergeCell ref="F14:G14"/>
    <mergeCell ref="F15:G15"/>
    <mergeCell ref="D20:E20"/>
    <mergeCell ref="F18:G18"/>
    <mergeCell ref="F22:G22"/>
    <mergeCell ref="F23:G23"/>
    <mergeCell ref="H19:H20"/>
    <mergeCell ref="I19:I20"/>
    <mergeCell ref="L19:L20"/>
    <mergeCell ref="L34:L35"/>
    <mergeCell ref="F30:G30"/>
    <mergeCell ref="D35:E35"/>
    <mergeCell ref="F36:G36"/>
    <mergeCell ref="F24:G24"/>
    <mergeCell ref="F25:G25"/>
    <mergeCell ref="F26:G26"/>
    <mergeCell ref="F27:G27"/>
    <mergeCell ref="F28:G28"/>
    <mergeCell ref="F29:G29"/>
    <mergeCell ref="F33:G33"/>
    <mergeCell ref="F37:G37"/>
    <mergeCell ref="F38:G38"/>
    <mergeCell ref="F34:G35"/>
    <mergeCell ref="H34:H35"/>
    <mergeCell ref="I34:I35"/>
    <mergeCell ref="D50:E50"/>
    <mergeCell ref="A49:A50"/>
    <mergeCell ref="B49:B50"/>
    <mergeCell ref="D49:E49"/>
    <mergeCell ref="F39:G39"/>
    <mergeCell ref="F40:G40"/>
    <mergeCell ref="F41:G41"/>
    <mergeCell ref="F42:G42"/>
    <mergeCell ref="F43:G43"/>
    <mergeCell ref="F44:G44"/>
    <mergeCell ref="F48:G48"/>
    <mergeCell ref="F49:G50"/>
    <mergeCell ref="H49:H50"/>
    <mergeCell ref="I49:I50"/>
    <mergeCell ref="L49:L50"/>
    <mergeCell ref="F45:G45"/>
    <mergeCell ref="F67:G67"/>
    <mergeCell ref="F54:G54"/>
    <mergeCell ref="F55:G55"/>
    <mergeCell ref="F56:G56"/>
    <mergeCell ref="F57:G57"/>
    <mergeCell ref="F58:G58"/>
    <mergeCell ref="F59:G59"/>
    <mergeCell ref="F52:G52"/>
    <mergeCell ref="F53:G53"/>
    <mergeCell ref="F68:G68"/>
    <mergeCell ref="I64:I65"/>
    <mergeCell ref="L64:L65"/>
    <mergeCell ref="F66:G66"/>
    <mergeCell ref="H64:H65"/>
    <mergeCell ref="F75:G75"/>
    <mergeCell ref="A19:A20"/>
    <mergeCell ref="B19:B20"/>
    <mergeCell ref="D19:E19"/>
    <mergeCell ref="F19:G20"/>
    <mergeCell ref="F21:G21"/>
    <mergeCell ref="A34:A35"/>
    <mergeCell ref="B34:B35"/>
    <mergeCell ref="D34:E34"/>
    <mergeCell ref="F69:G69"/>
    <mergeCell ref="F70:G70"/>
    <mergeCell ref="F71:G71"/>
    <mergeCell ref="F72:G72"/>
    <mergeCell ref="F73:G73"/>
    <mergeCell ref="F74:G74"/>
    <mergeCell ref="F51:G51"/>
    <mergeCell ref="A64:A65"/>
    <mergeCell ref="B64:B65"/>
    <mergeCell ref="D64:E64"/>
    <mergeCell ref="F64:G65"/>
    <mergeCell ref="F60:G60"/>
    <mergeCell ref="D65:E65"/>
    <mergeCell ref="F63:G6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6385" r:id="rId3">
          <objectPr defaultSize="0" autoPict="0" r:id="rId4">
            <anchor moveWithCells="1">
              <from>
                <xdr:col>7</xdr:col>
                <xdr:colOff>238125</xdr:colOff>
                <xdr:row>8</xdr:row>
                <xdr:rowOff>19050</xdr:rowOff>
              </from>
              <to>
                <xdr:col>7</xdr:col>
                <xdr:colOff>390525</xdr:colOff>
                <xdr:row>8</xdr:row>
                <xdr:rowOff>171450</xdr:rowOff>
              </to>
            </anchor>
          </objectPr>
        </oleObject>
      </mc:Choice>
      <mc:Fallback>
        <oleObject progId="Equation.3" shapeId="16385" r:id="rId3"/>
      </mc:Fallback>
    </mc:AlternateContent>
    <mc:AlternateContent xmlns:mc="http://schemas.openxmlformats.org/markup-compatibility/2006">
      <mc:Choice Requires="x14">
        <oleObject progId="Equation.3" shapeId="16386" r:id="rId5">
          <objectPr defaultSize="0" autoPict="0" r:id="rId4">
            <anchor moveWithCells="1">
              <from>
                <xdr:col>7</xdr:col>
                <xdr:colOff>238125</xdr:colOff>
                <xdr:row>7</xdr:row>
                <xdr:rowOff>19050</xdr:rowOff>
              </from>
              <to>
                <xdr:col>7</xdr:col>
                <xdr:colOff>390525</xdr:colOff>
                <xdr:row>7</xdr:row>
                <xdr:rowOff>171450</xdr:rowOff>
              </to>
            </anchor>
          </objectPr>
        </oleObject>
      </mc:Choice>
      <mc:Fallback>
        <oleObject progId="Equation.3" shapeId="16386" r:id="rId5"/>
      </mc:Fallback>
    </mc:AlternateContent>
    <mc:AlternateContent xmlns:mc="http://schemas.openxmlformats.org/markup-compatibility/2006">
      <mc:Choice Requires="x14">
        <oleObject progId="Equation.3" shapeId="16388" r:id="rId6">
          <objectPr defaultSize="0" autoPict="0" r:id="rId4">
            <anchor moveWithCells="1">
              <from>
                <xdr:col>7</xdr:col>
                <xdr:colOff>209550</xdr:colOff>
                <xdr:row>23</xdr:row>
                <xdr:rowOff>19050</xdr:rowOff>
              </from>
              <to>
                <xdr:col>7</xdr:col>
                <xdr:colOff>361950</xdr:colOff>
                <xdr:row>23</xdr:row>
                <xdr:rowOff>171450</xdr:rowOff>
              </to>
            </anchor>
          </objectPr>
        </oleObject>
      </mc:Choice>
      <mc:Fallback>
        <oleObject progId="Equation.3" shapeId="16388" r:id="rId6"/>
      </mc:Fallback>
    </mc:AlternateContent>
    <mc:AlternateContent xmlns:mc="http://schemas.openxmlformats.org/markup-compatibility/2006">
      <mc:Choice Requires="x14">
        <oleObject progId="Equation.3" shapeId="16390" r:id="rId7">
          <objectPr defaultSize="0" autoPict="0" r:id="rId4">
            <anchor moveWithCells="1">
              <from>
                <xdr:col>7</xdr:col>
                <xdr:colOff>209550</xdr:colOff>
                <xdr:row>38</xdr:row>
                <xdr:rowOff>19050</xdr:rowOff>
              </from>
              <to>
                <xdr:col>7</xdr:col>
                <xdr:colOff>361950</xdr:colOff>
                <xdr:row>38</xdr:row>
                <xdr:rowOff>171450</xdr:rowOff>
              </to>
            </anchor>
          </objectPr>
        </oleObject>
      </mc:Choice>
      <mc:Fallback>
        <oleObject progId="Equation.3" shapeId="16390" r:id="rId7"/>
      </mc:Fallback>
    </mc:AlternateContent>
    <mc:AlternateContent xmlns:mc="http://schemas.openxmlformats.org/markup-compatibility/2006">
      <mc:Choice Requires="x14">
        <oleObject progId="Equation.3" shapeId="16394" r:id="rId8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394" r:id="rId8"/>
      </mc:Fallback>
    </mc:AlternateContent>
    <mc:AlternateContent xmlns:mc="http://schemas.openxmlformats.org/markup-compatibility/2006">
      <mc:Choice Requires="x14">
        <oleObject progId="Equation.3" shapeId="16396" r:id="rId9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396" r:id="rId9"/>
      </mc:Fallback>
    </mc:AlternateContent>
    <mc:AlternateContent xmlns:mc="http://schemas.openxmlformats.org/markup-compatibility/2006">
      <mc:Choice Requires="x14">
        <oleObject progId="Equation.3" shapeId="16398" r:id="rId10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398" r:id="rId10"/>
      </mc:Fallback>
    </mc:AlternateContent>
    <mc:AlternateContent xmlns:mc="http://schemas.openxmlformats.org/markup-compatibility/2006">
      <mc:Choice Requires="x14">
        <oleObject progId="Equation.3" shapeId="16400" r:id="rId11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400" r:id="rId11"/>
      </mc:Fallback>
    </mc:AlternateContent>
    <mc:AlternateContent xmlns:mc="http://schemas.openxmlformats.org/markup-compatibility/2006">
      <mc:Choice Requires="x14">
        <oleObject progId="Equation.3" shapeId="16403" r:id="rId12">
          <objectPr defaultSize="0" autoPict="0" r:id="rId4">
            <anchor moveWithCells="1">
              <from>
                <xdr:col>7</xdr:col>
                <xdr:colOff>209550</xdr:colOff>
                <xdr:row>23</xdr:row>
                <xdr:rowOff>19050</xdr:rowOff>
              </from>
              <to>
                <xdr:col>7</xdr:col>
                <xdr:colOff>361950</xdr:colOff>
                <xdr:row>23</xdr:row>
                <xdr:rowOff>171450</xdr:rowOff>
              </to>
            </anchor>
          </objectPr>
        </oleObject>
      </mc:Choice>
      <mc:Fallback>
        <oleObject progId="Equation.3" shapeId="16403" r:id="rId12"/>
      </mc:Fallback>
    </mc:AlternateContent>
    <mc:AlternateContent xmlns:mc="http://schemas.openxmlformats.org/markup-compatibility/2006">
      <mc:Choice Requires="x14">
        <oleObject progId="Equation.3" shapeId="16404" r:id="rId13">
          <objectPr defaultSize="0" autoPict="0" r:id="rId4">
            <anchor moveWithCells="1">
              <from>
                <xdr:col>7</xdr:col>
                <xdr:colOff>209550</xdr:colOff>
                <xdr:row>22</xdr:row>
                <xdr:rowOff>19050</xdr:rowOff>
              </from>
              <to>
                <xdr:col>7</xdr:col>
                <xdr:colOff>361950</xdr:colOff>
                <xdr:row>22</xdr:row>
                <xdr:rowOff>171450</xdr:rowOff>
              </to>
            </anchor>
          </objectPr>
        </oleObject>
      </mc:Choice>
      <mc:Fallback>
        <oleObject progId="Equation.3" shapeId="16404" r:id="rId13"/>
      </mc:Fallback>
    </mc:AlternateContent>
    <mc:AlternateContent xmlns:mc="http://schemas.openxmlformats.org/markup-compatibility/2006">
      <mc:Choice Requires="x14">
        <oleObject progId="Equation.3" shapeId="16405" r:id="rId14">
          <objectPr defaultSize="0" autoPict="0" r:id="rId4">
            <anchor moveWithCells="1">
              <from>
                <xdr:col>7</xdr:col>
                <xdr:colOff>209550</xdr:colOff>
                <xdr:row>38</xdr:row>
                <xdr:rowOff>19050</xdr:rowOff>
              </from>
              <to>
                <xdr:col>7</xdr:col>
                <xdr:colOff>361950</xdr:colOff>
                <xdr:row>38</xdr:row>
                <xdr:rowOff>171450</xdr:rowOff>
              </to>
            </anchor>
          </objectPr>
        </oleObject>
      </mc:Choice>
      <mc:Fallback>
        <oleObject progId="Equation.3" shapeId="16405" r:id="rId14"/>
      </mc:Fallback>
    </mc:AlternateContent>
    <mc:AlternateContent xmlns:mc="http://schemas.openxmlformats.org/markup-compatibility/2006">
      <mc:Choice Requires="x14">
        <oleObject progId="Equation.3" shapeId="16406" r:id="rId15">
          <objectPr defaultSize="0" autoPict="0" r:id="rId4">
            <anchor moveWithCells="1">
              <from>
                <xdr:col>7</xdr:col>
                <xdr:colOff>209550</xdr:colOff>
                <xdr:row>37</xdr:row>
                <xdr:rowOff>19050</xdr:rowOff>
              </from>
              <to>
                <xdr:col>7</xdr:col>
                <xdr:colOff>361950</xdr:colOff>
                <xdr:row>37</xdr:row>
                <xdr:rowOff>171450</xdr:rowOff>
              </to>
            </anchor>
          </objectPr>
        </oleObject>
      </mc:Choice>
      <mc:Fallback>
        <oleObject progId="Equation.3" shapeId="16406" r:id="rId15"/>
      </mc:Fallback>
    </mc:AlternateContent>
    <mc:AlternateContent xmlns:mc="http://schemas.openxmlformats.org/markup-compatibility/2006">
      <mc:Choice Requires="x14">
        <oleObject progId="Equation.3" shapeId="16409" r:id="rId16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409" r:id="rId16"/>
      </mc:Fallback>
    </mc:AlternateContent>
    <mc:AlternateContent xmlns:mc="http://schemas.openxmlformats.org/markup-compatibility/2006">
      <mc:Choice Requires="x14">
        <oleObject progId="Equation.3" shapeId="16410" r:id="rId17">
          <objectPr defaultSize="0" autoPict="0" r:id="rId4">
            <anchor moveWithCells="1">
              <from>
                <xdr:col>7</xdr:col>
                <xdr:colOff>209550</xdr:colOff>
                <xdr:row>52</xdr:row>
                <xdr:rowOff>19050</xdr:rowOff>
              </from>
              <to>
                <xdr:col>7</xdr:col>
                <xdr:colOff>361950</xdr:colOff>
                <xdr:row>52</xdr:row>
                <xdr:rowOff>171450</xdr:rowOff>
              </to>
            </anchor>
          </objectPr>
        </oleObject>
      </mc:Choice>
      <mc:Fallback>
        <oleObject progId="Equation.3" shapeId="16410" r:id="rId17"/>
      </mc:Fallback>
    </mc:AlternateContent>
    <mc:AlternateContent xmlns:mc="http://schemas.openxmlformats.org/markup-compatibility/2006">
      <mc:Choice Requires="x14">
        <oleObject progId="Equation.3" shapeId="16413" r:id="rId18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413" r:id="rId18"/>
      </mc:Fallback>
    </mc:AlternateContent>
    <mc:AlternateContent xmlns:mc="http://schemas.openxmlformats.org/markup-compatibility/2006">
      <mc:Choice Requires="x14">
        <oleObject progId="Equation.3" shapeId="16414" r:id="rId19">
          <objectPr defaultSize="0" autoPict="0" r:id="rId4">
            <anchor moveWithCells="1">
              <from>
                <xdr:col>7</xdr:col>
                <xdr:colOff>209550</xdr:colOff>
                <xdr:row>67</xdr:row>
                <xdr:rowOff>19050</xdr:rowOff>
              </from>
              <to>
                <xdr:col>7</xdr:col>
                <xdr:colOff>361950</xdr:colOff>
                <xdr:row>67</xdr:row>
                <xdr:rowOff>171450</xdr:rowOff>
              </to>
            </anchor>
          </objectPr>
        </oleObject>
      </mc:Choice>
      <mc:Fallback>
        <oleObject progId="Equation.3" shapeId="16414" r:id="rId19"/>
      </mc:Fallback>
    </mc:AlternateContent>
    <mc:AlternateContent xmlns:mc="http://schemas.openxmlformats.org/markup-compatibility/2006">
      <mc:Choice Requires="x14">
        <oleObject progId="Equation.3" shapeId="16415" r:id="rId20">
          <objectPr defaultSize="0" autoPict="0" r:id="rId4">
            <anchor moveWithCells="1">
              <from>
                <xdr:col>7</xdr:col>
                <xdr:colOff>247650</xdr:colOff>
                <xdr:row>6</xdr:row>
                <xdr:rowOff>19050</xdr:rowOff>
              </from>
              <to>
                <xdr:col>7</xdr:col>
                <xdr:colOff>400050</xdr:colOff>
                <xdr:row>6</xdr:row>
                <xdr:rowOff>171450</xdr:rowOff>
              </to>
            </anchor>
          </objectPr>
        </oleObject>
      </mc:Choice>
      <mc:Fallback>
        <oleObject progId="Equation.3" shapeId="16415" r:id="rId20"/>
      </mc:Fallback>
    </mc:AlternateContent>
    <mc:AlternateContent xmlns:mc="http://schemas.openxmlformats.org/markup-compatibility/2006">
      <mc:Choice Requires="x14">
        <oleObject progId="Equation.3" shapeId="16416" r:id="rId21">
          <objectPr defaultSize="0" autoPict="0" r:id="rId4">
            <anchor moveWithCells="1">
              <from>
                <xdr:col>7</xdr:col>
                <xdr:colOff>238125</xdr:colOff>
                <xdr:row>23</xdr:row>
                <xdr:rowOff>19050</xdr:rowOff>
              </from>
              <to>
                <xdr:col>7</xdr:col>
                <xdr:colOff>390525</xdr:colOff>
                <xdr:row>23</xdr:row>
                <xdr:rowOff>171450</xdr:rowOff>
              </to>
            </anchor>
          </objectPr>
        </oleObject>
      </mc:Choice>
      <mc:Fallback>
        <oleObject progId="Equation.3" shapeId="16416" r:id="rId21"/>
      </mc:Fallback>
    </mc:AlternateContent>
    <mc:AlternateContent xmlns:mc="http://schemas.openxmlformats.org/markup-compatibility/2006">
      <mc:Choice Requires="x14">
        <oleObject progId="Equation.3" shapeId="16417" r:id="rId22">
          <objectPr defaultSize="0" autoPict="0" r:id="rId4">
            <anchor moveWithCells="1">
              <from>
                <xdr:col>7</xdr:col>
                <xdr:colOff>238125</xdr:colOff>
                <xdr:row>22</xdr:row>
                <xdr:rowOff>19050</xdr:rowOff>
              </from>
              <to>
                <xdr:col>7</xdr:col>
                <xdr:colOff>390525</xdr:colOff>
                <xdr:row>22</xdr:row>
                <xdr:rowOff>171450</xdr:rowOff>
              </to>
            </anchor>
          </objectPr>
        </oleObject>
      </mc:Choice>
      <mc:Fallback>
        <oleObject progId="Equation.3" shapeId="16417" r:id="rId22"/>
      </mc:Fallback>
    </mc:AlternateContent>
    <mc:AlternateContent xmlns:mc="http://schemas.openxmlformats.org/markup-compatibility/2006">
      <mc:Choice Requires="x14">
        <oleObject progId="Equation.3" shapeId="16418" r:id="rId23">
          <objectPr defaultSize="0" autoPict="0" r:id="rId4">
            <anchor moveWithCells="1">
              <from>
                <xdr:col>7</xdr:col>
                <xdr:colOff>247650</xdr:colOff>
                <xdr:row>21</xdr:row>
                <xdr:rowOff>19050</xdr:rowOff>
              </from>
              <to>
                <xdr:col>7</xdr:col>
                <xdr:colOff>400050</xdr:colOff>
                <xdr:row>21</xdr:row>
                <xdr:rowOff>171450</xdr:rowOff>
              </to>
            </anchor>
          </objectPr>
        </oleObject>
      </mc:Choice>
      <mc:Fallback>
        <oleObject progId="Equation.3" shapeId="16418" r:id="rId23"/>
      </mc:Fallback>
    </mc:AlternateContent>
    <mc:AlternateContent xmlns:mc="http://schemas.openxmlformats.org/markup-compatibility/2006">
      <mc:Choice Requires="x14">
        <oleObject progId="Equation.3" shapeId="16420" r:id="rId24">
          <objectPr defaultSize="0" autoPict="0" r:id="rId4">
            <anchor moveWithCells="1">
              <from>
                <xdr:col>7</xdr:col>
                <xdr:colOff>209550</xdr:colOff>
                <xdr:row>38</xdr:row>
                <xdr:rowOff>19050</xdr:rowOff>
              </from>
              <to>
                <xdr:col>7</xdr:col>
                <xdr:colOff>361950</xdr:colOff>
                <xdr:row>38</xdr:row>
                <xdr:rowOff>171450</xdr:rowOff>
              </to>
            </anchor>
          </objectPr>
        </oleObject>
      </mc:Choice>
      <mc:Fallback>
        <oleObject progId="Equation.3" shapeId="16420" r:id="rId24"/>
      </mc:Fallback>
    </mc:AlternateContent>
    <mc:AlternateContent xmlns:mc="http://schemas.openxmlformats.org/markup-compatibility/2006">
      <mc:Choice Requires="x14">
        <oleObject progId="Equation.3" shapeId="16421" r:id="rId25">
          <objectPr defaultSize="0" autoPict="0" r:id="rId4">
            <anchor moveWithCells="1">
              <from>
                <xdr:col>7</xdr:col>
                <xdr:colOff>209550</xdr:colOff>
                <xdr:row>38</xdr:row>
                <xdr:rowOff>19050</xdr:rowOff>
              </from>
              <to>
                <xdr:col>7</xdr:col>
                <xdr:colOff>361950</xdr:colOff>
                <xdr:row>38</xdr:row>
                <xdr:rowOff>171450</xdr:rowOff>
              </to>
            </anchor>
          </objectPr>
        </oleObject>
      </mc:Choice>
      <mc:Fallback>
        <oleObject progId="Equation.3" shapeId="16421" r:id="rId25"/>
      </mc:Fallback>
    </mc:AlternateContent>
    <mc:AlternateContent xmlns:mc="http://schemas.openxmlformats.org/markup-compatibility/2006">
      <mc:Choice Requires="x14">
        <oleObject progId="Equation.3" shapeId="16422" r:id="rId26">
          <objectPr defaultSize="0" autoPict="0" r:id="rId4">
            <anchor moveWithCells="1">
              <from>
                <xdr:col>7</xdr:col>
                <xdr:colOff>209550</xdr:colOff>
                <xdr:row>37</xdr:row>
                <xdr:rowOff>19050</xdr:rowOff>
              </from>
              <to>
                <xdr:col>7</xdr:col>
                <xdr:colOff>361950</xdr:colOff>
                <xdr:row>37</xdr:row>
                <xdr:rowOff>171450</xdr:rowOff>
              </to>
            </anchor>
          </objectPr>
        </oleObject>
      </mc:Choice>
      <mc:Fallback>
        <oleObject progId="Equation.3" shapeId="16422" r:id="rId26"/>
      </mc:Fallback>
    </mc:AlternateContent>
    <mc:AlternateContent xmlns:mc="http://schemas.openxmlformats.org/markup-compatibility/2006">
      <mc:Choice Requires="x14">
        <oleObject progId="Equation.3" shapeId="16423" r:id="rId27">
          <objectPr defaultSize="0" autoPict="0" r:id="rId4">
            <anchor moveWithCells="1">
              <from>
                <xdr:col>7</xdr:col>
                <xdr:colOff>238125</xdr:colOff>
                <xdr:row>38</xdr:row>
                <xdr:rowOff>19050</xdr:rowOff>
              </from>
              <to>
                <xdr:col>7</xdr:col>
                <xdr:colOff>390525</xdr:colOff>
                <xdr:row>38</xdr:row>
                <xdr:rowOff>171450</xdr:rowOff>
              </to>
            </anchor>
          </objectPr>
        </oleObject>
      </mc:Choice>
      <mc:Fallback>
        <oleObject progId="Equation.3" shapeId="16423" r:id="rId27"/>
      </mc:Fallback>
    </mc:AlternateContent>
    <mc:AlternateContent xmlns:mc="http://schemas.openxmlformats.org/markup-compatibility/2006">
      <mc:Choice Requires="x14">
        <oleObject progId="Equation.3" shapeId="16424" r:id="rId28">
          <objectPr defaultSize="0" autoPict="0" r:id="rId4">
            <anchor moveWithCells="1">
              <from>
                <xdr:col>7</xdr:col>
                <xdr:colOff>238125</xdr:colOff>
                <xdr:row>37</xdr:row>
                <xdr:rowOff>19050</xdr:rowOff>
              </from>
              <to>
                <xdr:col>7</xdr:col>
                <xdr:colOff>390525</xdr:colOff>
                <xdr:row>37</xdr:row>
                <xdr:rowOff>171450</xdr:rowOff>
              </to>
            </anchor>
          </objectPr>
        </oleObject>
      </mc:Choice>
      <mc:Fallback>
        <oleObject progId="Equation.3" shapeId="16424" r:id="rId28"/>
      </mc:Fallback>
    </mc:AlternateContent>
    <mc:AlternateContent xmlns:mc="http://schemas.openxmlformats.org/markup-compatibility/2006">
      <mc:Choice Requires="x14">
        <oleObject progId="Equation.3" shapeId="16425" r:id="rId29">
          <objectPr defaultSize="0" autoPict="0" r:id="rId4">
            <anchor moveWithCells="1">
              <from>
                <xdr:col>7</xdr:col>
                <xdr:colOff>247650</xdr:colOff>
                <xdr:row>36</xdr:row>
                <xdr:rowOff>19050</xdr:rowOff>
              </from>
              <to>
                <xdr:col>7</xdr:col>
                <xdr:colOff>400050</xdr:colOff>
                <xdr:row>36</xdr:row>
                <xdr:rowOff>171450</xdr:rowOff>
              </to>
            </anchor>
          </objectPr>
        </oleObject>
      </mc:Choice>
      <mc:Fallback>
        <oleObject progId="Equation.3" shapeId="16425" r:id="rId29"/>
      </mc:Fallback>
    </mc:AlternateContent>
    <mc:AlternateContent xmlns:mc="http://schemas.openxmlformats.org/markup-compatibility/2006">
      <mc:Choice Requires="x14">
        <oleObject progId="Equation.3" shapeId="16427" r:id="rId30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427" r:id="rId30"/>
      </mc:Fallback>
    </mc:AlternateContent>
    <mc:AlternateContent xmlns:mc="http://schemas.openxmlformats.org/markup-compatibility/2006">
      <mc:Choice Requires="x14">
        <oleObject progId="Equation.3" shapeId="16428" r:id="rId31">
          <objectPr defaultSize="0" autoPict="0" r:id="rId4">
            <anchor moveWithCells="1">
              <from>
                <xdr:col>7</xdr:col>
                <xdr:colOff>209550</xdr:colOff>
                <xdr:row>53</xdr:row>
                <xdr:rowOff>19050</xdr:rowOff>
              </from>
              <to>
                <xdr:col>7</xdr:col>
                <xdr:colOff>361950</xdr:colOff>
                <xdr:row>53</xdr:row>
                <xdr:rowOff>171450</xdr:rowOff>
              </to>
            </anchor>
          </objectPr>
        </oleObject>
      </mc:Choice>
      <mc:Fallback>
        <oleObject progId="Equation.3" shapeId="16428" r:id="rId31"/>
      </mc:Fallback>
    </mc:AlternateContent>
    <mc:AlternateContent xmlns:mc="http://schemas.openxmlformats.org/markup-compatibility/2006">
      <mc:Choice Requires="x14">
        <oleObject progId="Equation.3" shapeId="16429" r:id="rId32">
          <objectPr defaultSize="0" autoPict="0" r:id="rId4">
            <anchor moveWithCells="1">
              <from>
                <xdr:col>7</xdr:col>
                <xdr:colOff>209550</xdr:colOff>
                <xdr:row>52</xdr:row>
                <xdr:rowOff>19050</xdr:rowOff>
              </from>
              <to>
                <xdr:col>7</xdr:col>
                <xdr:colOff>361950</xdr:colOff>
                <xdr:row>52</xdr:row>
                <xdr:rowOff>171450</xdr:rowOff>
              </to>
            </anchor>
          </objectPr>
        </oleObject>
      </mc:Choice>
      <mc:Fallback>
        <oleObject progId="Equation.3" shapeId="16429" r:id="rId32"/>
      </mc:Fallback>
    </mc:AlternateContent>
    <mc:AlternateContent xmlns:mc="http://schemas.openxmlformats.org/markup-compatibility/2006">
      <mc:Choice Requires="x14">
        <oleObject progId="Equation.3" shapeId="16430" r:id="rId33">
          <objectPr defaultSize="0" autoPict="0" r:id="rId4">
            <anchor moveWithCells="1">
              <from>
                <xdr:col>7</xdr:col>
                <xdr:colOff>238125</xdr:colOff>
                <xdr:row>53</xdr:row>
                <xdr:rowOff>19050</xdr:rowOff>
              </from>
              <to>
                <xdr:col>7</xdr:col>
                <xdr:colOff>390525</xdr:colOff>
                <xdr:row>53</xdr:row>
                <xdr:rowOff>171450</xdr:rowOff>
              </to>
            </anchor>
          </objectPr>
        </oleObject>
      </mc:Choice>
      <mc:Fallback>
        <oleObject progId="Equation.3" shapeId="16430" r:id="rId33"/>
      </mc:Fallback>
    </mc:AlternateContent>
    <mc:AlternateContent xmlns:mc="http://schemas.openxmlformats.org/markup-compatibility/2006">
      <mc:Choice Requires="x14">
        <oleObject progId="Equation.3" shapeId="16431" r:id="rId34">
          <objectPr defaultSize="0" autoPict="0" r:id="rId4">
            <anchor moveWithCells="1">
              <from>
                <xdr:col>7</xdr:col>
                <xdr:colOff>238125</xdr:colOff>
                <xdr:row>52</xdr:row>
                <xdr:rowOff>19050</xdr:rowOff>
              </from>
              <to>
                <xdr:col>7</xdr:col>
                <xdr:colOff>390525</xdr:colOff>
                <xdr:row>52</xdr:row>
                <xdr:rowOff>171450</xdr:rowOff>
              </to>
            </anchor>
          </objectPr>
        </oleObject>
      </mc:Choice>
      <mc:Fallback>
        <oleObject progId="Equation.3" shapeId="16431" r:id="rId34"/>
      </mc:Fallback>
    </mc:AlternateContent>
    <mc:AlternateContent xmlns:mc="http://schemas.openxmlformats.org/markup-compatibility/2006">
      <mc:Choice Requires="x14">
        <oleObject progId="Equation.3" shapeId="16432" r:id="rId35">
          <objectPr defaultSize="0" autoPict="0" r:id="rId4">
            <anchor moveWithCells="1">
              <from>
                <xdr:col>7</xdr:col>
                <xdr:colOff>247650</xdr:colOff>
                <xdr:row>51</xdr:row>
                <xdr:rowOff>19050</xdr:rowOff>
              </from>
              <to>
                <xdr:col>7</xdr:col>
                <xdr:colOff>400050</xdr:colOff>
                <xdr:row>51</xdr:row>
                <xdr:rowOff>171450</xdr:rowOff>
              </to>
            </anchor>
          </objectPr>
        </oleObject>
      </mc:Choice>
      <mc:Fallback>
        <oleObject progId="Equation.3" shapeId="16432" r:id="rId35"/>
      </mc:Fallback>
    </mc:AlternateContent>
    <mc:AlternateContent xmlns:mc="http://schemas.openxmlformats.org/markup-compatibility/2006">
      <mc:Choice Requires="x14">
        <oleObject progId="Equation.3" shapeId="16434" r:id="rId36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434" r:id="rId36"/>
      </mc:Fallback>
    </mc:AlternateContent>
    <mc:AlternateContent xmlns:mc="http://schemas.openxmlformats.org/markup-compatibility/2006">
      <mc:Choice Requires="x14">
        <oleObject progId="Equation.3" shapeId="16435" r:id="rId37">
          <objectPr defaultSize="0" autoPict="0" r:id="rId4">
            <anchor moveWithCells="1">
              <from>
                <xdr:col>7</xdr:col>
                <xdr:colOff>209550</xdr:colOff>
                <xdr:row>68</xdr:row>
                <xdr:rowOff>19050</xdr:rowOff>
              </from>
              <to>
                <xdr:col>7</xdr:col>
                <xdr:colOff>361950</xdr:colOff>
                <xdr:row>68</xdr:row>
                <xdr:rowOff>171450</xdr:rowOff>
              </to>
            </anchor>
          </objectPr>
        </oleObject>
      </mc:Choice>
      <mc:Fallback>
        <oleObject progId="Equation.3" shapeId="16435" r:id="rId37"/>
      </mc:Fallback>
    </mc:AlternateContent>
    <mc:AlternateContent xmlns:mc="http://schemas.openxmlformats.org/markup-compatibility/2006">
      <mc:Choice Requires="x14">
        <oleObject progId="Equation.3" shapeId="16436" r:id="rId38">
          <objectPr defaultSize="0" autoPict="0" r:id="rId4">
            <anchor moveWithCells="1">
              <from>
                <xdr:col>7</xdr:col>
                <xdr:colOff>209550</xdr:colOff>
                <xdr:row>67</xdr:row>
                <xdr:rowOff>19050</xdr:rowOff>
              </from>
              <to>
                <xdr:col>7</xdr:col>
                <xdr:colOff>361950</xdr:colOff>
                <xdr:row>67</xdr:row>
                <xdr:rowOff>171450</xdr:rowOff>
              </to>
            </anchor>
          </objectPr>
        </oleObject>
      </mc:Choice>
      <mc:Fallback>
        <oleObject progId="Equation.3" shapeId="16436" r:id="rId38"/>
      </mc:Fallback>
    </mc:AlternateContent>
    <mc:AlternateContent xmlns:mc="http://schemas.openxmlformats.org/markup-compatibility/2006">
      <mc:Choice Requires="x14">
        <oleObject progId="Equation.3" shapeId="16437" r:id="rId39">
          <objectPr defaultSize="0" autoPict="0" r:id="rId4">
            <anchor moveWithCells="1">
              <from>
                <xdr:col>7</xdr:col>
                <xdr:colOff>238125</xdr:colOff>
                <xdr:row>68</xdr:row>
                <xdr:rowOff>19050</xdr:rowOff>
              </from>
              <to>
                <xdr:col>7</xdr:col>
                <xdr:colOff>390525</xdr:colOff>
                <xdr:row>68</xdr:row>
                <xdr:rowOff>171450</xdr:rowOff>
              </to>
            </anchor>
          </objectPr>
        </oleObject>
      </mc:Choice>
      <mc:Fallback>
        <oleObject progId="Equation.3" shapeId="16437" r:id="rId39"/>
      </mc:Fallback>
    </mc:AlternateContent>
    <mc:AlternateContent xmlns:mc="http://schemas.openxmlformats.org/markup-compatibility/2006">
      <mc:Choice Requires="x14">
        <oleObject progId="Equation.3" shapeId="16438" r:id="rId40">
          <objectPr defaultSize="0" autoPict="0" r:id="rId4">
            <anchor moveWithCells="1">
              <from>
                <xdr:col>7</xdr:col>
                <xdr:colOff>238125</xdr:colOff>
                <xdr:row>67</xdr:row>
                <xdr:rowOff>19050</xdr:rowOff>
              </from>
              <to>
                <xdr:col>7</xdr:col>
                <xdr:colOff>390525</xdr:colOff>
                <xdr:row>67</xdr:row>
                <xdr:rowOff>171450</xdr:rowOff>
              </to>
            </anchor>
          </objectPr>
        </oleObject>
      </mc:Choice>
      <mc:Fallback>
        <oleObject progId="Equation.3" shapeId="16438" r:id="rId40"/>
      </mc:Fallback>
    </mc:AlternateContent>
    <mc:AlternateContent xmlns:mc="http://schemas.openxmlformats.org/markup-compatibility/2006">
      <mc:Choice Requires="x14">
        <oleObject progId="Equation.3" shapeId="16439" r:id="rId41">
          <objectPr defaultSize="0" autoPict="0" r:id="rId4">
            <anchor moveWithCells="1">
              <from>
                <xdr:col>7</xdr:col>
                <xdr:colOff>247650</xdr:colOff>
                <xdr:row>66</xdr:row>
                <xdr:rowOff>19050</xdr:rowOff>
              </from>
              <to>
                <xdr:col>7</xdr:col>
                <xdr:colOff>400050</xdr:colOff>
                <xdr:row>66</xdr:row>
                <xdr:rowOff>171450</xdr:rowOff>
              </to>
            </anchor>
          </objectPr>
        </oleObject>
      </mc:Choice>
      <mc:Fallback>
        <oleObject progId="Equation.3" shapeId="16439" r:id="rId4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3:K25"/>
  <sheetViews>
    <sheetView workbookViewId="0">
      <selection activeCell="C14" sqref="C14"/>
    </sheetView>
  </sheetViews>
  <sheetFormatPr defaultRowHeight="15"/>
  <cols>
    <col min="1" max="1" width="3.5703125" customWidth="1"/>
    <col min="2" max="2" width="9.7109375" style="4" customWidth="1"/>
    <col min="3" max="3" width="5.140625" style="4" customWidth="1"/>
    <col min="4" max="4" width="3" style="4" customWidth="1"/>
    <col min="5" max="5" width="9.7109375" style="4" customWidth="1"/>
    <col min="6" max="6" width="5.140625" style="4" customWidth="1"/>
    <col min="7" max="7" width="3" style="4" customWidth="1"/>
    <col min="8" max="8" width="2.7109375" style="4" customWidth="1"/>
    <col min="9" max="9" width="6.85546875" style="4" bestFit="1" customWidth="1"/>
    <col min="10" max="10" width="5.5703125" style="4" customWidth="1"/>
    <col min="11" max="11" width="3" style="4" customWidth="1"/>
  </cols>
  <sheetData>
    <row r="3" spans="2:11" ht="23.25">
      <c r="B3" s="609" t="s">
        <v>13</v>
      </c>
      <c r="C3" s="610"/>
      <c r="D3" s="610"/>
      <c r="E3" s="610"/>
      <c r="F3" s="610"/>
      <c r="G3" s="611"/>
      <c r="I3" s="592" t="s">
        <v>34</v>
      </c>
      <c r="J3" s="593"/>
      <c r="K3" s="594"/>
    </row>
    <row r="4" spans="2:11" ht="26.25">
      <c r="B4" s="598" t="s">
        <v>16</v>
      </c>
      <c r="C4" s="599"/>
      <c r="D4" s="599"/>
      <c r="E4" s="599"/>
      <c r="F4" s="599"/>
      <c r="G4" s="600"/>
      <c r="I4" s="595"/>
      <c r="J4" s="596"/>
      <c r="K4" s="597"/>
    </row>
    <row r="5" spans="2:11" ht="26.25">
      <c r="B5" s="612" t="s">
        <v>17</v>
      </c>
      <c r="C5" s="613"/>
      <c r="D5" s="613"/>
      <c r="E5" s="614">
        <v>42526</v>
      </c>
      <c r="F5" s="615"/>
      <c r="G5" s="616"/>
      <c r="I5" s="598" t="s">
        <v>35</v>
      </c>
      <c r="J5" s="599"/>
      <c r="K5" s="600"/>
    </row>
    <row r="6" spans="2:11" ht="26.25">
      <c r="B6" s="22" t="s">
        <v>18</v>
      </c>
      <c r="C6" s="603" t="s">
        <v>19</v>
      </c>
      <c r="D6" s="604"/>
      <c r="E6" s="23" t="s">
        <v>18</v>
      </c>
      <c r="F6" s="603" t="s">
        <v>19</v>
      </c>
      <c r="G6" s="604"/>
      <c r="I6" s="67" t="s">
        <v>17</v>
      </c>
      <c r="J6" s="601">
        <v>42676</v>
      </c>
      <c r="K6" s="602"/>
    </row>
    <row r="7" spans="2:11" ht="26.25">
      <c r="B7" s="27" t="s">
        <v>14</v>
      </c>
      <c r="C7" s="607" t="s">
        <v>20</v>
      </c>
      <c r="D7" s="608"/>
      <c r="E7" s="27" t="s">
        <v>14</v>
      </c>
      <c r="F7" s="607" t="s">
        <v>21</v>
      </c>
      <c r="G7" s="608"/>
      <c r="I7" s="22" t="s">
        <v>18</v>
      </c>
      <c r="J7" s="603" t="s">
        <v>19</v>
      </c>
      <c r="K7" s="604"/>
    </row>
    <row r="8" spans="2:11" ht="23.25">
      <c r="B8" s="28">
        <v>-40.0092</v>
      </c>
      <c r="C8" s="29">
        <v>0.03</v>
      </c>
      <c r="D8" s="30" t="s">
        <v>22</v>
      </c>
      <c r="E8" s="31">
        <v>-80.023600000000002</v>
      </c>
      <c r="F8" s="29">
        <v>0.03</v>
      </c>
      <c r="G8" s="30" t="s">
        <v>22</v>
      </c>
      <c r="I8" s="27" t="s">
        <v>14</v>
      </c>
      <c r="J8" s="605"/>
      <c r="K8" s="606"/>
    </row>
    <row r="9" spans="2:11" ht="23.25">
      <c r="B9" s="28">
        <v>-1.4499999999999999E-3</v>
      </c>
      <c r="C9" s="29">
        <v>0.03</v>
      </c>
      <c r="D9" s="30" t="s">
        <v>22</v>
      </c>
      <c r="E9" s="31">
        <v>-40.0092</v>
      </c>
      <c r="F9" s="29">
        <v>0.03</v>
      </c>
      <c r="G9" s="30" t="s">
        <v>22</v>
      </c>
      <c r="I9" s="68">
        <v>250</v>
      </c>
      <c r="J9" s="69">
        <v>0.7</v>
      </c>
      <c r="K9" s="30" t="s">
        <v>22</v>
      </c>
    </row>
    <row r="10" spans="2:11" ht="23.25">
      <c r="B10" s="28">
        <v>50.042650000000002</v>
      </c>
      <c r="C10" s="29">
        <v>0.03</v>
      </c>
      <c r="D10" s="30" t="s">
        <v>22</v>
      </c>
      <c r="E10" s="31">
        <v>-1.4499999999999999E-3</v>
      </c>
      <c r="F10" s="29">
        <v>0.03</v>
      </c>
      <c r="G10" s="30" t="s">
        <v>22</v>
      </c>
      <c r="I10" s="68">
        <v>500</v>
      </c>
      <c r="J10" s="69">
        <v>0.7</v>
      </c>
      <c r="K10" s="30" t="s">
        <v>22</v>
      </c>
    </row>
    <row r="11" spans="2:11" ht="23.25">
      <c r="B11" s="28">
        <v>100.05119000000001</v>
      </c>
      <c r="C11" s="29">
        <v>0.03</v>
      </c>
      <c r="D11" s="30" t="s">
        <v>22</v>
      </c>
      <c r="E11" s="31">
        <v>50.042650000000002</v>
      </c>
      <c r="F11" s="29">
        <v>0.03</v>
      </c>
      <c r="G11" s="30" t="s">
        <v>22</v>
      </c>
      <c r="I11" s="68">
        <v>750</v>
      </c>
      <c r="J11" s="69">
        <v>2.6</v>
      </c>
      <c r="K11" s="30" t="s">
        <v>22</v>
      </c>
    </row>
    <row r="12" spans="2:11" ht="23.25">
      <c r="B12" s="28">
        <v>150.05118999999999</v>
      </c>
      <c r="C12" s="29">
        <v>0.03</v>
      </c>
      <c r="D12" s="30" t="s">
        <v>22</v>
      </c>
      <c r="E12" s="33">
        <v>100.05177</v>
      </c>
      <c r="F12" s="29">
        <v>0.03</v>
      </c>
      <c r="G12" s="30" t="s">
        <v>22</v>
      </c>
      <c r="I12" s="68">
        <v>1200</v>
      </c>
      <c r="J12" s="69">
        <v>2.6</v>
      </c>
      <c r="K12" s="30" t="s">
        <v>22</v>
      </c>
    </row>
    <row r="13" spans="2:11" ht="23.25">
      <c r="B13" s="28">
        <v>200.05239</v>
      </c>
      <c r="C13" s="29">
        <v>0.03</v>
      </c>
      <c r="D13" s="30" t="s">
        <v>22</v>
      </c>
      <c r="E13" s="34"/>
      <c r="F13" s="35"/>
      <c r="G13" s="36"/>
      <c r="I13" s="70"/>
      <c r="J13" s="71"/>
      <c r="K13" s="39"/>
    </row>
    <row r="14" spans="2:11" ht="23.25">
      <c r="B14" s="28">
        <v>250.07718</v>
      </c>
      <c r="C14" s="29">
        <v>0.03</v>
      </c>
      <c r="D14" s="30" t="s">
        <v>22</v>
      </c>
      <c r="E14" s="37"/>
      <c r="F14" s="38"/>
      <c r="G14" s="39"/>
      <c r="I14" s="70"/>
      <c r="J14" s="71"/>
      <c r="K14" s="39"/>
    </row>
    <row r="15" spans="2:11" ht="23.25">
      <c r="B15" s="40"/>
      <c r="C15" s="39"/>
      <c r="D15" s="39"/>
      <c r="E15" s="39"/>
      <c r="F15" s="41"/>
      <c r="G15" s="39"/>
      <c r="I15" s="70"/>
      <c r="J15" s="71"/>
      <c r="K15" s="39"/>
    </row>
    <row r="16" spans="2:11" ht="23.25">
      <c r="I16" s="70"/>
      <c r="J16" s="71"/>
      <c r="K16" s="39"/>
    </row>
    <row r="17" spans="3:11" ht="23.25">
      <c r="I17" s="40"/>
      <c r="J17" s="39"/>
      <c r="K17" s="39"/>
    </row>
    <row r="23" spans="3:11">
      <c r="C23" s="4" t="s">
        <v>23</v>
      </c>
    </row>
    <row r="25" spans="3:11">
      <c r="J25" s="4" t="s">
        <v>23</v>
      </c>
    </row>
  </sheetData>
  <mergeCells count="12">
    <mergeCell ref="I3:K4"/>
    <mergeCell ref="I5:K5"/>
    <mergeCell ref="J6:K6"/>
    <mergeCell ref="J7:K8"/>
    <mergeCell ref="C7:D7"/>
    <mergeCell ref="F6:G6"/>
    <mergeCell ref="F7:G7"/>
    <mergeCell ref="B3:G3"/>
    <mergeCell ref="B4:G4"/>
    <mergeCell ref="B5:D5"/>
    <mergeCell ref="E5:G5"/>
    <mergeCell ref="C6:D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53</vt:i4>
      </vt:variant>
    </vt:vector>
  </HeadingPairs>
  <TitlesOfParts>
    <vt:vector size="60" baseType="lpstr">
      <vt:lpstr>Data</vt:lpstr>
      <vt:lpstr>Certificate</vt:lpstr>
      <vt:lpstr>Report</vt:lpstr>
      <vt:lpstr>Result</vt:lpstr>
      <vt:lpstr>Uncertainty Budget</vt:lpstr>
      <vt:lpstr>UCB New '2016</vt:lpstr>
      <vt:lpstr>Cert of STD</vt:lpstr>
      <vt:lpstr>cert</vt:lpstr>
      <vt:lpstr>Certificate!Print_Area</vt:lpstr>
      <vt:lpstr>Data!Print_Area</vt:lpstr>
      <vt:lpstr>Report!Print_Area</vt:lpstr>
      <vt:lpstr>Result!Print_Area</vt:lpstr>
      <vt:lpstr>resstd</vt:lpstr>
      <vt:lpstr>resstd1</vt:lpstr>
      <vt:lpstr>resstd2</vt:lpstr>
      <vt:lpstr>resuuc</vt:lpstr>
      <vt:lpstr>setp1</vt:lpstr>
      <vt:lpstr>setp2</vt:lpstr>
      <vt:lpstr>setp3</vt:lpstr>
      <vt:lpstr>setp4</vt:lpstr>
      <vt:lpstr>setp5</vt:lpstr>
      <vt:lpstr>Shortt</vt:lpstr>
      <vt:lpstr>stdav1</vt:lpstr>
      <vt:lpstr>stdav2</vt:lpstr>
      <vt:lpstr>stdav3</vt:lpstr>
      <vt:lpstr>stdav4</vt:lpstr>
      <vt:lpstr>stdav5</vt:lpstr>
      <vt:lpstr>stdrep1</vt:lpstr>
      <vt:lpstr>stdrep2</vt:lpstr>
      <vt:lpstr>stdrep3</vt:lpstr>
      <vt:lpstr>stdrep4</vt:lpstr>
      <vt:lpstr>stdrep5</vt:lpstr>
      <vt:lpstr>temp0</vt:lpstr>
      <vt:lpstr>temp100</vt:lpstr>
      <vt:lpstr>temp1200</vt:lpstr>
      <vt:lpstr>temp150</vt:lpstr>
      <vt:lpstr>temp200</vt:lpstr>
      <vt:lpstr>temp250</vt:lpstr>
      <vt:lpstr>temp3250</vt:lpstr>
      <vt:lpstr>temp40</vt:lpstr>
      <vt:lpstr>temp40m</vt:lpstr>
      <vt:lpstr>temp40mmm</vt:lpstr>
      <vt:lpstr>temp50</vt:lpstr>
      <vt:lpstr>temp500</vt:lpstr>
      <vt:lpstr>temp750</vt:lpstr>
      <vt:lpstr>ucer1</vt:lpstr>
      <vt:lpstr>ucer2</vt:lpstr>
      <vt:lpstr>ucer3</vt:lpstr>
      <vt:lpstr>ucer4</vt:lpstr>
      <vt:lpstr>ucer5</vt:lpstr>
      <vt:lpstr>uucav1</vt:lpstr>
      <vt:lpstr>uucav2</vt:lpstr>
      <vt:lpstr>uucav3</vt:lpstr>
      <vt:lpstr>uucav4</vt:lpstr>
      <vt:lpstr>uucav5</vt:lpstr>
      <vt:lpstr>uucrep1</vt:lpstr>
      <vt:lpstr>uucrep2</vt:lpstr>
      <vt:lpstr>uucrep3</vt:lpstr>
      <vt:lpstr>uucrep4</vt:lpstr>
      <vt:lpstr>uucrep5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2017-03-18T07:44:50Z</cp:lastPrinted>
  <dcterms:created xsi:type="dcterms:W3CDTF">2015-10-03T04:51:17Z</dcterms:created>
  <dcterms:modified xsi:type="dcterms:W3CDTF">2017-07-18T16:30:38Z</dcterms:modified>
</cp:coreProperties>
</file>