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1-29\"/>
    </mc:Choice>
  </mc:AlternateContent>
  <bookViews>
    <workbookView xWindow="0" yWindow="465" windowWidth="38400" windowHeight="21045" tabRatio="453"/>
  </bookViews>
  <sheets>
    <sheet name="Data Record" sheetId="42" r:id="rId1"/>
    <sheet name="Certificate" sheetId="43" r:id="rId2"/>
    <sheet name="Report" sheetId="39" r:id="rId3"/>
    <sheet name="Result" sheetId="24" r:id="rId4"/>
    <sheet name="Uncertainty Budget" sheetId="44" r:id="rId5"/>
    <sheet name="Cert of STD" sheetId="41" r:id="rId6"/>
  </sheets>
  <definedNames>
    <definedName name="_xlnm.Print_Area" localSheetId="1">Certificate!$A$1:$AA$37</definedName>
    <definedName name="_xlnm.Print_Area" localSheetId="0">'Data Record'!$A$1:$AR$38</definedName>
    <definedName name="_xlnm.Print_Area" localSheetId="2">Report!$A$1:$V$43</definedName>
    <definedName name="_xlnm.Print_Area" localSheetId="3">Result!$A$1:$W$26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J27" i="42" l="1"/>
  <c r="Q8" i="44"/>
  <c r="Q9" i="44"/>
  <c r="Q10" i="44"/>
  <c r="Q11" i="44"/>
  <c r="Q12" i="44"/>
  <c r="Q7" i="44"/>
  <c r="E22" i="44"/>
  <c r="G22" i="44"/>
  <c r="F22" i="44"/>
  <c r="H22" i="44"/>
  <c r="E23" i="44"/>
  <c r="G23" i="44"/>
  <c r="F23" i="44"/>
  <c r="H23" i="44"/>
  <c r="E24" i="44"/>
  <c r="G24" i="44"/>
  <c r="F24" i="44"/>
  <c r="H24" i="44"/>
  <c r="I22" i="44"/>
  <c r="L8" i="44"/>
  <c r="M8" i="44"/>
  <c r="P8" i="44"/>
  <c r="E25" i="44"/>
  <c r="G25" i="44"/>
  <c r="F25" i="44"/>
  <c r="H25" i="44"/>
  <c r="E26" i="44"/>
  <c r="G26" i="44"/>
  <c r="F26" i="44"/>
  <c r="H26" i="44"/>
  <c r="E27" i="44"/>
  <c r="G27" i="44"/>
  <c r="F27" i="44"/>
  <c r="H27" i="44"/>
  <c r="I25" i="44"/>
  <c r="L9" i="44"/>
  <c r="M9" i="44"/>
  <c r="P9" i="44"/>
  <c r="E28" i="44"/>
  <c r="G28" i="44"/>
  <c r="F28" i="44"/>
  <c r="H28" i="44"/>
  <c r="E29" i="44"/>
  <c r="G29" i="44"/>
  <c r="F29" i="44"/>
  <c r="H29" i="44"/>
  <c r="E30" i="44"/>
  <c r="G30" i="44"/>
  <c r="F30" i="44"/>
  <c r="H30" i="44"/>
  <c r="I28" i="44"/>
  <c r="L10" i="44"/>
  <c r="M10" i="44"/>
  <c r="P10" i="44"/>
  <c r="E31" i="44"/>
  <c r="G31" i="44"/>
  <c r="F31" i="44"/>
  <c r="H31" i="44"/>
  <c r="E32" i="44"/>
  <c r="G32" i="44"/>
  <c r="F32" i="44"/>
  <c r="H32" i="44"/>
  <c r="E33" i="44"/>
  <c r="G33" i="44"/>
  <c r="F33" i="44"/>
  <c r="H33" i="44"/>
  <c r="I31" i="44"/>
  <c r="L11" i="44"/>
  <c r="M11" i="44"/>
  <c r="P11" i="44"/>
  <c r="E34" i="44"/>
  <c r="G34" i="44"/>
  <c r="F34" i="44"/>
  <c r="H34" i="44"/>
  <c r="E35" i="44"/>
  <c r="G35" i="44"/>
  <c r="F35" i="44"/>
  <c r="H35" i="44"/>
  <c r="E36" i="44"/>
  <c r="G36" i="44"/>
  <c r="F36" i="44"/>
  <c r="H36" i="44"/>
  <c r="I34" i="44"/>
  <c r="L12" i="44"/>
  <c r="M12" i="44"/>
  <c r="P12" i="44"/>
  <c r="E19" i="44"/>
  <c r="G19" i="44"/>
  <c r="F19" i="44"/>
  <c r="H19" i="44"/>
  <c r="E20" i="44"/>
  <c r="G20" i="44"/>
  <c r="F20" i="44"/>
  <c r="H20" i="44"/>
  <c r="E21" i="44"/>
  <c r="G21" i="44"/>
  <c r="F21" i="44"/>
  <c r="H21" i="44"/>
  <c r="I19" i="44"/>
  <c r="L7" i="44"/>
  <c r="M7" i="44"/>
  <c r="P7" i="44"/>
  <c r="AD21" i="42"/>
  <c r="AD22" i="42"/>
  <c r="AD23" i="42"/>
  <c r="AJ21" i="42"/>
  <c r="AD18" i="42"/>
  <c r="AD19" i="42"/>
  <c r="AD20" i="42"/>
  <c r="AJ18" i="42"/>
  <c r="AG19" i="42"/>
  <c r="AG20" i="42"/>
  <c r="AG21" i="42"/>
  <c r="AG22" i="42"/>
  <c r="AG23" i="42"/>
  <c r="AG24" i="42"/>
  <c r="AG25" i="42"/>
  <c r="AG26" i="42"/>
  <c r="AG27" i="42"/>
  <c r="AG28" i="42"/>
  <c r="AG29" i="42"/>
  <c r="AG30" i="42"/>
  <c r="AG31" i="42"/>
  <c r="AG32" i="42"/>
  <c r="AG33" i="42"/>
  <c r="AG34" i="42"/>
  <c r="AG35" i="42"/>
  <c r="AD24" i="42"/>
  <c r="AD25" i="42"/>
  <c r="AD26" i="42"/>
  <c r="AD27" i="42"/>
  <c r="AD28" i="42"/>
  <c r="AD29" i="42"/>
  <c r="AD30" i="42"/>
  <c r="AD31" i="42"/>
  <c r="AD32" i="42"/>
  <c r="AD33" i="42"/>
  <c r="AD34" i="42"/>
  <c r="AD35" i="42"/>
  <c r="AG18" i="42"/>
  <c r="J7" i="44"/>
  <c r="B12" i="44"/>
  <c r="B11" i="44"/>
  <c r="H11" i="44"/>
  <c r="I11" i="44"/>
  <c r="B10" i="44"/>
  <c r="B9" i="44"/>
  <c r="H9" i="44"/>
  <c r="I9" i="44"/>
  <c r="B8" i="44"/>
  <c r="H8" i="44"/>
  <c r="I8" i="44"/>
  <c r="B7" i="44"/>
  <c r="J12" i="44"/>
  <c r="K12" i="44"/>
  <c r="H12" i="44"/>
  <c r="I12" i="44"/>
  <c r="J11" i="44"/>
  <c r="K11" i="44"/>
  <c r="J10" i="44"/>
  <c r="K10" i="44"/>
  <c r="H10" i="44"/>
  <c r="I10" i="44"/>
  <c r="J9" i="44"/>
  <c r="K9" i="44"/>
  <c r="J8" i="44"/>
  <c r="K8" i="44"/>
  <c r="K7" i="44"/>
  <c r="H7" i="44"/>
  <c r="I7" i="44"/>
  <c r="W20" i="43"/>
  <c r="W19" i="43"/>
  <c r="J16" i="43"/>
  <c r="J15" i="43"/>
  <c r="J14" i="43"/>
  <c r="J13" i="43"/>
  <c r="J12" i="43"/>
  <c r="J5" i="43"/>
  <c r="H5" i="39"/>
  <c r="F5" i="24"/>
  <c r="AN33" i="42"/>
  <c r="AJ33" i="42"/>
  <c r="O12" i="44"/>
  <c r="AJ30" i="42"/>
  <c r="O11" i="44"/>
  <c r="O10" i="44"/>
  <c r="AJ24" i="42"/>
  <c r="O9" i="44"/>
  <c r="O8" i="44"/>
  <c r="L21" i="24"/>
  <c r="B19" i="24"/>
  <c r="R21" i="24"/>
  <c r="I21" i="24"/>
  <c r="O21" i="24"/>
  <c r="L20" i="24"/>
  <c r="R20" i="24"/>
  <c r="I20" i="24"/>
  <c r="O20" i="24"/>
  <c r="L19" i="24"/>
  <c r="R19" i="24"/>
  <c r="I19" i="24"/>
  <c r="O19" i="24"/>
  <c r="S36" i="43"/>
  <c r="H36" i="43"/>
  <c r="H35" i="43"/>
  <c r="AN21" i="42"/>
  <c r="AN24" i="42"/>
  <c r="AN27" i="42"/>
  <c r="AN30" i="42"/>
  <c r="W21" i="43"/>
  <c r="AA8" i="41"/>
  <c r="R8" i="41"/>
  <c r="T8" i="41"/>
  <c r="AA7" i="41"/>
  <c r="R7" i="41"/>
  <c r="T7" i="41"/>
  <c r="M38" i="41"/>
  <c r="M37" i="41"/>
  <c r="M36" i="41"/>
  <c r="M35" i="41"/>
  <c r="M34" i="41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M8" i="41"/>
  <c r="M7" i="41"/>
  <c r="F22" i="41"/>
  <c r="F21" i="41"/>
  <c r="F20" i="41"/>
  <c r="F19" i="41"/>
  <c r="F18" i="41"/>
  <c r="F17" i="41"/>
  <c r="F16" i="41"/>
  <c r="F15" i="41"/>
  <c r="F14" i="41"/>
  <c r="F11" i="44"/>
  <c r="G11" i="44"/>
  <c r="F13" i="41"/>
  <c r="F10" i="44"/>
  <c r="G10" i="44"/>
  <c r="F12" i="41"/>
  <c r="F7" i="44"/>
  <c r="G7" i="44"/>
  <c r="F11" i="41"/>
  <c r="F10" i="41"/>
  <c r="F9" i="41"/>
  <c r="F8" i="41"/>
  <c r="F7" i="41"/>
  <c r="D12" i="44"/>
  <c r="E12" i="44"/>
  <c r="D11" i="44"/>
  <c r="E11" i="44"/>
  <c r="N11" i="44"/>
  <c r="D10" i="44"/>
  <c r="E10" i="44"/>
  <c r="N10" i="44"/>
  <c r="D9" i="44"/>
  <c r="E9" i="44"/>
  <c r="D8" i="44"/>
  <c r="E8" i="44"/>
  <c r="D7" i="44"/>
  <c r="E7" i="44"/>
  <c r="F8" i="44"/>
  <c r="G8" i="44"/>
  <c r="F9" i="44"/>
  <c r="G9" i="44"/>
  <c r="F12" i="44"/>
  <c r="G12" i="44"/>
  <c r="AN18" i="42"/>
  <c r="O7" i="44"/>
  <c r="N8" i="44"/>
  <c r="R10" i="44"/>
  <c r="N12" i="44"/>
  <c r="N7" i="44"/>
  <c r="N9" i="44"/>
  <c r="R11" i="44"/>
  <c r="R8" i="44"/>
  <c r="R9" i="44"/>
  <c r="R12" i="44"/>
  <c r="R7" i="44"/>
  <c r="U19" i="24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Calibration
STD Ring Gauge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Certificate of Calibration
STD ULM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S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Z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7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Plain Ring Gauge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<sst xmlns="http://schemas.openxmlformats.org/spreadsheetml/2006/main" count="397" uniqueCount="152">
  <si>
    <t>Serial No.</t>
  </si>
  <si>
    <t>Model</t>
  </si>
  <si>
    <t xml:space="preserve">  </t>
  </si>
  <si>
    <t>Customer</t>
  </si>
  <si>
    <t>Manufacturer</t>
  </si>
  <si>
    <t>Environmental Conditions</t>
  </si>
  <si>
    <t>Received Date</t>
  </si>
  <si>
    <t>Calibration Date</t>
  </si>
  <si>
    <t>Certificate No.</t>
  </si>
  <si>
    <t>Location of Calibration</t>
  </si>
  <si>
    <t>Ambient Temperature</t>
  </si>
  <si>
    <t>Relative Humidity</t>
  </si>
  <si>
    <t>Authorized Signatory</t>
  </si>
  <si>
    <t>x-axis</t>
  </si>
  <si>
    <t>y-axis</t>
  </si>
  <si>
    <t>1/5T</t>
  </si>
  <si>
    <t>1/2T</t>
  </si>
  <si>
    <t>4/5T</t>
  </si>
  <si>
    <t>4/5 T</t>
  </si>
  <si>
    <t>1/2 T</t>
  </si>
  <si>
    <t>1/5 T</t>
  </si>
  <si>
    <t>050021</t>
  </si>
  <si>
    <t>Measurement Positions</t>
  </si>
  <si>
    <t>1)</t>
  </si>
  <si>
    <t>Certificate of Calibration</t>
  </si>
  <si>
    <t>Certificate Number</t>
  </si>
  <si>
    <t>:</t>
  </si>
  <si>
    <t>Equipment Name</t>
  </si>
  <si>
    <t>Serial Number</t>
  </si>
  <si>
    <t>ID. Number</t>
  </si>
  <si>
    <t>Due. Date</t>
  </si>
  <si>
    <t>This certification is traceable to the International System of Unit maintained at :</t>
  </si>
  <si>
    <t>-The National Institute of Metrology ( Thailand ), NIMT.</t>
  </si>
  <si>
    <t>Method of Calibration</t>
  </si>
  <si>
    <t>Approved by  :</t>
  </si>
  <si>
    <t>Result of Calibration</t>
  </si>
  <si>
    <t>Certificate No. :</t>
  </si>
  <si>
    <t>LMI 01-680 PC</t>
  </si>
  <si>
    <t>In Lab</t>
  </si>
  <si>
    <t>Nominal Diameter</t>
  </si>
  <si>
    <t>Measurement Uncertainty</t>
  </si>
  <si>
    <t>Nominal Value</t>
  </si>
  <si>
    <t>Temperature Effect</t>
  </si>
  <si>
    <t xml:space="preserve">Resolution of ULM </t>
  </si>
  <si>
    <t>Repeatability</t>
  </si>
  <si>
    <t>Uc</t>
  </si>
  <si>
    <t>Ui</t>
  </si>
  <si>
    <t>mm.</t>
  </si>
  <si>
    <t>Value</t>
  </si>
  <si>
    <t>SP-SD-001</t>
  </si>
  <si>
    <t>Due Date</t>
  </si>
  <si>
    <t>mm</t>
  </si>
  <si>
    <t>µm</t>
  </si>
  <si>
    <t>Certificate Report</t>
  </si>
  <si>
    <t>Traceability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</si>
  <si>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</si>
  <si>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</si>
  <si>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</si>
  <si>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SP METROLOGY SYSTEM THAILAND</t>
  </si>
  <si>
    <t>to</t>
  </si>
  <si>
    <t>%RH</t>
  </si>
  <si>
    <t>On Site</t>
  </si>
  <si>
    <t>Customer Name :</t>
  </si>
  <si>
    <t>Manufacturer :</t>
  </si>
  <si>
    <t>Serial No. :</t>
  </si>
  <si>
    <t>N/A</t>
  </si>
  <si>
    <t>ID No :</t>
  </si>
  <si>
    <t>Range :</t>
  </si>
  <si>
    <t>1. Measurement Results</t>
  </si>
  <si>
    <t>Nominal</t>
  </si>
  <si>
    <t>Average</t>
  </si>
  <si>
    <t>( mm )</t>
  </si>
  <si>
    <t>Mr. Vichan Ananta</t>
  </si>
  <si>
    <t>Mr.Kittikorn Kingmali</t>
  </si>
  <si>
    <t>Ms. Arunkamon Raramanus</t>
  </si>
  <si>
    <t>SP METROLOGY SYSTEM (THAILAND) CO.,LTD.</t>
  </si>
  <si>
    <t>Recommended Due Date</t>
  </si>
  <si>
    <t>In-Lab</t>
  </si>
  <si>
    <t>Mr.Sombut Srikampa</t>
  </si>
  <si>
    <t>Mr. Natthaphol Boonmee</t>
  </si>
  <si>
    <t>Uncert of ULM</t>
  </si>
  <si>
    <t>Certificate of Calibration (Ring Gauge)</t>
  </si>
  <si>
    <t>SP-SD-007</t>
  </si>
  <si>
    <t>X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</si>
  <si>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</si>
  <si>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Y</t>
  </si>
  <si>
    <t>Certificate of Calibration (ULM)</t>
  </si>
  <si>
    <t>SP-SD-003</t>
  </si>
  <si>
    <t>SP-SD-004</t>
  </si>
  <si>
    <t>Error</t>
  </si>
  <si>
    <t>Uncertainty
( ± ) µm</t>
  </si>
  <si>
    <t>Uncertainty Budget of Plain Ring Gauge</t>
  </si>
  <si>
    <t>Referance Standard :</t>
  </si>
  <si>
    <t xml:space="preserve">Page </t>
  </si>
  <si>
    <t>of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</si>
  <si>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</si>
  <si>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</si>
  <si>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</si>
  <si>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Equipment Name :</t>
  </si>
  <si>
    <t>Model :</t>
  </si>
  <si>
    <t>Resolution :</t>
  </si>
  <si>
    <t>Readability :</t>
  </si>
  <si>
    <t>Overall Inspection</t>
  </si>
  <si>
    <t>Good</t>
  </si>
  <si>
    <t>Not Good</t>
  </si>
  <si>
    <t>Due Date :</t>
  </si>
  <si>
    <t>Mr.Chainarong  Matchayamat</t>
  </si>
  <si>
    <t>Plain Ring Gauge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</si>
  <si>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</si>
  <si>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</si>
  <si>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</si>
  <si>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</si>
  <si>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</si>
  <si>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</si>
  <si>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</si>
  <si>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</si>
  <si>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</si>
  <si>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</si>
  <si>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</si>
  <si>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</si>
  <si>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3 of 3</t>
    </r>
  </si>
  <si>
    <t>Calibrated By</t>
  </si>
  <si>
    <t>Reference Standards</t>
  </si>
  <si>
    <r>
      <t>Page :</t>
    </r>
    <r>
      <rPr>
        <sz val="10"/>
        <rFont val="Gulim"/>
        <family val="2"/>
      </rPr>
      <t xml:space="preserve"> 2 of 3</t>
    </r>
  </si>
  <si>
    <t>Position</t>
  </si>
  <si>
    <t>Measured Value</t>
  </si>
  <si>
    <t>X-Axis    ( mm )</t>
  </si>
  <si>
    <t>Y-Axis   ( mm )</t>
  </si>
  <si>
    <t>X-AXIS</t>
  </si>
  <si>
    <t>Y-AXIS</t>
  </si>
  <si>
    <t xml:space="preserve">Certificate No. </t>
  </si>
  <si>
    <t>SPR15120012-1</t>
  </si>
  <si>
    <t>Receive Date</t>
  </si>
  <si>
    <t xml:space="preserve">Calibration Date </t>
  </si>
  <si>
    <t xml:space="preserve">Temp &amp; Humiduty </t>
  </si>
  <si>
    <t>SP-CPT-04-19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</si>
  <si>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</si>
  <si>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</si>
  <si>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</si>
  <si>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</si>
  <si>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0"/>
        <color indexed="30"/>
        <rFont val="Calibri"/>
        <family val="2"/>
      </rPr>
      <t>µ</t>
    </r>
    <r>
      <rPr>
        <sz val="10"/>
        <color indexed="30"/>
        <rFont val="Gulim"/>
        <family val="2"/>
      </rPr>
      <t>m)</t>
    </r>
  </si>
  <si>
    <t>STD Ring Gauge</t>
  </si>
  <si>
    <t xml:space="preserve">Nominal Diameter </t>
  </si>
  <si>
    <t>Measured Values</t>
  </si>
  <si>
    <t>Unit :</t>
  </si>
  <si>
    <t>Universal Length 
Measuring</t>
  </si>
  <si>
    <t>1000959-1</t>
  </si>
  <si>
    <t xml:space="preserve">Certificate Number </t>
  </si>
  <si>
    <t>Nominal Value (mm)</t>
  </si>
  <si>
    <r>
      <rPr>
        <b/>
        <sz val="16"/>
        <color theme="2"/>
        <rFont val="Arial"/>
      </rPr>
      <t>σ</t>
    </r>
    <r>
      <rPr>
        <b/>
        <vertAlign val="subscript"/>
        <sz val="14"/>
        <color theme="2"/>
        <rFont val="Arial"/>
      </rPr>
      <t>n-1</t>
    </r>
  </si>
  <si>
    <r>
      <rPr>
        <b/>
        <sz val="18"/>
        <color theme="0"/>
        <rFont val="Arial"/>
        <family val="2"/>
      </rPr>
      <t>σ</t>
    </r>
    <r>
      <rPr>
        <b/>
        <vertAlign val="subscript"/>
        <sz val="12"/>
        <color theme="0"/>
        <rFont val="Arial"/>
        <family val="2"/>
      </rPr>
      <t>max</t>
    </r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</si>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</sst>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(* #,##0.00_);_(* \(#,##0.00\);_(* &quot;-&quot;??_);_(@_)"/>
    <numFmt numFmtId="165" formatCode="0.000"/>
    <numFmt numFmtId="166" formatCode="0.0000"/>
    <numFmt numFmtId="167" formatCode="0.00000"/>
    <numFmt numFmtId="168" formatCode="[$-1010409]d\ mmmm\ yyyy;@"/>
    <numFmt numFmtId="169" formatCode="0.000\ 0"/>
    <numFmt numFmtId="170" formatCode="dd\ mmmm\ yyyy"/>
    <numFmt numFmtId="171" formatCode="[$-809]dd\ mmmm\ yyyy;@"/>
    <numFmt numFmtId="172" formatCode="0.000000"/>
    <numFmt numFmtId="173" formatCode="0.0E+00"/>
    <numFmt numFmtId="174" formatCode="\±\ 0.00\ &quot;μm&quot;"/>
    <numFmt numFmtId="175" formatCode="0.0000000"/>
    <numFmt numFmtId="176" formatCode="[$-409]d\-mmm\-yyyy;@"/>
    <numFmt numFmtId="177" formatCode="[$-409]d\-mmm\-yy;@"/>
    <numFmt numFmtId="178" formatCode="[$-409]dd\-mmm\-yy;@"/>
    <numFmt numFmtId="179" formatCode="0.00000000"/>
    <numFmt numFmtId="180" formatCode="0.0"/>
  </numFmts>
  <fonts count="81">
    <font>
      <sz val="10"/>
      <name val="Arial"/>
      <charset val="222"/>
    </font>
    <font>
      <sz val="14"/>
      <name val="Cordia New"/>
      <family val="2"/>
    </font>
    <font>
      <sz val="10"/>
      <name val="Arial"/>
      <family val="2"/>
    </font>
    <font>
      <sz val="12"/>
      <name val="Gulim"/>
      <family val="2"/>
    </font>
    <font>
      <b/>
      <sz val="22"/>
      <name val="Gulim"/>
      <family val="2"/>
    </font>
    <font>
      <b/>
      <sz val="12"/>
      <name val="Gulim"/>
      <family val="2"/>
    </font>
    <font>
      <sz val="9"/>
      <name val="Gulim"/>
      <family val="2"/>
    </font>
    <font>
      <b/>
      <sz val="11"/>
      <name val="Gulim"/>
      <family val="2"/>
    </font>
    <font>
      <sz val="11"/>
      <name val="Gulim"/>
      <family val="2"/>
    </font>
    <font>
      <sz val="12"/>
      <name val="Shruti"/>
      <family val="2"/>
    </font>
    <font>
      <sz val="10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u/>
      <sz val="10"/>
      <color indexed="10"/>
      <name val="Gulim"/>
      <family val="2"/>
    </font>
    <font>
      <sz val="9"/>
      <name val="Arial"/>
      <family val="2"/>
    </font>
    <font>
      <b/>
      <sz val="9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Angsana New"/>
      <family val="1"/>
    </font>
    <font>
      <b/>
      <sz val="14"/>
      <name val="Cordia New"/>
      <family val="2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color indexed="8"/>
      <name val="Gulim"/>
      <family val="2"/>
    </font>
    <font>
      <vertAlign val="superscript"/>
      <sz val="9"/>
      <color indexed="8"/>
      <name val="Gulim"/>
      <family val="2"/>
    </font>
    <font>
      <b/>
      <sz val="26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b/>
      <i/>
      <sz val="10"/>
      <name val="Gulim"/>
      <family val="2"/>
    </font>
    <font>
      <i/>
      <sz val="10"/>
      <name val="Gulim"/>
      <family val="2"/>
    </font>
    <font>
      <b/>
      <sz val="18"/>
      <name val="Gulim"/>
      <family val="2"/>
    </font>
    <font>
      <b/>
      <sz val="18"/>
      <name val="Arial"/>
      <family val="2"/>
    </font>
    <font>
      <vertAlign val="subscript"/>
      <sz val="9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30"/>
      <name val="Calibri"/>
      <family val="2"/>
    </font>
    <font>
      <sz val="10"/>
      <color indexed="30"/>
      <name val="Gulim"/>
      <family val="2"/>
    </font>
    <font>
      <sz val="10"/>
      <color indexed="20"/>
      <name val="Gulim"/>
      <family val="2"/>
    </font>
    <font>
      <sz val="11"/>
      <color theme="1"/>
      <name val="Calibri"/>
      <family val="2"/>
      <charset val="222"/>
      <scheme val="minor"/>
    </font>
    <font>
      <sz val="10"/>
      <color theme="0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4"/>
      <color theme="1"/>
      <name val="Calibri"/>
      <family val="2"/>
      <scheme val="minor"/>
    </font>
    <font>
      <sz val="9"/>
      <color theme="1"/>
      <name val="Gulim"/>
      <family val="2"/>
    </font>
    <font>
      <sz val="16"/>
      <color theme="1"/>
      <name val="Cordia New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theme="0"/>
      <name val="Gulim"/>
      <family val="2"/>
    </font>
    <font>
      <sz val="11"/>
      <color theme="1"/>
      <name val="Cordia New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b/>
      <sz val="14"/>
      <color theme="6" tint="-0.499984740745262"/>
      <name val="Angsana New"/>
      <family val="1"/>
    </font>
    <font>
      <b/>
      <sz val="14"/>
      <color theme="0"/>
      <name val="Cordia New"/>
      <family val="2"/>
    </font>
    <font>
      <sz val="14"/>
      <color rgb="FF0070C0"/>
      <name val="Cordia New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Arial"/>
    </font>
    <font>
      <sz val="11"/>
      <name val="Arial"/>
    </font>
    <font>
      <b/>
      <sz val="11"/>
      <color theme="2"/>
      <name val="Arial"/>
    </font>
    <font>
      <b/>
      <sz val="16"/>
      <color theme="2"/>
      <name val="Arial"/>
    </font>
    <font>
      <b/>
      <vertAlign val="subscript"/>
      <sz val="14"/>
      <color theme="2"/>
      <name val="Arial"/>
    </font>
    <font>
      <b/>
      <sz val="10"/>
      <color theme="0"/>
      <name val="Arial"/>
      <family val="2"/>
    </font>
    <font>
      <b/>
      <sz val="18"/>
      <color theme="0"/>
      <name val="Arial"/>
      <family val="2"/>
    </font>
    <font>
      <b/>
      <vertAlign val="subscript"/>
      <sz val="12"/>
      <color theme="0"/>
      <name val="Arial"/>
      <family val="2"/>
    </font>
    <font>
      <sz val="10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93F32"/>
        <bgColor indexed="64"/>
      </patternFill>
    </fill>
    <fill>
      <patternFill patternType="solid">
        <fgColor rgb="FFCAB69D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2" tint="-9.9948118533890809E-2"/>
      </right>
      <top style="thin">
        <color auto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auto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auto="1"/>
      </right>
      <top style="thin">
        <color auto="1"/>
      </top>
      <bottom style="thin">
        <color theme="2" tint="-9.9948118533890809E-2"/>
      </bottom>
      <diagonal/>
    </border>
    <border>
      <left style="thin">
        <color auto="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theme="2" tint="-9.9948118533890809E-2"/>
      </right>
      <top style="thin">
        <color theme="2" tint="-9.9948118533890809E-2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auto="1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 style="thin">
        <color auto="1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auto="1"/>
      </right>
      <top/>
      <bottom style="thin">
        <color theme="2" tint="-9.9948118533890809E-2"/>
      </bottom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1" fillId="0" borderId="0"/>
    <xf numFmtId="0" fontId="48" fillId="0" borderId="0"/>
    <xf numFmtId="0" fontId="1" fillId="0" borderId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</cellStyleXfs>
  <cellXfs count="491">
    <xf numFmtId="0" fontId="0" fillId="0" borderId="0" xfId="0"/>
    <xf numFmtId="0" fontId="3" fillId="0" borderId="0" xfId="8" applyFont="1" applyAlignment="1">
      <alignment vertical="center"/>
    </xf>
    <xf numFmtId="0" fontId="5" fillId="0" borderId="0" xfId="8" applyFont="1" applyBorder="1" applyAlignment="1">
      <alignment vertical="center"/>
    </xf>
    <xf numFmtId="0" fontId="3" fillId="0" borderId="0" xfId="8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3" fillId="0" borderId="0" xfId="14" applyFont="1" applyBorder="1" applyAlignment="1">
      <alignment horizontal="left" vertical="center"/>
    </xf>
    <xf numFmtId="0" fontId="3" fillId="0" borderId="0" xfId="8" applyFont="1" applyAlignment="1">
      <alignment horizontal="left" vertical="center"/>
    </xf>
    <xf numFmtId="0" fontId="3" fillId="0" borderId="0" xfId="8" applyFont="1" applyBorder="1" applyAlignment="1">
      <alignment horizontal="left" vertical="center"/>
    </xf>
    <xf numFmtId="0" fontId="3" fillId="0" borderId="0" xfId="4" applyFont="1" applyBorder="1" applyAlignment="1">
      <alignment vertical="center"/>
    </xf>
    <xf numFmtId="0" fontId="4" fillId="0" borderId="0" xfId="8" applyFont="1" applyAlignment="1">
      <alignment horizontal="center" vertical="center"/>
    </xf>
    <xf numFmtId="0" fontId="9" fillId="0" borderId="0" xfId="8" applyFont="1" applyAlignment="1">
      <alignment vertical="center"/>
    </xf>
    <xf numFmtId="0" fontId="8" fillId="0" borderId="0" xfId="8" applyFont="1" applyAlignment="1">
      <alignment vertical="center"/>
    </xf>
    <xf numFmtId="0" fontId="7" fillId="0" borderId="0" xfId="8" applyFont="1" applyBorder="1" applyAlignment="1">
      <alignment vertical="center"/>
    </xf>
    <xf numFmtId="0" fontId="10" fillId="0" borderId="0" xfId="8" applyFont="1" applyBorder="1" applyAlignment="1">
      <alignment vertical="center"/>
    </xf>
    <xf numFmtId="0" fontId="10" fillId="0" borderId="0" xfId="8" applyFont="1" applyAlignment="1">
      <alignment vertical="center"/>
    </xf>
    <xf numFmtId="0" fontId="10" fillId="0" borderId="0" xfId="3" applyFont="1" applyBorder="1" applyAlignment="1">
      <alignment vertical="center"/>
    </xf>
    <xf numFmtId="0" fontId="12" fillId="0" borderId="0" xfId="14" applyFont="1" applyBorder="1" applyAlignment="1">
      <alignment horizontal="left" vertical="center"/>
    </xf>
    <xf numFmtId="0" fontId="8" fillId="0" borderId="0" xfId="8" applyFont="1" applyBorder="1" applyAlignment="1">
      <alignment vertical="center"/>
    </xf>
    <xf numFmtId="0" fontId="10" fillId="0" borderId="1" xfId="8" applyFont="1" applyBorder="1" applyAlignment="1">
      <alignment vertical="center"/>
    </xf>
    <xf numFmtId="0" fontId="10" fillId="0" borderId="0" xfId="14" applyFont="1" applyBorder="1" applyAlignment="1">
      <alignment horizontal="left" vertical="center"/>
    </xf>
    <xf numFmtId="1" fontId="11" fillId="0" borderId="0" xfId="3" applyNumberFormat="1" applyFont="1" applyBorder="1" applyAlignment="1">
      <alignment horizontal="left" vertical="center"/>
    </xf>
    <xf numFmtId="0" fontId="10" fillId="0" borderId="0" xfId="8" applyFont="1" applyAlignment="1">
      <alignment horizontal="center" vertical="center"/>
    </xf>
    <xf numFmtId="0" fontId="10" fillId="0" borderId="0" xfId="8" applyFont="1" applyBorder="1" applyAlignment="1">
      <alignment horizontal="center" vertical="center"/>
    </xf>
    <xf numFmtId="0" fontId="10" fillId="0" borderId="0" xfId="8" quotePrefix="1" applyFont="1" applyAlignment="1">
      <alignment vertical="center"/>
    </xf>
    <xf numFmtId="0" fontId="8" fillId="0" borderId="0" xfId="8" applyFont="1" applyAlignment="1">
      <alignment horizontal="right" vertical="center"/>
    </xf>
    <xf numFmtId="0" fontId="10" fillId="0" borderId="0" xfId="3" applyNumberFormat="1" applyFont="1" applyBorder="1" applyAlignment="1">
      <alignment vertical="center"/>
    </xf>
    <xf numFmtId="0" fontId="13" fillId="0" borderId="0" xfId="3" applyNumberFormat="1" applyFont="1" applyAlignment="1">
      <alignment vertical="center"/>
    </xf>
    <xf numFmtId="0" fontId="12" fillId="0" borderId="0" xfId="3" applyNumberFormat="1" applyFont="1" applyAlignment="1">
      <alignment vertical="center"/>
    </xf>
    <xf numFmtId="0" fontId="10" fillId="0" borderId="0" xfId="3" applyNumberFormat="1" applyFont="1" applyAlignment="1">
      <alignment vertical="center"/>
    </xf>
    <xf numFmtId="0" fontId="11" fillId="0" borderId="0" xfId="3" applyNumberFormat="1" applyFont="1" applyBorder="1" applyAlignment="1">
      <alignment vertical="center"/>
    </xf>
    <xf numFmtId="0" fontId="3" fillId="0" borderId="0" xfId="8" applyFont="1" applyBorder="1" applyAlignment="1">
      <alignment horizontal="center" vertical="center"/>
    </xf>
    <xf numFmtId="0" fontId="49" fillId="0" borderId="0" xfId="0" applyFont="1" applyBorder="1" applyAlignment="1">
      <alignment vertical="center"/>
    </xf>
    <xf numFmtId="0" fontId="10" fillId="0" borderId="0" xfId="5" applyNumberFormat="1" applyFont="1" applyAlignment="1">
      <alignment vertical="center"/>
    </xf>
    <xf numFmtId="0" fontId="10" fillId="0" borderId="0" xfId="5" applyNumberFormat="1" applyFont="1" applyBorder="1" applyAlignment="1">
      <alignment vertical="center"/>
    </xf>
    <xf numFmtId="0" fontId="10" fillId="0" borderId="0" xfId="5" applyNumberFormat="1" applyFont="1" applyBorder="1" applyAlignment="1">
      <alignment horizontal="center" vertical="center"/>
    </xf>
    <xf numFmtId="0" fontId="10" fillId="0" borderId="0" xfId="11" applyNumberFormat="1" applyFont="1" applyBorder="1"/>
    <xf numFmtId="0" fontId="10" fillId="0" borderId="0" xfId="0" applyNumberFormat="1" applyFont="1" applyBorder="1" applyAlignment="1">
      <alignment vertical="center" shrinkToFit="1"/>
    </xf>
    <xf numFmtId="0" fontId="14" fillId="2" borderId="0" xfId="0" applyFont="1" applyFill="1" applyAlignment="1">
      <alignment horizontal="center" vertical="center"/>
    </xf>
    <xf numFmtId="0" fontId="16" fillId="0" borderId="0" xfId="13" applyFont="1" applyAlignment="1">
      <alignment horizontal="center" vertical="center"/>
    </xf>
    <xf numFmtId="0" fontId="17" fillId="2" borderId="0" xfId="0" applyFont="1" applyFill="1" applyAlignment="1">
      <alignment horizontal="right" vertical="center"/>
    </xf>
    <xf numFmtId="0" fontId="16" fillId="2" borderId="0" xfId="13" applyFont="1" applyFill="1" applyAlignment="1">
      <alignment horizontal="center" vertical="center"/>
    </xf>
    <xf numFmtId="0" fontId="18" fillId="0" borderId="0" xfId="13" applyFont="1" applyAlignment="1" applyProtection="1">
      <alignment horizontal="center" vertical="center"/>
      <protection locked="0"/>
    </xf>
    <xf numFmtId="0" fontId="14" fillId="2" borderId="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1" fontId="19" fillId="0" borderId="2" xfId="13" applyNumberFormat="1" applyFont="1" applyBorder="1" applyAlignment="1" applyProtection="1">
      <alignment horizontal="right" vertical="center"/>
      <protection locked="0"/>
    </xf>
    <xf numFmtId="1" fontId="19" fillId="0" borderId="3" xfId="13" applyNumberFormat="1" applyFont="1" applyBorder="1" applyAlignment="1" applyProtection="1">
      <alignment horizontal="center" vertical="center"/>
      <protection locked="0"/>
    </xf>
    <xf numFmtId="0" fontId="19" fillId="3" borderId="2" xfId="13" applyFont="1" applyFill="1" applyBorder="1" applyAlignment="1" applyProtection="1">
      <alignment horizontal="right" vertical="center"/>
      <protection locked="0"/>
    </xf>
    <xf numFmtId="0" fontId="19" fillId="3" borderId="3" xfId="13" applyFont="1" applyFill="1" applyBorder="1" applyAlignment="1" applyProtection="1">
      <alignment horizontal="center" vertical="center"/>
      <protection locked="0"/>
    </xf>
    <xf numFmtId="0" fontId="19" fillId="4" borderId="2" xfId="13" applyFont="1" applyFill="1" applyBorder="1" applyAlignment="1" applyProtection="1">
      <alignment horizontal="center" vertical="center"/>
      <protection locked="0"/>
    </xf>
    <xf numFmtId="0" fontId="19" fillId="4" borderId="3" xfId="13" applyFont="1" applyFill="1" applyBorder="1" applyAlignment="1" applyProtection="1">
      <alignment horizontal="left" vertical="center"/>
      <protection locked="0"/>
    </xf>
    <xf numFmtId="2" fontId="19" fillId="0" borderId="2" xfId="13" applyNumberFormat="1" applyFont="1" applyBorder="1" applyAlignment="1" applyProtection="1">
      <alignment horizontal="right" vertical="center"/>
      <protection locked="0"/>
    </xf>
    <xf numFmtId="0" fontId="19" fillId="3" borderId="3" xfId="13" applyFont="1" applyFill="1" applyBorder="1" applyAlignment="1" applyProtection="1">
      <alignment horizontal="right" vertical="center"/>
      <protection locked="0"/>
    </xf>
    <xf numFmtId="165" fontId="14" fillId="5" borderId="0" xfId="0" applyNumberFormat="1" applyFont="1" applyFill="1" applyBorder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50" fillId="5" borderId="0" xfId="6" applyFont="1" applyFill="1" applyBorder="1" applyAlignment="1">
      <alignment horizontal="center" vertical="center"/>
    </xf>
    <xf numFmtId="165" fontId="10" fillId="5" borderId="0" xfId="6" applyNumberFormat="1" applyFont="1" applyFill="1" applyBorder="1" applyAlignment="1">
      <alignment horizontal="center" vertical="center"/>
    </xf>
    <xf numFmtId="0" fontId="51" fillId="5" borderId="0" xfId="6" applyFont="1" applyFill="1" applyBorder="1" applyAlignment="1">
      <alignment horizontal="center" vertical="center"/>
    </xf>
    <xf numFmtId="2" fontId="10" fillId="5" borderId="0" xfId="6" applyNumberFormat="1" applyFont="1" applyFill="1" applyBorder="1" applyAlignment="1">
      <alignment horizontal="center" vertical="center"/>
    </xf>
    <xf numFmtId="0" fontId="10" fillId="5" borderId="0" xfId="6" applyFont="1" applyFill="1" applyBorder="1" applyAlignment="1">
      <alignment horizontal="center" vertical="center"/>
    </xf>
    <xf numFmtId="2" fontId="51" fillId="5" borderId="0" xfId="6" applyNumberFormat="1" applyFont="1" applyFill="1" applyBorder="1" applyAlignment="1">
      <alignment horizontal="center" vertical="center"/>
    </xf>
    <xf numFmtId="165" fontId="51" fillId="5" borderId="0" xfId="6" applyNumberFormat="1" applyFont="1" applyFill="1" applyBorder="1" applyAlignment="1">
      <alignment horizontal="center" vertical="center"/>
    </xf>
    <xf numFmtId="0" fontId="27" fillId="0" borderId="0" xfId="8" applyFont="1" applyAlignment="1">
      <alignment horizontal="center" vertical="center"/>
    </xf>
    <xf numFmtId="0" fontId="1" fillId="0" borderId="0" xfId="8" applyFont="1" applyBorder="1" applyAlignment="1">
      <alignment vertical="center"/>
    </xf>
    <xf numFmtId="0" fontId="1" fillId="0" borderId="0" xfId="8" applyFont="1" applyAlignment="1">
      <alignment vertical="center"/>
    </xf>
    <xf numFmtId="0" fontId="1" fillId="0" borderId="0" xfId="8" applyFont="1" applyBorder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52" fillId="0" borderId="0" xfId="8" applyFont="1" applyAlignment="1">
      <alignment vertical="center"/>
    </xf>
    <xf numFmtId="0" fontId="10" fillId="0" borderId="0" xfId="8" quotePrefix="1" applyFont="1" applyBorder="1" applyAlignment="1">
      <alignment vertical="center"/>
    </xf>
    <xf numFmtId="0" fontId="3" fillId="0" borderId="0" xfId="8" quotePrefix="1" applyFont="1" applyBorder="1" applyAlignment="1">
      <alignment vertical="center" shrinkToFit="1"/>
    </xf>
    <xf numFmtId="0" fontId="1" fillId="0" borderId="0" xfId="0" applyFont="1" applyAlignment="1">
      <alignment vertical="center"/>
    </xf>
    <xf numFmtId="0" fontId="53" fillId="0" borderId="0" xfId="15" applyFont="1" applyFill="1" applyAlignment="1">
      <alignment vertical="center"/>
    </xf>
    <xf numFmtId="0" fontId="52" fillId="0" borderId="0" xfId="15" applyFont="1" applyFill="1" applyAlignment="1">
      <alignment vertical="center"/>
    </xf>
    <xf numFmtId="0" fontId="52" fillId="0" borderId="0" xfId="0" applyFont="1" applyFill="1" applyAlignment="1">
      <alignment vertical="center"/>
    </xf>
    <xf numFmtId="0" fontId="52" fillId="0" borderId="0" xfId="15" applyFont="1" applyFill="1" applyBorder="1" applyAlignment="1">
      <alignment vertical="center"/>
    </xf>
    <xf numFmtId="0" fontId="52" fillId="0" borderId="0" xfId="15" applyFont="1" applyFill="1" applyBorder="1" applyAlignment="1">
      <alignment horizontal="center" vertical="center"/>
    </xf>
    <xf numFmtId="0" fontId="52" fillId="0" borderId="0" xfId="15" applyFont="1" applyFill="1" applyAlignment="1">
      <alignment horizontal="left" vertical="center"/>
    </xf>
    <xf numFmtId="0" fontId="52" fillId="0" borderId="0" xfId="15" applyFont="1" applyFill="1" applyAlignment="1">
      <alignment horizontal="right" vertical="center"/>
    </xf>
    <xf numFmtId="0" fontId="10" fillId="0" borderId="0" xfId="3" applyFont="1" applyAlignment="1">
      <alignment vertical="center"/>
    </xf>
    <xf numFmtId="0" fontId="53" fillId="0" borderId="0" xfId="0" applyFont="1" applyAlignment="1">
      <alignment vertical="center"/>
    </xf>
    <xf numFmtId="0" fontId="54" fillId="0" borderId="0" xfId="0" applyFont="1"/>
    <xf numFmtId="1" fontId="29" fillId="0" borderId="2" xfId="13" applyNumberFormat="1" applyFont="1" applyBorder="1" applyAlignment="1" applyProtection="1">
      <alignment horizontal="center" vertical="center"/>
      <protection locked="0"/>
    </xf>
    <xf numFmtId="167" fontId="29" fillId="3" borderId="2" xfId="13" applyNumberFormat="1" applyFont="1" applyFill="1" applyBorder="1" applyAlignment="1" applyProtection="1">
      <alignment horizontal="right" vertical="center"/>
      <protection locked="0"/>
    </xf>
    <xf numFmtId="0" fontId="29" fillId="3" borderId="3" xfId="13" applyFont="1" applyFill="1" applyBorder="1" applyAlignment="1" applyProtection="1">
      <alignment horizontal="left" vertical="center"/>
      <protection locked="0"/>
    </xf>
    <xf numFmtId="167" fontId="29" fillId="4" borderId="2" xfId="13" applyNumberFormat="1" applyFont="1" applyFill="1" applyBorder="1" applyAlignment="1" applyProtection="1">
      <alignment horizontal="center" vertical="center"/>
      <protection locked="0"/>
    </xf>
    <xf numFmtId="0" fontId="29" fillId="4" borderId="3" xfId="13" applyFont="1" applyFill="1" applyBorder="1" applyAlignment="1" applyProtection="1">
      <alignment horizontal="left" vertical="center"/>
      <protection locked="0"/>
    </xf>
    <xf numFmtId="2" fontId="29" fillId="0" borderId="2" xfId="13" applyNumberFormat="1" applyFont="1" applyBorder="1" applyAlignment="1" applyProtection="1">
      <alignment horizontal="center" vertical="center"/>
      <protection locked="0"/>
    </xf>
    <xf numFmtId="2" fontId="29" fillId="3" borderId="2" xfId="13" applyNumberFormat="1" applyFont="1" applyFill="1" applyBorder="1" applyAlignment="1" applyProtection="1">
      <alignment horizontal="right" vertical="center"/>
      <protection locked="0"/>
    </xf>
    <xf numFmtId="0" fontId="55" fillId="0" borderId="0" xfId="15" applyFont="1" applyFill="1" applyAlignment="1"/>
    <xf numFmtId="0" fontId="55" fillId="0" borderId="0" xfId="15" applyFont="1" applyFill="1" applyBorder="1" applyAlignment="1"/>
    <xf numFmtId="170" fontId="55" fillId="0" borderId="0" xfId="15" applyNumberFormat="1" applyFont="1" applyFill="1" applyBorder="1" applyAlignment="1"/>
    <xf numFmtId="0" fontId="55" fillId="0" borderId="0" xfId="15" applyFont="1" applyFill="1" applyAlignment="1">
      <alignment horizontal="center"/>
    </xf>
    <xf numFmtId="0" fontId="55" fillId="0" borderId="0" xfId="15" applyFont="1" applyFill="1" applyAlignment="1">
      <alignment horizontal="left"/>
    </xf>
    <xf numFmtId="0" fontId="55" fillId="0" borderId="0" xfId="0" applyFont="1" applyFill="1" applyBorder="1" applyAlignment="1"/>
    <xf numFmtId="0" fontId="55" fillId="0" borderId="0" xfId="0" applyFont="1" applyFill="1" applyBorder="1" applyAlignment="1">
      <alignment vertical="center"/>
    </xf>
    <xf numFmtId="0" fontId="55" fillId="0" borderId="1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4" xfId="0" applyFont="1" applyFill="1" applyBorder="1" applyAlignment="1">
      <alignment vertical="center"/>
    </xf>
    <xf numFmtId="0" fontId="52" fillId="0" borderId="0" xfId="0" applyFont="1" applyFill="1" applyBorder="1" applyAlignment="1">
      <alignment horizontal="right" vertical="center"/>
    </xf>
    <xf numFmtId="0" fontId="55" fillId="0" borderId="0" xfId="0" applyFont="1" applyFill="1" applyAlignment="1"/>
    <xf numFmtId="0" fontId="55" fillId="0" borderId="0" xfId="0" applyFont="1" applyFill="1" applyAlignment="1">
      <alignment horizontal="right"/>
    </xf>
    <xf numFmtId="0" fontId="55" fillId="0" borderId="0" xfId="0" applyFont="1" applyFill="1" applyBorder="1" applyAlignment="1">
      <alignment horizontal="right"/>
    </xf>
    <xf numFmtId="0" fontId="55" fillId="0" borderId="1" xfId="0" applyFont="1" applyFill="1" applyBorder="1" applyAlignment="1">
      <alignment horizontal="center" vertical="center"/>
    </xf>
    <xf numFmtId="0" fontId="55" fillId="0" borderId="0" xfId="0" applyFont="1" applyFill="1" applyAlignment="1">
      <alignment horizontal="left"/>
    </xf>
    <xf numFmtId="0" fontId="6" fillId="0" borderId="0" xfId="0" applyFont="1" applyBorder="1" applyAlignment="1">
      <alignment horizontal="center"/>
    </xf>
    <xf numFmtId="0" fontId="55" fillId="0" borderId="0" xfId="0" applyFont="1" applyFill="1" applyBorder="1" applyAlignment="1">
      <alignment horizontal="left" vertical="center"/>
    </xf>
    <xf numFmtId="0" fontId="5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5" fillId="0" borderId="0" xfId="0" applyFont="1" applyFill="1" applyBorder="1" applyAlignment="1">
      <alignment horizontal="center"/>
    </xf>
    <xf numFmtId="0" fontId="52" fillId="0" borderId="0" xfId="0" applyFont="1" applyFill="1" applyAlignment="1">
      <alignment horizontal="left" vertical="center"/>
    </xf>
    <xf numFmtId="0" fontId="56" fillId="0" borderId="0" xfId="12" applyFont="1" applyFill="1" applyAlignment="1">
      <alignment vertical="center"/>
    </xf>
    <xf numFmtId="0" fontId="52" fillId="0" borderId="0" xfId="12" applyFont="1" applyFill="1" applyAlignment="1">
      <alignment vertical="center"/>
    </xf>
    <xf numFmtId="0" fontId="52" fillId="0" borderId="0" xfId="15" applyFont="1" applyFill="1" applyBorder="1" applyAlignment="1">
      <alignment horizontal="center" vertical="center"/>
    </xf>
    <xf numFmtId="0" fontId="11" fillId="0" borderId="0" xfId="8" applyFont="1" applyBorder="1" applyAlignment="1">
      <alignment vertical="center"/>
    </xf>
    <xf numFmtId="0" fontId="11" fillId="0" borderId="0" xfId="8" applyFont="1" applyAlignment="1">
      <alignment vertical="center"/>
    </xf>
    <xf numFmtId="0" fontId="11" fillId="0" borderId="0" xfId="8" applyFont="1" applyAlignment="1">
      <alignment horizontal="center" vertical="center"/>
    </xf>
    <xf numFmtId="0" fontId="11" fillId="0" borderId="0" xfId="8" applyFont="1" applyAlignment="1">
      <alignment horizontal="right" vertical="center"/>
    </xf>
    <xf numFmtId="0" fontId="11" fillId="0" borderId="0" xfId="8" applyFont="1" applyBorder="1" applyAlignment="1">
      <alignment horizontal="center" vertical="center"/>
    </xf>
    <xf numFmtId="0" fontId="11" fillId="0" borderId="0" xfId="3" applyFont="1" applyBorder="1" applyAlignment="1">
      <alignment vertical="center"/>
    </xf>
    <xf numFmtId="0" fontId="10" fillId="0" borderId="0" xfId="3" applyFont="1" applyBorder="1" applyAlignment="1">
      <alignment horizontal="left" vertical="center"/>
    </xf>
    <xf numFmtId="0" fontId="10" fillId="0" borderId="0" xfId="14" applyFont="1" applyFill="1" applyBorder="1" applyAlignment="1">
      <alignment horizontal="left" vertical="center"/>
    </xf>
    <xf numFmtId="0" fontId="11" fillId="0" borderId="1" xfId="8" applyFont="1" applyBorder="1" applyAlignment="1">
      <alignment vertical="center"/>
    </xf>
    <xf numFmtId="0" fontId="11" fillId="0" borderId="1" xfId="8" applyFont="1" applyBorder="1" applyAlignment="1">
      <alignment horizontal="center" vertical="center"/>
    </xf>
    <xf numFmtId="0" fontId="10" fillId="0" borderId="1" xfId="14" applyFont="1" applyBorder="1" applyAlignment="1">
      <alignment horizontal="left" vertical="center"/>
    </xf>
    <xf numFmtId="0" fontId="11" fillId="0" borderId="0" xfId="3" applyFont="1" applyBorder="1" applyAlignment="1">
      <alignment horizontal="center" vertical="center"/>
    </xf>
    <xf numFmtId="0" fontId="11" fillId="0" borderId="0" xfId="14" applyFont="1" applyFill="1" applyBorder="1" applyAlignment="1">
      <alignment horizontal="left"/>
    </xf>
    <xf numFmtId="0" fontId="11" fillId="0" borderId="0" xfId="3" applyFont="1" applyBorder="1" applyAlignment="1">
      <alignment horizontal="left" vertical="center"/>
    </xf>
    <xf numFmtId="1" fontId="10" fillId="0" borderId="0" xfId="3" quotePrefix="1" applyNumberFormat="1" applyFont="1" applyBorder="1" applyAlignment="1">
      <alignment horizontal="left" vertical="center"/>
    </xf>
    <xf numFmtId="0" fontId="11" fillId="0" borderId="0" xfId="8" applyFont="1" applyAlignment="1">
      <alignment horizontal="left" vertical="center"/>
    </xf>
    <xf numFmtId="170" fontId="10" fillId="0" borderId="0" xfId="3" applyNumberFormat="1" applyFont="1" applyBorder="1" applyAlignment="1">
      <alignment horizontal="left" vertical="center"/>
    </xf>
    <xf numFmtId="0" fontId="52" fillId="0" borderId="0" xfId="3" applyFont="1" applyBorder="1" applyAlignment="1">
      <alignment horizontal="left" vertical="center"/>
    </xf>
    <xf numFmtId="0" fontId="10" fillId="0" borderId="0" xfId="4" applyFont="1" applyBorder="1" applyAlignment="1">
      <alignment vertical="center"/>
    </xf>
    <xf numFmtId="0" fontId="10" fillId="0" borderId="0" xfId="8" applyFont="1" applyAlignment="1">
      <alignment horizontal="left" vertical="center"/>
    </xf>
    <xf numFmtId="2" fontId="10" fillId="0" borderId="0" xfId="3" applyNumberFormat="1" applyFont="1" applyBorder="1" applyAlignment="1">
      <alignment vertical="center"/>
    </xf>
    <xf numFmtId="164" fontId="3" fillId="0" borderId="1" xfId="1" applyFont="1" applyFill="1" applyBorder="1" applyAlignment="1" applyProtection="1">
      <alignment vertical="center"/>
      <protection locked="0"/>
    </xf>
    <xf numFmtId="0" fontId="55" fillId="0" borderId="0" xfId="0" applyFont="1" applyFill="1" applyBorder="1" applyAlignment="1">
      <alignment horizontal="center"/>
    </xf>
    <xf numFmtId="0" fontId="35" fillId="0" borderId="0" xfId="8" applyFont="1" applyBorder="1" applyAlignment="1">
      <alignment vertical="center"/>
    </xf>
    <xf numFmtId="0" fontId="35" fillId="0" borderId="0" xfId="8" applyFont="1" applyAlignment="1">
      <alignment vertical="center"/>
    </xf>
    <xf numFmtId="0" fontId="35" fillId="0" borderId="0" xfId="8" applyFont="1" applyAlignment="1">
      <alignment horizontal="center" vertical="center"/>
    </xf>
    <xf numFmtId="0" fontId="36" fillId="0" borderId="0" xfId="8" applyFont="1" applyBorder="1" applyAlignment="1">
      <alignment vertical="center"/>
    </xf>
    <xf numFmtId="0" fontId="36" fillId="0" borderId="0" xfId="8" applyFont="1" applyAlignment="1">
      <alignment vertical="center"/>
    </xf>
    <xf numFmtId="0" fontId="35" fillId="0" borderId="0" xfId="8" applyFont="1" applyAlignment="1">
      <alignment horizontal="right" vertical="center"/>
    </xf>
    <xf numFmtId="0" fontId="35" fillId="0" borderId="0" xfId="8" applyFont="1" applyBorder="1" applyAlignment="1">
      <alignment horizontal="center" vertical="center"/>
    </xf>
    <xf numFmtId="0" fontId="35" fillId="0" borderId="0" xfId="3" applyFont="1" applyBorder="1" applyAlignment="1">
      <alignment vertical="center"/>
    </xf>
    <xf numFmtId="0" fontId="36" fillId="0" borderId="0" xfId="3" applyFont="1" applyBorder="1" applyAlignment="1">
      <alignment vertical="center"/>
    </xf>
    <xf numFmtId="0" fontId="37" fillId="0" borderId="0" xfId="14" applyFont="1" applyBorder="1" applyAlignment="1">
      <alignment horizontal="left" vertical="center"/>
    </xf>
    <xf numFmtId="0" fontId="36" fillId="0" borderId="0" xfId="14" applyFont="1" applyBorder="1" applyAlignment="1">
      <alignment horizontal="left" vertical="center"/>
    </xf>
    <xf numFmtId="0" fontId="36" fillId="0" borderId="0" xfId="3" applyFont="1" applyBorder="1" applyAlignment="1">
      <alignment horizontal="left" vertical="center"/>
    </xf>
    <xf numFmtId="0" fontId="36" fillId="0" borderId="0" xfId="14" applyFont="1" applyFill="1" applyBorder="1" applyAlignment="1">
      <alignment horizontal="left" vertical="center"/>
    </xf>
    <xf numFmtId="0" fontId="3" fillId="0" borderId="1" xfId="8" applyFont="1" applyBorder="1" applyAlignment="1">
      <alignment horizontal="left" vertical="center"/>
    </xf>
    <xf numFmtId="0" fontId="35" fillId="0" borderId="0" xfId="3" applyFont="1" applyBorder="1" applyAlignment="1">
      <alignment horizontal="left" vertical="center"/>
    </xf>
    <xf numFmtId="1" fontId="10" fillId="0" borderId="0" xfId="3" quotePrefix="1" applyNumberFormat="1" applyFont="1" applyBorder="1" applyAlignment="1">
      <alignment vertical="center"/>
    </xf>
    <xf numFmtId="171" fontId="10" fillId="0" borderId="0" xfId="3" quotePrefix="1" applyNumberFormat="1" applyFont="1" applyBorder="1" applyAlignment="1">
      <alignment vertical="center"/>
    </xf>
    <xf numFmtId="0" fontId="57" fillId="0" borderId="0" xfId="3" applyFont="1" applyBorder="1" applyAlignment="1">
      <alignment horizontal="left" vertical="center"/>
    </xf>
    <xf numFmtId="9" fontId="57" fillId="0" borderId="0" xfId="3" applyNumberFormat="1" applyFont="1" applyBorder="1" applyAlignment="1">
      <alignment horizontal="left" vertical="center"/>
    </xf>
    <xf numFmtId="171" fontId="10" fillId="0" borderId="0" xfId="3" applyNumberFormat="1" applyFont="1" applyBorder="1" applyAlignment="1">
      <alignment vertical="center"/>
    </xf>
    <xf numFmtId="0" fontId="54" fillId="0" borderId="0" xfId="2" applyFont="1"/>
    <xf numFmtId="170" fontId="36" fillId="0" borderId="0" xfId="8" applyNumberFormat="1" applyFont="1" applyAlignment="1">
      <alignment vertical="center"/>
    </xf>
    <xf numFmtId="0" fontId="36" fillId="0" borderId="1" xfId="8" applyFont="1" applyBorder="1" applyAlignment="1">
      <alignment vertical="center"/>
    </xf>
    <xf numFmtId="0" fontId="3" fillId="0" borderId="1" xfId="8" applyFont="1" applyBorder="1" applyAlignment="1">
      <alignment vertical="center"/>
    </xf>
    <xf numFmtId="0" fontId="36" fillId="0" borderId="0" xfId="8" applyFont="1" applyBorder="1" applyAlignment="1">
      <alignment horizontal="left" vertical="center"/>
    </xf>
    <xf numFmtId="0" fontId="36" fillId="0" borderId="0" xfId="8" applyFont="1" applyAlignment="1">
      <alignment horizontal="center" vertical="center"/>
    </xf>
    <xf numFmtId="2" fontId="36" fillId="0" borderId="0" xfId="3" applyNumberFormat="1" applyFont="1" applyBorder="1" applyAlignment="1">
      <alignment vertical="center"/>
    </xf>
    <xf numFmtId="0" fontId="58" fillId="0" borderId="0" xfId="2" applyFont="1" applyFill="1" applyBorder="1" applyAlignment="1">
      <alignment vertical="center"/>
    </xf>
    <xf numFmtId="0" fontId="1" fillId="0" borderId="0" xfId="2" applyFont="1" applyAlignment="1">
      <alignment vertical="center"/>
    </xf>
    <xf numFmtId="0" fontId="2" fillId="0" borderId="0" xfId="2"/>
    <xf numFmtId="0" fontId="52" fillId="0" borderId="0" xfId="2" applyFont="1" applyFill="1" applyAlignment="1">
      <alignment vertical="center"/>
    </xf>
    <xf numFmtId="0" fontId="53" fillId="0" borderId="0" xfId="2" applyFont="1" applyAlignment="1">
      <alignment vertical="center"/>
    </xf>
    <xf numFmtId="0" fontId="38" fillId="0" borderId="0" xfId="3" applyNumberFormat="1" applyFont="1" applyBorder="1" applyAlignment="1">
      <alignment horizontal="right" vertical="center"/>
    </xf>
    <xf numFmtId="0" fontId="11" fillId="0" borderId="0" xfId="8" applyNumberFormat="1" applyFont="1" applyAlignment="1">
      <alignment vertical="center"/>
    </xf>
    <xf numFmtId="0" fontId="10" fillId="0" borderId="0" xfId="3" applyFont="1"/>
    <xf numFmtId="49" fontId="10" fillId="0" borderId="0" xfId="3" applyNumberFormat="1" applyFont="1" applyBorder="1" applyAlignment="1">
      <alignment vertical="center"/>
    </xf>
    <xf numFmtId="0" fontId="10" fillId="0" borderId="0" xfId="3" applyFont="1" applyAlignment="1"/>
    <xf numFmtId="0" fontId="11" fillId="0" borderId="0" xfId="7" applyFont="1" applyAlignment="1">
      <alignment horizontal="left" vertical="center"/>
    </xf>
    <xf numFmtId="0" fontId="10" fillId="0" borderId="0" xfId="7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9" fillId="0" borderId="0" xfId="0" applyFont="1" applyBorder="1" applyAlignment="1">
      <alignment horizontal="right" vertical="center"/>
    </xf>
    <xf numFmtId="0" fontId="59" fillId="0" borderId="0" xfId="0" applyFont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0" xfId="3" applyFont="1" applyAlignment="1">
      <alignment vertical="center"/>
    </xf>
    <xf numFmtId="0" fontId="49" fillId="0" borderId="0" xfId="3" applyFont="1"/>
    <xf numFmtId="0" fontId="10" fillId="0" borderId="0" xfId="0" applyFont="1" applyBorder="1" applyAlignment="1">
      <alignment horizontal="left" vertical="center"/>
    </xf>
    <xf numFmtId="165" fontId="10" fillId="0" borderId="0" xfId="0" quotePrefix="1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 wrapText="1"/>
    </xf>
    <xf numFmtId="169" fontId="10" fillId="0" borderId="0" xfId="0" applyNumberFormat="1" applyFont="1" applyBorder="1" applyAlignment="1">
      <alignment horizontal="center" vertical="center"/>
    </xf>
    <xf numFmtId="174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 shrinkToFit="1"/>
    </xf>
    <xf numFmtId="0" fontId="52" fillId="0" borderId="1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2" fillId="0" borderId="0" xfId="0" applyFont="1"/>
    <xf numFmtId="0" fontId="55" fillId="0" borderId="0" xfId="0" applyFont="1"/>
    <xf numFmtId="164" fontId="10" fillId="0" borderId="0" xfId="1" applyFont="1" applyFill="1" applyBorder="1" applyAlignment="1" applyProtection="1">
      <alignment vertical="center"/>
      <protection locked="0"/>
    </xf>
    <xf numFmtId="0" fontId="10" fillId="0" borderId="0" xfId="8" applyFont="1" applyBorder="1" applyAlignment="1">
      <alignment horizontal="left" vertical="center"/>
    </xf>
    <xf numFmtId="0" fontId="39" fillId="0" borderId="0" xfId="3" applyFont="1" applyBorder="1" applyAlignment="1">
      <alignment horizontal="left" vertical="center"/>
    </xf>
    <xf numFmtId="168" fontId="11" fillId="0" borderId="0" xfId="3" applyNumberFormat="1" applyFont="1" applyBorder="1" applyAlignment="1">
      <alignment horizontal="left" vertical="center"/>
    </xf>
    <xf numFmtId="0" fontId="10" fillId="0" borderId="0" xfId="16" applyFont="1" applyBorder="1" applyAlignment="1">
      <alignment vertical="center"/>
    </xf>
    <xf numFmtId="170" fontId="10" fillId="0" borderId="0" xfId="8" applyNumberFormat="1" applyFont="1" applyBorder="1" applyAlignment="1">
      <alignment vertical="center"/>
    </xf>
    <xf numFmtId="0" fontId="10" fillId="0" borderId="0" xfId="8" applyFont="1" applyAlignment="1">
      <alignment horizontal="right" vertical="center"/>
    </xf>
    <xf numFmtId="1" fontId="10" fillId="0" borderId="0" xfId="3" applyNumberFormat="1" applyFont="1" applyBorder="1" applyAlignment="1">
      <alignment vertical="center"/>
    </xf>
    <xf numFmtId="0" fontId="10" fillId="0" borderId="0" xfId="8" quotePrefix="1" applyFont="1" applyBorder="1" applyAlignment="1">
      <alignment vertical="center" shrinkToFit="1"/>
    </xf>
    <xf numFmtId="0" fontId="60" fillId="0" borderId="5" xfId="15" applyFont="1" applyFill="1" applyBorder="1" applyAlignment="1">
      <alignment horizontal="center" vertical="center" textRotation="180"/>
    </xf>
    <xf numFmtId="0" fontId="60" fillId="0" borderId="6" xfId="15" applyFont="1" applyFill="1" applyBorder="1" applyAlignment="1">
      <alignment horizontal="center" vertical="center" textRotation="180"/>
    </xf>
    <xf numFmtId="0" fontId="60" fillId="0" borderId="7" xfId="15" applyFont="1" applyFill="1" applyBorder="1" applyAlignment="1">
      <alignment horizontal="center" vertical="center" textRotation="180"/>
    </xf>
    <xf numFmtId="0" fontId="52" fillId="0" borderId="0" xfId="15" applyFont="1" applyFill="1" applyAlignment="1"/>
    <xf numFmtId="0" fontId="55" fillId="0" borderId="4" xfId="15" applyFont="1" applyFill="1" applyBorder="1" applyAlignment="1"/>
    <xf numFmtId="0" fontId="55" fillId="0" borderId="0" xfId="15" applyFont="1" applyFill="1" applyBorder="1" applyAlignment="1">
      <alignment horizontal="left"/>
    </xf>
    <xf numFmtId="0" fontId="55" fillId="0" borderId="0" xfId="15" applyFont="1" applyFill="1" applyBorder="1" applyAlignment="1">
      <alignment horizontal="center"/>
    </xf>
    <xf numFmtId="0" fontId="52" fillId="0" borderId="4" xfId="15" applyFont="1" applyFill="1" applyBorder="1" applyAlignment="1"/>
    <xf numFmtId="0" fontId="55" fillId="0" borderId="4" xfId="0" applyFont="1" applyFill="1" applyBorder="1" applyAlignment="1"/>
    <xf numFmtId="0" fontId="14" fillId="2" borderId="0" xfId="2" applyFont="1" applyFill="1" applyAlignment="1">
      <alignment horizontal="center" vertical="center"/>
    </xf>
    <xf numFmtId="0" fontId="15" fillId="2" borderId="0" xfId="2" applyFont="1" applyFill="1" applyAlignment="1">
      <alignment vertical="center"/>
    </xf>
    <xf numFmtId="0" fontId="15" fillId="2" borderId="0" xfId="2" applyFont="1" applyFill="1" applyAlignment="1">
      <alignment horizontal="center" vertical="center"/>
    </xf>
    <xf numFmtId="0" fontId="61" fillId="6" borderId="8" xfId="2" applyFont="1" applyFill="1" applyBorder="1" applyAlignment="1">
      <alignment horizontal="center" vertical="center"/>
    </xf>
    <xf numFmtId="0" fontId="62" fillId="6" borderId="9" xfId="2" applyFont="1" applyFill="1" applyBorder="1" applyAlignment="1">
      <alignment horizontal="center" vertical="center"/>
    </xf>
    <xf numFmtId="0" fontId="19" fillId="7" borderId="10" xfId="2" applyFont="1" applyFill="1" applyBorder="1" applyAlignment="1">
      <alignment horizontal="center" vertical="center"/>
    </xf>
    <xf numFmtId="0" fontId="19" fillId="8" borderId="10" xfId="2" applyFont="1" applyFill="1" applyBorder="1" applyAlignment="1">
      <alignment horizontal="center" vertical="center"/>
    </xf>
    <xf numFmtId="0" fontId="19" fillId="7" borderId="8" xfId="2" applyFont="1" applyFill="1" applyBorder="1" applyAlignment="1">
      <alignment horizontal="center" vertical="center"/>
    </xf>
    <xf numFmtId="0" fontId="19" fillId="6" borderId="10" xfId="2" applyFont="1" applyFill="1" applyBorder="1" applyAlignment="1">
      <alignment horizontal="center" vertical="center"/>
    </xf>
    <xf numFmtId="0" fontId="20" fillId="2" borderId="0" xfId="2" applyFont="1" applyFill="1" applyAlignment="1">
      <alignment horizontal="center" vertical="center"/>
    </xf>
    <xf numFmtId="165" fontId="14" fillId="5" borderId="4" xfId="2" applyNumberFormat="1" applyFont="1" applyFill="1" applyBorder="1" applyAlignment="1">
      <alignment vertical="center"/>
    </xf>
    <xf numFmtId="165" fontId="14" fillId="5" borderId="0" xfId="2" applyNumberFormat="1" applyFont="1" applyFill="1" applyBorder="1" applyAlignment="1">
      <alignment vertical="center"/>
    </xf>
    <xf numFmtId="0" fontId="21" fillId="2" borderId="0" xfId="2" applyFont="1" applyFill="1" applyAlignment="1">
      <alignment horizontal="center" vertical="center"/>
    </xf>
    <xf numFmtId="165" fontId="22" fillId="2" borderId="0" xfId="2" applyNumberFormat="1" applyFont="1" applyFill="1" applyAlignment="1">
      <alignment horizontal="center" vertical="center"/>
    </xf>
    <xf numFmtId="0" fontId="14" fillId="0" borderId="0" xfId="2" applyFont="1" applyFill="1" applyAlignment="1">
      <alignment horizontal="center" vertical="center"/>
    </xf>
    <xf numFmtId="0" fontId="14" fillId="3" borderId="0" xfId="2" applyFont="1" applyFill="1" applyAlignment="1">
      <alignment horizontal="center" vertical="center"/>
    </xf>
    <xf numFmtId="173" fontId="20" fillId="5" borderId="0" xfId="2" applyNumberFormat="1" applyFont="1" applyFill="1" applyBorder="1" applyAlignment="1">
      <alignment horizontal="center" vertical="center"/>
    </xf>
    <xf numFmtId="2" fontId="20" fillId="5" borderId="0" xfId="2" applyNumberFormat="1" applyFont="1" applyFill="1" applyBorder="1" applyAlignment="1">
      <alignment horizontal="center" vertical="center"/>
    </xf>
    <xf numFmtId="165" fontId="20" fillId="5" borderId="0" xfId="2" applyNumberFormat="1" applyFont="1" applyFill="1" applyBorder="1" applyAlignment="1">
      <alignment horizontal="center" vertical="center"/>
    </xf>
    <xf numFmtId="0" fontId="14" fillId="5" borderId="0" xfId="2" applyFont="1" applyFill="1" applyBorder="1" applyAlignment="1">
      <alignment horizontal="center" vertical="center"/>
    </xf>
    <xf numFmtId="2" fontId="14" fillId="5" borderId="0" xfId="2" applyNumberFormat="1" applyFont="1" applyFill="1" applyBorder="1" applyAlignment="1">
      <alignment horizontal="center" vertical="center"/>
    </xf>
    <xf numFmtId="165" fontId="14" fillId="5" borderId="0" xfId="2" applyNumberFormat="1" applyFont="1" applyFill="1" applyBorder="1" applyAlignment="1">
      <alignment horizontal="center" vertical="center"/>
    </xf>
    <xf numFmtId="165" fontId="23" fillId="5" borderId="0" xfId="2" applyNumberFormat="1" applyFont="1" applyFill="1" applyBorder="1" applyAlignment="1">
      <alignment horizontal="center" vertical="center"/>
    </xf>
    <xf numFmtId="0" fontId="55" fillId="0" borderId="1" xfId="15" applyFont="1" applyFill="1" applyBorder="1" applyAlignment="1">
      <alignment horizontal="center"/>
    </xf>
    <xf numFmtId="167" fontId="62" fillId="5" borderId="10" xfId="2" applyNumberFormat="1" applyFont="1" applyFill="1" applyBorder="1" applyAlignment="1">
      <alignment horizontal="center" vertical="center"/>
    </xf>
    <xf numFmtId="167" fontId="10" fillId="5" borderId="10" xfId="2" applyNumberFormat="1" applyFont="1" applyFill="1" applyBorder="1" applyAlignment="1">
      <alignment horizontal="center" vertical="center"/>
    </xf>
    <xf numFmtId="167" fontId="47" fillId="5" borderId="10" xfId="2" applyNumberFormat="1" applyFont="1" applyFill="1" applyBorder="1" applyAlignment="1">
      <alignment horizontal="center" vertical="center"/>
    </xf>
    <xf numFmtId="172" fontId="47" fillId="5" borderId="10" xfId="2" applyNumberFormat="1" applyFont="1" applyFill="1" applyBorder="1" applyAlignment="1">
      <alignment horizontal="center" vertical="center"/>
    </xf>
    <xf numFmtId="175" fontId="10" fillId="5" borderId="10" xfId="2" applyNumberFormat="1" applyFont="1" applyFill="1" applyBorder="1" applyAlignment="1">
      <alignment horizontal="center" vertical="center"/>
    </xf>
    <xf numFmtId="175" fontId="47" fillId="5" borderId="10" xfId="2" applyNumberFormat="1" applyFont="1" applyFill="1" applyBorder="1" applyAlignment="1">
      <alignment horizontal="center" vertical="center"/>
    </xf>
    <xf numFmtId="166" fontId="10" fillId="5" borderId="9" xfId="2" applyNumberFormat="1" applyFont="1" applyFill="1" applyBorder="1" applyAlignment="1">
      <alignment horizontal="center" vertical="center"/>
    </xf>
    <xf numFmtId="173" fontId="10" fillId="5" borderId="9" xfId="2" applyNumberFormat="1" applyFont="1" applyFill="1" applyBorder="1" applyAlignment="1">
      <alignment horizontal="center" vertical="center"/>
    </xf>
    <xf numFmtId="2" fontId="10" fillId="5" borderId="10" xfId="2" applyNumberFormat="1" applyFont="1" applyFill="1" applyBorder="1" applyAlignment="1">
      <alignment horizontal="center" vertical="center"/>
    </xf>
    <xf numFmtId="2" fontId="10" fillId="6" borderId="10" xfId="2" applyNumberFormat="1" applyFont="1" applyFill="1" applyBorder="1" applyAlignment="1">
      <alignment horizontal="center" vertical="center"/>
    </xf>
    <xf numFmtId="0" fontId="52" fillId="0" borderId="1" xfId="15" applyFont="1" applyFill="1" applyBorder="1" applyAlignment="1">
      <alignment horizontal="center"/>
    </xf>
    <xf numFmtId="165" fontId="73" fillId="5" borderId="0" xfId="2" applyNumberFormat="1" applyFont="1" applyFill="1" applyBorder="1" applyAlignment="1">
      <alignment vertical="center"/>
    </xf>
    <xf numFmtId="0" fontId="73" fillId="0" borderId="0" xfId="2" applyFont="1"/>
    <xf numFmtId="0" fontId="74" fillId="17" borderId="20" xfId="0" applyFont="1" applyFill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166" fontId="72" fillId="0" borderId="20" xfId="0" applyNumberFormat="1" applyFont="1" applyBorder="1" applyAlignment="1">
      <alignment horizontal="center" vertical="center"/>
    </xf>
    <xf numFmtId="0" fontId="72" fillId="0" borderId="23" xfId="0" applyFont="1" applyBorder="1" applyAlignment="1">
      <alignment horizontal="center" vertical="center"/>
    </xf>
    <xf numFmtId="166" fontId="72" fillId="0" borderId="23" xfId="0" applyNumberFormat="1" applyFont="1" applyBorder="1" applyAlignment="1">
      <alignment horizontal="center" vertical="center"/>
    </xf>
    <xf numFmtId="0" fontId="55" fillId="0" borderId="1" xfId="0" applyFont="1" applyFill="1" applyBorder="1" applyAlignment="1">
      <alignment horizontal="left"/>
    </xf>
    <xf numFmtId="0" fontId="55" fillId="0" borderId="15" xfId="0" applyFont="1" applyFill="1" applyBorder="1" applyAlignment="1">
      <alignment horizontal="left"/>
    </xf>
    <xf numFmtId="0" fontId="52" fillId="0" borderId="1" xfId="0" applyFont="1" applyFill="1" applyBorder="1" applyAlignment="1">
      <alignment horizontal="left"/>
    </xf>
    <xf numFmtId="0" fontId="55" fillId="0" borderId="15" xfId="0" applyFont="1" applyFill="1" applyBorder="1" applyAlignment="1">
      <alignment horizontal="center" vertical="center"/>
    </xf>
    <xf numFmtId="166" fontId="10" fillId="0" borderId="12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7" fontId="10" fillId="0" borderId="12" xfId="0" applyNumberFormat="1" applyFont="1" applyBorder="1" applyAlignment="1">
      <alignment horizontal="center" vertical="center"/>
    </xf>
    <xf numFmtId="167" fontId="10" fillId="0" borderId="4" xfId="0" applyNumberFormat="1" applyFont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55" fillId="0" borderId="0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/>
    </xf>
    <xf numFmtId="167" fontId="10" fillId="0" borderId="13" xfId="0" applyNumberFormat="1" applyFont="1" applyBorder="1" applyAlignment="1">
      <alignment horizontal="center" vertical="center"/>
    </xf>
    <xf numFmtId="167" fontId="10" fillId="0" borderId="0" xfId="0" applyNumberFormat="1" applyFont="1" applyBorder="1" applyAlignment="1">
      <alignment horizontal="center" vertical="center"/>
    </xf>
    <xf numFmtId="167" fontId="10" fillId="0" borderId="1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6" fontId="52" fillId="0" borderId="8" xfId="15" applyNumberFormat="1" applyFont="1" applyFill="1" applyBorder="1" applyAlignment="1">
      <alignment horizontal="center" vertical="center"/>
    </xf>
    <xf numFmtId="0" fontId="55" fillId="0" borderId="1" xfId="15" applyFont="1" applyFill="1" applyBorder="1" applyAlignment="1">
      <alignment horizontal="left"/>
    </xf>
    <xf numFmtId="177" fontId="55" fillId="0" borderId="1" xfId="15" applyNumberFormat="1" applyFont="1" applyFill="1" applyBorder="1" applyAlignment="1">
      <alignment horizontal="left"/>
    </xf>
    <xf numFmtId="0" fontId="64" fillId="10" borderId="0" xfId="15" applyFont="1" applyFill="1" applyBorder="1" applyAlignment="1">
      <alignment horizontal="center" vertical="center"/>
    </xf>
    <xf numFmtId="0" fontId="53" fillId="11" borderId="0" xfId="15" applyFont="1" applyFill="1" applyBorder="1" applyAlignment="1">
      <alignment horizontal="center" vertical="center"/>
    </xf>
    <xf numFmtId="0" fontId="65" fillId="12" borderId="0" xfId="15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/>
    </xf>
    <xf numFmtId="0" fontId="55" fillId="0" borderId="15" xfId="15" applyFont="1" applyFill="1" applyBorder="1" applyAlignment="1">
      <alignment horizontal="center"/>
    </xf>
    <xf numFmtId="0" fontId="55" fillId="0" borderId="1" xfId="15" applyFont="1" applyFill="1" applyBorder="1" applyAlignment="1">
      <alignment horizontal="center"/>
    </xf>
    <xf numFmtId="0" fontId="55" fillId="0" borderId="4" xfId="0" applyFont="1" applyFill="1" applyBorder="1" applyAlignment="1">
      <alignment horizontal="left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2" fillId="0" borderId="8" xfId="15" applyFont="1" applyFill="1" applyBorder="1" applyAlignment="1">
      <alignment horizontal="center" vertical="center" textRotation="180"/>
    </xf>
    <xf numFmtId="0" fontId="52" fillId="0" borderId="6" xfId="15" applyFont="1" applyFill="1" applyBorder="1" applyAlignment="1">
      <alignment horizontal="center" vertical="center" textRotation="180"/>
    </xf>
    <xf numFmtId="0" fontId="52" fillId="0" borderId="9" xfId="15" applyFont="1" applyFill="1" applyBorder="1" applyAlignment="1">
      <alignment horizontal="center" vertical="center" textRotation="180"/>
    </xf>
    <xf numFmtId="180" fontId="52" fillId="0" borderId="12" xfId="15" applyNumberFormat="1" applyFont="1" applyFill="1" applyBorder="1" applyAlignment="1">
      <alignment horizontal="center" vertical="center"/>
    </xf>
    <xf numFmtId="180" fontId="52" fillId="0" borderId="4" xfId="15" applyNumberFormat="1" applyFont="1" applyFill="1" applyBorder="1" applyAlignment="1">
      <alignment horizontal="center" vertical="center"/>
    </xf>
    <xf numFmtId="180" fontId="52" fillId="0" borderId="5" xfId="15" applyNumberFormat="1" applyFont="1" applyFill="1" applyBorder="1" applyAlignment="1">
      <alignment horizontal="center" vertical="center"/>
    </xf>
    <xf numFmtId="180" fontId="52" fillId="0" borderId="13" xfId="15" applyNumberFormat="1" applyFont="1" applyFill="1" applyBorder="1" applyAlignment="1">
      <alignment horizontal="center" vertical="center"/>
    </xf>
    <xf numFmtId="180" fontId="52" fillId="0" borderId="0" xfId="15" applyNumberFormat="1" applyFont="1" applyFill="1" applyBorder="1" applyAlignment="1">
      <alignment horizontal="center" vertical="center"/>
    </xf>
    <xf numFmtId="180" fontId="52" fillId="0" borderId="14" xfId="15" applyNumberFormat="1" applyFont="1" applyFill="1" applyBorder="1" applyAlignment="1">
      <alignment horizontal="center" vertical="center"/>
    </xf>
    <xf numFmtId="166" fontId="10" fillId="0" borderId="13" xfId="0" applyNumberFormat="1" applyFont="1" applyBorder="1" applyAlignment="1">
      <alignment horizontal="center" vertical="center"/>
    </xf>
    <xf numFmtId="166" fontId="10" fillId="0" borderId="0" xfId="0" applyNumberFormat="1" applyFont="1" applyBorder="1" applyAlignment="1">
      <alignment horizontal="center" vertical="center"/>
    </xf>
    <xf numFmtId="0" fontId="52" fillId="0" borderId="2" xfId="15" applyFont="1" applyFill="1" applyBorder="1" applyAlignment="1">
      <alignment horizontal="center" vertical="center"/>
    </xf>
    <xf numFmtId="0" fontId="52" fillId="0" borderId="15" xfId="15" applyFont="1" applyFill="1" applyBorder="1" applyAlignment="1">
      <alignment horizontal="center" vertical="center"/>
    </xf>
    <xf numFmtId="0" fontId="52" fillId="0" borderId="3" xfId="15" applyFont="1" applyFill="1" applyBorder="1" applyAlignment="1">
      <alignment horizontal="center" vertical="center"/>
    </xf>
    <xf numFmtId="166" fontId="10" fillId="0" borderId="1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172" fontId="1" fillId="0" borderId="12" xfId="0" applyNumberFormat="1" applyFont="1" applyBorder="1" applyAlignment="1">
      <alignment horizontal="center" vertical="center"/>
    </xf>
    <xf numFmtId="172" fontId="1" fillId="0" borderId="4" xfId="0" applyNumberFormat="1" applyFont="1" applyBorder="1" applyAlignment="1">
      <alignment horizontal="center" vertical="center"/>
    </xf>
    <xf numFmtId="172" fontId="1" fillId="0" borderId="5" xfId="0" applyNumberFormat="1" applyFont="1" applyBorder="1" applyAlignment="1">
      <alignment horizontal="center" vertical="center"/>
    </xf>
    <xf numFmtId="172" fontId="1" fillId="0" borderId="13" xfId="0" applyNumberFormat="1" applyFont="1" applyBorder="1" applyAlignment="1">
      <alignment horizontal="center" vertical="center"/>
    </xf>
    <xf numFmtId="172" fontId="1" fillId="0" borderId="0" xfId="0" applyNumberFormat="1" applyFont="1" applyBorder="1" applyAlignment="1">
      <alignment horizontal="center" vertical="center"/>
    </xf>
    <xf numFmtId="172" fontId="1" fillId="0" borderId="14" xfId="0" applyNumberFormat="1" applyFont="1" applyBorder="1" applyAlignment="1">
      <alignment horizontal="center" vertical="center"/>
    </xf>
    <xf numFmtId="172" fontId="1" fillId="0" borderId="11" xfId="0" applyNumberFormat="1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172" fontId="1" fillId="0" borderId="7" xfId="0" applyNumberFormat="1" applyFont="1" applyBorder="1" applyAlignment="1">
      <alignment horizontal="center" vertical="center"/>
    </xf>
    <xf numFmtId="166" fontId="50" fillId="0" borderId="12" xfId="15" applyNumberFormat="1" applyFont="1" applyFill="1" applyBorder="1" applyAlignment="1">
      <alignment horizontal="center" vertical="center"/>
    </xf>
    <xf numFmtId="166" fontId="50" fillId="0" borderId="4" xfId="15" applyNumberFormat="1" applyFont="1" applyFill="1" applyBorder="1" applyAlignment="1">
      <alignment horizontal="center" vertical="center"/>
    </xf>
    <xf numFmtId="166" fontId="50" fillId="0" borderId="5" xfId="15" applyNumberFormat="1" applyFont="1" applyFill="1" applyBorder="1" applyAlignment="1">
      <alignment horizontal="center" vertical="center"/>
    </xf>
    <xf numFmtId="166" fontId="50" fillId="0" borderId="13" xfId="15" applyNumberFormat="1" applyFont="1" applyFill="1" applyBorder="1" applyAlignment="1">
      <alignment horizontal="center" vertical="center"/>
    </xf>
    <xf numFmtId="166" fontId="50" fillId="0" borderId="0" xfId="15" applyNumberFormat="1" applyFont="1" applyFill="1" applyBorder="1" applyAlignment="1">
      <alignment horizontal="center" vertical="center"/>
    </xf>
    <xf numFmtId="166" fontId="50" fillId="0" borderId="14" xfId="15" applyNumberFormat="1" applyFont="1" applyFill="1" applyBorder="1" applyAlignment="1">
      <alignment horizontal="center" vertical="center"/>
    </xf>
    <xf numFmtId="166" fontId="50" fillId="0" borderId="11" xfId="15" applyNumberFormat="1" applyFont="1" applyFill="1" applyBorder="1" applyAlignment="1">
      <alignment horizontal="center" vertical="center"/>
    </xf>
    <xf numFmtId="166" fontId="50" fillId="0" borderId="1" xfId="15" applyNumberFormat="1" applyFont="1" applyFill="1" applyBorder="1" applyAlignment="1">
      <alignment horizontal="center" vertical="center"/>
    </xf>
    <xf numFmtId="166" fontId="50" fillId="0" borderId="7" xfId="15" applyNumberFormat="1" applyFont="1" applyFill="1" applyBorder="1" applyAlignment="1">
      <alignment horizontal="center" vertical="center"/>
    </xf>
    <xf numFmtId="0" fontId="63" fillId="9" borderId="12" xfId="15" applyFont="1" applyFill="1" applyBorder="1" applyAlignment="1">
      <alignment horizontal="center" vertical="center"/>
    </xf>
    <xf numFmtId="0" fontId="63" fillId="9" borderId="4" xfId="15" applyFont="1" applyFill="1" applyBorder="1" applyAlignment="1">
      <alignment horizontal="center" vertical="center"/>
    </xf>
    <xf numFmtId="0" fontId="63" fillId="9" borderId="5" xfId="15" applyFont="1" applyFill="1" applyBorder="1" applyAlignment="1">
      <alignment horizontal="center" vertical="center"/>
    </xf>
    <xf numFmtId="0" fontId="63" fillId="9" borderId="13" xfId="15" applyFont="1" applyFill="1" applyBorder="1" applyAlignment="1">
      <alignment horizontal="center" vertical="center"/>
    </xf>
    <xf numFmtId="0" fontId="63" fillId="9" borderId="0" xfId="15" applyFont="1" applyFill="1" applyBorder="1" applyAlignment="1">
      <alignment horizontal="center" vertical="center"/>
    </xf>
    <xf numFmtId="0" fontId="63" fillId="9" borderId="14" xfId="15" applyFont="1" applyFill="1" applyBorder="1" applyAlignment="1">
      <alignment horizontal="center" vertical="center"/>
    </xf>
    <xf numFmtId="0" fontId="63" fillId="9" borderId="11" xfId="15" applyFont="1" applyFill="1" applyBorder="1" applyAlignment="1">
      <alignment horizontal="center" vertical="center"/>
    </xf>
    <xf numFmtId="0" fontId="63" fillId="9" borderId="1" xfId="15" applyFont="1" applyFill="1" applyBorder="1" applyAlignment="1">
      <alignment horizontal="center" vertical="center"/>
    </xf>
    <xf numFmtId="0" fontId="63" fillId="9" borderId="7" xfId="15" applyFont="1" applyFill="1" applyBorder="1" applyAlignment="1">
      <alignment horizontal="center" vertical="center"/>
    </xf>
    <xf numFmtId="0" fontId="52" fillId="0" borderId="10" xfId="15" applyFont="1" applyFill="1" applyBorder="1" applyAlignment="1">
      <alignment horizontal="center" vertical="center"/>
    </xf>
    <xf numFmtId="166" fontId="10" fillId="0" borderId="14" xfId="0" applyNumberFormat="1" applyFont="1" applyBorder="1" applyAlignment="1">
      <alignment horizontal="center" vertical="center"/>
    </xf>
    <xf numFmtId="179" fontId="1" fillId="0" borderId="12" xfId="0" applyNumberFormat="1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179" fontId="1" fillId="0" borderId="5" xfId="0" applyNumberFormat="1" applyFont="1" applyBorder="1" applyAlignment="1">
      <alignment horizontal="center" vertical="center"/>
    </xf>
    <xf numFmtId="179" fontId="1" fillId="0" borderId="13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1" fillId="0" borderId="14" xfId="0" applyNumberFormat="1" applyFont="1" applyBorder="1" applyAlignment="1">
      <alignment horizontal="center" vertical="center"/>
    </xf>
    <xf numFmtId="179" fontId="1" fillId="0" borderId="1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167" fontId="50" fillId="0" borderId="12" xfId="15" applyNumberFormat="1" applyFont="1" applyFill="1" applyBorder="1" applyAlignment="1">
      <alignment horizontal="center" vertical="center"/>
    </xf>
    <xf numFmtId="0" fontId="50" fillId="0" borderId="4" xfId="15" applyFont="1" applyFill="1" applyBorder="1" applyAlignment="1">
      <alignment horizontal="center" vertical="center"/>
    </xf>
    <xf numFmtId="0" fontId="50" fillId="0" borderId="5" xfId="15" applyFont="1" applyFill="1" applyBorder="1" applyAlignment="1">
      <alignment horizontal="center" vertical="center"/>
    </xf>
    <xf numFmtId="0" fontId="50" fillId="0" borderId="13" xfId="15" applyFont="1" applyFill="1" applyBorder="1" applyAlignment="1">
      <alignment horizontal="center" vertical="center"/>
    </xf>
    <xf numFmtId="0" fontId="50" fillId="0" borderId="0" xfId="15" applyFont="1" applyFill="1" applyBorder="1" applyAlignment="1">
      <alignment horizontal="center" vertical="center"/>
    </xf>
    <xf numFmtId="0" fontId="50" fillId="0" borderId="14" xfId="15" applyFont="1" applyFill="1" applyBorder="1" applyAlignment="1">
      <alignment horizontal="center" vertical="center"/>
    </xf>
    <xf numFmtId="0" fontId="50" fillId="0" borderId="11" xfId="15" applyFont="1" applyFill="1" applyBorder="1" applyAlignment="1">
      <alignment horizontal="center" vertical="center"/>
    </xf>
    <xf numFmtId="0" fontId="50" fillId="0" borderId="1" xfId="15" applyFont="1" applyFill="1" applyBorder="1" applyAlignment="1">
      <alignment horizontal="center" vertical="center"/>
    </xf>
    <xf numFmtId="0" fontId="50" fillId="0" borderId="7" xfId="15" applyFont="1" applyFill="1" applyBorder="1" applyAlignment="1">
      <alignment horizontal="center" vertical="center"/>
    </xf>
    <xf numFmtId="180" fontId="52" fillId="0" borderId="11" xfId="15" applyNumberFormat="1" applyFont="1" applyFill="1" applyBorder="1" applyAlignment="1">
      <alignment horizontal="center" vertical="center"/>
    </xf>
    <xf numFmtId="180" fontId="52" fillId="0" borderId="1" xfId="15" applyNumberFormat="1" applyFont="1" applyFill="1" applyBorder="1" applyAlignment="1">
      <alignment horizontal="center" vertical="center"/>
    </xf>
    <xf numFmtId="180" fontId="52" fillId="0" borderId="7" xfId="15" applyNumberFormat="1" applyFont="1" applyFill="1" applyBorder="1" applyAlignment="1">
      <alignment horizontal="center" vertical="center"/>
    </xf>
    <xf numFmtId="0" fontId="34" fillId="0" borderId="0" xfId="8" applyFont="1" applyAlignment="1">
      <alignment horizontal="center" vertical="center"/>
    </xf>
    <xf numFmtId="0" fontId="36" fillId="0" borderId="0" xfId="8" applyFont="1" applyBorder="1" applyAlignment="1">
      <alignment horizontal="center" vertical="center"/>
    </xf>
    <xf numFmtId="0" fontId="36" fillId="0" borderId="0" xfId="8" applyFont="1" applyAlignment="1">
      <alignment horizontal="center" vertical="center"/>
    </xf>
    <xf numFmtId="0" fontId="3" fillId="0" borderId="0" xfId="8" quotePrefix="1" applyFont="1" applyBorder="1" applyAlignment="1">
      <alignment horizontal="center" vertical="center" shrinkToFit="1"/>
    </xf>
    <xf numFmtId="0" fontId="36" fillId="0" borderId="0" xfId="3" quotePrefix="1" applyFont="1" applyBorder="1" applyAlignment="1">
      <alignment horizontal="left" vertical="center"/>
    </xf>
    <xf numFmtId="1" fontId="36" fillId="0" borderId="0" xfId="3" applyNumberFormat="1" applyFont="1" applyBorder="1" applyAlignment="1">
      <alignment horizontal="left" vertical="center"/>
    </xf>
    <xf numFmtId="177" fontId="36" fillId="0" borderId="0" xfId="3" quotePrefix="1" applyNumberFormat="1" applyFont="1" applyBorder="1" applyAlignment="1">
      <alignment horizontal="left" vertical="center"/>
    </xf>
    <xf numFmtId="177" fontId="36" fillId="0" borderId="0" xfId="3" applyNumberFormat="1" applyFont="1" applyBorder="1" applyAlignment="1">
      <alignment horizontal="left" vertical="center"/>
    </xf>
    <xf numFmtId="1" fontId="36" fillId="0" borderId="0" xfId="3" quotePrefix="1" applyNumberFormat="1" applyFont="1" applyBorder="1" applyAlignment="1">
      <alignment horizontal="left" vertical="center"/>
    </xf>
    <xf numFmtId="178" fontId="36" fillId="0" borderId="0" xfId="8" applyNumberFormat="1" applyFont="1" applyAlignment="1">
      <alignment horizontal="left" vertical="center"/>
    </xf>
    <xf numFmtId="171" fontId="10" fillId="0" borderId="0" xfId="3" quotePrefix="1" applyNumberFormat="1" applyFont="1" applyBorder="1" applyAlignment="1">
      <alignment horizontal="left" vertical="center"/>
    </xf>
    <xf numFmtId="171" fontId="10" fillId="0" borderId="0" xfId="3" applyNumberFormat="1" applyFont="1" applyBorder="1" applyAlignment="1">
      <alignment horizontal="left" vertical="center"/>
    </xf>
    <xf numFmtId="0" fontId="10" fillId="0" borderId="0" xfId="8" quotePrefix="1" applyFont="1" applyBorder="1" applyAlignment="1">
      <alignment horizontal="center" vertical="center" shrinkToFit="1"/>
    </xf>
    <xf numFmtId="168" fontId="10" fillId="0" borderId="0" xfId="8" applyNumberFormat="1" applyFont="1" applyBorder="1" applyAlignment="1">
      <alignment horizontal="left" vertical="center"/>
    </xf>
    <xf numFmtId="0" fontId="11" fillId="0" borderId="0" xfId="8" applyFont="1" applyBorder="1" applyAlignment="1">
      <alignment horizontal="right" vertical="center"/>
    </xf>
    <xf numFmtId="0" fontId="10" fillId="0" borderId="0" xfId="8" applyFont="1" applyBorder="1" applyAlignment="1">
      <alignment horizontal="center" vertical="center"/>
    </xf>
    <xf numFmtId="0" fontId="10" fillId="0" borderId="10" xfId="8" applyFont="1" applyBorder="1" applyAlignment="1">
      <alignment horizontal="center" vertical="center"/>
    </xf>
    <xf numFmtId="0" fontId="10" fillId="0" borderId="10" xfId="8" quotePrefix="1" applyFont="1" applyBorder="1" applyAlignment="1">
      <alignment horizontal="center" vertical="center"/>
    </xf>
    <xf numFmtId="177" fontId="10" fillId="0" borderId="10" xfId="8" applyNumberFormat="1" applyFont="1" applyBorder="1" applyAlignment="1">
      <alignment horizontal="center" vertical="center"/>
    </xf>
    <xf numFmtId="0" fontId="33" fillId="0" borderId="0" xfId="8" applyFont="1" applyAlignment="1">
      <alignment horizontal="center" vertical="center"/>
    </xf>
    <xf numFmtId="0" fontId="11" fillId="0" borderId="2" xfId="8" applyFont="1" applyBorder="1" applyAlignment="1">
      <alignment horizontal="center" vertical="center"/>
    </xf>
    <xf numFmtId="0" fontId="11" fillId="0" borderId="15" xfId="8" applyFont="1" applyBorder="1" applyAlignment="1">
      <alignment horizontal="center" vertical="center"/>
    </xf>
    <xf numFmtId="0" fontId="11" fillId="0" borderId="3" xfId="8" applyFont="1" applyBorder="1" applyAlignment="1">
      <alignment horizontal="center" vertical="center"/>
    </xf>
    <xf numFmtId="0" fontId="40" fillId="0" borderId="0" xfId="8" applyFont="1" applyAlignment="1">
      <alignment horizontal="center" vertical="center"/>
    </xf>
    <xf numFmtId="0" fontId="11" fillId="0" borderId="10" xfId="8" applyFont="1" applyBorder="1" applyAlignment="1">
      <alignment horizontal="center" vertical="center"/>
    </xf>
    <xf numFmtId="0" fontId="10" fillId="0" borderId="10" xfId="8" applyFont="1" applyBorder="1" applyAlignment="1">
      <alignment horizontal="center" vertical="center" wrapText="1"/>
    </xf>
    <xf numFmtId="0" fontId="10" fillId="0" borderId="0" xfId="0" quotePrefix="1" applyFont="1" applyAlignment="1">
      <alignment horizontal="center" vertical="center"/>
    </xf>
    <xf numFmtId="0" fontId="10" fillId="0" borderId="1" xfId="3" applyFont="1" applyBorder="1" applyAlignment="1">
      <alignment horizontal="right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1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66" fontId="10" fillId="0" borderId="7" xfId="0" applyNumberFormat="1" applyFont="1" applyBorder="1" applyAlignment="1">
      <alignment horizontal="center" vertical="center" wrapText="1"/>
    </xf>
    <xf numFmtId="166" fontId="10" fillId="0" borderId="13" xfId="0" applyNumberFormat="1" applyFont="1" applyBorder="1" applyAlignment="1">
      <alignment horizontal="center" vertical="center" wrapText="1"/>
    </xf>
    <xf numFmtId="166" fontId="10" fillId="0" borderId="0" xfId="0" applyNumberFormat="1" applyFont="1" applyBorder="1" applyAlignment="1">
      <alignment horizontal="center" vertical="center" wrapText="1"/>
    </xf>
    <xf numFmtId="166" fontId="10" fillId="0" borderId="14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 vertical="center" wrapText="1"/>
    </xf>
    <xf numFmtId="2" fontId="10" fillId="0" borderId="14" xfId="0" applyNumberFormat="1" applyFont="1" applyBorder="1" applyAlignment="1">
      <alignment horizontal="center" vertical="center" wrapText="1"/>
    </xf>
    <xf numFmtId="2" fontId="10" fillId="0" borderId="1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10" fillId="0" borderId="7" xfId="0" applyNumberFormat="1" applyFont="1" applyBorder="1" applyAlignment="1">
      <alignment horizontal="center" vertical="center" wrapText="1"/>
    </xf>
    <xf numFmtId="165" fontId="10" fillId="0" borderId="11" xfId="0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0" fontId="33" fillId="0" borderId="0" xfId="3" applyNumberFormat="1" applyFont="1" applyBorder="1" applyAlignment="1">
      <alignment horizontal="center" vertical="center"/>
    </xf>
    <xf numFmtId="166" fontId="10" fillId="0" borderId="12" xfId="0" applyNumberFormat="1" applyFont="1" applyBorder="1" applyAlignment="1">
      <alignment horizontal="center" vertical="center" wrapText="1"/>
    </xf>
    <xf numFmtId="166" fontId="10" fillId="0" borderId="4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center" vertical="center" wrapText="1"/>
    </xf>
    <xf numFmtId="0" fontId="10" fillId="0" borderId="0" xfId="8" applyNumberFormat="1" applyFont="1" applyBorder="1" applyAlignment="1">
      <alignment horizontal="left" vertical="center"/>
    </xf>
    <xf numFmtId="2" fontId="10" fillId="0" borderId="12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80" fontId="72" fillId="18" borderId="19" xfId="0" applyNumberFormat="1" applyFont="1" applyFill="1" applyBorder="1" applyAlignment="1">
      <alignment horizontal="center" vertical="center"/>
    </xf>
    <xf numFmtId="180" fontId="72" fillId="18" borderId="20" xfId="0" applyNumberFormat="1" applyFont="1" applyFill="1" applyBorder="1" applyAlignment="1">
      <alignment horizontal="center" vertical="center"/>
    </xf>
    <xf numFmtId="180" fontId="72" fillId="18" borderId="22" xfId="0" applyNumberFormat="1" applyFont="1" applyFill="1" applyBorder="1" applyAlignment="1">
      <alignment horizontal="center" vertical="center"/>
    </xf>
    <xf numFmtId="180" fontId="72" fillId="18" borderId="23" xfId="0" applyNumberFormat="1" applyFont="1" applyFill="1" applyBorder="1" applyAlignment="1">
      <alignment horizontal="center" vertical="center"/>
    </xf>
    <xf numFmtId="0" fontId="74" fillId="17" borderId="17" xfId="0" applyFont="1" applyFill="1" applyBorder="1" applyAlignment="1">
      <alignment horizontal="center" vertical="center"/>
    </xf>
    <xf numFmtId="0" fontId="74" fillId="17" borderId="20" xfId="0" applyFont="1" applyFill="1" applyBorder="1" applyAlignment="1">
      <alignment horizontal="center" vertical="center"/>
    </xf>
    <xf numFmtId="0" fontId="77" fillId="17" borderId="17" xfId="2" applyFont="1" applyFill="1" applyBorder="1" applyAlignment="1">
      <alignment horizontal="center" vertical="center"/>
    </xf>
    <xf numFmtId="0" fontId="80" fillId="17" borderId="18" xfId="2" applyFont="1" applyFill="1" applyBorder="1" applyAlignment="1">
      <alignment horizontal="center" vertical="center"/>
    </xf>
    <xf numFmtId="0" fontId="80" fillId="17" borderId="20" xfId="2" applyFont="1" applyFill="1" applyBorder="1" applyAlignment="1">
      <alignment horizontal="center" vertical="center"/>
    </xf>
    <xf numFmtId="0" fontId="80" fillId="17" borderId="21" xfId="2" applyFont="1" applyFill="1" applyBorder="1" applyAlignment="1">
      <alignment horizontal="center" vertical="center"/>
    </xf>
    <xf numFmtId="0" fontId="75" fillId="17" borderId="17" xfId="0" applyFont="1" applyFill="1" applyBorder="1" applyAlignment="1">
      <alignment horizontal="center" vertical="center"/>
    </xf>
    <xf numFmtId="166" fontId="2" fillId="0" borderId="24" xfId="2" applyNumberFormat="1" applyBorder="1" applyAlignment="1">
      <alignment horizontal="center" vertical="center"/>
    </xf>
    <xf numFmtId="0" fontId="2" fillId="0" borderId="25" xfId="2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0" fontId="2" fillId="0" borderId="14" xfId="2" applyBorder="1" applyAlignment="1">
      <alignment horizontal="center" vertical="center"/>
    </xf>
    <xf numFmtId="0" fontId="2" fillId="0" borderId="27" xfId="2" applyBorder="1" applyAlignment="1">
      <alignment horizontal="center" vertical="center"/>
    </xf>
    <xf numFmtId="0" fontId="2" fillId="0" borderId="28" xfId="2" applyBorder="1" applyAlignment="1">
      <alignment horizontal="center" vertical="center"/>
    </xf>
    <xf numFmtId="0" fontId="74" fillId="17" borderId="17" xfId="0" applyFont="1" applyFill="1" applyBorder="1" applyAlignment="1">
      <alignment horizontal="center" vertical="center" textRotation="180"/>
    </xf>
    <xf numFmtId="0" fontId="74" fillId="17" borderId="20" xfId="0" applyFont="1" applyFill="1" applyBorder="1" applyAlignment="1">
      <alignment horizontal="center" vertical="center" textRotation="180"/>
    </xf>
    <xf numFmtId="0" fontId="74" fillId="17" borderId="16" xfId="0" applyFont="1" applyFill="1" applyBorder="1" applyAlignment="1">
      <alignment horizontal="center" vertical="center" wrapText="1"/>
    </xf>
    <xf numFmtId="0" fontId="74" fillId="17" borderId="17" xfId="0" applyFont="1" applyFill="1" applyBorder="1" applyAlignment="1">
      <alignment horizontal="center" vertical="center" wrapText="1"/>
    </xf>
    <xf numFmtId="0" fontId="74" fillId="17" borderId="19" xfId="0" applyFont="1" applyFill="1" applyBorder="1" applyAlignment="1">
      <alignment horizontal="center" vertical="center" wrapText="1"/>
    </xf>
    <xf numFmtId="0" fontId="74" fillId="17" borderId="20" xfId="0" applyFont="1" applyFill="1" applyBorder="1" applyAlignment="1">
      <alignment horizontal="center" vertical="center" wrapText="1"/>
    </xf>
    <xf numFmtId="0" fontId="41" fillId="2" borderId="0" xfId="2" applyFont="1" applyFill="1" applyAlignment="1">
      <alignment horizontal="center" vertical="center"/>
    </xf>
    <xf numFmtId="0" fontId="15" fillId="2" borderId="0" xfId="2" applyFont="1" applyFill="1" applyAlignment="1">
      <alignment horizontal="left" vertical="center"/>
    </xf>
    <xf numFmtId="0" fontId="6" fillId="13" borderId="12" xfId="2" applyFont="1" applyFill="1" applyBorder="1" applyAlignment="1">
      <alignment horizontal="center" vertical="center"/>
    </xf>
    <xf numFmtId="0" fontId="6" fillId="13" borderId="5" xfId="2" applyFont="1" applyFill="1" applyBorder="1" applyAlignment="1">
      <alignment horizontal="center" vertical="center"/>
    </xf>
    <xf numFmtId="0" fontId="6" fillId="13" borderId="12" xfId="6" applyFont="1" applyFill="1" applyBorder="1" applyAlignment="1">
      <alignment horizontal="center" vertical="center"/>
    </xf>
    <xf numFmtId="0" fontId="6" fillId="13" borderId="5" xfId="6" applyFont="1" applyFill="1" applyBorder="1" applyAlignment="1">
      <alignment horizontal="center" vertical="center"/>
    </xf>
    <xf numFmtId="0" fontId="6" fillId="13" borderId="8" xfId="2" applyFont="1" applyFill="1" applyBorder="1" applyAlignment="1">
      <alignment horizontal="center" vertical="center"/>
    </xf>
    <xf numFmtId="0" fontId="6" fillId="13" borderId="9" xfId="2" applyFont="1" applyFill="1" applyBorder="1" applyAlignment="1">
      <alignment horizontal="center" vertical="center"/>
    </xf>
    <xf numFmtId="0" fontId="6" fillId="13" borderId="11" xfId="2" applyFont="1" applyFill="1" applyBorder="1" applyAlignment="1">
      <alignment horizontal="center" vertical="center"/>
    </xf>
    <xf numFmtId="0" fontId="6" fillId="13" borderId="7" xfId="2" applyFont="1" applyFill="1" applyBorder="1" applyAlignment="1">
      <alignment horizontal="center" vertical="center"/>
    </xf>
    <xf numFmtId="180" fontId="10" fillId="5" borderId="2" xfId="2" applyNumberFormat="1" applyFont="1" applyFill="1" applyBorder="1" applyAlignment="1">
      <alignment horizontal="center" vertical="center"/>
    </xf>
    <xf numFmtId="180" fontId="10" fillId="5" borderId="3" xfId="2" applyNumberFormat="1" applyFont="1" applyFill="1" applyBorder="1" applyAlignment="1">
      <alignment horizontal="center" vertical="center"/>
    </xf>
    <xf numFmtId="0" fontId="19" fillId="7" borderId="2" xfId="2" applyFont="1" applyFill="1" applyBorder="1" applyAlignment="1">
      <alignment horizontal="center" vertical="center"/>
    </xf>
    <xf numFmtId="0" fontId="19" fillId="7" borderId="3" xfId="2" applyFont="1" applyFill="1" applyBorder="1" applyAlignment="1">
      <alignment horizontal="center" vertical="center"/>
    </xf>
    <xf numFmtId="166" fontId="29" fillId="0" borderId="8" xfId="13" applyNumberFormat="1" applyFont="1" applyBorder="1" applyAlignment="1" applyProtection="1">
      <alignment horizontal="center" vertical="center"/>
      <protection locked="0"/>
    </xf>
    <xf numFmtId="166" fontId="29" fillId="0" borderId="9" xfId="13" applyNumberFormat="1" applyFont="1" applyBorder="1" applyAlignment="1" applyProtection="1">
      <alignment horizontal="center" vertical="center"/>
      <protection locked="0"/>
    </xf>
    <xf numFmtId="0" fontId="28" fillId="16" borderId="2" xfId="13" applyFont="1" applyFill="1" applyBorder="1" applyAlignment="1" applyProtection="1">
      <alignment horizontal="center" vertical="center"/>
      <protection locked="0"/>
    </xf>
    <xf numFmtId="0" fontId="28" fillId="16" borderId="15" xfId="13" applyFont="1" applyFill="1" applyBorder="1" applyAlignment="1" applyProtection="1">
      <alignment horizontal="center" vertical="center"/>
      <protection locked="0"/>
    </xf>
    <xf numFmtId="0" fontId="28" fillId="16" borderId="3" xfId="13" applyFont="1" applyFill="1" applyBorder="1" applyAlignment="1" applyProtection="1">
      <alignment horizontal="center" vertical="center"/>
      <protection locked="0"/>
    </xf>
    <xf numFmtId="0" fontId="68" fillId="14" borderId="2" xfId="13" applyFont="1" applyFill="1" applyBorder="1" applyAlignment="1" applyProtection="1">
      <alignment horizontal="center" vertical="center"/>
      <protection locked="0"/>
    </xf>
    <xf numFmtId="0" fontId="68" fillId="14" borderId="15" xfId="13" applyFont="1" applyFill="1" applyBorder="1" applyAlignment="1" applyProtection="1">
      <alignment horizontal="center" vertical="center"/>
      <protection locked="0"/>
    </xf>
    <xf numFmtId="0" fontId="68" fillId="14" borderId="3" xfId="13" applyFont="1" applyFill="1" applyBorder="1" applyAlignment="1" applyProtection="1">
      <alignment horizontal="center" vertical="center"/>
      <protection locked="0"/>
    </xf>
    <xf numFmtId="0" fontId="16" fillId="15" borderId="2" xfId="13" applyFont="1" applyFill="1" applyBorder="1" applyAlignment="1" applyProtection="1">
      <alignment horizontal="center" vertical="center"/>
      <protection locked="0"/>
    </xf>
    <xf numFmtId="0" fontId="16" fillId="15" borderId="15" xfId="13" applyFont="1" applyFill="1" applyBorder="1" applyAlignment="1" applyProtection="1">
      <alignment horizontal="center" vertical="center"/>
      <protection locked="0"/>
    </xf>
    <xf numFmtId="176" fontId="69" fillId="15" borderId="2" xfId="13" applyNumberFormat="1" applyFont="1" applyFill="1" applyBorder="1" applyAlignment="1" applyProtection="1">
      <alignment horizontal="center" vertical="center"/>
      <protection locked="0"/>
    </xf>
    <xf numFmtId="176" fontId="69" fillId="15" borderId="15" xfId="13" applyNumberFormat="1" applyFont="1" applyFill="1" applyBorder="1" applyAlignment="1" applyProtection="1">
      <alignment horizontal="center" vertical="center"/>
      <protection locked="0"/>
    </xf>
    <xf numFmtId="176" fontId="69" fillId="15" borderId="3" xfId="13" applyNumberFormat="1" applyFont="1" applyFill="1" applyBorder="1" applyAlignment="1" applyProtection="1">
      <alignment horizontal="center" vertical="center"/>
      <protection locked="0"/>
    </xf>
    <xf numFmtId="1" fontId="29" fillId="0" borderId="8" xfId="13" applyNumberFormat="1" applyFont="1" applyBorder="1" applyAlignment="1" applyProtection="1">
      <alignment horizontal="center" vertical="center"/>
      <protection locked="0"/>
    </xf>
    <xf numFmtId="1" fontId="29" fillId="0" borderId="9" xfId="13" applyNumberFormat="1" applyFont="1" applyBorder="1" applyAlignment="1" applyProtection="1">
      <alignment horizontal="center" vertical="center"/>
      <protection locked="0"/>
    </xf>
    <xf numFmtId="0" fontId="66" fillId="14" borderId="2" xfId="13" applyFont="1" applyFill="1" applyBorder="1" applyAlignment="1" applyProtection="1">
      <alignment horizontal="center" vertical="center"/>
      <protection locked="0"/>
    </xf>
    <xf numFmtId="0" fontId="66" fillId="14" borderId="15" xfId="13" applyFont="1" applyFill="1" applyBorder="1" applyAlignment="1" applyProtection="1">
      <alignment horizontal="center" vertical="center"/>
      <protection locked="0"/>
    </xf>
    <xf numFmtId="0" fontId="66" fillId="14" borderId="3" xfId="13" applyFont="1" applyFill="1" applyBorder="1" applyAlignment="1" applyProtection="1">
      <alignment horizontal="center" vertical="center"/>
      <protection locked="0"/>
    </xf>
    <xf numFmtId="0" fontId="19" fillId="15" borderId="2" xfId="13" applyFont="1" applyFill="1" applyBorder="1" applyAlignment="1" applyProtection="1">
      <alignment horizontal="center" vertical="center"/>
      <protection locked="0"/>
    </xf>
    <xf numFmtId="0" fontId="19" fillId="15" borderId="15" xfId="13" applyFont="1" applyFill="1" applyBorder="1" applyAlignment="1" applyProtection="1">
      <alignment horizontal="center" vertical="center"/>
      <protection locked="0"/>
    </xf>
    <xf numFmtId="0" fontId="19" fillId="15" borderId="3" xfId="13" applyFont="1" applyFill="1" applyBorder="1" applyAlignment="1" applyProtection="1">
      <alignment horizontal="center" vertical="center"/>
      <protection locked="0"/>
    </xf>
    <xf numFmtId="176" fontId="67" fillId="15" borderId="2" xfId="13" applyNumberFormat="1" applyFont="1" applyFill="1" applyBorder="1" applyAlignment="1" applyProtection="1">
      <alignment horizontal="center" vertical="center"/>
      <protection locked="0"/>
    </xf>
    <xf numFmtId="176" fontId="67" fillId="15" borderId="15" xfId="13" applyNumberFormat="1" applyFont="1" applyFill="1" applyBorder="1" applyAlignment="1" applyProtection="1">
      <alignment horizontal="center" vertical="center"/>
      <protection locked="0"/>
    </xf>
    <xf numFmtId="176" fontId="67" fillId="15" borderId="3" xfId="13" applyNumberFormat="1" applyFont="1" applyFill="1" applyBorder="1" applyAlignment="1" applyProtection="1">
      <alignment horizontal="center" vertical="center"/>
      <protection locked="0"/>
    </xf>
  </cellXfs>
  <cellStyles count="25">
    <cellStyle name="Comma 2" xfId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- Style1" xfId="2"/>
    <cellStyle name="Normal 2" xfId="3"/>
    <cellStyle name="Normal 2 2" xfId="4"/>
    <cellStyle name="Normal 2 2 6" xfId="5"/>
    <cellStyle name="Normal 3" xfId="6"/>
    <cellStyle name="Normal 3 2" xfId="7"/>
    <cellStyle name="Normal 4" xfId="8"/>
    <cellStyle name="Normal 4 2" xfId="9"/>
    <cellStyle name="Normal 5" xfId="10"/>
    <cellStyle name="Normal 6" xfId="11"/>
    <cellStyle name="Normal 6 2" xfId="12"/>
    <cellStyle name="Normal_Uncertainty Budget" xfId="13"/>
    <cellStyle name="ปกติ 2 2" xfId="14"/>
    <cellStyle name="ปกติ 3" xfId="15"/>
    <cellStyle name="ปกติ_Cert.(ตัวอย่าง DMM)" xfId="16"/>
  </cellStyles>
  <dxfs count="0"/>
  <tableStyles count="0" defaultTableStyle="TableStyleMedium9" defaultPivotStyle="PivotStyleLight16"/>
  <colors>
    <mruColors>
      <color rgb="FF493F32"/>
      <color rgb="FFCAB6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</xdr:row>
          <xdr:rowOff>104775</xdr:rowOff>
        </xdr:from>
        <xdr:to>
          <xdr:col>25</xdr:col>
          <xdr:colOff>0</xdr:colOff>
          <xdr:row>4</xdr:row>
          <xdr:rowOff>9525</xdr:rowOff>
        </xdr:to>
        <xdr:sp macro="" textlink="">
          <xdr:nvSpPr>
            <xdr:cNvPr id="43009" name="Check Box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0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3</xdr:row>
          <xdr:rowOff>85725</xdr:rowOff>
        </xdr:from>
        <xdr:to>
          <xdr:col>17</xdr:col>
          <xdr:colOff>9525</xdr:colOff>
          <xdr:row>4</xdr:row>
          <xdr:rowOff>9525</xdr:rowOff>
        </xdr:to>
        <xdr:sp macro="" textlink="">
          <xdr:nvSpPr>
            <xdr:cNvPr id="43010" name="Check Box 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00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20</xdr:col>
          <xdr:colOff>38100</xdr:colOff>
          <xdr:row>14</xdr:row>
          <xdr:rowOff>190500</xdr:rowOff>
        </xdr:to>
        <xdr:sp macro="" textlink="">
          <xdr:nvSpPr>
            <xdr:cNvPr id="23565" name="Object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:a16="http://schemas.microsoft.com/office/drawing/2014/main" id="{00000000-0008-0000-03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V62"/>
  <sheetViews>
    <sheetView tabSelected="1" view="pageLayout" topLeftCell="A10" zoomScaleSheetLayoutView="100" workbookViewId="0">
      <selection activeCell="BA23" sqref="BA23"/>
    </sheetView>
  </sheetViews>
  <sheetFormatPr defaultColWidth="4.140625" defaultRowHeight="18.75" customHeight="1"/>
  <cols>
    <col min="1" max="1" width="1.85546875" style="73" customWidth="1"/>
    <col min="2" max="52" width="3" style="73" customWidth="1"/>
    <col min="53" max="193" width="8.7109375" style="73" customWidth="1"/>
    <col min="194" max="194" width="1.85546875" style="73" customWidth="1"/>
    <col min="195" max="198" width="4.140625" style="73" customWidth="1"/>
    <col min="199" max="202" width="6.140625" style="73" customWidth="1"/>
    <col min="203" max="218" width="4.42578125" style="73" customWidth="1"/>
    <col min="219" max="220" width="4" style="73" customWidth="1"/>
    <col min="221" max="16384" width="4.140625" style="73"/>
  </cols>
  <sheetData>
    <row r="1" spans="1:256" ht="21" customHeight="1">
      <c r="A1" s="177"/>
      <c r="B1" s="272" t="s">
        <v>58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89" t="s">
        <v>130</v>
      </c>
      <c r="N1" s="89"/>
      <c r="O1" s="89"/>
      <c r="Q1" s="270" t="s">
        <v>131</v>
      </c>
      <c r="R1" s="270"/>
      <c r="S1" s="270"/>
      <c r="T1" s="270"/>
      <c r="U1" s="270"/>
      <c r="V1" s="90"/>
      <c r="W1" s="90"/>
      <c r="X1" s="90"/>
      <c r="Y1" s="90"/>
      <c r="AN1" s="207" t="s">
        <v>93</v>
      </c>
      <c r="AO1" s="205"/>
      <c r="AP1" s="245">
        <v>1</v>
      </c>
      <c r="AQ1" s="208" t="s">
        <v>94</v>
      </c>
      <c r="AR1" s="234">
        <v>1</v>
      </c>
    </row>
    <row r="2" spans="1:256" ht="21" customHeight="1">
      <c r="A2" s="177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90" t="s">
        <v>132</v>
      </c>
      <c r="N2" s="89"/>
      <c r="O2" s="90"/>
      <c r="Q2" s="271">
        <v>42005</v>
      </c>
      <c r="R2" s="271"/>
      <c r="S2" s="271"/>
      <c r="T2" s="271"/>
      <c r="V2" s="90" t="s">
        <v>133</v>
      </c>
      <c r="W2" s="91"/>
      <c r="AA2" s="271">
        <v>42019</v>
      </c>
      <c r="AB2" s="271"/>
      <c r="AC2" s="271"/>
      <c r="AD2" s="271"/>
    </row>
    <row r="3" spans="1:256" ht="21" customHeight="1">
      <c r="B3" s="273" t="s">
        <v>95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89" t="s">
        <v>134</v>
      </c>
      <c r="N3" s="89"/>
      <c r="O3" s="89"/>
      <c r="P3" s="89"/>
      <c r="Q3" s="206"/>
      <c r="R3" s="276">
        <v>20</v>
      </c>
      <c r="S3" s="276"/>
      <c r="T3" s="92" t="s">
        <v>96</v>
      </c>
      <c r="U3" s="277">
        <v>50</v>
      </c>
      <c r="V3" s="277"/>
      <c r="W3" s="93" t="s">
        <v>60</v>
      </c>
      <c r="X3" s="89"/>
      <c r="Y3" s="89"/>
      <c r="Z3" s="89"/>
      <c r="AA3" s="89"/>
      <c r="AB3" s="89"/>
      <c r="AC3" s="89"/>
      <c r="AD3" s="89"/>
      <c r="AE3" s="89"/>
      <c r="AF3" s="72"/>
      <c r="AG3" s="72"/>
      <c r="AH3" s="72"/>
      <c r="AI3" s="74"/>
      <c r="AK3" s="53"/>
    </row>
    <row r="4" spans="1:256" ht="21" customHeight="1">
      <c r="B4" s="274" t="s">
        <v>107</v>
      </c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89" t="s">
        <v>97</v>
      </c>
      <c r="N4" s="89"/>
      <c r="O4" s="89"/>
      <c r="P4" s="89"/>
      <c r="Q4" s="89"/>
      <c r="R4" s="89" t="s">
        <v>38</v>
      </c>
      <c r="S4" s="89"/>
      <c r="T4" s="89"/>
      <c r="U4" s="89"/>
      <c r="V4" s="89"/>
      <c r="W4" s="89"/>
      <c r="X4" s="89"/>
      <c r="Y4" s="89"/>
      <c r="Z4" s="89" t="s">
        <v>61</v>
      </c>
      <c r="AA4" s="89"/>
      <c r="AB4" s="89"/>
      <c r="AC4" s="89"/>
      <c r="AD4" s="89"/>
      <c r="AE4" s="89"/>
      <c r="AG4" s="72"/>
      <c r="AH4" s="72"/>
      <c r="AI4" s="74"/>
      <c r="AK4" s="53"/>
    </row>
    <row r="5" spans="1:256" ht="21" customHeight="1">
      <c r="A5" s="74"/>
      <c r="B5" s="94" t="s">
        <v>62</v>
      </c>
      <c r="C5" s="95"/>
      <c r="D5" s="95"/>
      <c r="E5" s="95"/>
      <c r="F5" s="95"/>
      <c r="G5" s="95"/>
      <c r="H5" s="253" t="s">
        <v>75</v>
      </c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74"/>
      <c r="AH5" s="74"/>
      <c r="AI5" s="74"/>
      <c r="AJ5" s="74"/>
      <c r="AK5" s="5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  <c r="IO5" s="74"/>
      <c r="IP5" s="74"/>
      <c r="IQ5" s="74"/>
      <c r="IR5" s="74"/>
      <c r="IS5" s="74"/>
      <c r="IT5" s="74"/>
      <c r="IU5" s="74"/>
      <c r="IV5" s="74"/>
    </row>
    <row r="6" spans="1:256" ht="21" customHeight="1">
      <c r="A6" s="74"/>
      <c r="B6" s="94" t="s">
        <v>98</v>
      </c>
      <c r="C6" s="95"/>
      <c r="D6" s="95"/>
      <c r="E6" s="95"/>
      <c r="F6" s="95"/>
      <c r="G6" s="95"/>
      <c r="H6" s="254" t="s">
        <v>107</v>
      </c>
      <c r="I6" s="254"/>
      <c r="J6" s="254"/>
      <c r="K6" s="254"/>
      <c r="L6" s="254"/>
      <c r="M6" s="254"/>
      <c r="N6" s="254"/>
      <c r="O6" s="254"/>
      <c r="P6" s="254"/>
      <c r="Q6" s="94" t="s">
        <v>63</v>
      </c>
      <c r="R6" s="95"/>
      <c r="S6" s="74"/>
      <c r="T6" s="74"/>
      <c r="U6" s="98"/>
      <c r="V6" s="254" t="s">
        <v>65</v>
      </c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74"/>
      <c r="AH6" s="74"/>
      <c r="AI6" s="75"/>
      <c r="AJ6" s="75"/>
      <c r="AK6" s="53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</row>
    <row r="7" spans="1:256" ht="21" customHeight="1">
      <c r="A7" s="74"/>
      <c r="B7" s="94" t="s">
        <v>99</v>
      </c>
      <c r="C7" s="74"/>
      <c r="D7" s="74"/>
      <c r="E7" s="255">
        <v>123</v>
      </c>
      <c r="F7" s="255"/>
      <c r="G7" s="255"/>
      <c r="H7" s="255"/>
      <c r="I7" s="255"/>
      <c r="J7" s="255"/>
      <c r="K7" s="255"/>
      <c r="L7" s="255"/>
      <c r="M7" s="278" t="s">
        <v>64</v>
      </c>
      <c r="N7" s="278"/>
      <c r="O7" s="278"/>
      <c r="P7" s="255">
        <v>456</v>
      </c>
      <c r="Q7" s="255"/>
      <c r="R7" s="255"/>
      <c r="S7" s="255"/>
      <c r="T7" s="255"/>
      <c r="U7" s="255"/>
      <c r="V7" s="255"/>
      <c r="W7" s="255"/>
      <c r="X7" s="263" t="s">
        <v>66</v>
      </c>
      <c r="Y7" s="263"/>
      <c r="Z7" s="254">
        <v>789</v>
      </c>
      <c r="AA7" s="254"/>
      <c r="AB7" s="254"/>
      <c r="AC7" s="254"/>
      <c r="AD7" s="254"/>
      <c r="AE7" s="254"/>
      <c r="AF7" s="254"/>
      <c r="AG7" s="99"/>
      <c r="AH7" s="74"/>
      <c r="AI7" s="75"/>
      <c r="AJ7" s="75"/>
      <c r="AK7" s="53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</row>
    <row r="8" spans="1:256" ht="21" customHeight="1">
      <c r="A8" s="74"/>
      <c r="B8" s="100" t="s">
        <v>67</v>
      </c>
      <c r="C8" s="97"/>
      <c r="D8" s="95"/>
      <c r="E8" s="254">
        <v>0</v>
      </c>
      <c r="F8" s="254"/>
      <c r="G8" s="136" t="s">
        <v>59</v>
      </c>
      <c r="H8" s="275">
        <v>10</v>
      </c>
      <c r="I8" s="275"/>
      <c r="J8" s="209" t="s">
        <v>47</v>
      </c>
      <c r="K8" s="210"/>
      <c r="L8" s="74"/>
      <c r="M8" s="74"/>
      <c r="N8" s="74"/>
      <c r="O8" s="101" t="s">
        <v>100</v>
      </c>
      <c r="P8" s="261"/>
      <c r="Q8" s="261"/>
      <c r="R8" s="261"/>
      <c r="S8" s="261"/>
      <c r="T8" s="74"/>
      <c r="U8" s="74"/>
      <c r="V8" s="74"/>
      <c r="W8" s="74"/>
      <c r="X8" s="102" t="s">
        <v>101</v>
      </c>
      <c r="Y8" s="103"/>
      <c r="Z8" s="103"/>
      <c r="AA8" s="103"/>
      <c r="AB8" s="96"/>
      <c r="AC8" s="97"/>
      <c r="AD8" s="97"/>
      <c r="AE8" s="97"/>
      <c r="AF8" s="74"/>
      <c r="AG8" s="74"/>
      <c r="AH8" s="74"/>
      <c r="AI8" s="75"/>
      <c r="AJ8" s="75"/>
      <c r="AK8" s="53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  <c r="HK8" s="74"/>
      <c r="HL8" s="74"/>
      <c r="HM8" s="74"/>
      <c r="HN8" s="74"/>
      <c r="HO8" s="74"/>
      <c r="HP8" s="74"/>
      <c r="HQ8" s="74"/>
      <c r="HR8" s="74"/>
      <c r="HS8" s="74"/>
      <c r="HT8" s="74"/>
      <c r="HU8" s="74"/>
      <c r="HV8" s="74"/>
      <c r="HW8" s="74"/>
      <c r="HX8" s="74"/>
      <c r="HY8" s="74"/>
      <c r="HZ8" s="74"/>
      <c r="IA8" s="74"/>
      <c r="IB8" s="74"/>
      <c r="IC8" s="74"/>
      <c r="ID8" s="74"/>
      <c r="IE8" s="74"/>
      <c r="IF8" s="74"/>
      <c r="IG8" s="74"/>
      <c r="IH8" s="74"/>
      <c r="II8" s="74"/>
      <c r="IJ8" s="74"/>
      <c r="IK8" s="74"/>
      <c r="IL8" s="74"/>
      <c r="IM8" s="74"/>
      <c r="IN8" s="74"/>
      <c r="IO8" s="74"/>
      <c r="IP8" s="74"/>
      <c r="IQ8" s="74"/>
      <c r="IR8" s="74"/>
      <c r="IS8" s="74"/>
      <c r="IT8" s="74"/>
      <c r="IU8" s="74"/>
      <c r="IV8" s="74"/>
    </row>
    <row r="9" spans="1:256" ht="21" customHeight="1">
      <c r="A9" s="74"/>
      <c r="B9" s="104" t="s">
        <v>102</v>
      </c>
      <c r="C9" s="104"/>
      <c r="D9" s="104"/>
      <c r="E9" s="104"/>
      <c r="F9" s="104"/>
      <c r="G9" s="100"/>
      <c r="H9" s="100"/>
      <c r="I9" s="100" t="s">
        <v>103</v>
      </c>
      <c r="J9" s="74"/>
      <c r="K9" s="105"/>
      <c r="L9" s="74"/>
      <c r="M9" s="100" t="s">
        <v>104</v>
      </c>
      <c r="N9" s="74"/>
      <c r="O9" s="100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99"/>
      <c r="AH9" s="74"/>
      <c r="AI9" s="75"/>
      <c r="AJ9" s="75"/>
      <c r="AK9" s="53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74"/>
      <c r="FO9" s="74"/>
      <c r="FP9" s="74"/>
      <c r="FQ9" s="74"/>
      <c r="FR9" s="74"/>
      <c r="FS9" s="74"/>
      <c r="FT9" s="74"/>
      <c r="FU9" s="74"/>
      <c r="FV9" s="74"/>
      <c r="FW9" s="74"/>
      <c r="FX9" s="74"/>
      <c r="FY9" s="74"/>
      <c r="FZ9" s="74"/>
      <c r="GA9" s="74"/>
      <c r="GB9" s="74"/>
      <c r="GC9" s="74"/>
      <c r="GD9" s="74"/>
      <c r="GE9" s="74"/>
      <c r="GF9" s="74"/>
      <c r="GG9" s="74"/>
      <c r="GH9" s="74"/>
      <c r="GI9" s="74"/>
      <c r="GJ9" s="74"/>
      <c r="GK9" s="74"/>
      <c r="GL9" s="74"/>
      <c r="GM9" s="74"/>
      <c r="GN9" s="74"/>
      <c r="GO9" s="74"/>
      <c r="GP9" s="74"/>
      <c r="GQ9" s="74"/>
      <c r="GR9" s="74"/>
      <c r="GS9" s="74"/>
      <c r="GT9" s="74"/>
      <c r="GU9" s="74"/>
      <c r="GV9" s="74"/>
      <c r="GW9" s="74"/>
      <c r="GX9" s="74"/>
      <c r="GY9" s="74"/>
      <c r="GZ9" s="74"/>
      <c r="HA9" s="74"/>
      <c r="HB9" s="74"/>
      <c r="HC9" s="74"/>
      <c r="HD9" s="74"/>
      <c r="HE9" s="74"/>
      <c r="HF9" s="74"/>
      <c r="HG9" s="74"/>
      <c r="HH9" s="74"/>
      <c r="HI9" s="74"/>
      <c r="HJ9" s="74"/>
      <c r="HK9" s="74"/>
      <c r="HL9" s="74"/>
      <c r="HM9" s="74"/>
      <c r="HN9" s="74"/>
      <c r="HO9" s="74"/>
      <c r="HP9" s="74"/>
      <c r="HQ9" s="74"/>
      <c r="HR9" s="74"/>
      <c r="HS9" s="74"/>
      <c r="HT9" s="74"/>
      <c r="HU9" s="74"/>
      <c r="HV9" s="74"/>
      <c r="HW9" s="74"/>
      <c r="HX9" s="74"/>
      <c r="HY9" s="74"/>
      <c r="HZ9" s="74"/>
      <c r="IA9" s="74"/>
      <c r="IB9" s="74"/>
      <c r="IC9" s="74"/>
      <c r="ID9" s="74"/>
      <c r="IE9" s="74"/>
      <c r="IF9" s="74"/>
      <c r="IG9" s="74"/>
      <c r="IH9" s="74"/>
      <c r="II9" s="74"/>
      <c r="IJ9" s="74"/>
      <c r="IK9" s="74"/>
      <c r="IL9" s="74"/>
      <c r="IM9" s="74"/>
      <c r="IN9" s="74"/>
      <c r="IO9" s="74"/>
      <c r="IP9" s="74"/>
      <c r="IQ9" s="74"/>
      <c r="IR9" s="74"/>
      <c r="IS9" s="74"/>
      <c r="IT9" s="74"/>
      <c r="IU9" s="74"/>
      <c r="IV9" s="74"/>
    </row>
    <row r="10" spans="1:256" ht="9.75" customHeight="1">
      <c r="A10" s="74"/>
      <c r="B10" s="106"/>
      <c r="C10" s="106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7"/>
      <c r="AC10" s="97"/>
      <c r="AD10" s="97"/>
      <c r="AE10" s="97"/>
      <c r="AF10" s="99"/>
      <c r="AG10" s="99"/>
      <c r="AH10" s="74"/>
      <c r="AI10" s="75"/>
      <c r="AJ10" s="75"/>
      <c r="AK10" s="53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</row>
    <row r="11" spans="1:256" ht="20.100000000000001" customHeight="1">
      <c r="A11" s="74"/>
      <c r="B11" s="100" t="s">
        <v>92</v>
      </c>
      <c r="C11" s="100"/>
      <c r="D11" s="100"/>
      <c r="E11" s="100"/>
      <c r="F11" s="100"/>
      <c r="G11" s="100"/>
      <c r="H11" s="108"/>
      <c r="I11" s="261"/>
      <c r="J11" s="261"/>
      <c r="K11" s="261"/>
      <c r="L11" s="261"/>
      <c r="M11" s="261"/>
      <c r="N11" s="261"/>
      <c r="O11" s="261"/>
      <c r="P11" s="261"/>
      <c r="Q11" s="261"/>
      <c r="R11" s="94"/>
      <c r="S11" s="109" t="s">
        <v>105</v>
      </c>
      <c r="T11" s="109"/>
      <c r="U11" s="95"/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110"/>
      <c r="AH11" s="74"/>
      <c r="AI11" s="75"/>
      <c r="AJ11" s="75"/>
      <c r="AK11" s="53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  <c r="IO11" s="74"/>
      <c r="IP11" s="74"/>
      <c r="IQ11" s="74"/>
      <c r="IR11" s="74"/>
      <c r="IS11" s="74"/>
      <c r="IT11" s="74"/>
      <c r="IU11" s="74"/>
      <c r="IV11" s="74"/>
    </row>
    <row r="12" spans="1:256" ht="20.100000000000001" customHeight="1">
      <c r="A12" s="74"/>
      <c r="B12" s="100" t="s">
        <v>92</v>
      </c>
      <c r="C12" s="100"/>
      <c r="D12" s="100"/>
      <c r="E12" s="100"/>
      <c r="F12" s="100"/>
      <c r="G12" s="100"/>
      <c r="H12" s="108"/>
      <c r="I12" s="256"/>
      <c r="J12" s="256"/>
      <c r="K12" s="256"/>
      <c r="L12" s="256"/>
      <c r="M12" s="256"/>
      <c r="N12" s="256"/>
      <c r="O12" s="256"/>
      <c r="P12" s="256"/>
      <c r="Q12" s="256"/>
      <c r="R12" s="94"/>
      <c r="S12" s="109" t="s">
        <v>105</v>
      </c>
      <c r="T12" s="109"/>
      <c r="U12" s="95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74"/>
      <c r="AH12" s="74"/>
      <c r="AN12" s="75"/>
      <c r="AO12" s="111"/>
      <c r="AP12" s="111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  <c r="IO12" s="74"/>
      <c r="IP12" s="74"/>
      <c r="IQ12" s="74"/>
      <c r="IR12" s="74"/>
      <c r="IS12" s="74"/>
      <c r="IT12" s="74"/>
      <c r="IU12" s="74"/>
      <c r="IV12" s="74"/>
    </row>
    <row r="13" spans="1:256" ht="9.75" customHeight="1">
      <c r="C13" s="77"/>
      <c r="D13" s="77"/>
      <c r="E13" s="76"/>
      <c r="F13" s="76"/>
      <c r="G13" s="76"/>
      <c r="H13" s="113"/>
      <c r="I13" s="113"/>
      <c r="J13" s="78"/>
      <c r="L13" s="76"/>
      <c r="M13" s="76"/>
      <c r="N13" s="76"/>
      <c r="O13" s="78"/>
      <c r="U13" s="75"/>
      <c r="V13" s="75"/>
      <c r="AN13" s="112"/>
      <c r="AO13" s="112"/>
      <c r="AP13" s="112"/>
    </row>
    <row r="14" spans="1:256" ht="18" customHeight="1">
      <c r="B14" s="176" t="s">
        <v>68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U14" s="75"/>
      <c r="AN14" s="112"/>
      <c r="AO14" s="112"/>
      <c r="AP14" s="112"/>
    </row>
    <row r="15" spans="1:256" ht="18.75" customHeight="1">
      <c r="B15" s="288" t="s">
        <v>69</v>
      </c>
      <c r="C15" s="289"/>
      <c r="D15" s="290"/>
      <c r="E15" s="291" t="s">
        <v>124</v>
      </c>
      <c r="F15" s="285" t="s">
        <v>125</v>
      </c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6"/>
      <c r="AB15" s="286"/>
      <c r="AC15" s="287"/>
      <c r="AD15" s="335" t="s">
        <v>70</v>
      </c>
      <c r="AE15" s="335"/>
      <c r="AF15" s="335"/>
      <c r="AG15" s="335"/>
      <c r="AH15" s="335"/>
      <c r="AI15" s="335"/>
      <c r="AJ15" s="326" t="s">
        <v>44</v>
      </c>
      <c r="AK15" s="327"/>
      <c r="AL15" s="327"/>
      <c r="AM15" s="328"/>
      <c r="AN15" s="335" t="s">
        <v>89</v>
      </c>
      <c r="AO15" s="335"/>
      <c r="AP15" s="335"/>
      <c r="AQ15" s="335"/>
    </row>
    <row r="16" spans="1:256" ht="18.75" customHeight="1">
      <c r="B16" s="279" t="s">
        <v>48</v>
      </c>
      <c r="C16" s="280"/>
      <c r="D16" s="281"/>
      <c r="E16" s="292"/>
      <c r="F16" s="285" t="s">
        <v>126</v>
      </c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7"/>
      <c r="R16" s="285" t="s">
        <v>127</v>
      </c>
      <c r="S16" s="286"/>
      <c r="T16" s="286"/>
      <c r="U16" s="286"/>
      <c r="V16" s="286"/>
      <c r="W16" s="286"/>
      <c r="X16" s="286"/>
      <c r="Y16" s="286"/>
      <c r="Z16" s="286"/>
      <c r="AA16" s="286"/>
      <c r="AB16" s="286"/>
      <c r="AC16" s="287"/>
      <c r="AD16" s="335"/>
      <c r="AE16" s="335"/>
      <c r="AF16" s="335"/>
      <c r="AG16" s="335"/>
      <c r="AH16" s="335"/>
      <c r="AI16" s="335"/>
      <c r="AJ16" s="329"/>
      <c r="AK16" s="330"/>
      <c r="AL16" s="330"/>
      <c r="AM16" s="331"/>
      <c r="AN16" s="335"/>
      <c r="AO16" s="335"/>
      <c r="AP16" s="335"/>
      <c r="AQ16" s="335"/>
    </row>
    <row r="17" spans="2:43" ht="18.75" customHeight="1">
      <c r="B17" s="282" t="s">
        <v>71</v>
      </c>
      <c r="C17" s="283"/>
      <c r="D17" s="284"/>
      <c r="E17" s="293"/>
      <c r="F17" s="285">
        <v>1</v>
      </c>
      <c r="G17" s="286"/>
      <c r="H17" s="286"/>
      <c r="I17" s="285">
        <v>2</v>
      </c>
      <c r="J17" s="286"/>
      <c r="K17" s="287"/>
      <c r="L17" s="302">
        <v>3</v>
      </c>
      <c r="M17" s="303"/>
      <c r="N17" s="304"/>
      <c r="O17" s="302">
        <v>4</v>
      </c>
      <c r="P17" s="303"/>
      <c r="Q17" s="304"/>
      <c r="R17" s="285">
        <v>1</v>
      </c>
      <c r="S17" s="286"/>
      <c r="T17" s="287"/>
      <c r="U17" s="286">
        <v>2</v>
      </c>
      <c r="V17" s="286"/>
      <c r="W17" s="286"/>
      <c r="X17" s="302">
        <v>3</v>
      </c>
      <c r="Y17" s="303"/>
      <c r="Z17" s="304"/>
      <c r="AA17" s="302">
        <v>4</v>
      </c>
      <c r="AB17" s="303"/>
      <c r="AC17" s="304"/>
      <c r="AD17" s="302" t="s">
        <v>128</v>
      </c>
      <c r="AE17" s="303"/>
      <c r="AF17" s="304"/>
      <c r="AG17" s="302" t="s">
        <v>129</v>
      </c>
      <c r="AH17" s="303"/>
      <c r="AI17" s="304"/>
      <c r="AJ17" s="332"/>
      <c r="AK17" s="333"/>
      <c r="AL17" s="333"/>
      <c r="AM17" s="334"/>
      <c r="AN17" s="335"/>
      <c r="AO17" s="335"/>
      <c r="AP17" s="335"/>
      <c r="AQ17" s="335"/>
    </row>
    <row r="18" spans="2:43" ht="21" customHeight="1">
      <c r="B18" s="294">
        <v>2.5</v>
      </c>
      <c r="C18" s="295"/>
      <c r="D18" s="296"/>
      <c r="E18" s="202" t="s">
        <v>15</v>
      </c>
      <c r="F18" s="257">
        <v>2.5</v>
      </c>
      <c r="G18" s="258"/>
      <c r="H18" s="258"/>
      <c r="I18" s="257">
        <v>2.5</v>
      </c>
      <c r="J18" s="258"/>
      <c r="K18" s="258"/>
      <c r="L18" s="257">
        <v>2.5</v>
      </c>
      <c r="M18" s="258"/>
      <c r="N18" s="258"/>
      <c r="O18" s="257">
        <v>2.5</v>
      </c>
      <c r="P18" s="258"/>
      <c r="Q18" s="258"/>
      <c r="R18" s="257">
        <v>2.5</v>
      </c>
      <c r="S18" s="258"/>
      <c r="T18" s="258"/>
      <c r="U18" s="257">
        <v>2.5</v>
      </c>
      <c r="V18" s="258"/>
      <c r="W18" s="258"/>
      <c r="X18" s="257">
        <v>2.5</v>
      </c>
      <c r="Y18" s="258"/>
      <c r="Z18" s="258"/>
      <c r="AA18" s="257">
        <v>2.5</v>
      </c>
      <c r="AB18" s="258"/>
      <c r="AC18" s="262"/>
      <c r="AD18" s="269">
        <f>AVERAGE(F18,I18,L18,O18)</f>
        <v>2.5</v>
      </c>
      <c r="AE18" s="269"/>
      <c r="AF18" s="269"/>
      <c r="AG18" s="269">
        <f>AVERAGE(R18,U18,X18,AA18)</f>
        <v>2.5</v>
      </c>
      <c r="AH18" s="269"/>
      <c r="AI18" s="269"/>
      <c r="AJ18" s="308">
        <f>STDEV(Z18:AE20)/SQRT(4)</f>
        <v>0</v>
      </c>
      <c r="AK18" s="309"/>
      <c r="AL18" s="309"/>
      <c r="AM18" s="310"/>
      <c r="AN18" s="317">
        <f>AVERAGE(AD18:AI20)-B18</f>
        <v>0</v>
      </c>
      <c r="AO18" s="318"/>
      <c r="AP18" s="318"/>
      <c r="AQ18" s="319"/>
    </row>
    <row r="19" spans="2:43" ht="21" customHeight="1">
      <c r="B19" s="297"/>
      <c r="C19" s="298"/>
      <c r="D19" s="299"/>
      <c r="E19" s="203" t="s">
        <v>16</v>
      </c>
      <c r="F19" s="300">
        <v>2.5</v>
      </c>
      <c r="G19" s="301"/>
      <c r="H19" s="301"/>
      <c r="I19" s="300">
        <v>2.5</v>
      </c>
      <c r="J19" s="301"/>
      <c r="K19" s="301"/>
      <c r="L19" s="300">
        <v>2.5</v>
      </c>
      <c r="M19" s="301"/>
      <c r="N19" s="301"/>
      <c r="O19" s="300">
        <v>2.5</v>
      </c>
      <c r="P19" s="301"/>
      <c r="Q19" s="301"/>
      <c r="R19" s="300">
        <v>2.5</v>
      </c>
      <c r="S19" s="301"/>
      <c r="T19" s="301"/>
      <c r="U19" s="300">
        <v>2.5</v>
      </c>
      <c r="V19" s="301"/>
      <c r="W19" s="301"/>
      <c r="X19" s="300">
        <v>2.5</v>
      </c>
      <c r="Y19" s="301"/>
      <c r="Z19" s="301"/>
      <c r="AA19" s="300">
        <v>2.5</v>
      </c>
      <c r="AB19" s="301"/>
      <c r="AC19" s="336"/>
      <c r="AD19" s="269">
        <f t="shared" ref="AD19:AD35" si="0">AVERAGE(F19,I19,L19,O19)</f>
        <v>2.5</v>
      </c>
      <c r="AE19" s="269"/>
      <c r="AF19" s="269"/>
      <c r="AG19" s="269">
        <f t="shared" ref="AG19:AG35" si="1">AVERAGE(R19,U19,X19,AA19)</f>
        <v>2.5</v>
      </c>
      <c r="AH19" s="269"/>
      <c r="AI19" s="269"/>
      <c r="AJ19" s="311"/>
      <c r="AK19" s="312"/>
      <c r="AL19" s="312"/>
      <c r="AM19" s="313"/>
      <c r="AN19" s="320"/>
      <c r="AO19" s="321"/>
      <c r="AP19" s="321"/>
      <c r="AQ19" s="322"/>
    </row>
    <row r="20" spans="2:43" ht="21" customHeight="1">
      <c r="B20" s="297"/>
      <c r="C20" s="298"/>
      <c r="D20" s="299"/>
      <c r="E20" s="204" t="s">
        <v>17</v>
      </c>
      <c r="F20" s="305">
        <v>2.5</v>
      </c>
      <c r="G20" s="306"/>
      <c r="H20" s="306"/>
      <c r="I20" s="305">
        <v>2.5</v>
      </c>
      <c r="J20" s="306"/>
      <c r="K20" s="306"/>
      <c r="L20" s="305">
        <v>2.5</v>
      </c>
      <c r="M20" s="306"/>
      <c r="N20" s="306"/>
      <c r="O20" s="305">
        <v>2.5</v>
      </c>
      <c r="P20" s="306"/>
      <c r="Q20" s="306"/>
      <c r="R20" s="305">
        <v>2.5</v>
      </c>
      <c r="S20" s="306"/>
      <c r="T20" s="306"/>
      <c r="U20" s="305">
        <v>2.5</v>
      </c>
      <c r="V20" s="306"/>
      <c r="W20" s="306"/>
      <c r="X20" s="305">
        <v>2.5</v>
      </c>
      <c r="Y20" s="306"/>
      <c r="Z20" s="306"/>
      <c r="AA20" s="305">
        <v>2.5</v>
      </c>
      <c r="AB20" s="306"/>
      <c r="AC20" s="307"/>
      <c r="AD20" s="269">
        <f t="shared" si="0"/>
        <v>2.5</v>
      </c>
      <c r="AE20" s="269"/>
      <c r="AF20" s="269"/>
      <c r="AG20" s="269">
        <f t="shared" si="1"/>
        <v>2.5</v>
      </c>
      <c r="AH20" s="269"/>
      <c r="AI20" s="269"/>
      <c r="AJ20" s="314"/>
      <c r="AK20" s="315"/>
      <c r="AL20" s="315"/>
      <c r="AM20" s="316"/>
      <c r="AN20" s="323"/>
      <c r="AO20" s="324"/>
      <c r="AP20" s="324"/>
      <c r="AQ20" s="325"/>
    </row>
    <row r="21" spans="2:43" ht="21" customHeight="1">
      <c r="B21" s="294">
        <v>5.0999999999999996</v>
      </c>
      <c r="C21" s="295"/>
      <c r="D21" s="296"/>
      <c r="E21" s="202" t="s">
        <v>15</v>
      </c>
      <c r="F21" s="259">
        <v>5.0999999999999996</v>
      </c>
      <c r="G21" s="260"/>
      <c r="H21" s="260"/>
      <c r="I21" s="259">
        <v>5.0999999999999996</v>
      </c>
      <c r="J21" s="260"/>
      <c r="K21" s="260"/>
      <c r="L21" s="259">
        <v>5.0999999999999996</v>
      </c>
      <c r="M21" s="260"/>
      <c r="N21" s="260"/>
      <c r="O21" s="259">
        <v>5.0999999999999996</v>
      </c>
      <c r="P21" s="260"/>
      <c r="Q21" s="260"/>
      <c r="R21" s="259">
        <v>5.0999999999999996</v>
      </c>
      <c r="S21" s="260"/>
      <c r="T21" s="260"/>
      <c r="U21" s="259">
        <v>5.0999999999999996</v>
      </c>
      <c r="V21" s="260"/>
      <c r="W21" s="260"/>
      <c r="X21" s="259">
        <v>5.0999999999999996</v>
      </c>
      <c r="Y21" s="260"/>
      <c r="Z21" s="260"/>
      <c r="AA21" s="259">
        <v>5.0999999999999996</v>
      </c>
      <c r="AB21" s="260"/>
      <c r="AC21" s="260"/>
      <c r="AD21" s="269">
        <f t="shared" si="0"/>
        <v>5.0999999999999996</v>
      </c>
      <c r="AE21" s="269"/>
      <c r="AF21" s="269"/>
      <c r="AG21" s="269">
        <f t="shared" si="1"/>
        <v>5.0999999999999996</v>
      </c>
      <c r="AH21" s="269"/>
      <c r="AI21" s="269"/>
      <c r="AJ21" s="337">
        <f>STDEV(Z21:AE23)/SQRT(4)</f>
        <v>4.8647535555904937E-16</v>
      </c>
      <c r="AK21" s="338"/>
      <c r="AL21" s="338"/>
      <c r="AM21" s="339"/>
      <c r="AN21" s="346">
        <f>AVERAGE(AD21:AI23)-B21</f>
        <v>0</v>
      </c>
      <c r="AO21" s="347"/>
      <c r="AP21" s="347"/>
      <c r="AQ21" s="348"/>
    </row>
    <row r="22" spans="2:43" ht="21" customHeight="1">
      <c r="B22" s="297"/>
      <c r="C22" s="298"/>
      <c r="D22" s="299"/>
      <c r="E22" s="203" t="s">
        <v>16</v>
      </c>
      <c r="F22" s="265">
        <v>5.0999999999999996</v>
      </c>
      <c r="G22" s="266"/>
      <c r="H22" s="266"/>
      <c r="I22" s="265">
        <v>5.0999999999999996</v>
      </c>
      <c r="J22" s="266"/>
      <c r="K22" s="266"/>
      <c r="L22" s="265">
        <v>5.0999999999999996</v>
      </c>
      <c r="M22" s="266"/>
      <c r="N22" s="266"/>
      <c r="O22" s="265">
        <v>5.0999999999999996</v>
      </c>
      <c r="P22" s="266"/>
      <c r="Q22" s="266"/>
      <c r="R22" s="265">
        <v>5.0999999999999996</v>
      </c>
      <c r="S22" s="266"/>
      <c r="T22" s="266"/>
      <c r="U22" s="265">
        <v>5.0999999999999996</v>
      </c>
      <c r="V22" s="266"/>
      <c r="W22" s="266"/>
      <c r="X22" s="265">
        <v>5.0999999999999996</v>
      </c>
      <c r="Y22" s="266"/>
      <c r="Z22" s="266"/>
      <c r="AA22" s="265">
        <v>5.0999999999999996</v>
      </c>
      <c r="AB22" s="266"/>
      <c r="AC22" s="266"/>
      <c r="AD22" s="269">
        <f t="shared" si="0"/>
        <v>5.0999999999999996</v>
      </c>
      <c r="AE22" s="269"/>
      <c r="AF22" s="269"/>
      <c r="AG22" s="269">
        <f t="shared" si="1"/>
        <v>5.0999999999999996</v>
      </c>
      <c r="AH22" s="269"/>
      <c r="AI22" s="269"/>
      <c r="AJ22" s="340"/>
      <c r="AK22" s="341"/>
      <c r="AL22" s="341"/>
      <c r="AM22" s="342"/>
      <c r="AN22" s="349"/>
      <c r="AO22" s="350"/>
      <c r="AP22" s="350"/>
      <c r="AQ22" s="351"/>
    </row>
    <row r="23" spans="2:43" ht="21" customHeight="1">
      <c r="B23" s="355"/>
      <c r="C23" s="356"/>
      <c r="D23" s="357"/>
      <c r="E23" s="204" t="s">
        <v>17</v>
      </c>
      <c r="F23" s="267">
        <v>5.0999999999999996</v>
      </c>
      <c r="G23" s="268"/>
      <c r="H23" s="268"/>
      <c r="I23" s="267">
        <v>5.0999999999999996</v>
      </c>
      <c r="J23" s="268"/>
      <c r="K23" s="268"/>
      <c r="L23" s="267">
        <v>5.0999999999999996</v>
      </c>
      <c r="M23" s="268"/>
      <c r="N23" s="268"/>
      <c r="O23" s="267">
        <v>5.0999999999999996</v>
      </c>
      <c r="P23" s="268"/>
      <c r="Q23" s="268"/>
      <c r="R23" s="267">
        <v>5.0999999999999996</v>
      </c>
      <c r="S23" s="268"/>
      <c r="T23" s="268"/>
      <c r="U23" s="267">
        <v>5.0999999999999996</v>
      </c>
      <c r="V23" s="268"/>
      <c r="W23" s="268"/>
      <c r="X23" s="267">
        <v>5.0999999999999996</v>
      </c>
      <c r="Y23" s="268"/>
      <c r="Z23" s="268"/>
      <c r="AA23" s="267">
        <v>5.0999999999999996</v>
      </c>
      <c r="AB23" s="268"/>
      <c r="AC23" s="268"/>
      <c r="AD23" s="269">
        <f t="shared" si="0"/>
        <v>5.0999999999999996</v>
      </c>
      <c r="AE23" s="269"/>
      <c r="AF23" s="269"/>
      <c r="AG23" s="269">
        <f t="shared" si="1"/>
        <v>5.0999999999999996</v>
      </c>
      <c r="AH23" s="269"/>
      <c r="AI23" s="269"/>
      <c r="AJ23" s="343"/>
      <c r="AK23" s="344"/>
      <c r="AL23" s="344"/>
      <c r="AM23" s="345"/>
      <c r="AN23" s="352"/>
      <c r="AO23" s="353"/>
      <c r="AP23" s="353"/>
      <c r="AQ23" s="354"/>
    </row>
    <row r="24" spans="2:43" ht="21" customHeight="1">
      <c r="B24" s="294">
        <v>7.7</v>
      </c>
      <c r="C24" s="295"/>
      <c r="D24" s="296"/>
      <c r="E24" s="202" t="s">
        <v>15</v>
      </c>
      <c r="F24" s="259">
        <v>7.7</v>
      </c>
      <c r="G24" s="260"/>
      <c r="H24" s="260"/>
      <c r="I24" s="259">
        <v>7.7</v>
      </c>
      <c r="J24" s="260"/>
      <c r="K24" s="260"/>
      <c r="L24" s="259">
        <v>7.7</v>
      </c>
      <c r="M24" s="260"/>
      <c r="N24" s="260"/>
      <c r="O24" s="259">
        <v>7.7</v>
      </c>
      <c r="P24" s="260"/>
      <c r="Q24" s="260"/>
      <c r="R24" s="259">
        <v>7.7</v>
      </c>
      <c r="S24" s="260"/>
      <c r="T24" s="260"/>
      <c r="U24" s="259">
        <v>7.7</v>
      </c>
      <c r="V24" s="260"/>
      <c r="W24" s="260"/>
      <c r="X24" s="259">
        <v>7.7</v>
      </c>
      <c r="Y24" s="260"/>
      <c r="Z24" s="260"/>
      <c r="AA24" s="259">
        <v>7.7</v>
      </c>
      <c r="AB24" s="260"/>
      <c r="AC24" s="260"/>
      <c r="AD24" s="269">
        <f t="shared" si="0"/>
        <v>7.7</v>
      </c>
      <c r="AE24" s="269"/>
      <c r="AF24" s="269"/>
      <c r="AG24" s="269">
        <f t="shared" si="1"/>
        <v>7.7</v>
      </c>
      <c r="AH24" s="269"/>
      <c r="AI24" s="269"/>
      <c r="AJ24" s="337">
        <f>STDEV(Z24:AE26)/SQRT(4)</f>
        <v>0</v>
      </c>
      <c r="AK24" s="338"/>
      <c r="AL24" s="338"/>
      <c r="AM24" s="339"/>
      <c r="AN24" s="346">
        <f>AVERAGE(AD24:AI26)-B24</f>
        <v>0</v>
      </c>
      <c r="AO24" s="347"/>
      <c r="AP24" s="347"/>
      <c r="AQ24" s="348"/>
    </row>
    <row r="25" spans="2:43" ht="21" customHeight="1">
      <c r="B25" s="297"/>
      <c r="C25" s="298"/>
      <c r="D25" s="299"/>
      <c r="E25" s="203" t="s">
        <v>16</v>
      </c>
      <c r="F25" s="265">
        <v>7.7</v>
      </c>
      <c r="G25" s="266"/>
      <c r="H25" s="266"/>
      <c r="I25" s="265">
        <v>7.7</v>
      </c>
      <c r="J25" s="266"/>
      <c r="K25" s="266"/>
      <c r="L25" s="265">
        <v>7.7</v>
      </c>
      <c r="M25" s="266"/>
      <c r="N25" s="266"/>
      <c r="O25" s="265">
        <v>7.7</v>
      </c>
      <c r="P25" s="266"/>
      <c r="Q25" s="266"/>
      <c r="R25" s="265">
        <v>7.7</v>
      </c>
      <c r="S25" s="266"/>
      <c r="T25" s="266"/>
      <c r="U25" s="265">
        <v>7.7</v>
      </c>
      <c r="V25" s="266"/>
      <c r="W25" s="266"/>
      <c r="X25" s="265">
        <v>7.7</v>
      </c>
      <c r="Y25" s="266"/>
      <c r="Z25" s="266"/>
      <c r="AA25" s="265">
        <v>7.7</v>
      </c>
      <c r="AB25" s="266"/>
      <c r="AC25" s="266"/>
      <c r="AD25" s="269">
        <f t="shared" si="0"/>
        <v>7.7</v>
      </c>
      <c r="AE25" s="269"/>
      <c r="AF25" s="269"/>
      <c r="AG25" s="269">
        <f t="shared" si="1"/>
        <v>7.7</v>
      </c>
      <c r="AH25" s="269"/>
      <c r="AI25" s="269"/>
      <c r="AJ25" s="340"/>
      <c r="AK25" s="341"/>
      <c r="AL25" s="341"/>
      <c r="AM25" s="342"/>
      <c r="AN25" s="349"/>
      <c r="AO25" s="350"/>
      <c r="AP25" s="350"/>
      <c r="AQ25" s="351"/>
    </row>
    <row r="26" spans="2:43" ht="21" customHeight="1">
      <c r="B26" s="355"/>
      <c r="C26" s="356"/>
      <c r="D26" s="357"/>
      <c r="E26" s="204" t="s">
        <v>17</v>
      </c>
      <c r="F26" s="267">
        <v>7.7</v>
      </c>
      <c r="G26" s="268"/>
      <c r="H26" s="268"/>
      <c r="I26" s="267">
        <v>7.7</v>
      </c>
      <c r="J26" s="268"/>
      <c r="K26" s="268"/>
      <c r="L26" s="267">
        <v>7.7</v>
      </c>
      <c r="M26" s="268"/>
      <c r="N26" s="268"/>
      <c r="O26" s="267">
        <v>7.7</v>
      </c>
      <c r="P26" s="268"/>
      <c r="Q26" s="268"/>
      <c r="R26" s="267">
        <v>7.7</v>
      </c>
      <c r="S26" s="268"/>
      <c r="T26" s="268"/>
      <c r="U26" s="267">
        <v>7.7</v>
      </c>
      <c r="V26" s="268"/>
      <c r="W26" s="268"/>
      <c r="X26" s="267">
        <v>7.7</v>
      </c>
      <c r="Y26" s="268"/>
      <c r="Z26" s="268"/>
      <c r="AA26" s="267">
        <v>7.7</v>
      </c>
      <c r="AB26" s="268"/>
      <c r="AC26" s="268"/>
      <c r="AD26" s="269">
        <f t="shared" si="0"/>
        <v>7.7</v>
      </c>
      <c r="AE26" s="269"/>
      <c r="AF26" s="269"/>
      <c r="AG26" s="269">
        <f t="shared" si="1"/>
        <v>7.7</v>
      </c>
      <c r="AH26" s="269"/>
      <c r="AI26" s="269"/>
      <c r="AJ26" s="343"/>
      <c r="AK26" s="344"/>
      <c r="AL26" s="344"/>
      <c r="AM26" s="345"/>
      <c r="AN26" s="352"/>
      <c r="AO26" s="353"/>
      <c r="AP26" s="353"/>
      <c r="AQ26" s="354"/>
    </row>
    <row r="27" spans="2:43" ht="21" customHeight="1">
      <c r="B27" s="294">
        <v>10</v>
      </c>
      <c r="C27" s="295"/>
      <c r="D27" s="296"/>
      <c r="E27" s="202" t="s">
        <v>15</v>
      </c>
      <c r="F27" s="259">
        <v>10</v>
      </c>
      <c r="G27" s="260"/>
      <c r="H27" s="260"/>
      <c r="I27" s="259">
        <v>10</v>
      </c>
      <c r="J27" s="260"/>
      <c r="K27" s="260"/>
      <c r="L27" s="259">
        <v>10</v>
      </c>
      <c r="M27" s="260"/>
      <c r="N27" s="260"/>
      <c r="O27" s="259">
        <v>10</v>
      </c>
      <c r="P27" s="260"/>
      <c r="Q27" s="260"/>
      <c r="R27" s="259">
        <v>10</v>
      </c>
      <c r="S27" s="260"/>
      <c r="T27" s="260"/>
      <c r="U27" s="259">
        <v>10</v>
      </c>
      <c r="V27" s="260"/>
      <c r="W27" s="260"/>
      <c r="X27" s="259">
        <v>10</v>
      </c>
      <c r="Y27" s="260"/>
      <c r="Z27" s="260"/>
      <c r="AA27" s="259">
        <v>10</v>
      </c>
      <c r="AB27" s="260"/>
      <c r="AC27" s="260"/>
      <c r="AD27" s="269">
        <f t="shared" si="0"/>
        <v>10</v>
      </c>
      <c r="AE27" s="269"/>
      <c r="AF27" s="269"/>
      <c r="AG27" s="269">
        <f t="shared" si="1"/>
        <v>10</v>
      </c>
      <c r="AH27" s="269"/>
      <c r="AI27" s="269"/>
      <c r="AJ27" s="337">
        <f>STDEV(Z27:AE29)/SQRT(4)</f>
        <v>0</v>
      </c>
      <c r="AK27" s="338"/>
      <c r="AL27" s="338"/>
      <c r="AM27" s="339"/>
      <c r="AN27" s="346">
        <f>AVERAGE(AD27:AI29)-B27</f>
        <v>0</v>
      </c>
      <c r="AO27" s="347"/>
      <c r="AP27" s="347"/>
      <c r="AQ27" s="348"/>
    </row>
    <row r="28" spans="2:43" ht="21" customHeight="1">
      <c r="B28" s="297"/>
      <c r="C28" s="298"/>
      <c r="D28" s="299"/>
      <c r="E28" s="203" t="s">
        <v>16</v>
      </c>
      <c r="F28" s="265">
        <v>10</v>
      </c>
      <c r="G28" s="266"/>
      <c r="H28" s="266"/>
      <c r="I28" s="265">
        <v>10</v>
      </c>
      <c r="J28" s="266"/>
      <c r="K28" s="266"/>
      <c r="L28" s="265">
        <v>10</v>
      </c>
      <c r="M28" s="266"/>
      <c r="N28" s="266"/>
      <c r="O28" s="265">
        <v>10</v>
      </c>
      <c r="P28" s="266"/>
      <c r="Q28" s="266"/>
      <c r="R28" s="265">
        <v>10</v>
      </c>
      <c r="S28" s="266"/>
      <c r="T28" s="266"/>
      <c r="U28" s="265">
        <v>10</v>
      </c>
      <c r="V28" s="266"/>
      <c r="W28" s="266"/>
      <c r="X28" s="265">
        <v>10</v>
      </c>
      <c r="Y28" s="266"/>
      <c r="Z28" s="266"/>
      <c r="AA28" s="265">
        <v>10</v>
      </c>
      <c r="AB28" s="266"/>
      <c r="AC28" s="266"/>
      <c r="AD28" s="269">
        <f t="shared" si="0"/>
        <v>10</v>
      </c>
      <c r="AE28" s="269"/>
      <c r="AF28" s="269"/>
      <c r="AG28" s="269">
        <f t="shared" si="1"/>
        <v>10</v>
      </c>
      <c r="AH28" s="269"/>
      <c r="AI28" s="269"/>
      <c r="AJ28" s="340"/>
      <c r="AK28" s="341"/>
      <c r="AL28" s="341"/>
      <c r="AM28" s="342"/>
      <c r="AN28" s="349"/>
      <c r="AO28" s="350"/>
      <c r="AP28" s="350"/>
      <c r="AQ28" s="351"/>
    </row>
    <row r="29" spans="2:43" ht="21" customHeight="1">
      <c r="B29" s="355"/>
      <c r="C29" s="356"/>
      <c r="D29" s="357"/>
      <c r="E29" s="204" t="s">
        <v>17</v>
      </c>
      <c r="F29" s="267">
        <v>10</v>
      </c>
      <c r="G29" s="268"/>
      <c r="H29" s="268"/>
      <c r="I29" s="267">
        <v>10</v>
      </c>
      <c r="J29" s="268"/>
      <c r="K29" s="268"/>
      <c r="L29" s="267">
        <v>10</v>
      </c>
      <c r="M29" s="268"/>
      <c r="N29" s="268"/>
      <c r="O29" s="267">
        <v>10</v>
      </c>
      <c r="P29" s="268"/>
      <c r="Q29" s="268"/>
      <c r="R29" s="267">
        <v>10</v>
      </c>
      <c r="S29" s="268"/>
      <c r="T29" s="268"/>
      <c r="U29" s="267">
        <v>10</v>
      </c>
      <c r="V29" s="268"/>
      <c r="W29" s="268"/>
      <c r="X29" s="267">
        <v>10</v>
      </c>
      <c r="Y29" s="268"/>
      <c r="Z29" s="268"/>
      <c r="AA29" s="267">
        <v>10</v>
      </c>
      <c r="AB29" s="268"/>
      <c r="AC29" s="268"/>
      <c r="AD29" s="269">
        <f t="shared" si="0"/>
        <v>10</v>
      </c>
      <c r="AE29" s="269"/>
      <c r="AF29" s="269"/>
      <c r="AG29" s="269">
        <f t="shared" si="1"/>
        <v>10</v>
      </c>
      <c r="AH29" s="269"/>
      <c r="AI29" s="269"/>
      <c r="AJ29" s="343"/>
      <c r="AK29" s="344"/>
      <c r="AL29" s="344"/>
      <c r="AM29" s="345"/>
      <c r="AN29" s="352"/>
      <c r="AO29" s="353"/>
      <c r="AP29" s="353"/>
      <c r="AQ29" s="354"/>
    </row>
    <row r="30" spans="2:43" ht="21" customHeight="1">
      <c r="B30" s="297">
        <v>12.9</v>
      </c>
      <c r="C30" s="298"/>
      <c r="D30" s="299"/>
      <c r="E30" s="202" t="s">
        <v>15</v>
      </c>
      <c r="F30" s="259">
        <v>12.9</v>
      </c>
      <c r="G30" s="260"/>
      <c r="H30" s="260"/>
      <c r="I30" s="259">
        <v>12.9</v>
      </c>
      <c r="J30" s="260"/>
      <c r="K30" s="260"/>
      <c r="L30" s="259">
        <v>12.9</v>
      </c>
      <c r="M30" s="260"/>
      <c r="N30" s="260"/>
      <c r="O30" s="259">
        <v>12.9</v>
      </c>
      <c r="P30" s="260"/>
      <c r="Q30" s="260"/>
      <c r="R30" s="259">
        <v>12.9</v>
      </c>
      <c r="S30" s="260"/>
      <c r="T30" s="260"/>
      <c r="U30" s="259">
        <v>12.9</v>
      </c>
      <c r="V30" s="260"/>
      <c r="W30" s="260"/>
      <c r="X30" s="259">
        <v>12.9</v>
      </c>
      <c r="Y30" s="260"/>
      <c r="Z30" s="260"/>
      <c r="AA30" s="259">
        <v>12.9</v>
      </c>
      <c r="AB30" s="260"/>
      <c r="AC30" s="260"/>
      <c r="AD30" s="269">
        <f t="shared" si="0"/>
        <v>12.9</v>
      </c>
      <c r="AE30" s="269"/>
      <c r="AF30" s="269"/>
      <c r="AG30" s="269">
        <f t="shared" si="1"/>
        <v>12.9</v>
      </c>
      <c r="AH30" s="269"/>
      <c r="AI30" s="269"/>
      <c r="AJ30" s="337">
        <f>STDEV(Z30:AE32)/SQRT(4)</f>
        <v>0</v>
      </c>
      <c r="AK30" s="338"/>
      <c r="AL30" s="338"/>
      <c r="AM30" s="339"/>
      <c r="AN30" s="346">
        <f>AVERAGE(AD30:AI32)-B30</f>
        <v>0</v>
      </c>
      <c r="AO30" s="347"/>
      <c r="AP30" s="347"/>
      <c r="AQ30" s="348"/>
    </row>
    <row r="31" spans="2:43" ht="21" customHeight="1">
      <c r="B31" s="297"/>
      <c r="C31" s="298"/>
      <c r="D31" s="299"/>
      <c r="E31" s="203" t="s">
        <v>16</v>
      </c>
      <c r="F31" s="265">
        <v>12.9</v>
      </c>
      <c r="G31" s="266"/>
      <c r="H31" s="266"/>
      <c r="I31" s="265">
        <v>12.9</v>
      </c>
      <c r="J31" s="266"/>
      <c r="K31" s="266"/>
      <c r="L31" s="265">
        <v>12.9</v>
      </c>
      <c r="M31" s="266"/>
      <c r="N31" s="266"/>
      <c r="O31" s="265">
        <v>12.9</v>
      </c>
      <c r="P31" s="266"/>
      <c r="Q31" s="266"/>
      <c r="R31" s="265">
        <v>12.9</v>
      </c>
      <c r="S31" s="266"/>
      <c r="T31" s="266"/>
      <c r="U31" s="265">
        <v>12.9</v>
      </c>
      <c r="V31" s="266"/>
      <c r="W31" s="266"/>
      <c r="X31" s="265">
        <v>12.9</v>
      </c>
      <c r="Y31" s="266"/>
      <c r="Z31" s="266"/>
      <c r="AA31" s="265">
        <v>12.9</v>
      </c>
      <c r="AB31" s="266"/>
      <c r="AC31" s="266"/>
      <c r="AD31" s="269">
        <f t="shared" si="0"/>
        <v>12.9</v>
      </c>
      <c r="AE31" s="269"/>
      <c r="AF31" s="269"/>
      <c r="AG31" s="269">
        <f t="shared" si="1"/>
        <v>12.9</v>
      </c>
      <c r="AH31" s="269"/>
      <c r="AI31" s="269"/>
      <c r="AJ31" s="340"/>
      <c r="AK31" s="341"/>
      <c r="AL31" s="341"/>
      <c r="AM31" s="342"/>
      <c r="AN31" s="349"/>
      <c r="AO31" s="350"/>
      <c r="AP31" s="350"/>
      <c r="AQ31" s="351"/>
    </row>
    <row r="32" spans="2:43" ht="21" customHeight="1">
      <c r="B32" s="355"/>
      <c r="C32" s="356"/>
      <c r="D32" s="357"/>
      <c r="E32" s="204" t="s">
        <v>17</v>
      </c>
      <c r="F32" s="267">
        <v>12.9</v>
      </c>
      <c r="G32" s="268"/>
      <c r="H32" s="268"/>
      <c r="I32" s="267">
        <v>12.9</v>
      </c>
      <c r="J32" s="268"/>
      <c r="K32" s="268"/>
      <c r="L32" s="267">
        <v>12.9</v>
      </c>
      <c r="M32" s="268"/>
      <c r="N32" s="268"/>
      <c r="O32" s="267">
        <v>12.9</v>
      </c>
      <c r="P32" s="268"/>
      <c r="Q32" s="268"/>
      <c r="R32" s="267">
        <v>12.9</v>
      </c>
      <c r="S32" s="268"/>
      <c r="T32" s="268"/>
      <c r="U32" s="267">
        <v>12.9</v>
      </c>
      <c r="V32" s="268"/>
      <c r="W32" s="268"/>
      <c r="X32" s="267">
        <v>12.9</v>
      </c>
      <c r="Y32" s="268"/>
      <c r="Z32" s="268"/>
      <c r="AA32" s="267">
        <v>12.9</v>
      </c>
      <c r="AB32" s="268"/>
      <c r="AC32" s="268"/>
      <c r="AD32" s="269">
        <f t="shared" si="0"/>
        <v>12.9</v>
      </c>
      <c r="AE32" s="269"/>
      <c r="AF32" s="269"/>
      <c r="AG32" s="269">
        <f t="shared" si="1"/>
        <v>12.9</v>
      </c>
      <c r="AH32" s="269"/>
      <c r="AI32" s="269"/>
      <c r="AJ32" s="343"/>
      <c r="AK32" s="344"/>
      <c r="AL32" s="344"/>
      <c r="AM32" s="345"/>
      <c r="AN32" s="352"/>
      <c r="AO32" s="353"/>
      <c r="AP32" s="353"/>
      <c r="AQ32" s="354"/>
    </row>
    <row r="33" spans="2:43" ht="21" customHeight="1">
      <c r="B33" s="294">
        <v>15</v>
      </c>
      <c r="C33" s="295"/>
      <c r="D33" s="296"/>
      <c r="E33" s="202" t="s">
        <v>15</v>
      </c>
      <c r="F33" s="259">
        <v>15</v>
      </c>
      <c r="G33" s="260"/>
      <c r="H33" s="260"/>
      <c r="I33" s="259">
        <v>15</v>
      </c>
      <c r="J33" s="260"/>
      <c r="K33" s="260"/>
      <c r="L33" s="259">
        <v>15</v>
      </c>
      <c r="M33" s="260"/>
      <c r="N33" s="260"/>
      <c r="O33" s="259">
        <v>15</v>
      </c>
      <c r="P33" s="260"/>
      <c r="Q33" s="260"/>
      <c r="R33" s="259">
        <v>15</v>
      </c>
      <c r="S33" s="260"/>
      <c r="T33" s="260"/>
      <c r="U33" s="259">
        <v>15</v>
      </c>
      <c r="V33" s="260"/>
      <c r="W33" s="260"/>
      <c r="X33" s="259">
        <v>15</v>
      </c>
      <c r="Y33" s="260"/>
      <c r="Z33" s="260"/>
      <c r="AA33" s="259">
        <v>15</v>
      </c>
      <c r="AB33" s="260"/>
      <c r="AC33" s="260"/>
      <c r="AD33" s="269">
        <f t="shared" si="0"/>
        <v>15</v>
      </c>
      <c r="AE33" s="269"/>
      <c r="AF33" s="269"/>
      <c r="AG33" s="269">
        <f t="shared" si="1"/>
        <v>15</v>
      </c>
      <c r="AH33" s="269"/>
      <c r="AI33" s="269"/>
      <c r="AJ33" s="337">
        <f>STDEV(Z33:AE35)/SQRT(4)</f>
        <v>0</v>
      </c>
      <c r="AK33" s="338"/>
      <c r="AL33" s="338"/>
      <c r="AM33" s="339"/>
      <c r="AN33" s="346">
        <f>AVERAGE(AD33:AI35)-B33</f>
        <v>0</v>
      </c>
      <c r="AO33" s="347"/>
      <c r="AP33" s="347"/>
      <c r="AQ33" s="348"/>
    </row>
    <row r="34" spans="2:43" ht="21" customHeight="1">
      <c r="B34" s="297"/>
      <c r="C34" s="298"/>
      <c r="D34" s="299"/>
      <c r="E34" s="203" t="s">
        <v>16</v>
      </c>
      <c r="F34" s="265">
        <v>15</v>
      </c>
      <c r="G34" s="266"/>
      <c r="H34" s="266"/>
      <c r="I34" s="265">
        <v>15</v>
      </c>
      <c r="J34" s="266"/>
      <c r="K34" s="266"/>
      <c r="L34" s="265">
        <v>15</v>
      </c>
      <c r="M34" s="266"/>
      <c r="N34" s="266"/>
      <c r="O34" s="265">
        <v>15</v>
      </c>
      <c r="P34" s="266"/>
      <c r="Q34" s="266"/>
      <c r="R34" s="265">
        <v>15</v>
      </c>
      <c r="S34" s="266"/>
      <c r="T34" s="266"/>
      <c r="U34" s="265">
        <v>15</v>
      </c>
      <c r="V34" s="266"/>
      <c r="W34" s="266"/>
      <c r="X34" s="265">
        <v>15</v>
      </c>
      <c r="Y34" s="266"/>
      <c r="Z34" s="266"/>
      <c r="AA34" s="265">
        <v>15</v>
      </c>
      <c r="AB34" s="266"/>
      <c r="AC34" s="266"/>
      <c r="AD34" s="269">
        <f t="shared" si="0"/>
        <v>15</v>
      </c>
      <c r="AE34" s="269"/>
      <c r="AF34" s="269"/>
      <c r="AG34" s="269">
        <f t="shared" si="1"/>
        <v>15</v>
      </c>
      <c r="AH34" s="269"/>
      <c r="AI34" s="269"/>
      <c r="AJ34" s="340"/>
      <c r="AK34" s="341"/>
      <c r="AL34" s="341"/>
      <c r="AM34" s="342"/>
      <c r="AN34" s="349"/>
      <c r="AO34" s="350"/>
      <c r="AP34" s="350"/>
      <c r="AQ34" s="351"/>
    </row>
    <row r="35" spans="2:43" ht="21" customHeight="1">
      <c r="B35" s="355"/>
      <c r="C35" s="356"/>
      <c r="D35" s="357"/>
      <c r="E35" s="204" t="s">
        <v>17</v>
      </c>
      <c r="F35" s="267">
        <v>15</v>
      </c>
      <c r="G35" s="268"/>
      <c r="H35" s="268"/>
      <c r="I35" s="267">
        <v>15</v>
      </c>
      <c r="J35" s="268"/>
      <c r="K35" s="268"/>
      <c r="L35" s="267">
        <v>15</v>
      </c>
      <c r="M35" s="268"/>
      <c r="N35" s="268"/>
      <c r="O35" s="267">
        <v>15</v>
      </c>
      <c r="P35" s="268"/>
      <c r="Q35" s="268"/>
      <c r="R35" s="267">
        <v>15</v>
      </c>
      <c r="S35" s="268"/>
      <c r="T35" s="268"/>
      <c r="U35" s="267">
        <v>15</v>
      </c>
      <c r="V35" s="268"/>
      <c r="W35" s="268"/>
      <c r="X35" s="267">
        <v>15</v>
      </c>
      <c r="Y35" s="268"/>
      <c r="Z35" s="268"/>
      <c r="AA35" s="267">
        <v>15</v>
      </c>
      <c r="AB35" s="268"/>
      <c r="AC35" s="268"/>
      <c r="AD35" s="269">
        <f t="shared" si="0"/>
        <v>15</v>
      </c>
      <c r="AE35" s="269"/>
      <c r="AF35" s="269"/>
      <c r="AG35" s="269">
        <f t="shared" si="1"/>
        <v>15</v>
      </c>
      <c r="AH35" s="269"/>
      <c r="AI35" s="269"/>
      <c r="AJ35" s="343"/>
      <c r="AK35" s="344"/>
      <c r="AL35" s="344"/>
      <c r="AM35" s="345"/>
      <c r="AN35" s="352"/>
      <c r="AO35" s="353"/>
      <c r="AP35" s="353"/>
      <c r="AQ35" s="354"/>
    </row>
    <row r="37" spans="2:43" ht="18.75" customHeight="1">
      <c r="B37" s="74" t="s">
        <v>121</v>
      </c>
      <c r="C37" s="74"/>
      <c r="D37" s="74"/>
      <c r="E37" s="74"/>
      <c r="G37" s="189" t="s">
        <v>74</v>
      </c>
      <c r="H37" s="189"/>
      <c r="I37" s="189"/>
      <c r="J37" s="189"/>
      <c r="K37" s="189"/>
      <c r="L37" s="189"/>
      <c r="M37" s="189"/>
      <c r="N37" s="189"/>
      <c r="O37" s="189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</row>
    <row r="38" spans="2:43" ht="18.75" customHeight="1"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</row>
    <row r="39" spans="2:43" ht="18.75" customHeight="1"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</row>
    <row r="40" spans="2:43" ht="18.75" customHeight="1">
      <c r="B40" s="190"/>
      <c r="C40" s="190"/>
      <c r="D40" s="190"/>
      <c r="E40" s="190"/>
      <c r="F40" s="13">
        <v>11</v>
      </c>
      <c r="G40" s="13"/>
      <c r="H40" s="177" t="s">
        <v>74</v>
      </c>
      <c r="I40" s="191"/>
      <c r="J40" s="112"/>
      <c r="K40" s="191"/>
      <c r="L40" s="191"/>
      <c r="M40" s="191"/>
      <c r="N40" s="191"/>
      <c r="O40" s="192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</row>
    <row r="56" spans="4:23" ht="18.75" customHeight="1"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</row>
    <row r="58" spans="4:23" ht="18.75" customHeight="1">
      <c r="D58" s="65"/>
      <c r="E58" s="65"/>
      <c r="F58" s="80"/>
      <c r="G58" s="81"/>
      <c r="H58" s="75"/>
    </row>
    <row r="59" spans="4:23" ht="18.75" customHeight="1">
      <c r="D59" s="65">
        <v>8</v>
      </c>
      <c r="E59" s="65"/>
      <c r="F59" s="71" t="s">
        <v>72</v>
      </c>
      <c r="G59" s="81"/>
      <c r="H59" s="112"/>
    </row>
    <row r="60" spans="4:23" ht="18.75" customHeight="1">
      <c r="D60" s="64">
        <v>9</v>
      </c>
      <c r="E60" s="64"/>
      <c r="F60" s="71" t="s">
        <v>73</v>
      </c>
      <c r="G60" s="81"/>
      <c r="H60" s="112"/>
    </row>
    <row r="61" spans="4:23" ht="18.75" customHeight="1">
      <c r="D61" s="65">
        <v>10</v>
      </c>
      <c r="E61" s="65"/>
      <c r="F61" s="71" t="s">
        <v>106</v>
      </c>
      <c r="G61" s="81"/>
      <c r="H61" s="112"/>
    </row>
    <row r="62" spans="4:23" ht="18.75" customHeight="1">
      <c r="D62" s="64">
        <v>11</v>
      </c>
      <c r="E62" s="64"/>
      <c r="F62" s="71" t="s">
        <v>74</v>
      </c>
      <c r="G62" s="81"/>
      <c r="H62" s="112"/>
    </row>
  </sheetData>
  <mergeCells count="242">
    <mergeCell ref="AG35:AI35"/>
    <mergeCell ref="AG33:AI33"/>
    <mergeCell ref="AJ33:AM35"/>
    <mergeCell ref="AN33:AQ35"/>
    <mergeCell ref="F34:H34"/>
    <mergeCell ref="L34:N34"/>
    <mergeCell ref="U34:W34"/>
    <mergeCell ref="X34:Z34"/>
    <mergeCell ref="AA34:AC34"/>
    <mergeCell ref="AD34:AF34"/>
    <mergeCell ref="AG34:AI34"/>
    <mergeCell ref="B33:D35"/>
    <mergeCell ref="F33:H33"/>
    <mergeCell ref="L33:N33"/>
    <mergeCell ref="U33:W33"/>
    <mergeCell ref="X33:Z33"/>
    <mergeCell ref="AA33:AC33"/>
    <mergeCell ref="AD33:AF33"/>
    <mergeCell ref="L35:N35"/>
    <mergeCell ref="I35:K35"/>
    <mergeCell ref="R35:T35"/>
    <mergeCell ref="I33:K33"/>
    <mergeCell ref="I34:K34"/>
    <mergeCell ref="O33:Q33"/>
    <mergeCell ref="O34:Q34"/>
    <mergeCell ref="O35:Q35"/>
    <mergeCell ref="R33:T33"/>
    <mergeCell ref="R34:T34"/>
    <mergeCell ref="F35:H35"/>
    <mergeCell ref="U35:W35"/>
    <mergeCell ref="X35:Z35"/>
    <mergeCell ref="AA35:AC35"/>
    <mergeCell ref="AD35:AF35"/>
    <mergeCell ref="AJ30:AM32"/>
    <mergeCell ref="AN30:AQ32"/>
    <mergeCell ref="F31:H31"/>
    <mergeCell ref="O31:Q31"/>
    <mergeCell ref="U31:W31"/>
    <mergeCell ref="X31:Z31"/>
    <mergeCell ref="AA31:AC31"/>
    <mergeCell ref="AD31:AF31"/>
    <mergeCell ref="AG31:AI31"/>
    <mergeCell ref="F32:H32"/>
    <mergeCell ref="AA32:AC32"/>
    <mergeCell ref="AD32:AF32"/>
    <mergeCell ref="AG32:AI32"/>
    <mergeCell ref="B30:D32"/>
    <mergeCell ref="F30:H30"/>
    <mergeCell ref="O30:Q30"/>
    <mergeCell ref="U30:W30"/>
    <mergeCell ref="X30:Z30"/>
    <mergeCell ref="AA30:AC30"/>
    <mergeCell ref="AD30:AF30"/>
    <mergeCell ref="AG30:AI30"/>
    <mergeCell ref="I30:K30"/>
    <mergeCell ref="I31:K31"/>
    <mergeCell ref="I32:K32"/>
    <mergeCell ref="O32:Q32"/>
    <mergeCell ref="L32:N32"/>
    <mergeCell ref="L30:N30"/>
    <mergeCell ref="R31:T31"/>
    <mergeCell ref="U32:W32"/>
    <mergeCell ref="R32:T32"/>
    <mergeCell ref="X32:Z32"/>
    <mergeCell ref="R30:T30"/>
    <mergeCell ref="R27:T27"/>
    <mergeCell ref="AJ27:AM29"/>
    <mergeCell ref="AN27:AQ29"/>
    <mergeCell ref="F28:H28"/>
    <mergeCell ref="U28:W28"/>
    <mergeCell ref="X28:Z28"/>
    <mergeCell ref="AA28:AC28"/>
    <mergeCell ref="AD28:AF28"/>
    <mergeCell ref="AG28:AI28"/>
    <mergeCell ref="F29:H29"/>
    <mergeCell ref="U29:W29"/>
    <mergeCell ref="AD29:AF29"/>
    <mergeCell ref="AG29:AI29"/>
    <mergeCell ref="L25:N25"/>
    <mergeCell ref="L26:N26"/>
    <mergeCell ref="AG26:AI26"/>
    <mergeCell ref="B27:D29"/>
    <mergeCell ref="F27:H27"/>
    <mergeCell ref="U27:W27"/>
    <mergeCell ref="X27:Z27"/>
    <mergeCell ref="AA27:AC27"/>
    <mergeCell ref="AD27:AF27"/>
    <mergeCell ref="AG27:AI27"/>
    <mergeCell ref="X29:Z29"/>
    <mergeCell ref="AA29:AC29"/>
    <mergeCell ref="B24:D26"/>
    <mergeCell ref="I29:K29"/>
    <mergeCell ref="I27:K27"/>
    <mergeCell ref="I28:K28"/>
    <mergeCell ref="R29:T29"/>
    <mergeCell ref="O27:Q27"/>
    <mergeCell ref="O28:Q28"/>
    <mergeCell ref="L27:N27"/>
    <mergeCell ref="L28:N28"/>
    <mergeCell ref="O26:Q26"/>
    <mergeCell ref="R25:T25"/>
    <mergeCell ref="R26:T26"/>
    <mergeCell ref="AG23:AI23"/>
    <mergeCell ref="AD21:AF21"/>
    <mergeCell ref="AG21:AI21"/>
    <mergeCell ref="AG24:AI24"/>
    <mergeCell ref="AJ24:AM26"/>
    <mergeCell ref="AN24:AQ26"/>
    <mergeCell ref="F25:H25"/>
    <mergeCell ref="U25:W25"/>
    <mergeCell ref="X25:Z25"/>
    <mergeCell ref="AA25:AC25"/>
    <mergeCell ref="AD25:AF25"/>
    <mergeCell ref="AG25:AI25"/>
    <mergeCell ref="F26:H26"/>
    <mergeCell ref="F24:H24"/>
    <mergeCell ref="U24:W24"/>
    <mergeCell ref="X24:Z24"/>
    <mergeCell ref="AA24:AC24"/>
    <mergeCell ref="AD24:AF24"/>
    <mergeCell ref="U26:W26"/>
    <mergeCell ref="X26:Z26"/>
    <mergeCell ref="AA26:AC26"/>
    <mergeCell ref="AD26:AF26"/>
    <mergeCell ref="I25:K25"/>
    <mergeCell ref="I26:K26"/>
    <mergeCell ref="AJ21:AM23"/>
    <mergeCell ref="AN21:AQ23"/>
    <mergeCell ref="F22:H22"/>
    <mergeCell ref="O22:Q22"/>
    <mergeCell ref="U22:W22"/>
    <mergeCell ref="X22:Z22"/>
    <mergeCell ref="AA22:AC22"/>
    <mergeCell ref="AD22:AF22"/>
    <mergeCell ref="B21:D23"/>
    <mergeCell ref="F21:H21"/>
    <mergeCell ref="O21:Q21"/>
    <mergeCell ref="U21:W21"/>
    <mergeCell ref="X21:Z21"/>
    <mergeCell ref="AA21:AC21"/>
    <mergeCell ref="I21:K21"/>
    <mergeCell ref="R21:T21"/>
    <mergeCell ref="I22:K22"/>
    <mergeCell ref="I23:K23"/>
    <mergeCell ref="O23:Q23"/>
    <mergeCell ref="AG22:AI22"/>
    <mergeCell ref="F23:H23"/>
    <mergeCell ref="U23:W23"/>
    <mergeCell ref="X23:Z23"/>
    <mergeCell ref="AA23:AC23"/>
    <mergeCell ref="AG18:AI18"/>
    <mergeCell ref="AJ18:AM20"/>
    <mergeCell ref="AN18:AQ20"/>
    <mergeCell ref="AG19:AI19"/>
    <mergeCell ref="AG20:AI20"/>
    <mergeCell ref="AJ15:AM17"/>
    <mergeCell ref="AN15:AQ17"/>
    <mergeCell ref="F16:Q16"/>
    <mergeCell ref="R16:AC16"/>
    <mergeCell ref="F17:H17"/>
    <mergeCell ref="U17:W17"/>
    <mergeCell ref="X17:Z17"/>
    <mergeCell ref="AA17:AC17"/>
    <mergeCell ref="AD17:AF17"/>
    <mergeCell ref="AG17:AI17"/>
    <mergeCell ref="AD15:AI16"/>
    <mergeCell ref="F19:H19"/>
    <mergeCell ref="O19:Q19"/>
    <mergeCell ref="U19:W19"/>
    <mergeCell ref="X19:Z19"/>
    <mergeCell ref="AA19:AC19"/>
    <mergeCell ref="AD19:AF19"/>
    <mergeCell ref="L19:N19"/>
    <mergeCell ref="R19:T19"/>
    <mergeCell ref="B15:D15"/>
    <mergeCell ref="E15:E17"/>
    <mergeCell ref="F15:AC15"/>
    <mergeCell ref="B18:D20"/>
    <mergeCell ref="F18:H18"/>
    <mergeCell ref="O18:Q18"/>
    <mergeCell ref="U18:W18"/>
    <mergeCell ref="R17:T17"/>
    <mergeCell ref="I18:K18"/>
    <mergeCell ref="I19:K19"/>
    <mergeCell ref="L17:N17"/>
    <mergeCell ref="O17:Q17"/>
    <mergeCell ref="F20:H20"/>
    <mergeCell ref="O20:Q20"/>
    <mergeCell ref="U20:W20"/>
    <mergeCell ref="X20:Z20"/>
    <mergeCell ref="AA20:AC20"/>
    <mergeCell ref="I20:K20"/>
    <mergeCell ref="L20:N20"/>
    <mergeCell ref="R20:T20"/>
    <mergeCell ref="Q1:U1"/>
    <mergeCell ref="Q2:T2"/>
    <mergeCell ref="AA2:AD2"/>
    <mergeCell ref="B1:L2"/>
    <mergeCell ref="B3:L3"/>
    <mergeCell ref="B4:L4"/>
    <mergeCell ref="H8:I8"/>
    <mergeCell ref="O25:Q25"/>
    <mergeCell ref="L31:N31"/>
    <mergeCell ref="R3:S3"/>
    <mergeCell ref="U3:V3"/>
    <mergeCell ref="M7:O7"/>
    <mergeCell ref="E8:F8"/>
    <mergeCell ref="P8:S8"/>
    <mergeCell ref="O29:Q29"/>
    <mergeCell ref="R28:T28"/>
    <mergeCell ref="L21:N21"/>
    <mergeCell ref="L22:N22"/>
    <mergeCell ref="L23:N23"/>
    <mergeCell ref="L29:N29"/>
    <mergeCell ref="V12:AF12"/>
    <mergeCell ref="B16:D16"/>
    <mergeCell ref="B17:D17"/>
    <mergeCell ref="I17:K17"/>
    <mergeCell ref="H5:AF5"/>
    <mergeCell ref="H6:P6"/>
    <mergeCell ref="E7:L7"/>
    <mergeCell ref="I12:Q12"/>
    <mergeCell ref="R18:T18"/>
    <mergeCell ref="L24:N24"/>
    <mergeCell ref="V11:AF11"/>
    <mergeCell ref="I24:K24"/>
    <mergeCell ref="X18:Z18"/>
    <mergeCell ref="AA18:AC18"/>
    <mergeCell ref="X7:Y7"/>
    <mergeCell ref="L18:N18"/>
    <mergeCell ref="V6:AF6"/>
    <mergeCell ref="P7:W7"/>
    <mergeCell ref="Z7:AF7"/>
    <mergeCell ref="P9:AF9"/>
    <mergeCell ref="I11:Q11"/>
    <mergeCell ref="R22:T22"/>
    <mergeCell ref="R23:T23"/>
    <mergeCell ref="R24:T24"/>
    <mergeCell ref="AD18:AF18"/>
    <mergeCell ref="AD20:AF20"/>
    <mergeCell ref="AD23:AF23"/>
    <mergeCell ref="O24:Q24"/>
  </mergeCells>
  <phoneticPr fontId="20" type="noConversion"/>
  <pageMargins left="0.23622047244094491" right="0.23622047244094491" top="0.39370078740157483" bottom="0" header="0.31496062992125984" footer="0"/>
  <pageSetup paperSize="9" scale="80" orientation="portrait" horizontalDpi="360" verticalDpi="360" r:id="rId1"/>
  <headerFooter>
    <oddFooter>&amp;R&amp;"GulimChe,Regular"SP-FMD-04-19 Rev.0 Effective date 4-Nov-15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4" name="Check Box 1">
              <controlPr defaultSize="0" autoFill="0" autoLine="0" autoPict="0">
                <anchor moveWithCells="1">
                  <from>
                    <xdr:col>24</xdr:col>
                    <xdr:colOff>28575</xdr:colOff>
                    <xdr:row>3</xdr:row>
                    <xdr:rowOff>104775</xdr:rowOff>
                  </from>
                  <to>
                    <xdr:col>24</xdr:col>
                    <xdr:colOff>219075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0" r:id="rId5" name="Check Box 2">
              <controlPr defaultSize="0" autoFill="0" autoLine="0" autoPict="0">
                <anchor moveWithCells="1">
                  <from>
                    <xdr:col>16</xdr:col>
                    <xdr:colOff>38100</xdr:colOff>
                    <xdr:row>3</xdr:row>
                    <xdr:rowOff>85725</xdr:rowOff>
                  </from>
                  <to>
                    <xdr:col>17</xdr:col>
                    <xdr:colOff>9525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Layout" topLeftCell="A6" zoomScaleSheetLayoutView="100" workbookViewId="0">
      <selection activeCell="J12" sqref="J12"/>
    </sheetView>
  </sheetViews>
  <sheetFormatPr defaultColWidth="10.42578125" defaultRowHeight="20.25"/>
  <cols>
    <col min="1" max="14" width="3.85546875" style="10" customWidth="1"/>
    <col min="15" max="21" width="4" style="10" customWidth="1"/>
    <col min="22" max="26" width="3.42578125" style="10" customWidth="1"/>
    <col min="27" max="28" width="3.85546875" style="10" customWidth="1"/>
    <col min="29" max="31" width="4.28515625" style="10" customWidth="1"/>
    <col min="32" max="16384" width="10.42578125" style="10"/>
  </cols>
  <sheetData>
    <row r="1" spans="1:256" ht="12.75" customHeight="1"/>
    <row r="2" spans="1:256" ht="12.75" customHeight="1"/>
    <row r="3" spans="1:256" ht="35.25" customHeight="1">
      <c r="A3" s="358" t="s">
        <v>24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358"/>
    </row>
    <row r="4" spans="1:256" ht="19.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ht="24" customHeight="1">
      <c r="A5" s="11"/>
      <c r="B5" s="11"/>
      <c r="C5" s="137" t="s">
        <v>25</v>
      </c>
      <c r="D5" s="137"/>
      <c r="E5" s="138"/>
      <c r="F5" s="137"/>
      <c r="G5" s="138"/>
      <c r="H5" s="138"/>
      <c r="I5" s="139" t="s">
        <v>26</v>
      </c>
      <c r="J5" s="140" t="str">
        <f>'Data Record'!Q1</f>
        <v>SPR15120012-1</v>
      </c>
      <c r="K5" s="141"/>
      <c r="L5" s="141"/>
      <c r="M5" s="140"/>
      <c r="N5" s="140"/>
      <c r="O5" s="140"/>
      <c r="P5" s="140"/>
      <c r="Q5" s="140"/>
      <c r="R5" s="141"/>
      <c r="S5" s="141"/>
      <c r="T5" s="141"/>
      <c r="U5" s="141"/>
      <c r="V5" s="141"/>
      <c r="W5" s="141"/>
      <c r="X5" s="1"/>
      <c r="Y5" s="142" t="s">
        <v>108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ht="24" customHeight="1">
      <c r="A6" s="11"/>
      <c r="B6" s="11"/>
      <c r="C6" s="138"/>
      <c r="D6" s="138"/>
      <c r="E6" s="138"/>
      <c r="F6" s="137"/>
      <c r="G6" s="143"/>
      <c r="H6" s="143"/>
      <c r="I6" s="137"/>
      <c r="J6" s="140"/>
      <c r="K6" s="141"/>
      <c r="L6" s="141"/>
      <c r="M6" s="140"/>
      <c r="N6" s="140"/>
      <c r="O6" s="140"/>
      <c r="P6" s="140"/>
      <c r="Q6" s="140"/>
      <c r="R6" s="141"/>
      <c r="S6" s="141"/>
      <c r="T6" s="141"/>
      <c r="U6" s="141"/>
      <c r="V6" s="141"/>
      <c r="W6" s="141"/>
      <c r="X6" s="14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ht="24" customHeight="1">
      <c r="A7" s="11"/>
      <c r="B7" s="11"/>
      <c r="C7" s="144" t="s">
        <v>3</v>
      </c>
      <c r="D7" s="144"/>
      <c r="E7" s="138"/>
      <c r="F7" s="138"/>
      <c r="G7" s="138"/>
      <c r="H7" s="138"/>
      <c r="I7" s="139" t="s">
        <v>26</v>
      </c>
      <c r="J7" s="145"/>
      <c r="K7" s="141"/>
      <c r="L7" s="141"/>
      <c r="M7" s="146"/>
      <c r="N7" s="146"/>
      <c r="O7" s="146"/>
      <c r="P7" s="146"/>
      <c r="Q7" s="146"/>
      <c r="R7" s="146"/>
      <c r="S7" s="146"/>
      <c r="T7" s="146"/>
      <c r="U7" s="146"/>
      <c r="V7" s="147"/>
      <c r="W7" s="147"/>
      <c r="X7" s="147"/>
      <c r="Y7" s="3"/>
      <c r="Z7" s="3"/>
      <c r="AA7" s="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24" customHeight="1">
      <c r="A8" s="11"/>
      <c r="B8" s="11"/>
      <c r="C8" s="138"/>
      <c r="D8" s="144"/>
      <c r="E8" s="144"/>
      <c r="F8" s="138"/>
      <c r="G8" s="138"/>
      <c r="H8" s="138"/>
      <c r="I8" s="139"/>
      <c r="J8" s="148"/>
      <c r="K8" s="141"/>
      <c r="L8" s="145"/>
      <c r="M8" s="149"/>
      <c r="N8" s="149"/>
      <c r="O8" s="146"/>
      <c r="P8" s="146"/>
      <c r="Q8" s="146"/>
      <c r="R8" s="146"/>
      <c r="S8" s="146"/>
      <c r="T8" s="146"/>
      <c r="U8" s="146"/>
      <c r="V8" s="146"/>
      <c r="W8" s="147"/>
      <c r="X8" s="147"/>
      <c r="Y8" s="5"/>
      <c r="Z8" s="5"/>
      <c r="AA8" s="5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24" customHeight="1">
      <c r="A9" s="11"/>
      <c r="B9" s="11"/>
      <c r="C9" s="115"/>
      <c r="D9" s="119"/>
      <c r="E9" s="119"/>
      <c r="F9" s="115"/>
      <c r="G9" s="115"/>
      <c r="H9" s="115"/>
      <c r="I9" s="115"/>
      <c r="J9" s="15"/>
      <c r="K9" s="1"/>
      <c r="L9" s="15"/>
      <c r="M9" s="121"/>
      <c r="N9" s="121"/>
      <c r="O9" s="16"/>
      <c r="P9" s="16"/>
      <c r="Q9" s="16"/>
      <c r="R9" s="16"/>
      <c r="S9" s="16"/>
      <c r="T9" s="16"/>
      <c r="U9" s="16"/>
      <c r="V9" s="16"/>
      <c r="W9" s="19"/>
      <c r="X9" s="5"/>
      <c r="Y9" s="5"/>
      <c r="Z9" s="5"/>
      <c r="AA9" s="5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15" customHeight="1">
      <c r="A10" s="17"/>
      <c r="B10" s="17"/>
      <c r="C10" s="122"/>
      <c r="D10" s="122"/>
      <c r="E10" s="122"/>
      <c r="F10" s="122"/>
      <c r="G10" s="122"/>
      <c r="H10" s="123"/>
      <c r="I10" s="122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4"/>
      <c r="V10" s="124"/>
      <c r="W10" s="18"/>
      <c r="X10" s="135"/>
      <c r="Y10" s="150"/>
      <c r="Z10" s="7"/>
      <c r="AA10" s="7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ht="15" customHeight="1">
      <c r="A11" s="11"/>
      <c r="B11" s="11"/>
      <c r="C11" s="119"/>
      <c r="D11" s="119"/>
      <c r="E11" s="119"/>
      <c r="F11" s="119"/>
      <c r="G11" s="119"/>
      <c r="H11" s="125"/>
      <c r="I11" s="126"/>
      <c r="J11" s="19"/>
      <c r="K11" s="121"/>
      <c r="L11" s="16"/>
      <c r="M11" s="16"/>
      <c r="N11" s="16"/>
      <c r="O11" s="16"/>
      <c r="P11" s="16"/>
      <c r="Q11" s="16"/>
      <c r="R11" s="16"/>
      <c r="S11" s="16"/>
      <c r="T11" s="16"/>
      <c r="U11" s="19"/>
      <c r="V11" s="19"/>
      <c r="W11" s="13"/>
      <c r="X11" s="1"/>
      <c r="Y11" s="6"/>
      <c r="Z11" s="6"/>
      <c r="AA11" s="6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24" customHeight="1">
      <c r="A12" s="11"/>
      <c r="B12" s="11"/>
      <c r="C12" s="144" t="s">
        <v>27</v>
      </c>
      <c r="D12" s="119"/>
      <c r="E12" s="119"/>
      <c r="F12" s="119"/>
      <c r="G12" s="115"/>
      <c r="H12" s="115"/>
      <c r="I12" s="125" t="s">
        <v>26</v>
      </c>
      <c r="J12" s="148" t="str">
        <f>'Data Record'!H6</f>
        <v>Plain Ring Gauge</v>
      </c>
      <c r="K12" s="141"/>
      <c r="L12" s="145"/>
      <c r="M12" s="14"/>
      <c r="N12" s="14"/>
      <c r="O12" s="1"/>
      <c r="P12" s="14"/>
      <c r="Q12" s="15"/>
      <c r="R12" s="15"/>
      <c r="S12" s="15"/>
      <c r="T12" s="15"/>
      <c r="U12" s="15"/>
      <c r="V12" s="15"/>
      <c r="W12" s="15"/>
      <c r="X12" s="4"/>
      <c r="Y12" s="4"/>
      <c r="Z12" s="4"/>
      <c r="AA12" s="4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24" customHeight="1">
      <c r="A13" s="11"/>
      <c r="B13" s="11"/>
      <c r="C13" s="151" t="s">
        <v>4</v>
      </c>
      <c r="D13" s="119"/>
      <c r="E13" s="119"/>
      <c r="F13" s="119"/>
      <c r="G13" s="115"/>
      <c r="H13" s="115"/>
      <c r="I13" s="125" t="s">
        <v>26</v>
      </c>
      <c r="J13" s="145" t="str">
        <f>'Data Record'!V6</f>
        <v>N/A</v>
      </c>
      <c r="K13" s="141"/>
      <c r="L13" s="145"/>
      <c r="M13" s="14"/>
      <c r="N13" s="14"/>
      <c r="O13" s="1"/>
      <c r="P13" s="14"/>
      <c r="Q13" s="15"/>
      <c r="R13" s="15"/>
      <c r="S13" s="14"/>
      <c r="T13" s="14"/>
      <c r="U13" s="14"/>
      <c r="V13" s="14"/>
      <c r="W13" s="14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24" customHeight="1">
      <c r="A14" s="11"/>
      <c r="B14" s="11"/>
      <c r="C14" s="144" t="s">
        <v>1</v>
      </c>
      <c r="D14" s="119"/>
      <c r="E14" s="119"/>
      <c r="F14" s="119"/>
      <c r="G14" s="115"/>
      <c r="H14" s="115"/>
      <c r="I14" s="125" t="s">
        <v>26</v>
      </c>
      <c r="J14" s="362">
        <f>'Data Record'!E7</f>
        <v>123</v>
      </c>
      <c r="K14" s="362"/>
      <c r="L14" s="362"/>
      <c r="M14" s="362"/>
      <c r="N14" s="14"/>
      <c r="O14" s="1"/>
      <c r="P14" s="14"/>
      <c r="Q14" s="15"/>
      <c r="R14" s="15"/>
      <c r="S14" s="15"/>
      <c r="T14" s="15"/>
      <c r="U14" s="15"/>
      <c r="V14" s="119"/>
      <c r="W14" s="14"/>
      <c r="X14" s="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4" customHeight="1">
      <c r="A15" s="11"/>
      <c r="B15" s="11"/>
      <c r="C15" s="144" t="s">
        <v>28</v>
      </c>
      <c r="D15" s="119"/>
      <c r="E15" s="119"/>
      <c r="F15" s="119"/>
      <c r="G15" s="115"/>
      <c r="H15" s="115"/>
      <c r="I15" s="125" t="s">
        <v>26</v>
      </c>
      <c r="J15" s="366">
        <f>'Data Record'!P7</f>
        <v>456</v>
      </c>
      <c r="K15" s="366"/>
      <c r="L15" s="366"/>
      <c r="M15" s="152"/>
      <c r="N15" s="152"/>
      <c r="O15" s="1"/>
      <c r="P15" s="14"/>
      <c r="Q15" s="14"/>
      <c r="R15" s="15"/>
      <c r="S15" s="14"/>
      <c r="T15" s="14"/>
      <c r="U15" s="14"/>
      <c r="V15" s="14"/>
      <c r="W15" s="14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24" customHeight="1">
      <c r="A16" s="11"/>
      <c r="B16" s="11"/>
      <c r="C16" s="144" t="s">
        <v>29</v>
      </c>
      <c r="D16" s="119"/>
      <c r="E16" s="119"/>
      <c r="F16" s="119"/>
      <c r="G16" s="115"/>
      <c r="H16" s="115"/>
      <c r="I16" s="125" t="s">
        <v>26</v>
      </c>
      <c r="J16" s="363">
        <f>'Data Record'!Z7</f>
        <v>789</v>
      </c>
      <c r="K16" s="363"/>
      <c r="L16" s="363"/>
      <c r="M16" s="363"/>
      <c r="N16" s="14"/>
      <c r="O16" s="1"/>
      <c r="P16" s="14"/>
      <c r="Q16" s="14"/>
      <c r="R16" s="15"/>
      <c r="S16" s="15"/>
      <c r="T16" s="15"/>
      <c r="U16" s="15"/>
      <c r="V16" s="20"/>
      <c r="W16" s="14"/>
      <c r="X16" s="4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18.75" customHeight="1">
      <c r="A17" s="11"/>
      <c r="B17" s="11"/>
      <c r="C17" s="119"/>
      <c r="D17" s="119"/>
      <c r="E17" s="119"/>
      <c r="F17" s="119"/>
      <c r="G17" s="115"/>
      <c r="H17" s="115"/>
      <c r="I17" s="20"/>
      <c r="J17" s="128"/>
      <c r="K17" s="14"/>
      <c r="L17" s="14"/>
      <c r="M17" s="15"/>
      <c r="N17" s="15"/>
      <c r="O17" s="1"/>
      <c r="P17" s="14"/>
      <c r="Q17" s="15"/>
      <c r="R17" s="15"/>
      <c r="S17" s="15"/>
      <c r="T17" s="20"/>
      <c r="U17" s="14"/>
      <c r="V17" s="15"/>
      <c r="W17" s="14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24" customHeight="1">
      <c r="A18" s="11"/>
      <c r="B18" s="11"/>
      <c r="C18" s="144" t="s">
        <v>5</v>
      </c>
      <c r="D18" s="144"/>
      <c r="E18" s="119"/>
      <c r="F18" s="119"/>
      <c r="G18" s="119"/>
      <c r="H18" s="119"/>
      <c r="I18" s="21"/>
      <c r="J18" s="15"/>
      <c r="K18" s="15"/>
      <c r="L18" s="115"/>
      <c r="M18" s="153"/>
      <c r="N18" s="153"/>
      <c r="O18" s="1"/>
      <c r="P18" s="1"/>
      <c r="Q18" s="1"/>
      <c r="R18" s="1"/>
      <c r="S18" s="1"/>
      <c r="T18" s="1"/>
      <c r="U18" s="1"/>
      <c r="V18" s="1"/>
      <c r="W18" s="14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24" customHeight="1">
      <c r="A19" s="11"/>
      <c r="B19" s="11"/>
      <c r="C19" s="144" t="s">
        <v>10</v>
      </c>
      <c r="D19" s="144"/>
      <c r="E19" s="119"/>
      <c r="F19" s="119"/>
      <c r="G19" s="115"/>
      <c r="H19" s="115"/>
      <c r="I19" s="116" t="s">
        <v>26</v>
      </c>
      <c r="J19" s="154" t="s">
        <v>109</v>
      </c>
      <c r="K19" s="141"/>
      <c r="L19" s="141"/>
      <c r="M19" s="153"/>
      <c r="N19" s="1"/>
      <c r="O19" s="151" t="s">
        <v>6</v>
      </c>
      <c r="P19" s="1"/>
      <c r="Q19" s="115"/>
      <c r="R19" s="129"/>
      <c r="S19" s="115"/>
      <c r="T19" s="1"/>
      <c r="U19" s="1"/>
      <c r="V19" s="125" t="s">
        <v>26</v>
      </c>
      <c r="W19" s="364">
        <f>'Data Record'!Q2</f>
        <v>42005</v>
      </c>
      <c r="X19" s="364"/>
      <c r="Y19" s="364"/>
      <c r="Z19" s="364"/>
      <c r="AA19" s="364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24" customHeight="1">
      <c r="A20" s="11"/>
      <c r="B20" s="11"/>
      <c r="C20" s="144" t="s">
        <v>11</v>
      </c>
      <c r="D20" s="137"/>
      <c r="E20" s="114"/>
      <c r="F20" s="114"/>
      <c r="G20" s="115"/>
      <c r="H20" s="115"/>
      <c r="I20" s="118" t="s">
        <v>26</v>
      </c>
      <c r="J20" s="155" t="s">
        <v>110</v>
      </c>
      <c r="K20" s="141"/>
      <c r="L20" s="141"/>
      <c r="M20" s="156"/>
      <c r="N20" s="1"/>
      <c r="O20" s="151" t="s">
        <v>7</v>
      </c>
      <c r="P20" s="1"/>
      <c r="Q20" s="115"/>
      <c r="R20" s="127"/>
      <c r="S20" s="115"/>
      <c r="T20" s="1"/>
      <c r="U20" s="1"/>
      <c r="V20" s="125" t="s">
        <v>26</v>
      </c>
      <c r="W20" s="364">
        <f>'Data Record'!AA2</f>
        <v>42019</v>
      </c>
      <c r="X20" s="364"/>
      <c r="Y20" s="364"/>
      <c r="Z20" s="364"/>
      <c r="AA20" s="364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24" customHeight="1">
      <c r="A21" s="11"/>
      <c r="B21" s="11"/>
      <c r="C21" s="144" t="s">
        <v>9</v>
      </c>
      <c r="D21" s="137"/>
      <c r="E21" s="114"/>
      <c r="F21" s="114"/>
      <c r="G21" s="115"/>
      <c r="H21" s="115"/>
      <c r="I21" s="118" t="s">
        <v>26</v>
      </c>
      <c r="J21" s="154" t="s">
        <v>77</v>
      </c>
      <c r="K21" s="141"/>
      <c r="L21" s="141"/>
      <c r="M21" s="15"/>
      <c r="N21" s="1"/>
      <c r="O21" s="137" t="s">
        <v>76</v>
      </c>
      <c r="P21" s="1"/>
      <c r="Q21" s="115"/>
      <c r="R21" s="114"/>
      <c r="S21" s="115"/>
      <c r="T21" s="1"/>
      <c r="U21" s="1"/>
      <c r="V21" s="125" t="s">
        <v>26</v>
      </c>
      <c r="W21" s="365">
        <f>W20+365</f>
        <v>42384</v>
      </c>
      <c r="X21" s="365"/>
      <c r="Y21" s="365"/>
      <c r="Z21" s="365"/>
      <c r="AA21" s="365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24" customHeight="1">
      <c r="A22" s="11"/>
      <c r="B22" s="11"/>
      <c r="C22" s="144" t="s">
        <v>111</v>
      </c>
      <c r="D22" s="141"/>
      <c r="E22" s="1"/>
      <c r="F22" s="1"/>
      <c r="G22" s="1"/>
      <c r="H22" s="1"/>
      <c r="I22" s="118" t="s">
        <v>26</v>
      </c>
      <c r="J22" s="141" t="s">
        <v>135</v>
      </c>
      <c r="K22" s="141"/>
      <c r="L22" s="141"/>
      <c r="M22" s="14"/>
      <c r="N22" s="14"/>
      <c r="O22" s="1"/>
      <c r="P22" s="14"/>
      <c r="Q22" s="68"/>
      <c r="R22" s="68"/>
      <c r="S22" s="14"/>
      <c r="T22" s="14"/>
      <c r="U22" s="14"/>
      <c r="V22" s="14"/>
      <c r="W22" s="14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ht="18.75" customHeight="1">
      <c r="A23" s="11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4"/>
      <c r="N23" s="14"/>
      <c r="O23" s="1"/>
      <c r="P23" s="14"/>
      <c r="Q23" s="14"/>
      <c r="R23" s="14"/>
      <c r="S23" s="14"/>
      <c r="T23" s="14"/>
      <c r="U23" s="14"/>
      <c r="V23" s="14"/>
      <c r="W23" s="14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24" customHeight="1">
      <c r="A24" s="11"/>
      <c r="B24" s="11"/>
      <c r="C24" s="115" t="s">
        <v>33</v>
      </c>
      <c r="D24" s="23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132"/>
      <c r="X24" s="8"/>
      <c r="Y24" s="30"/>
      <c r="Z24" s="30"/>
      <c r="AA24" s="30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 ht="24" customHeight="1">
      <c r="A25" s="11"/>
      <c r="B25" s="11"/>
      <c r="C25" s="133" t="s">
        <v>112</v>
      </c>
      <c r="D25" s="1"/>
      <c r="E25" s="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ht="24" customHeight="1">
      <c r="A26" s="11"/>
      <c r="B26" s="11"/>
      <c r="C26" s="133" t="s">
        <v>113</v>
      </c>
      <c r="D26" s="14"/>
      <c r="E26" s="11"/>
      <c r="F26" s="11"/>
      <c r="G26" s="11"/>
      <c r="H26" s="22"/>
      <c r="I26" s="2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 ht="24" customHeight="1">
      <c r="A27" s="11"/>
      <c r="B27" s="11"/>
      <c r="C27" s="133" t="s">
        <v>114</v>
      </c>
      <c r="D27" s="14"/>
      <c r="E27" s="22"/>
      <c r="F27" s="22"/>
      <c r="G27" s="22"/>
      <c r="H27" s="22"/>
      <c r="I27" s="22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 ht="24" customHeight="1">
      <c r="A28" s="11"/>
      <c r="B28" s="11"/>
      <c r="C28" s="133" t="s">
        <v>115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ht="24" customHeight="1">
      <c r="A29" s="11"/>
      <c r="B29" s="11"/>
      <c r="C29" s="133" t="s">
        <v>116</v>
      </c>
      <c r="D29" s="1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ht="24" customHeight="1">
      <c r="A30" s="11"/>
      <c r="B30" s="11"/>
      <c r="C30" s="133" t="s">
        <v>117</v>
      </c>
      <c r="D30" s="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ht="21.75">
      <c r="A31" s="11"/>
      <c r="B31" s="11"/>
      <c r="C31" s="65"/>
      <c r="D31" s="6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1"/>
      <c r="V31" s="11"/>
      <c r="W31" s="1"/>
      <c r="X31" s="1"/>
      <c r="Y31" s="1"/>
      <c r="Z31" s="1"/>
      <c r="AA31" s="1"/>
      <c r="AB31" s="1"/>
      <c r="AC31" s="1"/>
      <c r="AD31" s="1"/>
      <c r="AE31" s="157"/>
      <c r="AF31" s="112"/>
      <c r="AG31" s="73"/>
      <c r="AH31" s="73"/>
      <c r="AI31" s="73"/>
      <c r="AJ31" s="73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ht="21.75">
      <c r="A32" s="11"/>
      <c r="B32" s="11"/>
      <c r="C32" s="65"/>
      <c r="D32" s="6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1"/>
      <c r="V32" s="11"/>
      <c r="W32" s="1"/>
      <c r="X32" s="1"/>
      <c r="Y32" s="1"/>
      <c r="Z32" s="1"/>
      <c r="AA32" s="1"/>
      <c r="AB32" s="1"/>
      <c r="AC32" s="1"/>
      <c r="AD32" s="1"/>
      <c r="AE32" s="157"/>
      <c r="AF32" s="112"/>
      <c r="AG32" s="73"/>
      <c r="AH32" s="73"/>
      <c r="AI32" s="73"/>
      <c r="AJ32" s="73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ht="21.75">
      <c r="A33" s="11"/>
      <c r="B33" s="11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1"/>
      <c r="V33" s="11"/>
      <c r="W33" s="1"/>
      <c r="X33" s="1"/>
      <c r="Y33" s="1"/>
      <c r="Z33" s="1"/>
      <c r="AA33" s="1"/>
      <c r="AB33" s="1"/>
      <c r="AC33" s="1"/>
      <c r="AD33" s="1"/>
      <c r="AE33" s="157"/>
      <c r="AF33" s="112"/>
      <c r="AG33" s="73"/>
      <c r="AH33" s="73"/>
      <c r="AI33" s="73"/>
      <c r="AJ33" s="73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"/>
      <c r="X34" s="1"/>
      <c r="Y34" s="1"/>
      <c r="Z34" s="1"/>
      <c r="AA34" s="1"/>
      <c r="AB34" s="1"/>
      <c r="AC34" s="1"/>
      <c r="AD34" s="1"/>
      <c r="AE34" s="157"/>
      <c r="AF34" s="112"/>
      <c r="AG34" s="73"/>
      <c r="AH34" s="73"/>
      <c r="AI34" s="73"/>
      <c r="AJ34" s="73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>
      <c r="A35" s="11"/>
      <c r="B35" s="11"/>
      <c r="C35" s="137" t="s">
        <v>118</v>
      </c>
      <c r="D35" s="141"/>
      <c r="E35" s="141"/>
      <c r="F35" s="141"/>
      <c r="G35" s="125" t="s">
        <v>26</v>
      </c>
      <c r="H35" s="367">
        <f>W20+1</f>
        <v>42020</v>
      </c>
      <c r="I35" s="367"/>
      <c r="J35" s="367"/>
      <c r="K35" s="158"/>
      <c r="L35" s="141"/>
      <c r="M35" s="141"/>
      <c r="N35" s="137"/>
      <c r="O35" s="137" t="s">
        <v>34</v>
      </c>
      <c r="P35" s="137"/>
      <c r="Q35" s="137"/>
      <c r="R35" s="141"/>
      <c r="S35" s="140"/>
      <c r="T35" s="159"/>
      <c r="U35" s="159"/>
      <c r="V35" s="159"/>
      <c r="W35" s="159"/>
      <c r="X35" s="159"/>
      <c r="Y35" s="160"/>
      <c r="Z35" s="1"/>
      <c r="AA35" s="1"/>
      <c r="AB35" s="1"/>
      <c r="AC35" s="1"/>
      <c r="AD35" s="1"/>
      <c r="AE35" s="157"/>
      <c r="AF35" s="112"/>
      <c r="AG35" s="73"/>
      <c r="AH35" s="73"/>
      <c r="AI35" s="73"/>
      <c r="AJ35" s="73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>
      <c r="A36" s="24"/>
      <c r="B36" s="24"/>
      <c r="C36" s="137" t="s">
        <v>119</v>
      </c>
      <c r="D36" s="137"/>
      <c r="E36" s="137"/>
      <c r="F36" s="141"/>
      <c r="G36" s="125" t="s">
        <v>26</v>
      </c>
      <c r="H36" s="161" t="str">
        <f>D40</f>
        <v>Ms. Arunkamon Raramanus</v>
      </c>
      <c r="I36" s="141"/>
      <c r="J36" s="162"/>
      <c r="K36" s="141"/>
      <c r="L36" s="141"/>
      <c r="M36" s="141"/>
      <c r="N36" s="141"/>
      <c r="O36" s="141"/>
      <c r="P36" s="163"/>
      <c r="Q36" s="164">
        <v>3</v>
      </c>
      <c r="R36" s="141"/>
      <c r="S36" s="359" t="str">
        <f>IF(Q36=1,"( Mr.Sombut Srikampa )",IF(Q36=3,"( Mr. Natthaphol Boonmee )"))</f>
        <v>( Mr. Natthaphol Boonmee )</v>
      </c>
      <c r="T36" s="359"/>
      <c r="U36" s="359"/>
      <c r="V36" s="359"/>
      <c r="W36" s="359"/>
      <c r="X36" s="359"/>
      <c r="Y36" s="359"/>
      <c r="Z36" s="359"/>
      <c r="AA36" s="2"/>
      <c r="AB36" s="1"/>
      <c r="AC36" s="1"/>
      <c r="AD36" s="1"/>
      <c r="AE36" s="157"/>
      <c r="AF36" s="112"/>
      <c r="AG36" s="73"/>
      <c r="AH36" s="73"/>
      <c r="AI36" s="73"/>
      <c r="AJ36" s="73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ht="21.75">
      <c r="A37" s="11"/>
      <c r="B37" s="11"/>
      <c r="C37" s="141"/>
      <c r="D37" s="141"/>
      <c r="E37" s="141"/>
      <c r="F37" s="141"/>
      <c r="G37" s="141"/>
      <c r="H37" s="158"/>
      <c r="I37" s="158"/>
      <c r="J37" s="158"/>
      <c r="K37" s="141"/>
      <c r="L37" s="141"/>
      <c r="M37" s="140"/>
      <c r="N37" s="140"/>
      <c r="O37" s="141"/>
      <c r="P37" s="141"/>
      <c r="Q37" s="141"/>
      <c r="R37" s="141"/>
      <c r="S37" s="360" t="s">
        <v>12</v>
      </c>
      <c r="T37" s="360"/>
      <c r="U37" s="360"/>
      <c r="V37" s="360"/>
      <c r="W37" s="360"/>
      <c r="X37" s="360"/>
      <c r="Y37" s="360"/>
      <c r="Z37" s="360"/>
      <c r="AA37" s="2"/>
      <c r="AB37" s="63"/>
      <c r="AC37" s="165"/>
      <c r="AD37" s="166"/>
      <c r="AE37" s="167"/>
      <c r="AF37" s="167"/>
      <c r="AG37" s="167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>
      <c r="A38" s="11"/>
      <c r="B38" s="11"/>
      <c r="C38" s="1"/>
      <c r="D38" s="1"/>
      <c r="E38" s="13"/>
      <c r="F38" s="13"/>
      <c r="G38" s="13"/>
      <c r="H38" s="13"/>
      <c r="I38" s="13"/>
      <c r="J38" s="1"/>
      <c r="K38" s="1"/>
      <c r="L38" s="17"/>
      <c r="M38" s="11"/>
      <c r="N38" s="11"/>
      <c r="O38" s="11"/>
      <c r="P38" s="21"/>
      <c r="Q38" s="21"/>
      <c r="R38" s="21"/>
      <c r="S38" s="21"/>
      <c r="T38" s="21"/>
      <c r="U38" s="12"/>
      <c r="V38" s="2"/>
      <c r="W38" s="2"/>
      <c r="X38" s="2"/>
      <c r="Y38" s="2"/>
      <c r="Z38" s="2"/>
      <c r="AA38" s="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70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ht="21.75">
      <c r="C40" s="66">
        <v>11</v>
      </c>
      <c r="D40" s="165" t="s">
        <v>74</v>
      </c>
      <c r="T40" s="63">
        <v>1</v>
      </c>
      <c r="U40" s="168" t="s">
        <v>78</v>
      </c>
    </row>
    <row r="41" spans="1:256" ht="21.75">
      <c r="T41" s="67">
        <v>3</v>
      </c>
      <c r="U41" s="165" t="s">
        <v>79</v>
      </c>
    </row>
    <row r="42" spans="1:256" ht="21.75">
      <c r="T42" s="67"/>
      <c r="U42" s="165"/>
    </row>
    <row r="43" spans="1:256" ht="21.75">
      <c r="T43" s="66"/>
      <c r="U43" s="165"/>
    </row>
  </sheetData>
  <mergeCells count="11">
    <mergeCell ref="A3:AA3"/>
    <mergeCell ref="S36:Z36"/>
    <mergeCell ref="S37:Z37"/>
    <mergeCell ref="A39:V39"/>
    <mergeCell ref="J14:M14"/>
    <mergeCell ref="J16:M16"/>
    <mergeCell ref="W20:AA20"/>
    <mergeCell ref="W19:AA19"/>
    <mergeCell ref="W21:AA21"/>
    <mergeCell ref="J15:L15"/>
    <mergeCell ref="H35:J35"/>
  </mergeCells>
  <phoneticPr fontId="20" type="noConversion"/>
  <pageMargins left="0.51181102362204722" right="0.31496062992125984" top="0.98425196850393704" bottom="0.19685039370078741" header="0.31496062992125984" footer="0.11811023622047245"/>
  <pageSetup paperSize="9" scale="92" orientation="portrait" horizontalDpi="360" verticalDpi="360" r:id="rId1"/>
  <headerFooter>
    <oddFooter>&amp;R&amp;"Gulim,Regular"SP-FM-04-15 Rev.0</oddFooter>
  </headerFooter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AJ62"/>
  <sheetViews>
    <sheetView view="pageLayout" zoomScaleSheetLayoutView="100" workbookViewId="0">
      <selection activeCell="B9" sqref="B9:C9"/>
    </sheetView>
  </sheetViews>
  <sheetFormatPr defaultColWidth="10.42578125" defaultRowHeight="12"/>
  <cols>
    <col min="1" max="22" width="4.28515625" style="14" customWidth="1"/>
    <col min="23" max="23" width="4.85546875" style="14" customWidth="1"/>
    <col min="24" max="29" width="5.28515625" style="14" customWidth="1"/>
    <col min="30" max="16384" width="10.42578125" style="14"/>
  </cols>
  <sheetData>
    <row r="1" spans="1:36" ht="14.1" customHeight="1"/>
    <row r="3" spans="1:36" ht="34.5" customHeight="1">
      <c r="A3" s="377" t="s">
        <v>53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115"/>
    </row>
    <row r="4" spans="1:36" ht="18.75" customHeight="1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</row>
    <row r="5" spans="1:36" ht="17.850000000000001" customHeight="1">
      <c r="B5" s="114" t="s">
        <v>147</v>
      </c>
      <c r="C5" s="114"/>
      <c r="D5" s="115"/>
      <c r="E5" s="114"/>
      <c r="G5" s="116" t="s">
        <v>26</v>
      </c>
      <c r="H5" s="13" t="str">
        <f>Certificate!J5</f>
        <v>SPR15120012-1</v>
      </c>
      <c r="L5" s="13"/>
      <c r="M5" s="13"/>
      <c r="N5" s="13"/>
      <c r="O5" s="13"/>
      <c r="U5" s="117" t="s">
        <v>123</v>
      </c>
    </row>
    <row r="6" spans="1:36" ht="18.75" customHeight="1">
      <c r="B6" s="115"/>
      <c r="C6" s="115"/>
      <c r="D6" s="115"/>
      <c r="E6" s="114"/>
      <c r="F6" s="118"/>
      <c r="G6" s="118"/>
      <c r="H6" s="118"/>
      <c r="I6" s="114"/>
      <c r="J6" s="13"/>
      <c r="L6" s="13"/>
      <c r="M6" s="13"/>
      <c r="N6" s="13"/>
      <c r="O6" s="13"/>
    </row>
    <row r="7" spans="1:36" ht="17.850000000000001" customHeight="1">
      <c r="B7" s="119"/>
      <c r="C7" s="119"/>
      <c r="D7" s="115"/>
      <c r="E7" s="115"/>
      <c r="F7" s="115"/>
      <c r="G7" s="115"/>
      <c r="H7" s="115"/>
      <c r="I7" s="116"/>
      <c r="J7" s="15"/>
      <c r="L7" s="16"/>
      <c r="M7" s="16"/>
      <c r="N7" s="16"/>
      <c r="O7" s="16"/>
      <c r="P7" s="16"/>
      <c r="Q7" s="16"/>
      <c r="R7" s="16"/>
      <c r="S7" s="16"/>
      <c r="T7" s="19"/>
      <c r="U7" s="19"/>
      <c r="V7" s="19"/>
      <c r="W7" s="13"/>
      <c r="AB7" s="14" t="s">
        <v>2</v>
      </c>
    </row>
    <row r="8" spans="1:36" ht="14.1" customHeight="1">
      <c r="B8" s="115"/>
      <c r="C8" s="119"/>
      <c r="D8" s="119"/>
      <c r="E8" s="115"/>
      <c r="F8" s="115"/>
      <c r="G8" s="381" t="s">
        <v>122</v>
      </c>
      <c r="H8" s="381"/>
      <c r="I8" s="381"/>
      <c r="J8" s="381"/>
      <c r="K8" s="381"/>
      <c r="L8" s="381"/>
      <c r="M8" s="381"/>
      <c r="N8" s="381"/>
      <c r="O8" s="381"/>
      <c r="P8" s="381"/>
      <c r="Q8" s="16"/>
      <c r="R8" s="16"/>
      <c r="S8" s="16"/>
      <c r="T8" s="16"/>
      <c r="U8" s="19"/>
      <c r="V8" s="19"/>
      <c r="W8" s="19"/>
      <c r="X8" s="13"/>
      <c r="Z8" s="133"/>
    </row>
    <row r="9" spans="1:36" ht="14.1" customHeight="1">
      <c r="B9" s="115"/>
      <c r="C9" s="119"/>
      <c r="D9" s="119"/>
      <c r="E9" s="115"/>
      <c r="F9" s="115"/>
      <c r="G9" s="381"/>
      <c r="H9" s="381"/>
      <c r="I9" s="381"/>
      <c r="J9" s="381"/>
      <c r="K9" s="381"/>
      <c r="L9" s="381"/>
      <c r="M9" s="381"/>
      <c r="N9" s="381"/>
      <c r="O9" s="381"/>
      <c r="P9" s="381"/>
      <c r="Q9" s="16"/>
      <c r="R9" s="16"/>
      <c r="S9" s="16"/>
      <c r="T9" s="16"/>
      <c r="U9" s="19"/>
      <c r="V9" s="19"/>
      <c r="W9" s="19"/>
      <c r="X9" s="13"/>
    </row>
    <row r="10" spans="1:36" s="13" customFormat="1" ht="18.75" customHeight="1">
      <c r="B10" s="122"/>
      <c r="C10" s="122"/>
      <c r="D10" s="122"/>
      <c r="E10" s="122"/>
      <c r="F10" s="122"/>
      <c r="G10" s="123"/>
      <c r="H10" s="122"/>
      <c r="I10" s="18"/>
      <c r="J10" s="18"/>
      <c r="K10" s="18"/>
      <c r="L10" s="18"/>
      <c r="M10" s="18"/>
      <c r="N10" s="18"/>
      <c r="O10" s="18"/>
      <c r="P10" s="18"/>
      <c r="Q10" s="18"/>
      <c r="S10" s="19"/>
      <c r="T10" s="19"/>
      <c r="V10" s="193"/>
      <c r="W10" s="194"/>
    </row>
    <row r="11" spans="1:36" ht="21" customHeight="1">
      <c r="B11" s="378" t="s">
        <v>27</v>
      </c>
      <c r="C11" s="379"/>
      <c r="D11" s="379"/>
      <c r="E11" s="379"/>
      <c r="F11" s="379"/>
      <c r="G11" s="380"/>
      <c r="H11" s="382" t="s">
        <v>1</v>
      </c>
      <c r="I11" s="382"/>
      <c r="J11" s="382"/>
      <c r="K11" s="382"/>
      <c r="L11" s="378" t="s">
        <v>0</v>
      </c>
      <c r="M11" s="379"/>
      <c r="N11" s="380"/>
      <c r="O11" s="378" t="s">
        <v>8</v>
      </c>
      <c r="P11" s="379"/>
      <c r="Q11" s="379"/>
      <c r="R11" s="380"/>
      <c r="S11" s="382" t="s">
        <v>30</v>
      </c>
      <c r="T11" s="382"/>
      <c r="U11" s="382"/>
      <c r="V11" s="382"/>
      <c r="W11" s="133"/>
    </row>
    <row r="12" spans="1:36" ht="21" customHeight="1">
      <c r="B12" s="383" t="s">
        <v>145</v>
      </c>
      <c r="C12" s="374"/>
      <c r="D12" s="374"/>
      <c r="E12" s="374"/>
      <c r="F12" s="374"/>
      <c r="G12" s="374"/>
      <c r="H12" s="374" t="s">
        <v>37</v>
      </c>
      <c r="I12" s="374"/>
      <c r="J12" s="374"/>
      <c r="K12" s="374"/>
      <c r="L12" s="375" t="s">
        <v>21</v>
      </c>
      <c r="M12" s="375"/>
      <c r="N12" s="375"/>
      <c r="O12" s="374" t="s">
        <v>146</v>
      </c>
      <c r="P12" s="374"/>
      <c r="Q12" s="374"/>
      <c r="R12" s="374"/>
      <c r="S12" s="376">
        <v>42853</v>
      </c>
      <c r="T12" s="376"/>
      <c r="U12" s="376"/>
      <c r="V12" s="376"/>
      <c r="W12" s="15"/>
      <c r="X12" s="15"/>
      <c r="Y12" s="15"/>
      <c r="Z12" s="79"/>
    </row>
    <row r="13" spans="1:36" ht="21" customHeight="1"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5"/>
      <c r="M13" s="375"/>
      <c r="N13" s="375"/>
      <c r="O13" s="374"/>
      <c r="P13" s="374"/>
      <c r="Q13" s="374"/>
      <c r="R13" s="374"/>
      <c r="S13" s="376"/>
      <c r="T13" s="376"/>
      <c r="U13" s="376"/>
      <c r="V13" s="376"/>
      <c r="AH13" s="15"/>
      <c r="AI13" s="15"/>
    </row>
    <row r="14" spans="1:36" ht="16.5" customHeight="1">
      <c r="B14" s="127"/>
      <c r="C14" s="119"/>
      <c r="D14" s="119"/>
      <c r="E14" s="119"/>
      <c r="F14" s="115"/>
      <c r="G14" s="115"/>
      <c r="H14" s="115"/>
      <c r="I14" s="125"/>
      <c r="J14" s="15"/>
      <c r="L14" s="15"/>
      <c r="O14" s="15"/>
      <c r="P14" s="15"/>
      <c r="AH14" s="15"/>
      <c r="AI14" s="15"/>
    </row>
    <row r="15" spans="1:36" ht="16.5" customHeight="1">
      <c r="B15" s="129" t="s">
        <v>54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5"/>
      <c r="AI15" s="15"/>
      <c r="AJ15" s="15"/>
    </row>
    <row r="16" spans="1:36" ht="16.5" customHeight="1">
      <c r="C16" s="14" t="s">
        <v>31</v>
      </c>
      <c r="P16" s="15"/>
      <c r="Q16" s="15"/>
      <c r="R16" s="15"/>
      <c r="S16" s="15"/>
      <c r="T16" s="20"/>
      <c r="V16" s="15"/>
      <c r="AI16" s="15"/>
      <c r="AJ16" s="15"/>
    </row>
    <row r="17" spans="1:35" ht="18.75" customHeight="1">
      <c r="B17" s="23" t="s">
        <v>32</v>
      </c>
      <c r="C17" s="22"/>
      <c r="D17" s="22"/>
      <c r="E17" s="22"/>
      <c r="F17" s="22"/>
      <c r="G17" s="22"/>
      <c r="H17" s="22"/>
      <c r="P17" s="15"/>
      <c r="Q17" s="15"/>
      <c r="R17" s="20"/>
      <c r="T17" s="15"/>
      <c r="AG17" s="15"/>
      <c r="AH17" s="15"/>
    </row>
    <row r="18" spans="1:35" ht="16.5" customHeight="1">
      <c r="B18" s="127"/>
      <c r="C18" s="125"/>
      <c r="D18" s="115"/>
      <c r="E18" s="129"/>
      <c r="F18" s="115"/>
      <c r="G18" s="115"/>
      <c r="H18" s="115"/>
      <c r="I18" s="125"/>
      <c r="J18" s="368"/>
      <c r="K18" s="369"/>
      <c r="L18" s="369"/>
      <c r="M18" s="369"/>
      <c r="O18" s="15"/>
      <c r="P18" s="15"/>
      <c r="Q18" s="15"/>
      <c r="R18" s="20"/>
      <c r="T18" s="15"/>
      <c r="Y18" s="195"/>
      <c r="Z18" s="125"/>
      <c r="AF18" s="196"/>
      <c r="AG18" s="196"/>
      <c r="AH18" s="196"/>
    </row>
    <row r="19" spans="1:35" ht="16.5" customHeight="1">
      <c r="B19" s="127"/>
      <c r="C19" s="125"/>
      <c r="D19" s="115"/>
      <c r="E19" s="127"/>
      <c r="F19" s="115"/>
      <c r="G19" s="115"/>
      <c r="H19" s="115"/>
      <c r="I19" s="125"/>
      <c r="J19" s="368"/>
      <c r="K19" s="369"/>
      <c r="L19" s="369"/>
      <c r="M19" s="369"/>
      <c r="O19" s="15"/>
      <c r="P19" s="15"/>
      <c r="Q19" s="15"/>
      <c r="R19" s="20"/>
      <c r="T19" s="15"/>
      <c r="AG19" s="15"/>
      <c r="AH19" s="15"/>
    </row>
    <row r="20" spans="1:35" ht="16.5" customHeight="1">
      <c r="B20" s="114"/>
      <c r="C20" s="125"/>
      <c r="D20" s="115"/>
      <c r="E20" s="114"/>
      <c r="F20" s="115"/>
      <c r="G20" s="115"/>
      <c r="H20" s="115"/>
      <c r="I20" s="125"/>
      <c r="J20" s="369"/>
      <c r="K20" s="369"/>
      <c r="L20" s="369"/>
      <c r="M20" s="369"/>
      <c r="O20" s="15"/>
      <c r="P20" s="15"/>
      <c r="Q20" s="15"/>
      <c r="R20" s="20"/>
      <c r="T20" s="15"/>
      <c r="AG20" s="15"/>
      <c r="AH20" s="15"/>
    </row>
    <row r="21" spans="1:35" ht="18.75" customHeight="1">
      <c r="B21" s="114"/>
      <c r="C21" s="125"/>
      <c r="D21" s="115"/>
      <c r="E21" s="114"/>
      <c r="F21" s="115"/>
      <c r="G21" s="125"/>
      <c r="H21" s="115"/>
      <c r="I21" s="130"/>
      <c r="J21" s="130"/>
      <c r="K21" s="130"/>
      <c r="L21" s="15"/>
      <c r="M21" s="15"/>
      <c r="O21" s="15"/>
      <c r="P21" s="20"/>
      <c r="R21" s="15"/>
      <c r="AF21" s="15"/>
    </row>
    <row r="22" spans="1:35" ht="16.5" customHeight="1">
      <c r="B22" s="119"/>
      <c r="C22" s="119"/>
      <c r="D22" s="119"/>
      <c r="E22" s="119"/>
      <c r="F22" s="119"/>
      <c r="G22" s="119"/>
      <c r="H22" s="119"/>
      <c r="I22" s="21"/>
      <c r="J22" s="15"/>
      <c r="K22" s="15"/>
      <c r="L22" s="115"/>
      <c r="O22" s="68"/>
      <c r="P22" s="68"/>
      <c r="AF22" s="68"/>
      <c r="AG22" s="68"/>
    </row>
    <row r="23" spans="1:35" ht="16.5" customHeight="1">
      <c r="B23" s="119"/>
      <c r="C23" s="119"/>
      <c r="D23" s="119"/>
      <c r="E23" s="119"/>
      <c r="F23" s="115"/>
      <c r="G23" s="115"/>
      <c r="H23" s="115"/>
      <c r="I23" s="116"/>
      <c r="J23" s="131"/>
      <c r="AG23" s="127"/>
      <c r="AH23" s="120"/>
      <c r="AI23" s="13"/>
    </row>
    <row r="24" spans="1:35" ht="16.5" customHeight="1">
      <c r="B24" s="119"/>
      <c r="C24" s="114"/>
      <c r="D24" s="114"/>
      <c r="E24" s="114"/>
      <c r="F24" s="115"/>
      <c r="G24" s="115"/>
      <c r="H24" s="115"/>
      <c r="I24" s="118"/>
      <c r="J24" s="131"/>
      <c r="V24" s="13"/>
      <c r="W24" s="13"/>
      <c r="AC24" s="119"/>
      <c r="AD24" s="119"/>
      <c r="AE24" s="119"/>
      <c r="AF24" s="119"/>
      <c r="AG24" s="127"/>
      <c r="AH24" s="120"/>
      <c r="AI24" s="13"/>
    </row>
    <row r="25" spans="1:35" ht="16.5" customHeight="1">
      <c r="B25" s="119"/>
      <c r="C25" s="114"/>
      <c r="D25" s="114"/>
      <c r="E25" s="114"/>
      <c r="F25" s="115"/>
      <c r="G25" s="115"/>
      <c r="H25" s="115"/>
      <c r="I25" s="118"/>
      <c r="J25" s="131"/>
      <c r="V25" s="13"/>
      <c r="W25" s="13"/>
      <c r="AC25" s="119"/>
      <c r="AD25" s="119"/>
      <c r="AE25" s="119"/>
      <c r="AF25" s="119"/>
      <c r="AG25" s="127"/>
      <c r="AH25" s="120"/>
      <c r="AI25" s="13"/>
    </row>
    <row r="26" spans="1:35" ht="18.75" customHeight="1">
      <c r="B26" s="115"/>
      <c r="C26" s="115"/>
      <c r="D26" s="114"/>
      <c r="E26" s="114"/>
      <c r="F26" s="114"/>
      <c r="G26" s="114"/>
      <c r="H26" s="118"/>
      <c r="N26" s="15"/>
      <c r="U26" s="13"/>
      <c r="V26" s="13"/>
      <c r="AA26" s="119"/>
      <c r="AB26" s="119"/>
      <c r="AC26" s="119"/>
      <c r="AD26" s="119"/>
      <c r="AE26" s="119"/>
      <c r="AF26" s="127"/>
      <c r="AG26" s="120"/>
      <c r="AH26" s="13"/>
    </row>
    <row r="27" spans="1:35" ht="16.5" customHeight="1">
      <c r="A27" s="13"/>
      <c r="B27" s="114"/>
      <c r="C27" s="115"/>
      <c r="D27" s="114"/>
      <c r="E27" s="114"/>
      <c r="F27" s="114"/>
      <c r="G27" s="114"/>
      <c r="I27" s="13"/>
      <c r="M27" s="13"/>
      <c r="T27" s="13"/>
    </row>
    <row r="28" spans="1:35" ht="16.5" customHeight="1">
      <c r="V28" s="197"/>
    </row>
    <row r="29" spans="1:35" ht="16.5" customHeight="1">
      <c r="V29" s="197"/>
    </row>
    <row r="30" spans="1:35" ht="18.75" customHeight="1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132"/>
      <c r="W30" s="132"/>
      <c r="X30" s="22"/>
      <c r="Y30" s="22"/>
    </row>
    <row r="31" spans="1:35" ht="16.5" customHeight="1">
      <c r="P31" s="21"/>
      <c r="Q31" s="21"/>
      <c r="R31" s="21"/>
      <c r="S31" s="21"/>
      <c r="T31" s="21"/>
      <c r="U31" s="132"/>
      <c r="V31" s="132"/>
      <c r="W31" s="22"/>
      <c r="X31" s="22"/>
    </row>
    <row r="32" spans="1:35" ht="16.5" customHeight="1"/>
    <row r="33" spans="1:26" ht="16.5" customHeight="1"/>
    <row r="34" spans="1:26" ht="18.75" customHeight="1">
      <c r="B34" s="23"/>
      <c r="C34" s="22"/>
      <c r="D34" s="22"/>
      <c r="E34" s="22"/>
      <c r="F34" s="22"/>
      <c r="G34" s="22"/>
      <c r="H34" s="22"/>
    </row>
    <row r="35" spans="1:26" ht="16.5" customHeight="1">
      <c r="B35" s="114"/>
      <c r="C35" s="69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6" ht="16.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6" ht="16.5" customHeight="1">
      <c r="B37" s="69"/>
      <c r="C37" s="22"/>
      <c r="D37" s="22"/>
      <c r="E37" s="22"/>
      <c r="F37" s="22"/>
      <c r="G37" s="22"/>
      <c r="H37" s="22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6" ht="18.7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6" ht="16.5" customHeight="1">
      <c r="B39" s="114"/>
      <c r="C39" s="13"/>
      <c r="D39" s="13"/>
      <c r="E39" s="13"/>
      <c r="F39" s="371"/>
      <c r="G39" s="371"/>
      <c r="H39" s="371"/>
      <c r="I39" s="371"/>
      <c r="J39" s="198"/>
      <c r="K39" s="13"/>
      <c r="L39" s="372"/>
      <c r="M39" s="372"/>
      <c r="N39" s="372"/>
      <c r="O39" s="372"/>
      <c r="P39" s="13"/>
      <c r="Q39" s="13"/>
      <c r="R39" s="13"/>
      <c r="S39" s="13"/>
      <c r="T39" s="13"/>
    </row>
    <row r="40" spans="1:26" ht="14.1" customHeight="1">
      <c r="A40" s="199"/>
      <c r="B40" s="13"/>
      <c r="C40" s="13"/>
      <c r="D40" s="13"/>
      <c r="E40" s="13"/>
      <c r="F40" s="13"/>
      <c r="G40" s="13"/>
      <c r="H40" s="13"/>
      <c r="I40" s="22"/>
      <c r="J40" s="13"/>
      <c r="K40" s="13"/>
      <c r="L40" s="13"/>
      <c r="M40" s="13"/>
      <c r="N40" s="134"/>
      <c r="O40" s="200"/>
      <c r="P40" s="22"/>
      <c r="Q40" s="22"/>
      <c r="R40" s="22"/>
      <c r="S40" s="22"/>
      <c r="T40" s="22"/>
      <c r="U40" s="114"/>
      <c r="V40" s="114"/>
      <c r="W40" s="114"/>
      <c r="X40" s="114"/>
      <c r="Y40" s="114"/>
      <c r="Z40" s="114"/>
    </row>
    <row r="41" spans="1:26" ht="16.5" customHeight="1">
      <c r="B41" s="114"/>
      <c r="C41" s="114"/>
      <c r="D41" s="114"/>
      <c r="E41" s="13"/>
      <c r="F41" s="13"/>
      <c r="G41" s="198"/>
      <c r="H41" s="198"/>
      <c r="I41" s="198"/>
      <c r="J41" s="13"/>
      <c r="K41" s="13"/>
      <c r="L41" s="13"/>
      <c r="M41" s="13"/>
      <c r="N41" s="13"/>
      <c r="O41" s="13"/>
      <c r="P41" s="373"/>
      <c r="Q41" s="373"/>
      <c r="R41" s="373"/>
      <c r="S41" s="373"/>
      <c r="T41" s="373"/>
      <c r="U41" s="114"/>
      <c r="V41" s="114"/>
      <c r="W41" s="114"/>
      <c r="X41" s="114"/>
      <c r="Y41" s="114"/>
      <c r="Z41" s="114"/>
    </row>
    <row r="42" spans="1:26" ht="18.75" customHeight="1">
      <c r="D42" s="373"/>
      <c r="E42" s="373"/>
      <c r="F42" s="373"/>
      <c r="G42" s="373"/>
      <c r="H42" s="373"/>
      <c r="K42" s="13"/>
      <c r="N42" s="21"/>
      <c r="O42" s="21"/>
      <c r="P42" s="21"/>
      <c r="Q42" s="21"/>
      <c r="R42" s="21"/>
      <c r="S42" s="114"/>
      <c r="T42" s="114"/>
      <c r="U42" s="114"/>
      <c r="V42" s="114"/>
      <c r="W42" s="114"/>
      <c r="X42" s="114"/>
      <c r="Y42" s="114"/>
    </row>
    <row r="43" spans="1:26" ht="16.5" customHeight="1">
      <c r="A43" s="370"/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201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20">
    <mergeCell ref="H12:K13"/>
    <mergeCell ref="L12:N13"/>
    <mergeCell ref="O12:R13"/>
    <mergeCell ref="S12:V13"/>
    <mergeCell ref="A3:U3"/>
    <mergeCell ref="B11:G11"/>
    <mergeCell ref="G8:P9"/>
    <mergeCell ref="H11:K11"/>
    <mergeCell ref="L11:N11"/>
    <mergeCell ref="O11:R11"/>
    <mergeCell ref="S11:V11"/>
    <mergeCell ref="B12:G13"/>
    <mergeCell ref="J18:M18"/>
    <mergeCell ref="A43:T43"/>
    <mergeCell ref="J19:M19"/>
    <mergeCell ref="J20:M20"/>
    <mergeCell ref="F39:I39"/>
    <mergeCell ref="L39:O39"/>
    <mergeCell ref="P41:T41"/>
    <mergeCell ref="D42:H42"/>
  </mergeCells>
  <phoneticPr fontId="20" type="noConversion"/>
  <pageMargins left="0.31496062992125984" right="0.31496062992125984" top="0.98425196850393704" bottom="0.19685039370078741" header="0.31496062992125984" footer="0.11811023622047245"/>
  <pageSetup paperSize="9" orientation="portrait" horizontalDpi="360" verticalDpi="360" r:id="rId1"/>
  <headerFooter>
    <oddFooter>&amp;R&amp;"Gulim,Regular"SP-FM-04-15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FF00"/>
  </sheetPr>
  <dimension ref="A1:AY33"/>
  <sheetViews>
    <sheetView zoomScaleSheetLayoutView="100" workbookViewId="0">
      <selection activeCell="U19" sqref="U19:W21"/>
    </sheetView>
  </sheetViews>
  <sheetFormatPr defaultColWidth="9.140625" defaultRowHeight="12"/>
  <cols>
    <col min="1" max="1" width="3.28515625" style="79" customWidth="1"/>
    <col min="2" max="23" width="4.28515625" style="79" customWidth="1"/>
    <col min="24" max="26" width="4.28515625" style="171" customWidth="1"/>
    <col min="27" max="50" width="4.42578125" style="171" customWidth="1"/>
    <col min="51" max="16384" width="9.140625" style="171"/>
  </cols>
  <sheetData>
    <row r="1" spans="1:51" s="25" customFormat="1" ht="18" customHeight="1"/>
    <row r="2" spans="1:51" s="25" customFormat="1" ht="18" customHeight="1">
      <c r="AA2" s="26"/>
      <c r="AB2" s="26"/>
      <c r="AC2" s="26"/>
      <c r="AD2" s="26"/>
      <c r="AE2" s="26"/>
    </row>
    <row r="3" spans="1:51" s="25" customFormat="1" ht="34.5" customHeight="1">
      <c r="A3" s="416" t="s">
        <v>35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29"/>
      <c r="AA3" s="26"/>
      <c r="AB3" s="26"/>
      <c r="AC3" s="26"/>
      <c r="AD3" s="26"/>
      <c r="AE3" s="26"/>
    </row>
    <row r="4" spans="1:51" s="25" customFormat="1" ht="18" customHeight="1">
      <c r="AA4" s="27"/>
      <c r="AB4" s="27"/>
      <c r="AC4" s="27"/>
      <c r="AD4" s="27"/>
      <c r="AE4" s="27"/>
    </row>
    <row r="5" spans="1:51" s="28" customFormat="1" ht="18" customHeight="1">
      <c r="B5" s="29" t="s">
        <v>36</v>
      </c>
      <c r="C5" s="25"/>
      <c r="D5" s="25"/>
      <c r="F5" s="420" t="str">
        <f>Report!H5</f>
        <v>SPR15120012-1</v>
      </c>
      <c r="G5" s="420"/>
      <c r="H5" s="420"/>
      <c r="I5" s="420"/>
      <c r="J5" s="25"/>
      <c r="K5" s="25"/>
      <c r="L5" s="25"/>
      <c r="M5" s="25"/>
      <c r="O5" s="169"/>
      <c r="P5" s="169"/>
      <c r="Q5" s="169"/>
      <c r="U5" s="170" t="s">
        <v>120</v>
      </c>
      <c r="W5" s="170"/>
      <c r="AA5" s="27"/>
      <c r="AB5" s="27"/>
      <c r="AC5" s="27"/>
      <c r="AD5" s="27"/>
      <c r="AE5" s="27"/>
    </row>
    <row r="6" spans="1:51" ht="18.75" customHeight="1">
      <c r="A6" s="171"/>
      <c r="B6" s="172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Z6" s="173"/>
      <c r="AA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</row>
    <row r="7" spans="1:51" ht="18.75" customHeight="1">
      <c r="A7" s="171"/>
      <c r="B7" s="120" t="s">
        <v>22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Z7" s="173"/>
      <c r="AA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</row>
    <row r="8" spans="1:51" ht="18.75" customHeight="1">
      <c r="A8" s="174"/>
      <c r="B8" s="175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79"/>
      <c r="Y8" s="79"/>
      <c r="Z8" s="79"/>
      <c r="AA8" s="79"/>
      <c r="AU8" s="173"/>
      <c r="AV8" s="173"/>
      <c r="AW8" s="173"/>
      <c r="AX8" s="173"/>
      <c r="AY8" s="173"/>
    </row>
    <row r="9" spans="1:51" ht="18.75" customHeight="1">
      <c r="A9" s="174"/>
      <c r="B9" s="175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79"/>
      <c r="Y9" s="79"/>
      <c r="Z9" s="79"/>
      <c r="AA9" s="79"/>
      <c r="AU9" s="173"/>
      <c r="AV9" s="173"/>
      <c r="AW9" s="173"/>
      <c r="AX9" s="173"/>
      <c r="AY9" s="173"/>
    </row>
    <row r="10" spans="1:51" ht="18.75" customHeight="1">
      <c r="A10" s="174"/>
      <c r="B10" s="175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79"/>
      <c r="Y10" s="79"/>
      <c r="Z10" s="79"/>
      <c r="AA10" s="79"/>
      <c r="AU10" s="173"/>
      <c r="AV10" s="173"/>
      <c r="AW10" s="173"/>
      <c r="AX10" s="173"/>
      <c r="AY10" s="173"/>
    </row>
    <row r="11" spans="1:51" ht="18.75" customHeight="1">
      <c r="A11" s="174"/>
      <c r="B11" s="175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79"/>
      <c r="Y11" s="79"/>
      <c r="Z11" s="79"/>
      <c r="AA11" s="79"/>
      <c r="AU11" s="173"/>
      <c r="AV11" s="173"/>
      <c r="AW11" s="173"/>
      <c r="AX11" s="173"/>
      <c r="AY11" s="173"/>
    </row>
    <row r="12" spans="1:51" ht="18.75" customHeight="1">
      <c r="A12" s="174"/>
      <c r="B12" s="175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79"/>
      <c r="Y12" s="79"/>
      <c r="Z12" s="79"/>
      <c r="AA12" s="79"/>
      <c r="AU12" s="173"/>
      <c r="AV12" s="173"/>
      <c r="AW12" s="173"/>
      <c r="AX12" s="173"/>
      <c r="AY12" s="173"/>
    </row>
    <row r="13" spans="1:51" ht="18.75" customHeight="1">
      <c r="A13" s="171"/>
      <c r="B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79"/>
      <c r="Y13" s="79"/>
      <c r="Z13" s="79"/>
      <c r="AA13" s="79"/>
      <c r="AU13" s="173"/>
      <c r="AV13" s="173"/>
      <c r="AW13" s="173"/>
      <c r="AX13" s="173"/>
      <c r="AY13" s="173"/>
    </row>
    <row r="14" spans="1:51" s="182" customFormat="1" ht="18.75" customHeight="1">
      <c r="A14" s="178" t="s">
        <v>23</v>
      </c>
      <c r="B14" s="31" t="s">
        <v>39</v>
      </c>
      <c r="C14" s="179"/>
      <c r="D14" s="179"/>
      <c r="E14" s="179"/>
      <c r="F14" s="31"/>
      <c r="G14" s="31"/>
      <c r="H14" s="31"/>
      <c r="I14" s="180"/>
      <c r="J14" s="180"/>
      <c r="K14" s="180"/>
      <c r="L14" s="180"/>
      <c r="M14" s="180"/>
      <c r="N14" s="180"/>
      <c r="O14" s="180"/>
      <c r="P14" s="180"/>
      <c r="Q14" s="31"/>
      <c r="R14" s="31"/>
      <c r="S14" s="31"/>
      <c r="T14" s="31"/>
      <c r="U14" s="181"/>
      <c r="V14" s="181"/>
      <c r="W14" s="181"/>
      <c r="X14" s="181"/>
      <c r="Y14" s="181"/>
      <c r="Z14" s="181"/>
      <c r="AA14" s="181"/>
    </row>
    <row r="15" spans="1:51" s="182" customFormat="1" ht="18.75" customHeight="1">
      <c r="A15" s="178"/>
      <c r="B15" s="31"/>
      <c r="C15" s="179"/>
      <c r="D15" s="179"/>
      <c r="E15" s="179"/>
      <c r="F15" s="31"/>
      <c r="G15" s="31"/>
      <c r="H15" s="31"/>
      <c r="I15" s="180"/>
      <c r="J15" s="180"/>
      <c r="K15" s="180"/>
      <c r="L15" s="180"/>
      <c r="M15" s="180"/>
      <c r="N15" s="180"/>
      <c r="O15" s="180"/>
      <c r="P15" s="180"/>
      <c r="Q15" s="31"/>
      <c r="R15" s="31"/>
      <c r="S15" s="31"/>
      <c r="T15" s="31"/>
      <c r="U15" s="385" t="s">
        <v>144</v>
      </c>
      <c r="V15" s="385"/>
      <c r="W15" s="79" t="s">
        <v>51</v>
      </c>
      <c r="X15" s="181"/>
      <c r="Y15" s="181"/>
      <c r="Z15" s="181"/>
      <c r="AA15" s="181"/>
    </row>
    <row r="16" spans="1:51" ht="17.100000000000001" customHeight="1">
      <c r="A16" s="183"/>
      <c r="B16" s="386" t="s">
        <v>142</v>
      </c>
      <c r="C16" s="387"/>
      <c r="D16" s="387"/>
      <c r="E16" s="386" t="s">
        <v>22</v>
      </c>
      <c r="F16" s="387"/>
      <c r="G16" s="387"/>
      <c r="H16" s="388"/>
      <c r="I16" s="386" t="s">
        <v>143</v>
      </c>
      <c r="J16" s="387"/>
      <c r="K16" s="387"/>
      <c r="L16" s="387"/>
      <c r="M16" s="387"/>
      <c r="N16" s="388"/>
      <c r="O16" s="386" t="s">
        <v>89</v>
      </c>
      <c r="P16" s="387"/>
      <c r="Q16" s="387"/>
      <c r="R16" s="387"/>
      <c r="S16" s="387"/>
      <c r="T16" s="388"/>
      <c r="U16" s="386" t="s">
        <v>90</v>
      </c>
      <c r="V16" s="387"/>
      <c r="W16" s="388"/>
    </row>
    <row r="17" spans="1:51" ht="17.100000000000001" customHeight="1">
      <c r="A17" s="183"/>
      <c r="B17" s="401"/>
      <c r="C17" s="402"/>
      <c r="D17" s="402"/>
      <c r="E17" s="401"/>
      <c r="F17" s="402"/>
      <c r="G17" s="402"/>
      <c r="H17" s="403"/>
      <c r="I17" s="389"/>
      <c r="J17" s="390"/>
      <c r="K17" s="390"/>
      <c r="L17" s="390"/>
      <c r="M17" s="390"/>
      <c r="N17" s="391"/>
      <c r="O17" s="389"/>
      <c r="P17" s="390"/>
      <c r="Q17" s="390"/>
      <c r="R17" s="390"/>
      <c r="S17" s="390"/>
      <c r="T17" s="391"/>
      <c r="U17" s="401"/>
      <c r="V17" s="402"/>
      <c r="W17" s="403"/>
      <c r="AC17" s="79"/>
      <c r="AD17" s="79"/>
    </row>
    <row r="18" spans="1:51" ht="18.75" customHeight="1">
      <c r="A18" s="183"/>
      <c r="B18" s="389"/>
      <c r="C18" s="390"/>
      <c r="D18" s="390"/>
      <c r="E18" s="389"/>
      <c r="F18" s="390"/>
      <c r="G18" s="390"/>
      <c r="H18" s="391"/>
      <c r="I18" s="392" t="s">
        <v>13</v>
      </c>
      <c r="J18" s="393"/>
      <c r="K18" s="394"/>
      <c r="L18" s="392" t="s">
        <v>14</v>
      </c>
      <c r="M18" s="393"/>
      <c r="N18" s="394"/>
      <c r="O18" s="392" t="s">
        <v>13</v>
      </c>
      <c r="P18" s="393"/>
      <c r="Q18" s="394"/>
      <c r="R18" s="392" t="s">
        <v>14</v>
      </c>
      <c r="S18" s="393"/>
      <c r="T18" s="394"/>
      <c r="U18" s="389"/>
      <c r="V18" s="390"/>
      <c r="W18" s="391"/>
    </row>
    <row r="19" spans="1:51" ht="21" customHeight="1">
      <c r="A19" s="183"/>
      <c r="B19" s="404">
        <f>'Data Record'!B18</f>
        <v>2.5</v>
      </c>
      <c r="C19" s="405"/>
      <c r="D19" s="406"/>
      <c r="E19" s="386" t="s">
        <v>20</v>
      </c>
      <c r="F19" s="387"/>
      <c r="G19" s="387"/>
      <c r="H19" s="388"/>
      <c r="I19" s="417">
        <f>'Data Record'!AD18</f>
        <v>2.5</v>
      </c>
      <c r="J19" s="418"/>
      <c r="K19" s="419"/>
      <c r="L19" s="417">
        <f>'Data Record'!AG18</f>
        <v>2.5</v>
      </c>
      <c r="M19" s="418"/>
      <c r="N19" s="419"/>
      <c r="O19" s="417">
        <f>B19-I19</f>
        <v>0</v>
      </c>
      <c r="P19" s="418"/>
      <c r="Q19" s="419"/>
      <c r="R19" s="257">
        <f>B19-L19</f>
        <v>0</v>
      </c>
      <c r="S19" s="258"/>
      <c r="T19" s="262"/>
      <c r="U19" s="421">
        <f>'Uncertainty Budget'!R7</f>
        <v>0.44393750778881808</v>
      </c>
      <c r="V19" s="422"/>
      <c r="W19" s="423"/>
    </row>
    <row r="20" spans="1:51" ht="21" customHeight="1">
      <c r="A20" s="183"/>
      <c r="B20" s="407"/>
      <c r="C20" s="408"/>
      <c r="D20" s="409"/>
      <c r="E20" s="401" t="s">
        <v>19</v>
      </c>
      <c r="F20" s="402"/>
      <c r="G20" s="402"/>
      <c r="H20" s="403"/>
      <c r="I20" s="398">
        <f>'Data Record'!AD19</f>
        <v>2.5</v>
      </c>
      <c r="J20" s="399"/>
      <c r="K20" s="400"/>
      <c r="L20" s="398">
        <f>'Data Record'!AG19</f>
        <v>2.5</v>
      </c>
      <c r="M20" s="399"/>
      <c r="N20" s="400"/>
      <c r="O20" s="398">
        <f>B19-I20</f>
        <v>0</v>
      </c>
      <c r="P20" s="399"/>
      <c r="Q20" s="400"/>
      <c r="R20" s="300">
        <f>B19-L20</f>
        <v>0</v>
      </c>
      <c r="S20" s="301"/>
      <c r="T20" s="336"/>
      <c r="U20" s="424"/>
      <c r="V20" s="425"/>
      <c r="W20" s="426"/>
    </row>
    <row r="21" spans="1:51" ht="21" customHeight="1">
      <c r="A21" s="183"/>
      <c r="B21" s="410"/>
      <c r="C21" s="411"/>
      <c r="D21" s="412"/>
      <c r="E21" s="413" t="s">
        <v>18</v>
      </c>
      <c r="F21" s="414"/>
      <c r="G21" s="414"/>
      <c r="H21" s="415"/>
      <c r="I21" s="395">
        <f>'Data Record'!AD20</f>
        <v>2.5</v>
      </c>
      <c r="J21" s="396"/>
      <c r="K21" s="397"/>
      <c r="L21" s="395">
        <f>'Data Record'!AG20</f>
        <v>2.5</v>
      </c>
      <c r="M21" s="396"/>
      <c r="N21" s="397"/>
      <c r="O21" s="395">
        <f>B19-I21</f>
        <v>0</v>
      </c>
      <c r="P21" s="396"/>
      <c r="Q21" s="397"/>
      <c r="R21" s="305">
        <f>B19-L21</f>
        <v>0</v>
      </c>
      <c r="S21" s="306"/>
      <c r="T21" s="307"/>
      <c r="U21" s="427"/>
      <c r="V21" s="428"/>
      <c r="W21" s="429"/>
    </row>
    <row r="22" spans="1:51" s="79" customFormat="1" ht="17.850000000000001" customHeight="1">
      <c r="A22" s="183"/>
      <c r="B22" s="184"/>
      <c r="C22" s="184"/>
      <c r="D22" s="184"/>
      <c r="E22" s="184"/>
      <c r="F22" s="185"/>
      <c r="G22" s="185"/>
      <c r="H22" s="185"/>
      <c r="I22" s="186"/>
      <c r="J22" s="186"/>
      <c r="K22" s="186"/>
      <c r="L22" s="186"/>
      <c r="M22" s="186"/>
      <c r="N22" s="186"/>
      <c r="O22" s="186"/>
      <c r="P22" s="186"/>
      <c r="Q22" s="186"/>
      <c r="R22" s="187"/>
      <c r="S22" s="187"/>
      <c r="T22" s="187"/>
      <c r="U22" s="187"/>
      <c r="V22" s="187"/>
    </row>
    <row r="23" spans="1:51" s="79" customFormat="1" ht="21" customHeight="1">
      <c r="A23" s="28"/>
      <c r="B23" s="119" t="s">
        <v>40</v>
      </c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32"/>
      <c r="R23" s="33"/>
      <c r="S23" s="33"/>
      <c r="T23" s="32"/>
      <c r="U23" s="34"/>
      <c r="V23" s="34"/>
      <c r="W23" s="32"/>
      <c r="X23" s="35"/>
      <c r="Y23" s="33"/>
      <c r="Z23" s="32"/>
      <c r="AA23" s="28"/>
    </row>
    <row r="24" spans="1:51" s="79" customFormat="1" ht="21" customHeight="1">
      <c r="A24" s="36"/>
      <c r="B24" s="176" t="s">
        <v>55</v>
      </c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X24" s="35"/>
      <c r="Y24" s="33"/>
      <c r="Z24" s="32"/>
      <c r="AA24" s="28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</row>
    <row r="25" spans="1:51" ht="21" customHeight="1">
      <c r="A25" s="28"/>
      <c r="B25" s="176" t="s">
        <v>56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36"/>
      <c r="R25" s="36"/>
      <c r="S25" s="36"/>
      <c r="T25" s="36"/>
      <c r="U25" s="36"/>
      <c r="V25" s="36"/>
      <c r="W25" s="36"/>
      <c r="X25" s="35"/>
      <c r="Y25" s="33"/>
      <c r="Z25" s="32"/>
      <c r="AA25" s="28"/>
    </row>
    <row r="26" spans="1:51" ht="21" customHeight="1">
      <c r="A26" s="384" t="s">
        <v>57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177"/>
      <c r="Y26" s="15"/>
      <c r="Z26" s="79"/>
      <c r="AA26" s="79"/>
    </row>
    <row r="28" spans="1:51">
      <c r="M28" s="171"/>
      <c r="N28" s="171"/>
      <c r="O28" s="171"/>
      <c r="P28" s="171"/>
      <c r="Q28" s="171"/>
      <c r="R28" s="171"/>
      <c r="S28" s="171"/>
      <c r="T28" s="171"/>
      <c r="U28" s="171"/>
      <c r="V28" s="171"/>
    </row>
    <row r="29" spans="1:51" ht="15" customHeight="1"/>
    <row r="33" spans="12:22"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</row>
  </sheetData>
  <mergeCells count="30">
    <mergeCell ref="A3:W3"/>
    <mergeCell ref="R21:T21"/>
    <mergeCell ref="R20:T20"/>
    <mergeCell ref="O21:Q21"/>
    <mergeCell ref="O20:Q20"/>
    <mergeCell ref="I18:K18"/>
    <mergeCell ref="L19:N19"/>
    <mergeCell ref="I19:K19"/>
    <mergeCell ref="F5:I5"/>
    <mergeCell ref="U19:W21"/>
    <mergeCell ref="O18:Q18"/>
    <mergeCell ref="R18:T18"/>
    <mergeCell ref="O19:Q19"/>
    <mergeCell ref="R19:T19"/>
    <mergeCell ref="A26:W26"/>
    <mergeCell ref="U15:V15"/>
    <mergeCell ref="I16:N17"/>
    <mergeCell ref="L18:N18"/>
    <mergeCell ref="L21:N21"/>
    <mergeCell ref="L20:N20"/>
    <mergeCell ref="I21:K21"/>
    <mergeCell ref="I20:K20"/>
    <mergeCell ref="U16:W18"/>
    <mergeCell ref="O16:T17"/>
    <mergeCell ref="B16:D18"/>
    <mergeCell ref="B19:D21"/>
    <mergeCell ref="E16:H18"/>
    <mergeCell ref="E21:H21"/>
    <mergeCell ref="E20:H20"/>
    <mergeCell ref="E19:H19"/>
  </mergeCells>
  <phoneticPr fontId="20" type="noConversion"/>
  <pageMargins left="0.31496062992125984" right="0.31496062992125984" top="0.98425196850393704" bottom="0.19685039370078741" header="0.31496062992125984" footer="0.11811023622047245"/>
  <pageSetup paperSize="9" orientation="portrait"/>
  <headerFooter>
    <oddFooter>&amp;R&amp;"Gulim,Regular"SP-FM-04-15 REV.0</oddFooter>
  </headerFooter>
  <drawing r:id="rId1"/>
  <legacyDrawing r:id="rId2"/>
  <oleObjects>
    <mc:AlternateContent xmlns:mc="http://schemas.openxmlformats.org/markup-compatibility/2006">
      <mc:Choice Requires="x14">
        <oleObject progId="AutoCAD.Drawing.18" shapeId="23565" r:id="rId3">
          <objectPr defaultSize="0" autoPict="0" r:id="rId4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20</xdr:col>
                <xdr:colOff>38100</xdr:colOff>
                <xdr:row>14</xdr:row>
                <xdr:rowOff>190500</xdr:rowOff>
              </to>
            </anchor>
          </objectPr>
        </oleObject>
      </mc:Choice>
      <mc:Fallback>
        <oleObject progId="AutoCAD.Drawing.18" shapeId="23565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H122"/>
  <sheetViews>
    <sheetView zoomScale="90" zoomScaleNormal="90" zoomScalePageLayoutView="90" workbookViewId="0">
      <selection activeCell="Q7" sqref="Q7:Q12"/>
    </sheetView>
  </sheetViews>
  <sheetFormatPr defaultColWidth="9.140625" defaultRowHeight="12.75"/>
  <cols>
    <col min="1" max="1" width="1.28515625" style="211" customWidth="1"/>
    <col min="2" max="3" width="9.7109375" style="211" customWidth="1"/>
    <col min="4" max="4" width="9" style="211" customWidth="1"/>
    <col min="5" max="18" width="9.7109375" style="211" customWidth="1"/>
    <col min="19" max="16384" width="9.140625" style="166"/>
  </cols>
  <sheetData>
    <row r="1" spans="1:18">
      <c r="B1" s="212"/>
      <c r="C1" s="212"/>
      <c r="D1" s="212"/>
      <c r="E1" s="212"/>
      <c r="F1" s="213"/>
    </row>
    <row r="2" spans="1:18" ht="23.25">
      <c r="B2" s="453" t="s">
        <v>91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</row>
    <row r="3" spans="1:18">
      <c r="B3" s="454"/>
      <c r="C3" s="454"/>
      <c r="D3" s="454"/>
      <c r="E3" s="454"/>
      <c r="F3" s="213"/>
      <c r="G3" s="213"/>
      <c r="H3" s="213"/>
      <c r="I3" s="213"/>
      <c r="R3" s="213"/>
    </row>
    <row r="4" spans="1:18" ht="21" customHeight="1">
      <c r="B4" s="455" t="s">
        <v>41</v>
      </c>
      <c r="C4" s="456"/>
      <c r="D4" s="455" t="s">
        <v>141</v>
      </c>
      <c r="E4" s="456"/>
      <c r="F4" s="455" t="s">
        <v>80</v>
      </c>
      <c r="G4" s="456"/>
      <c r="H4" s="457" t="s">
        <v>42</v>
      </c>
      <c r="I4" s="458"/>
      <c r="J4" s="455" t="s">
        <v>43</v>
      </c>
      <c r="K4" s="456"/>
      <c r="L4" s="455" t="s">
        <v>44</v>
      </c>
      <c r="M4" s="456"/>
      <c r="N4" s="459" t="s">
        <v>45</v>
      </c>
      <c r="O4" s="459" t="s">
        <v>46</v>
      </c>
      <c r="P4" s="459" t="s">
        <v>136</v>
      </c>
      <c r="Q4" s="459" t="s">
        <v>137</v>
      </c>
      <c r="R4" s="214" t="s">
        <v>138</v>
      </c>
    </row>
    <row r="5" spans="1:18" ht="21" customHeight="1">
      <c r="B5" s="461" t="s">
        <v>139</v>
      </c>
      <c r="C5" s="462"/>
      <c r="D5" s="461" t="s">
        <v>139</v>
      </c>
      <c r="E5" s="462"/>
      <c r="F5" s="461" t="s">
        <v>139</v>
      </c>
      <c r="G5" s="462"/>
      <c r="H5" s="461" t="s">
        <v>139</v>
      </c>
      <c r="I5" s="462"/>
      <c r="J5" s="461" t="s">
        <v>139</v>
      </c>
      <c r="K5" s="462"/>
      <c r="L5" s="461" t="s">
        <v>139</v>
      </c>
      <c r="M5" s="462"/>
      <c r="N5" s="460"/>
      <c r="O5" s="460"/>
      <c r="P5" s="460"/>
      <c r="Q5" s="460"/>
      <c r="R5" s="215" t="s">
        <v>140</v>
      </c>
    </row>
    <row r="6" spans="1:18" ht="21" customHeight="1">
      <c r="B6" s="465" t="s">
        <v>48</v>
      </c>
      <c r="C6" s="466"/>
      <c r="D6" s="216" t="s">
        <v>48</v>
      </c>
      <c r="E6" s="217" t="s">
        <v>46</v>
      </c>
      <c r="F6" s="216" t="s">
        <v>48</v>
      </c>
      <c r="G6" s="217" t="s">
        <v>46</v>
      </c>
      <c r="H6" s="216" t="s">
        <v>48</v>
      </c>
      <c r="I6" s="217" t="s">
        <v>46</v>
      </c>
      <c r="J6" s="216" t="s">
        <v>48</v>
      </c>
      <c r="K6" s="217" t="s">
        <v>46</v>
      </c>
      <c r="L6" s="216" t="s">
        <v>48</v>
      </c>
      <c r="M6" s="217" t="s">
        <v>46</v>
      </c>
      <c r="N6" s="216" t="s">
        <v>48</v>
      </c>
      <c r="O6" s="216" t="s">
        <v>48</v>
      </c>
      <c r="P6" s="216" t="s">
        <v>48</v>
      </c>
      <c r="Q6" s="218" t="s">
        <v>48</v>
      </c>
      <c r="R6" s="219" t="s">
        <v>48</v>
      </c>
    </row>
    <row r="7" spans="1:18" ht="21" customHeight="1">
      <c r="A7" s="220"/>
      <c r="B7" s="463">
        <f>'Data Record'!B18</f>
        <v>2.5</v>
      </c>
      <c r="C7" s="464"/>
      <c r="D7" s="235">
        <f>'Cert of STD'!T7</f>
        <v>3.7033106020840359E-4</v>
      </c>
      <c r="E7" s="236">
        <f t="shared" ref="E7:E12" si="0">D7/2</f>
        <v>1.8516553010420179E-4</v>
      </c>
      <c r="F7" s="237">
        <f>'Cert of STD'!F12</f>
        <v>2.0999999999999998E-4</v>
      </c>
      <c r="G7" s="236">
        <f t="shared" ref="G7:G12" si="1">F7/SQRT(3)</f>
        <v>1.212435565298214E-4</v>
      </c>
      <c r="H7" s="236">
        <f t="shared" ref="H7:H12" si="2">((B7)*(11.5*10^-6)*1)</f>
        <v>2.8750000000000001E-5</v>
      </c>
      <c r="I7" s="236">
        <f t="shared" ref="I7:I12" si="3">H7/SQRT(3)</f>
        <v>1.6598820239201741E-5</v>
      </c>
      <c r="J7" s="238">
        <f t="shared" ref="J7:J12" si="4">0.00001/2</f>
        <v>5.0000000000000004E-6</v>
      </c>
      <c r="K7" s="239">
        <f t="shared" ref="K7:K12" si="5">(J7/SQRT(3))</f>
        <v>2.8867513459481293E-6</v>
      </c>
      <c r="L7" s="240">
        <f>I19</f>
        <v>0</v>
      </c>
      <c r="M7" s="236">
        <f t="shared" ref="M7:M12" si="6">L7/1</f>
        <v>0</v>
      </c>
      <c r="N7" s="236">
        <f t="shared" ref="N7:N12" si="7">SQRT(E7^2+G7^2+I7^2+K7^2+M7^2)</f>
        <v>2.2196875389440904E-4</v>
      </c>
      <c r="O7" s="241">
        <f t="shared" ref="O7:O12" si="8">M7/1</f>
        <v>0</v>
      </c>
      <c r="P7" s="242" t="str">
        <f>IF(M7=0,"∞",(N7^4/(M7^4/3)))</f>
        <v>∞</v>
      </c>
      <c r="Q7" s="243">
        <f>IF(P7="∞",2,_xlfn.T.INV.2T(0.0455,P7))</f>
        <v>2</v>
      </c>
      <c r="R7" s="244">
        <f t="shared" ref="R7:R12" si="9">N7*Q7*1000</f>
        <v>0.44393750778881808</v>
      </c>
    </row>
    <row r="8" spans="1:18" ht="21" customHeight="1">
      <c r="A8" s="220"/>
      <c r="B8" s="463">
        <f>'Data Record'!B21</f>
        <v>5.0999999999999996</v>
      </c>
      <c r="C8" s="464"/>
      <c r="D8" s="235">
        <f>'Cert of STD'!T7</f>
        <v>3.7033106020840359E-4</v>
      </c>
      <c r="E8" s="236">
        <f t="shared" si="0"/>
        <v>1.8516553010420179E-4</v>
      </c>
      <c r="F8" s="237">
        <f>'Cert of STD'!F13</f>
        <v>2.0999999999999998E-4</v>
      </c>
      <c r="G8" s="236">
        <f t="shared" si="1"/>
        <v>1.212435565298214E-4</v>
      </c>
      <c r="H8" s="236">
        <f t="shared" si="2"/>
        <v>5.8649999999999996E-5</v>
      </c>
      <c r="I8" s="236">
        <f t="shared" si="3"/>
        <v>3.3861593287971553E-5</v>
      </c>
      <c r="J8" s="238">
        <f t="shared" si="4"/>
        <v>5.0000000000000004E-6</v>
      </c>
      <c r="K8" s="239">
        <f t="shared" si="5"/>
        <v>2.8867513459481293E-6</v>
      </c>
      <c r="L8" s="240">
        <f>I22</f>
        <v>0</v>
      </c>
      <c r="M8" s="236">
        <f t="shared" si="6"/>
        <v>0</v>
      </c>
      <c r="N8" s="236">
        <f t="shared" si="7"/>
        <v>2.2392234004695331E-4</v>
      </c>
      <c r="O8" s="241">
        <f t="shared" si="8"/>
        <v>0</v>
      </c>
      <c r="P8" s="242" t="str">
        <f t="shared" ref="P8:P12" si="10">IF(M8=0,"∞",(N8^4/(M8^4/3)))</f>
        <v>∞</v>
      </c>
      <c r="Q8" s="243">
        <f t="shared" ref="Q8:Q12" si="11">IF(P8="∞",2,_xlfn.T.INV.2T(0.0455,P8))</f>
        <v>2</v>
      </c>
      <c r="R8" s="244">
        <f t="shared" si="9"/>
        <v>0.4478446800939066</v>
      </c>
    </row>
    <row r="9" spans="1:18" ht="21" customHeight="1">
      <c r="A9" s="220"/>
      <c r="B9" s="463">
        <f>'Data Record'!B24</f>
        <v>7.7</v>
      </c>
      <c r="C9" s="464"/>
      <c r="D9" s="235">
        <f>'Cert of STD'!T7</f>
        <v>3.7033106020840359E-4</v>
      </c>
      <c r="E9" s="236">
        <f t="shared" si="0"/>
        <v>1.8516553010420179E-4</v>
      </c>
      <c r="F9" s="237">
        <f>'Cert of STD'!F13</f>
        <v>2.0999999999999998E-4</v>
      </c>
      <c r="G9" s="236">
        <f t="shared" si="1"/>
        <v>1.212435565298214E-4</v>
      </c>
      <c r="H9" s="236">
        <f t="shared" si="2"/>
        <v>8.8549999999999998E-5</v>
      </c>
      <c r="I9" s="236">
        <f t="shared" si="3"/>
        <v>5.1124366336741365E-5</v>
      </c>
      <c r="J9" s="238">
        <f t="shared" si="4"/>
        <v>5.0000000000000004E-6</v>
      </c>
      <c r="K9" s="239">
        <f t="shared" si="5"/>
        <v>2.8867513459481293E-6</v>
      </c>
      <c r="L9" s="240">
        <f>I25</f>
        <v>0</v>
      </c>
      <c r="M9" s="236">
        <f t="shared" si="6"/>
        <v>0</v>
      </c>
      <c r="N9" s="236">
        <f t="shared" si="7"/>
        <v>2.2717461941298972E-4</v>
      </c>
      <c r="O9" s="241">
        <f t="shared" si="8"/>
        <v>0</v>
      </c>
      <c r="P9" s="242" t="str">
        <f t="shared" si="10"/>
        <v>∞</v>
      </c>
      <c r="Q9" s="243">
        <f t="shared" si="11"/>
        <v>2</v>
      </c>
      <c r="R9" s="244">
        <f t="shared" si="9"/>
        <v>0.45434923882597944</v>
      </c>
    </row>
    <row r="10" spans="1:18" ht="21" customHeight="1">
      <c r="A10" s="220"/>
      <c r="B10" s="463">
        <f>'Data Record'!B27</f>
        <v>10</v>
      </c>
      <c r="C10" s="464"/>
      <c r="D10" s="235">
        <f>'Cert of STD'!T7</f>
        <v>3.7033106020840359E-4</v>
      </c>
      <c r="E10" s="236">
        <f t="shared" si="0"/>
        <v>1.8516553010420179E-4</v>
      </c>
      <c r="F10" s="237">
        <f>'Cert of STD'!F13</f>
        <v>2.0999999999999998E-4</v>
      </c>
      <c r="G10" s="236">
        <f t="shared" si="1"/>
        <v>1.212435565298214E-4</v>
      </c>
      <c r="H10" s="236">
        <f t="shared" si="2"/>
        <v>1.15E-4</v>
      </c>
      <c r="I10" s="236">
        <f t="shared" si="3"/>
        <v>6.6395280956806963E-5</v>
      </c>
      <c r="J10" s="238">
        <f t="shared" si="4"/>
        <v>5.0000000000000004E-6</v>
      </c>
      <c r="K10" s="239">
        <f t="shared" si="5"/>
        <v>2.8867513459481293E-6</v>
      </c>
      <c r="L10" s="240">
        <f>I28</f>
        <v>0</v>
      </c>
      <c r="M10" s="236">
        <f t="shared" si="6"/>
        <v>0</v>
      </c>
      <c r="N10" s="236">
        <f t="shared" si="7"/>
        <v>2.3109076183490488E-4</v>
      </c>
      <c r="O10" s="241">
        <f t="shared" si="8"/>
        <v>0</v>
      </c>
      <c r="P10" s="242" t="str">
        <f t="shared" si="10"/>
        <v>∞</v>
      </c>
      <c r="Q10" s="243">
        <f t="shared" si="11"/>
        <v>2</v>
      </c>
      <c r="R10" s="244">
        <f t="shared" si="9"/>
        <v>0.46218152366980975</v>
      </c>
    </row>
    <row r="11" spans="1:18" ht="21" customHeight="1">
      <c r="A11" s="220"/>
      <c r="B11" s="463">
        <f>'Data Record'!B30</f>
        <v>12.9</v>
      </c>
      <c r="C11" s="464"/>
      <c r="D11" s="235">
        <f>'Cert of STD'!T7</f>
        <v>3.7033106020840359E-4</v>
      </c>
      <c r="E11" s="236">
        <f t="shared" si="0"/>
        <v>1.8516553010420179E-4</v>
      </c>
      <c r="F11" s="237">
        <f>'Cert of STD'!F14</f>
        <v>2.3000000000000001E-4</v>
      </c>
      <c r="G11" s="236">
        <f t="shared" si="1"/>
        <v>1.3279056191361393E-4</v>
      </c>
      <c r="H11" s="236">
        <f t="shared" si="2"/>
        <v>1.4835E-4</v>
      </c>
      <c r="I11" s="236">
        <f t="shared" si="3"/>
        <v>8.5649912434280983E-5</v>
      </c>
      <c r="J11" s="238">
        <f t="shared" si="4"/>
        <v>5.0000000000000004E-6</v>
      </c>
      <c r="K11" s="239">
        <f t="shared" si="5"/>
        <v>2.8867513459481293E-6</v>
      </c>
      <c r="L11" s="240">
        <f>I31</f>
        <v>0</v>
      </c>
      <c r="M11" s="236">
        <f t="shared" si="6"/>
        <v>0</v>
      </c>
      <c r="N11" s="236">
        <f t="shared" si="7"/>
        <v>2.4344167208067876E-4</v>
      </c>
      <c r="O11" s="241">
        <f t="shared" si="8"/>
        <v>0</v>
      </c>
      <c r="P11" s="242" t="str">
        <f t="shared" si="10"/>
        <v>∞</v>
      </c>
      <c r="Q11" s="243">
        <f t="shared" si="11"/>
        <v>2</v>
      </c>
      <c r="R11" s="244">
        <f t="shared" si="9"/>
        <v>0.48688334416135753</v>
      </c>
    </row>
    <row r="12" spans="1:18" ht="21" customHeight="1">
      <c r="A12" s="220"/>
      <c r="B12" s="463">
        <f>'Data Record'!B33</f>
        <v>15</v>
      </c>
      <c r="C12" s="464"/>
      <c r="D12" s="235">
        <f>'Cert of STD'!T7</f>
        <v>3.7033106020840359E-4</v>
      </c>
      <c r="E12" s="236">
        <f t="shared" si="0"/>
        <v>1.8516553010420179E-4</v>
      </c>
      <c r="F12" s="237">
        <f>'Cert of STD'!F14</f>
        <v>2.3000000000000001E-4</v>
      </c>
      <c r="G12" s="236">
        <f t="shared" si="1"/>
        <v>1.3279056191361393E-4</v>
      </c>
      <c r="H12" s="236">
        <f t="shared" si="2"/>
        <v>1.7249999999999999E-4</v>
      </c>
      <c r="I12" s="236">
        <f t="shared" si="3"/>
        <v>9.9592921435210445E-5</v>
      </c>
      <c r="J12" s="238">
        <f t="shared" si="4"/>
        <v>5.0000000000000004E-6</v>
      </c>
      <c r="K12" s="239">
        <f t="shared" si="5"/>
        <v>2.8867513459481293E-6</v>
      </c>
      <c r="L12" s="240">
        <f>I34</f>
        <v>0</v>
      </c>
      <c r="M12" s="236">
        <f t="shared" si="6"/>
        <v>0</v>
      </c>
      <c r="N12" s="236">
        <f t="shared" si="7"/>
        <v>2.4868994793806351E-4</v>
      </c>
      <c r="O12" s="241">
        <f t="shared" si="8"/>
        <v>0</v>
      </c>
      <c r="P12" s="242" t="str">
        <f t="shared" si="10"/>
        <v>∞</v>
      </c>
      <c r="Q12" s="243">
        <f t="shared" si="11"/>
        <v>2</v>
      </c>
      <c r="R12" s="244">
        <f t="shared" si="9"/>
        <v>0.49737989587612702</v>
      </c>
    </row>
    <row r="13" spans="1:18"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</row>
    <row r="14" spans="1:18"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3"/>
      <c r="R14" s="224"/>
    </row>
    <row r="15" spans="1:18" ht="9.9499999999999993" customHeight="1">
      <c r="B15" s="222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</row>
    <row r="16" spans="1:18" ht="20.100000000000001" customHeight="1">
      <c r="B16" s="449" t="s">
        <v>148</v>
      </c>
      <c r="C16" s="450"/>
      <c r="D16" s="447" t="s">
        <v>124</v>
      </c>
      <c r="E16" s="434" t="s">
        <v>149</v>
      </c>
      <c r="F16" s="434"/>
      <c r="G16" s="440" t="s">
        <v>151</v>
      </c>
      <c r="H16" s="434"/>
      <c r="I16" s="436" t="s">
        <v>150</v>
      </c>
      <c r="J16" s="437"/>
      <c r="K16" s="166"/>
      <c r="L16" s="166"/>
      <c r="M16" s="166"/>
      <c r="N16" s="166"/>
      <c r="O16" s="166"/>
      <c r="P16" s="166"/>
      <c r="Q16" s="166"/>
      <c r="R16" s="166"/>
    </row>
    <row r="17" spans="1:18" ht="20.100000000000001" customHeight="1">
      <c r="A17" s="225"/>
      <c r="B17" s="451"/>
      <c r="C17" s="452"/>
      <c r="D17" s="448"/>
      <c r="E17" s="435"/>
      <c r="F17" s="435"/>
      <c r="G17" s="435"/>
      <c r="H17" s="435"/>
      <c r="I17" s="438"/>
      <c r="J17" s="439"/>
      <c r="K17" s="166"/>
      <c r="L17" s="166"/>
      <c r="M17" s="166"/>
      <c r="N17" s="166"/>
      <c r="O17" s="166"/>
      <c r="P17" s="166"/>
      <c r="Q17" s="166"/>
      <c r="R17" s="166"/>
    </row>
    <row r="18" spans="1:18" ht="20.100000000000001" customHeight="1">
      <c r="A18" s="225"/>
      <c r="B18" s="451"/>
      <c r="C18" s="452"/>
      <c r="D18" s="448"/>
      <c r="E18" s="248" t="s">
        <v>128</v>
      </c>
      <c r="F18" s="248" t="s">
        <v>129</v>
      </c>
      <c r="G18" s="248" t="s">
        <v>128</v>
      </c>
      <c r="H18" s="248" t="s">
        <v>129</v>
      </c>
      <c r="I18" s="438"/>
      <c r="J18" s="439"/>
      <c r="K18" s="166"/>
      <c r="L18" s="166"/>
      <c r="M18" s="166"/>
      <c r="N18" s="166"/>
      <c r="O18" s="166"/>
      <c r="P18" s="166"/>
      <c r="Q18" s="166"/>
      <c r="R18" s="166"/>
    </row>
    <row r="19" spans="1:18" ht="15.95" customHeight="1">
      <c r="A19" s="225"/>
      <c r="B19" s="430">
        <v>2.5</v>
      </c>
      <c r="C19" s="431"/>
      <c r="D19" s="249" t="s">
        <v>15</v>
      </c>
      <c r="E19" s="250">
        <f>_xlfn.STDEV.S('Data Record'!F18:H18,'Data Record'!I18:K18,'Data Record'!L18:N18,'Data Record'!O18:Q18)</f>
        <v>0</v>
      </c>
      <c r="F19" s="250">
        <f>_xlfn.STDEV.S('Data Record'!R18:T18,'Data Record'!U18:W18,'Data Record'!X18:Z18,'Data Record'!AA18:AC18)</f>
        <v>0</v>
      </c>
      <c r="G19" s="250">
        <f>E19/SQRT(4)</f>
        <v>0</v>
      </c>
      <c r="H19" s="250">
        <f>F19/SQRT(4)</f>
        <v>0</v>
      </c>
      <c r="I19" s="441">
        <f>MAX(G19:H21)</f>
        <v>0</v>
      </c>
      <c r="J19" s="442"/>
      <c r="K19" s="166"/>
      <c r="L19" s="166"/>
      <c r="M19" s="166"/>
      <c r="N19" s="166"/>
      <c r="O19" s="166"/>
      <c r="P19" s="166"/>
      <c r="Q19" s="166"/>
      <c r="R19" s="166"/>
    </row>
    <row r="20" spans="1:18" ht="15.95" customHeight="1">
      <c r="A20" s="225"/>
      <c r="B20" s="430"/>
      <c r="C20" s="431"/>
      <c r="D20" s="249" t="s">
        <v>16</v>
      </c>
      <c r="E20" s="250">
        <f>_xlfn.STDEV.S('Data Record'!F19:H19,'Data Record'!I19:K19,'Data Record'!L19:N19,'Data Record'!O19:Q19)</f>
        <v>0</v>
      </c>
      <c r="F20" s="250">
        <f>_xlfn.STDEV.S('Data Record'!R19:T19,'Data Record'!U19:W19,'Data Record'!X19:Z19,'Data Record'!AA19:AC19)</f>
        <v>0</v>
      </c>
      <c r="G20" s="250">
        <f t="shared" ref="G20:G36" si="12">E20/SQRT(4)</f>
        <v>0</v>
      </c>
      <c r="H20" s="250">
        <f t="shared" ref="H20:H36" si="13">F20/SQRT(4)</f>
        <v>0</v>
      </c>
      <c r="I20" s="443"/>
      <c r="J20" s="444"/>
      <c r="K20" s="166"/>
      <c r="L20" s="166"/>
      <c r="M20" s="166"/>
      <c r="N20" s="166"/>
      <c r="O20" s="166"/>
      <c r="P20" s="166"/>
      <c r="Q20" s="166"/>
      <c r="R20" s="166"/>
    </row>
    <row r="21" spans="1:18" ht="15.95" customHeight="1">
      <c r="A21" s="225"/>
      <c r="B21" s="430"/>
      <c r="C21" s="431"/>
      <c r="D21" s="249" t="s">
        <v>17</v>
      </c>
      <c r="E21" s="250">
        <f>_xlfn.STDEV.S('Data Record'!F20:H20,'Data Record'!I20:K20,'Data Record'!L20:N20,'Data Record'!O20:Q20)</f>
        <v>0</v>
      </c>
      <c r="F21" s="250">
        <f>_xlfn.STDEV.S('Data Record'!R20:T20,'Data Record'!U20:W20,'Data Record'!X20:Z20,'Data Record'!AA20:AC20)</f>
        <v>0</v>
      </c>
      <c r="G21" s="250">
        <f t="shared" si="12"/>
        <v>0</v>
      </c>
      <c r="H21" s="250">
        <f t="shared" si="13"/>
        <v>0</v>
      </c>
      <c r="I21" s="445"/>
      <c r="J21" s="446"/>
      <c r="K21" s="166"/>
      <c r="L21" s="166"/>
      <c r="M21" s="166"/>
      <c r="N21" s="166"/>
      <c r="O21" s="166"/>
      <c r="P21" s="166"/>
      <c r="Q21" s="166"/>
      <c r="R21" s="166"/>
    </row>
    <row r="22" spans="1:18" ht="15.95" customHeight="1">
      <c r="A22" s="225"/>
      <c r="B22" s="430">
        <v>5.0999999999999996</v>
      </c>
      <c r="C22" s="431"/>
      <c r="D22" s="249" t="s">
        <v>15</v>
      </c>
      <c r="E22" s="250">
        <f>_xlfn.STDEV.S('Data Record'!F21:H21,'Data Record'!I21:K21,'Data Record'!L21:N21,'Data Record'!O21:Q21)</f>
        <v>0</v>
      </c>
      <c r="F22" s="250">
        <f>_xlfn.STDEV.S('Data Record'!R21:T21,'Data Record'!U21:W21,'Data Record'!X21:Z21,'Data Record'!AA21:AC21)</f>
        <v>0</v>
      </c>
      <c r="G22" s="250">
        <f t="shared" si="12"/>
        <v>0</v>
      </c>
      <c r="H22" s="250">
        <f t="shared" si="13"/>
        <v>0</v>
      </c>
      <c r="I22" s="441">
        <f>MAX(G22:H24)</f>
        <v>0</v>
      </c>
      <c r="J22" s="442"/>
      <c r="K22" s="166"/>
      <c r="L22" s="166"/>
      <c r="M22" s="166"/>
      <c r="N22" s="166"/>
      <c r="O22" s="166"/>
      <c r="P22" s="166"/>
      <c r="Q22" s="166"/>
      <c r="R22" s="166"/>
    </row>
    <row r="23" spans="1:18" ht="15.95" customHeight="1">
      <c r="A23" s="225"/>
      <c r="B23" s="430"/>
      <c r="C23" s="431"/>
      <c r="D23" s="249" t="s">
        <v>16</v>
      </c>
      <c r="E23" s="250">
        <f>_xlfn.STDEV.S('Data Record'!F22:H22,'Data Record'!I22:K22,'Data Record'!L22:N22,'Data Record'!O22:Q22)</f>
        <v>0</v>
      </c>
      <c r="F23" s="250">
        <f>_xlfn.STDEV.S('Data Record'!R22:T22,'Data Record'!U22:W22,'Data Record'!X22:Z22,'Data Record'!AA22:AC22)</f>
        <v>0</v>
      </c>
      <c r="G23" s="250">
        <f t="shared" si="12"/>
        <v>0</v>
      </c>
      <c r="H23" s="250">
        <f t="shared" si="13"/>
        <v>0</v>
      </c>
      <c r="I23" s="443"/>
      <c r="J23" s="444"/>
      <c r="K23" s="166"/>
      <c r="L23" s="166"/>
      <c r="M23" s="166"/>
      <c r="N23" s="166"/>
      <c r="O23" s="166"/>
      <c r="P23" s="166"/>
      <c r="Q23" s="166"/>
      <c r="R23" s="166"/>
    </row>
    <row r="24" spans="1:18" ht="15.95" customHeight="1">
      <c r="A24" s="225"/>
      <c r="B24" s="430"/>
      <c r="C24" s="431"/>
      <c r="D24" s="249" t="s">
        <v>17</v>
      </c>
      <c r="E24" s="250">
        <f>_xlfn.STDEV.S('Data Record'!F23:H23,'Data Record'!I23:K23,'Data Record'!L23:N23,'Data Record'!O23:Q23)</f>
        <v>0</v>
      </c>
      <c r="F24" s="250">
        <f>_xlfn.STDEV.S('Data Record'!R23:T23,'Data Record'!U23:W23,'Data Record'!X23:Z23,'Data Record'!AA23:AC23)</f>
        <v>0</v>
      </c>
      <c r="G24" s="250">
        <f>E24/SQRT(4)</f>
        <v>0</v>
      </c>
      <c r="H24" s="250">
        <f>F24/SQRT(4)</f>
        <v>0</v>
      </c>
      <c r="I24" s="445"/>
      <c r="J24" s="446"/>
      <c r="K24" s="166"/>
      <c r="L24" s="166"/>
      <c r="M24" s="166"/>
      <c r="N24" s="166"/>
      <c r="O24" s="166"/>
      <c r="P24" s="166"/>
      <c r="Q24" s="166"/>
      <c r="R24" s="166"/>
    </row>
    <row r="25" spans="1:18" ht="15.95" customHeight="1">
      <c r="A25" s="225"/>
      <c r="B25" s="430">
        <v>7.7</v>
      </c>
      <c r="C25" s="431"/>
      <c r="D25" s="249" t="s">
        <v>15</v>
      </c>
      <c r="E25" s="250">
        <f>_xlfn.STDEV.S('Data Record'!F24:H24,'Data Record'!I24:K24,'Data Record'!L24:N24,'Data Record'!O24:Q24)</f>
        <v>0</v>
      </c>
      <c r="F25" s="250">
        <f>_xlfn.STDEV.S('Data Record'!R24:T24,'Data Record'!U24:W24,'Data Record'!X24:Z24,'Data Record'!AA24:AC24)</f>
        <v>0</v>
      </c>
      <c r="G25" s="250">
        <f t="shared" si="12"/>
        <v>0</v>
      </c>
      <c r="H25" s="250">
        <f t="shared" si="13"/>
        <v>0</v>
      </c>
      <c r="I25" s="441">
        <f>MAX(G25:H27)</f>
        <v>0</v>
      </c>
      <c r="J25" s="442"/>
      <c r="K25" s="166"/>
      <c r="L25" s="166"/>
      <c r="M25" s="166"/>
      <c r="N25" s="166"/>
      <c r="O25" s="166"/>
      <c r="P25" s="166"/>
      <c r="Q25" s="166"/>
      <c r="R25" s="166"/>
    </row>
    <row r="26" spans="1:18" ht="15.95" customHeight="1">
      <c r="A26" s="226"/>
      <c r="B26" s="430"/>
      <c r="C26" s="431"/>
      <c r="D26" s="249" t="s">
        <v>16</v>
      </c>
      <c r="E26" s="250">
        <f>_xlfn.STDEV.S('Data Record'!F25:H25,'Data Record'!I25:K25,'Data Record'!L25:N25,'Data Record'!O25:Q25)</f>
        <v>0</v>
      </c>
      <c r="F26" s="250">
        <f>_xlfn.STDEV.S('Data Record'!R25:T25,'Data Record'!U25:W25,'Data Record'!X25:Z25,'Data Record'!AA25:AC25)</f>
        <v>0</v>
      </c>
      <c r="G26" s="250">
        <f t="shared" si="12"/>
        <v>0</v>
      </c>
      <c r="H26" s="250">
        <f t="shared" si="13"/>
        <v>0</v>
      </c>
      <c r="I26" s="443"/>
      <c r="J26" s="444"/>
      <c r="K26" s="166"/>
      <c r="L26" s="166"/>
      <c r="M26" s="166"/>
      <c r="N26" s="166"/>
      <c r="O26" s="166"/>
      <c r="P26" s="166"/>
      <c r="Q26" s="166"/>
      <c r="R26" s="166"/>
    </row>
    <row r="27" spans="1:18" ht="15.95" customHeight="1">
      <c r="A27" s="225"/>
      <c r="B27" s="430"/>
      <c r="C27" s="431"/>
      <c r="D27" s="249" t="s">
        <v>17</v>
      </c>
      <c r="E27" s="250">
        <f>_xlfn.STDEV.S('Data Record'!F26:H26,'Data Record'!I26:K26,'Data Record'!L26:N26,'Data Record'!O26:Q26)</f>
        <v>0</v>
      </c>
      <c r="F27" s="250">
        <f>_xlfn.STDEV.S('Data Record'!R26:T26,'Data Record'!U26:W26,'Data Record'!X26:Z26,'Data Record'!AA26:AC26)</f>
        <v>0</v>
      </c>
      <c r="G27" s="250">
        <f t="shared" si="12"/>
        <v>0</v>
      </c>
      <c r="H27" s="250">
        <f t="shared" si="13"/>
        <v>0</v>
      </c>
      <c r="I27" s="445"/>
      <c r="J27" s="446"/>
      <c r="K27" s="166"/>
      <c r="L27" s="166"/>
      <c r="M27" s="166"/>
      <c r="N27" s="166"/>
      <c r="O27" s="166"/>
      <c r="P27" s="166"/>
      <c r="Q27" s="166"/>
      <c r="R27" s="166"/>
    </row>
    <row r="28" spans="1:18" ht="15.95" customHeight="1">
      <c r="A28" s="225"/>
      <c r="B28" s="430">
        <v>10</v>
      </c>
      <c r="C28" s="431"/>
      <c r="D28" s="249" t="s">
        <v>15</v>
      </c>
      <c r="E28" s="250">
        <f>_xlfn.STDEV.S('Data Record'!F27:H27,'Data Record'!I27:K27,'Data Record'!L27:N27,'Data Record'!O27:Q27)</f>
        <v>0</v>
      </c>
      <c r="F28" s="250">
        <f>_xlfn.STDEV.S('Data Record'!R27:T27,'Data Record'!U27:W27,'Data Record'!X27:Z27,'Data Record'!AA27:AC27)</f>
        <v>0</v>
      </c>
      <c r="G28" s="250">
        <f t="shared" si="12"/>
        <v>0</v>
      </c>
      <c r="H28" s="250">
        <f t="shared" si="13"/>
        <v>0</v>
      </c>
      <c r="I28" s="441">
        <f>MAX(G28:H30)</f>
        <v>0</v>
      </c>
      <c r="J28" s="442"/>
      <c r="K28" s="166"/>
      <c r="L28" s="166"/>
      <c r="M28" s="166"/>
      <c r="N28" s="166"/>
      <c r="O28" s="166"/>
      <c r="P28" s="166"/>
      <c r="Q28" s="166"/>
      <c r="R28" s="166"/>
    </row>
    <row r="29" spans="1:18" ht="15.95" customHeight="1">
      <c r="A29" s="225"/>
      <c r="B29" s="430"/>
      <c r="C29" s="431"/>
      <c r="D29" s="249" t="s">
        <v>16</v>
      </c>
      <c r="E29" s="250">
        <f>_xlfn.STDEV.S('Data Record'!F28:H28,'Data Record'!I28:K28,'Data Record'!L28:N28,'Data Record'!O28:Q28)</f>
        <v>0</v>
      </c>
      <c r="F29" s="250">
        <f>_xlfn.STDEV.S('Data Record'!R28:T28,'Data Record'!U28:W28,'Data Record'!X28:Z28,'Data Record'!AA28:AC28)</f>
        <v>0</v>
      </c>
      <c r="G29" s="250">
        <f t="shared" si="12"/>
        <v>0</v>
      </c>
      <c r="H29" s="250">
        <f t="shared" si="13"/>
        <v>0</v>
      </c>
      <c r="I29" s="443"/>
      <c r="J29" s="444"/>
      <c r="K29" s="166"/>
      <c r="L29" s="166"/>
      <c r="M29" s="166"/>
      <c r="N29" s="166"/>
      <c r="O29" s="166"/>
      <c r="P29" s="166"/>
      <c r="Q29" s="166"/>
      <c r="R29" s="166"/>
    </row>
    <row r="30" spans="1:18" ht="15.95" customHeight="1">
      <c r="A30" s="225"/>
      <c r="B30" s="430"/>
      <c r="C30" s="431"/>
      <c r="D30" s="249" t="s">
        <v>17</v>
      </c>
      <c r="E30" s="250">
        <f>_xlfn.STDEV.S('Data Record'!F29:H29,'Data Record'!I29:K29,'Data Record'!L29:N29,'Data Record'!O29:Q29)</f>
        <v>0</v>
      </c>
      <c r="F30" s="250">
        <f>_xlfn.STDEV.S('Data Record'!R29:T29,'Data Record'!U29:W29,'Data Record'!X29:Z29,'Data Record'!AA29:AC29)</f>
        <v>0</v>
      </c>
      <c r="G30" s="250">
        <f t="shared" si="12"/>
        <v>0</v>
      </c>
      <c r="H30" s="250">
        <f t="shared" si="13"/>
        <v>0</v>
      </c>
      <c r="I30" s="445"/>
      <c r="J30" s="446"/>
      <c r="K30" s="166"/>
      <c r="L30" s="166"/>
      <c r="M30" s="166"/>
      <c r="N30" s="166"/>
      <c r="O30" s="166"/>
      <c r="P30" s="166"/>
      <c r="Q30" s="166"/>
      <c r="R30" s="166"/>
    </row>
    <row r="31" spans="1:18" ht="15.95" customHeight="1">
      <c r="A31" s="225"/>
      <c r="B31" s="430">
        <v>12.9</v>
      </c>
      <c r="C31" s="431"/>
      <c r="D31" s="249" t="s">
        <v>15</v>
      </c>
      <c r="E31" s="250">
        <f>_xlfn.STDEV.S('Data Record'!F30:H30,'Data Record'!I30:K30,'Data Record'!L30:N30,'Data Record'!O30:Q30)</f>
        <v>0</v>
      </c>
      <c r="F31" s="250">
        <f>_xlfn.STDEV.S('Data Record'!R30:T30,'Data Record'!U30:W30,'Data Record'!X30:Z30,'Data Record'!AA30:AC30)</f>
        <v>0</v>
      </c>
      <c r="G31" s="250">
        <f t="shared" si="12"/>
        <v>0</v>
      </c>
      <c r="H31" s="250">
        <f t="shared" si="13"/>
        <v>0</v>
      </c>
      <c r="I31" s="441">
        <f t="shared" ref="I31" si="14">MAX(G31:H33)</f>
        <v>0</v>
      </c>
      <c r="J31" s="442"/>
      <c r="K31" s="166"/>
      <c r="L31" s="166"/>
      <c r="M31" s="166"/>
      <c r="N31" s="166"/>
      <c r="O31" s="166"/>
      <c r="P31" s="166"/>
      <c r="Q31" s="166"/>
      <c r="R31" s="166"/>
    </row>
    <row r="32" spans="1:18" ht="15.95" customHeight="1">
      <c r="A32" s="225"/>
      <c r="B32" s="430"/>
      <c r="C32" s="431"/>
      <c r="D32" s="249" t="s">
        <v>16</v>
      </c>
      <c r="E32" s="250">
        <f>_xlfn.STDEV.S('Data Record'!F31:H31,'Data Record'!I31:K31,'Data Record'!L31:N31,'Data Record'!O31:Q31)</f>
        <v>0</v>
      </c>
      <c r="F32" s="250">
        <f>_xlfn.STDEV.S('Data Record'!R31:T31,'Data Record'!U31:W31,'Data Record'!X31:Z31,'Data Record'!AA31:AC31)</f>
        <v>0</v>
      </c>
      <c r="G32" s="250">
        <f t="shared" si="12"/>
        <v>0</v>
      </c>
      <c r="H32" s="250">
        <f t="shared" si="13"/>
        <v>0</v>
      </c>
      <c r="I32" s="443"/>
      <c r="J32" s="444"/>
      <c r="K32" s="166"/>
      <c r="L32" s="166"/>
      <c r="M32" s="166"/>
      <c r="N32" s="166"/>
      <c r="O32" s="166"/>
      <c r="P32" s="166"/>
      <c r="Q32" s="166"/>
      <c r="R32" s="166"/>
    </row>
    <row r="33" spans="1:34" ht="15.95" customHeight="1">
      <c r="A33" s="225"/>
      <c r="B33" s="430"/>
      <c r="C33" s="431"/>
      <c r="D33" s="249" t="s">
        <v>17</v>
      </c>
      <c r="E33" s="250">
        <f>_xlfn.STDEV.S('Data Record'!F32:H32,'Data Record'!I32:K32,'Data Record'!L32:N32,'Data Record'!O32:Q32)</f>
        <v>0</v>
      </c>
      <c r="F33" s="250">
        <f>_xlfn.STDEV.S('Data Record'!R32:T32,'Data Record'!U32:W32,'Data Record'!X32:Z32,'Data Record'!AA32:AC32)</f>
        <v>0</v>
      </c>
      <c r="G33" s="250">
        <f t="shared" si="12"/>
        <v>0</v>
      </c>
      <c r="H33" s="250">
        <f t="shared" si="13"/>
        <v>0</v>
      </c>
      <c r="I33" s="445"/>
      <c r="J33" s="446"/>
      <c r="K33" s="166"/>
      <c r="L33" s="166"/>
      <c r="M33" s="166"/>
      <c r="N33" s="166"/>
      <c r="O33" s="166"/>
      <c r="P33" s="166"/>
      <c r="Q33" s="166"/>
      <c r="R33" s="166"/>
    </row>
    <row r="34" spans="1:34" ht="15.95" customHeight="1">
      <c r="A34" s="225"/>
      <c r="B34" s="430">
        <v>15</v>
      </c>
      <c r="C34" s="431"/>
      <c r="D34" s="249" t="s">
        <v>15</v>
      </c>
      <c r="E34" s="250">
        <f>_xlfn.STDEV.S('Data Record'!F33:H33,'Data Record'!I33:K33,'Data Record'!L33:N33,'Data Record'!O33:Q33)</f>
        <v>0</v>
      </c>
      <c r="F34" s="250">
        <f>_xlfn.STDEV.S('Data Record'!R33:T33,'Data Record'!U33:W33,'Data Record'!X33:Z33,'Data Record'!AA33:AC33)</f>
        <v>0</v>
      </c>
      <c r="G34" s="250">
        <f t="shared" si="12"/>
        <v>0</v>
      </c>
      <c r="H34" s="250">
        <f t="shared" si="13"/>
        <v>0</v>
      </c>
      <c r="I34" s="441">
        <f>MAX(G34:H36)</f>
        <v>0</v>
      </c>
      <c r="J34" s="442"/>
      <c r="K34" s="166"/>
      <c r="L34" s="166"/>
      <c r="M34" s="166"/>
      <c r="N34" s="166"/>
      <c r="O34" s="166"/>
      <c r="P34" s="166"/>
      <c r="Q34" s="166"/>
      <c r="R34" s="166"/>
    </row>
    <row r="35" spans="1:34" ht="15.95" customHeight="1">
      <c r="A35" s="225"/>
      <c r="B35" s="430"/>
      <c r="C35" s="431"/>
      <c r="D35" s="249" t="s">
        <v>16</v>
      </c>
      <c r="E35" s="250">
        <f>_xlfn.STDEV.S('Data Record'!F34:H34,'Data Record'!I34:K34,'Data Record'!L34:N34,'Data Record'!O34:Q34)</f>
        <v>0</v>
      </c>
      <c r="F35" s="250">
        <f>_xlfn.STDEV.S('Data Record'!R34:T34,'Data Record'!U34:W34,'Data Record'!X34:Z34,'Data Record'!AA34:AC34)</f>
        <v>0</v>
      </c>
      <c r="G35" s="250">
        <f t="shared" si="12"/>
        <v>0</v>
      </c>
      <c r="H35" s="250">
        <f t="shared" si="13"/>
        <v>0</v>
      </c>
      <c r="I35" s="443"/>
      <c r="J35" s="444"/>
      <c r="K35" s="166"/>
      <c r="L35" s="166"/>
      <c r="M35" s="166"/>
      <c r="N35" s="166"/>
      <c r="O35" s="166"/>
      <c r="P35" s="166"/>
      <c r="Q35" s="166"/>
      <c r="R35" s="166"/>
    </row>
    <row r="36" spans="1:34" ht="15.95" customHeight="1">
      <c r="A36" s="225"/>
      <c r="B36" s="432"/>
      <c r="C36" s="433"/>
      <c r="D36" s="251" t="s">
        <v>17</v>
      </c>
      <c r="E36" s="252">
        <f>_xlfn.STDEV.S('Data Record'!F35:H35,'Data Record'!I35:K35,'Data Record'!L35:N35,'Data Record'!O35:Q35)</f>
        <v>0</v>
      </c>
      <c r="F36" s="252">
        <f>_xlfn.STDEV.S('Data Record'!R35:T35,'Data Record'!U35:W35,'Data Record'!X35:Z35,'Data Record'!AA35:AC35)</f>
        <v>0</v>
      </c>
      <c r="G36" s="250">
        <f t="shared" si="12"/>
        <v>0</v>
      </c>
      <c r="H36" s="250">
        <f t="shared" si="13"/>
        <v>0</v>
      </c>
      <c r="I36" s="445"/>
      <c r="J36" s="446"/>
      <c r="K36" s="166"/>
      <c r="L36" s="166"/>
      <c r="M36" s="166"/>
      <c r="N36" s="166"/>
      <c r="O36" s="166"/>
      <c r="P36" s="166"/>
      <c r="Q36" s="166"/>
      <c r="R36" s="166"/>
    </row>
    <row r="37" spans="1:34" ht="14.25">
      <c r="A37" s="225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</row>
    <row r="38" spans="1:34">
      <c r="A38" s="225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</row>
    <row r="39" spans="1:34">
      <c r="A39" s="225"/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</row>
    <row r="40" spans="1:34">
      <c r="A40" s="225"/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</row>
    <row r="41" spans="1:34">
      <c r="A41" s="225"/>
      <c r="B41" s="222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</row>
    <row r="42" spans="1:34">
      <c r="A42" s="225"/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</row>
    <row r="43" spans="1:34">
      <c r="A43" s="225"/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</row>
    <row r="44" spans="1:34">
      <c r="A44" s="225"/>
      <c r="B44" s="222"/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</row>
    <row r="45" spans="1:34">
      <c r="A45" s="225"/>
      <c r="B45" s="222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</row>
    <row r="46" spans="1:34">
      <c r="A46" s="225"/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</row>
    <row r="47" spans="1:34">
      <c r="A47" s="225"/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</row>
    <row r="48" spans="1:34">
      <c r="A48" s="225"/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</row>
    <row r="49" spans="1:18">
      <c r="A49" s="225"/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</row>
    <row r="50" spans="1:18">
      <c r="A50" s="225"/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</row>
    <row r="51" spans="1:18">
      <c r="A51" s="225"/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</row>
    <row r="52" spans="1:18">
      <c r="A52" s="225"/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</row>
    <row r="53" spans="1:18">
      <c r="A53" s="225"/>
      <c r="B53" s="222"/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</row>
    <row r="54" spans="1:18">
      <c r="A54" s="225"/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</row>
    <row r="55" spans="1:18">
      <c r="A55" s="225"/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</row>
    <row r="56" spans="1:18">
      <c r="A56" s="225"/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</row>
    <row r="57" spans="1:18">
      <c r="A57" s="225"/>
      <c r="B57" s="222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</row>
    <row r="58" spans="1:18">
      <c r="A58" s="225"/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</row>
    <row r="59" spans="1:18">
      <c r="A59" s="225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</row>
    <row r="60" spans="1:18">
      <c r="A60" s="225"/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</row>
    <row r="61" spans="1:18">
      <c r="A61" s="225"/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</row>
    <row r="62" spans="1:18">
      <c r="A62" s="225"/>
      <c r="B62" s="222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</row>
    <row r="63" spans="1:18">
      <c r="A63" s="225"/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</row>
    <row r="64" spans="1:18">
      <c r="A64" s="225"/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</row>
    <row r="65" spans="1:18">
      <c r="A65" s="225"/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</row>
    <row r="66" spans="1:18">
      <c r="A66" s="225"/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</row>
    <row r="67" spans="1:18">
      <c r="A67" s="225"/>
      <c r="B67" s="222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</row>
    <row r="68" spans="1:18">
      <c r="A68" s="225"/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</row>
    <row r="69" spans="1:18">
      <c r="A69" s="225"/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</row>
    <row r="70" spans="1:18">
      <c r="A70" s="225"/>
      <c r="B70" s="56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</row>
    <row r="71" spans="1:18">
      <c r="A71" s="225"/>
      <c r="B71" s="56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</row>
    <row r="72" spans="1:18">
      <c r="A72" s="225"/>
      <c r="B72" s="56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</row>
    <row r="73" spans="1:18">
      <c r="A73" s="225"/>
      <c r="B73" s="56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</row>
    <row r="74" spans="1:18">
      <c r="A74" s="225"/>
      <c r="B74" s="56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</row>
    <row r="75" spans="1:18">
      <c r="A75" s="225"/>
      <c r="B75" s="56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</row>
    <row r="76" spans="1:18">
      <c r="A76" s="225"/>
      <c r="B76" s="56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</row>
    <row r="77" spans="1:18">
      <c r="A77" s="225"/>
      <c r="B77" s="56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</row>
    <row r="78" spans="1:18">
      <c r="A78" s="225"/>
      <c r="B78" s="56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</row>
    <row r="79" spans="1:18">
      <c r="A79" s="225"/>
      <c r="B79" s="56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</row>
    <row r="80" spans="1:18">
      <c r="A80" s="225"/>
      <c r="B80" s="56"/>
      <c r="C80" s="56"/>
      <c r="D80" s="57"/>
      <c r="E80" s="58"/>
      <c r="F80" s="59"/>
      <c r="G80" s="60"/>
      <c r="H80" s="60"/>
      <c r="I80" s="60"/>
      <c r="J80" s="60"/>
      <c r="K80" s="61"/>
      <c r="L80" s="60"/>
      <c r="M80" s="56"/>
      <c r="N80" s="57"/>
      <c r="O80" s="58"/>
      <c r="P80" s="227"/>
      <c r="Q80" s="228"/>
      <c r="R80" s="229"/>
    </row>
    <row r="81" spans="1:18">
      <c r="A81" s="225"/>
      <c r="B81" s="56"/>
      <c r="C81" s="56"/>
      <c r="D81" s="57"/>
      <c r="E81" s="58"/>
      <c r="F81" s="59"/>
      <c r="G81" s="60"/>
      <c r="H81" s="60"/>
      <c r="I81" s="60"/>
      <c r="J81" s="60"/>
      <c r="K81" s="61"/>
      <c r="L81" s="60"/>
      <c r="M81" s="56"/>
      <c r="N81" s="57"/>
      <c r="O81" s="58"/>
      <c r="P81" s="227"/>
      <c r="Q81" s="228"/>
      <c r="R81" s="229"/>
    </row>
    <row r="82" spans="1:18">
      <c r="A82" s="225"/>
      <c r="B82" s="56"/>
      <c r="C82" s="56"/>
      <c r="D82" s="57"/>
      <c r="E82" s="58"/>
      <c r="F82" s="59"/>
      <c r="G82" s="60"/>
      <c r="H82" s="60"/>
      <c r="I82" s="60"/>
      <c r="J82" s="60"/>
      <c r="K82" s="61"/>
      <c r="L82" s="60"/>
      <c r="M82" s="56"/>
      <c r="N82" s="57"/>
      <c r="O82" s="58"/>
      <c r="P82" s="227"/>
      <c r="Q82" s="228"/>
      <c r="R82" s="229"/>
    </row>
    <row r="83" spans="1:18">
      <c r="A83" s="225"/>
      <c r="B83" s="56"/>
      <c r="C83" s="56"/>
      <c r="D83" s="57"/>
      <c r="E83" s="58"/>
      <c r="F83" s="59"/>
      <c r="G83" s="60"/>
      <c r="H83" s="60"/>
      <c r="I83" s="60"/>
      <c r="J83" s="60"/>
      <c r="K83" s="61"/>
      <c r="L83" s="60"/>
      <c r="M83" s="56"/>
      <c r="N83" s="57"/>
      <c r="O83" s="58"/>
      <c r="P83" s="227"/>
      <c r="Q83" s="228"/>
      <c r="R83" s="229"/>
    </row>
    <row r="84" spans="1:18">
      <c r="A84" s="225"/>
      <c r="B84" s="56"/>
      <c r="C84" s="56"/>
      <c r="D84" s="57"/>
      <c r="E84" s="58"/>
      <c r="F84" s="59"/>
      <c r="G84" s="60"/>
      <c r="H84" s="60"/>
      <c r="I84" s="60"/>
      <c r="J84" s="60"/>
      <c r="K84" s="61"/>
      <c r="L84" s="60"/>
      <c r="M84" s="56"/>
      <c r="N84" s="57"/>
      <c r="O84" s="58"/>
      <c r="P84" s="227"/>
      <c r="Q84" s="228"/>
      <c r="R84" s="229"/>
    </row>
    <row r="85" spans="1:18">
      <c r="A85" s="225"/>
      <c r="B85" s="56"/>
      <c r="C85" s="56"/>
      <c r="D85" s="57"/>
      <c r="E85" s="58"/>
      <c r="F85" s="59"/>
      <c r="G85" s="60"/>
      <c r="H85" s="60"/>
      <c r="I85" s="60"/>
      <c r="J85" s="60"/>
      <c r="K85" s="61"/>
      <c r="L85" s="60"/>
      <c r="M85" s="56"/>
      <c r="N85" s="57"/>
      <c r="O85" s="58"/>
      <c r="P85" s="227"/>
      <c r="Q85" s="228"/>
      <c r="R85" s="229"/>
    </row>
    <row r="86" spans="1:18">
      <c r="A86" s="225"/>
      <c r="B86" s="230"/>
      <c r="C86" s="56"/>
      <c r="D86" s="57"/>
      <c r="E86" s="58"/>
      <c r="F86" s="59"/>
      <c r="G86" s="60"/>
      <c r="H86" s="60"/>
      <c r="I86" s="60"/>
      <c r="J86" s="60"/>
      <c r="K86" s="61"/>
      <c r="L86" s="60"/>
      <c r="M86" s="56"/>
      <c r="N86" s="57"/>
      <c r="O86" s="58"/>
      <c r="P86" s="227"/>
      <c r="Q86" s="228"/>
      <c r="R86" s="229"/>
    </row>
    <row r="87" spans="1:18">
      <c r="A87" s="225"/>
      <c r="B87" s="56"/>
      <c r="C87" s="56"/>
      <c r="D87" s="57"/>
      <c r="E87" s="58"/>
      <c r="F87" s="59"/>
      <c r="G87" s="60"/>
      <c r="H87" s="60"/>
      <c r="I87" s="60"/>
      <c r="J87" s="60"/>
      <c r="K87" s="61"/>
      <c r="L87" s="60"/>
      <c r="M87" s="56"/>
      <c r="N87" s="57"/>
      <c r="O87" s="58"/>
      <c r="P87" s="227"/>
      <c r="Q87" s="228"/>
      <c r="R87" s="229"/>
    </row>
    <row r="88" spans="1:18">
      <c r="A88" s="225"/>
      <c r="B88" s="230"/>
      <c r="C88" s="56"/>
      <c r="D88" s="57"/>
      <c r="E88" s="58"/>
      <c r="F88" s="59"/>
      <c r="G88" s="60"/>
      <c r="H88" s="60"/>
      <c r="I88" s="60"/>
      <c r="J88" s="60"/>
      <c r="K88" s="61"/>
      <c r="L88" s="60"/>
      <c r="M88" s="56"/>
      <c r="N88" s="57"/>
      <c r="O88" s="58"/>
      <c r="P88" s="227"/>
      <c r="Q88" s="228"/>
      <c r="R88" s="229"/>
    </row>
    <row r="89" spans="1:18">
      <c r="A89" s="225"/>
      <c r="B89" s="56"/>
      <c r="C89" s="56"/>
      <c r="D89" s="57"/>
      <c r="E89" s="58"/>
      <c r="F89" s="59"/>
      <c r="G89" s="60"/>
      <c r="H89" s="60"/>
      <c r="I89" s="60"/>
      <c r="J89" s="60"/>
      <c r="K89" s="61"/>
      <c r="L89" s="60"/>
      <c r="M89" s="56"/>
      <c r="N89" s="57"/>
      <c r="O89" s="58"/>
      <c r="P89" s="227"/>
      <c r="Q89" s="228"/>
      <c r="R89" s="229"/>
    </row>
    <row r="90" spans="1:18">
      <c r="A90" s="225"/>
      <c r="B90" s="56"/>
      <c r="C90" s="56"/>
      <c r="D90" s="57"/>
      <c r="E90" s="58"/>
      <c r="F90" s="59"/>
      <c r="G90" s="60"/>
      <c r="H90" s="60"/>
      <c r="I90" s="60"/>
      <c r="J90" s="60"/>
      <c r="K90" s="61"/>
      <c r="L90" s="60"/>
      <c r="M90" s="56"/>
      <c r="N90" s="57"/>
      <c r="O90" s="58"/>
      <c r="P90" s="227"/>
      <c r="Q90" s="228"/>
      <c r="R90" s="229"/>
    </row>
    <row r="91" spans="1:18">
      <c r="A91" s="225"/>
      <c r="B91" s="56"/>
      <c r="C91" s="56"/>
      <c r="D91" s="57"/>
      <c r="E91" s="58"/>
      <c r="F91" s="59"/>
      <c r="G91" s="60"/>
      <c r="H91" s="60"/>
      <c r="I91" s="60"/>
      <c r="J91" s="60"/>
      <c r="K91" s="61"/>
      <c r="L91" s="60"/>
      <c r="M91" s="56"/>
      <c r="N91" s="57"/>
      <c r="O91" s="58"/>
      <c r="P91" s="227"/>
      <c r="Q91" s="228"/>
      <c r="R91" s="229"/>
    </row>
    <row r="92" spans="1:18">
      <c r="A92" s="225"/>
      <c r="B92" s="56"/>
      <c r="C92" s="56"/>
      <c r="D92" s="57"/>
      <c r="E92" s="58"/>
      <c r="F92" s="59"/>
      <c r="G92" s="60"/>
      <c r="H92" s="60"/>
      <c r="I92" s="60"/>
      <c r="J92" s="60"/>
      <c r="K92" s="61"/>
      <c r="L92" s="60"/>
      <c r="M92" s="56"/>
      <c r="N92" s="57"/>
      <c r="O92" s="58"/>
      <c r="P92" s="227"/>
      <c r="Q92" s="228"/>
      <c r="R92" s="229"/>
    </row>
    <row r="93" spans="1:18">
      <c r="A93" s="225"/>
      <c r="B93" s="56"/>
      <c r="C93" s="56"/>
      <c r="D93" s="57"/>
      <c r="E93" s="58"/>
      <c r="F93" s="59"/>
      <c r="G93" s="60"/>
      <c r="H93" s="60"/>
      <c r="I93" s="60"/>
      <c r="J93" s="60"/>
      <c r="K93" s="61"/>
      <c r="L93" s="60"/>
      <c r="M93" s="56"/>
      <c r="N93" s="57"/>
      <c r="O93" s="58"/>
      <c r="P93" s="227"/>
      <c r="Q93" s="228"/>
      <c r="R93" s="229"/>
    </row>
    <row r="94" spans="1:18">
      <c r="A94" s="225"/>
      <c r="B94" s="56"/>
      <c r="C94" s="56"/>
      <c r="D94" s="57"/>
      <c r="E94" s="58"/>
      <c r="F94" s="59"/>
      <c r="G94" s="60"/>
      <c r="H94" s="60"/>
      <c r="I94" s="60"/>
      <c r="J94" s="60"/>
      <c r="K94" s="61"/>
      <c r="L94" s="60"/>
      <c r="M94" s="56"/>
      <c r="N94" s="57"/>
      <c r="O94" s="58"/>
      <c r="P94" s="227"/>
      <c r="Q94" s="228"/>
      <c r="R94" s="229"/>
    </row>
    <row r="95" spans="1:18">
      <c r="A95" s="225"/>
      <c r="B95" s="56"/>
      <c r="C95" s="56"/>
      <c r="D95" s="57"/>
      <c r="E95" s="58"/>
      <c r="F95" s="59"/>
      <c r="G95" s="60"/>
      <c r="H95" s="60"/>
      <c r="I95" s="60"/>
      <c r="J95" s="60"/>
      <c r="K95" s="61"/>
      <c r="L95" s="60"/>
      <c r="M95" s="56"/>
      <c r="N95" s="57"/>
      <c r="O95" s="58"/>
      <c r="P95" s="227"/>
      <c r="Q95" s="228"/>
      <c r="R95" s="229"/>
    </row>
    <row r="96" spans="1:18">
      <c r="A96" s="225"/>
      <c r="B96" s="56"/>
      <c r="C96" s="230"/>
      <c r="D96" s="230"/>
      <c r="E96" s="231"/>
      <c r="F96" s="231"/>
      <c r="G96" s="231"/>
      <c r="H96" s="231"/>
      <c r="I96" s="231"/>
      <c r="J96" s="231"/>
      <c r="K96" s="231"/>
      <c r="L96" s="60"/>
      <c r="M96" s="230"/>
      <c r="N96" s="231"/>
      <c r="O96" s="231"/>
      <c r="P96" s="227"/>
      <c r="Q96" s="228"/>
      <c r="R96" s="229"/>
    </row>
    <row r="97" spans="1:18">
      <c r="A97" s="225"/>
      <c r="B97" s="56"/>
      <c r="C97" s="56"/>
      <c r="D97" s="57"/>
      <c r="E97" s="61"/>
      <c r="F97" s="59"/>
      <c r="G97" s="59"/>
      <c r="H97" s="59"/>
      <c r="I97" s="59"/>
      <c r="J97" s="59"/>
      <c r="K97" s="61"/>
      <c r="L97" s="60"/>
      <c r="M97" s="56"/>
      <c r="N97" s="59"/>
      <c r="O97" s="61"/>
      <c r="P97" s="227"/>
      <c r="Q97" s="228"/>
      <c r="R97" s="229"/>
    </row>
    <row r="98" spans="1:18">
      <c r="A98" s="225"/>
      <c r="B98" s="56"/>
      <c r="C98" s="230"/>
      <c r="D98" s="230"/>
      <c r="E98" s="231"/>
      <c r="F98" s="231"/>
      <c r="G98" s="231"/>
      <c r="H98" s="231"/>
      <c r="I98" s="231"/>
      <c r="J98" s="231"/>
      <c r="K98" s="231"/>
      <c r="L98" s="60"/>
      <c r="M98" s="230"/>
      <c r="N98" s="231"/>
      <c r="O98" s="231"/>
      <c r="P98" s="227"/>
      <c r="Q98" s="228"/>
      <c r="R98" s="229"/>
    </row>
    <row r="99" spans="1:18">
      <c r="A99" s="225"/>
      <c r="B99" s="56"/>
      <c r="C99" s="56"/>
      <c r="D99" s="57"/>
      <c r="E99" s="61"/>
      <c r="F99" s="59"/>
      <c r="G99" s="60"/>
      <c r="H99" s="60"/>
      <c r="I99" s="60"/>
      <c r="J99" s="60"/>
      <c r="K99" s="61"/>
      <c r="L99" s="60"/>
      <c r="M99" s="56"/>
      <c r="N99" s="57"/>
      <c r="O99" s="58"/>
      <c r="P99" s="227"/>
      <c r="Q99" s="228"/>
      <c r="R99" s="229"/>
    </row>
    <row r="100" spans="1:18">
      <c r="A100" s="225"/>
      <c r="B100" s="56"/>
      <c r="C100" s="56"/>
      <c r="D100" s="57"/>
      <c r="E100" s="58"/>
      <c r="F100" s="59"/>
      <c r="G100" s="60"/>
      <c r="H100" s="60"/>
      <c r="I100" s="60"/>
      <c r="J100" s="60"/>
      <c r="K100" s="61"/>
      <c r="L100" s="60"/>
      <c r="M100" s="56"/>
      <c r="N100" s="57"/>
      <c r="O100" s="58"/>
      <c r="P100" s="227"/>
      <c r="Q100" s="228"/>
      <c r="R100" s="229"/>
    </row>
    <row r="101" spans="1:18">
      <c r="A101" s="225"/>
      <c r="B101" s="56"/>
      <c r="C101" s="56"/>
      <c r="D101" s="57"/>
      <c r="E101" s="62"/>
      <c r="F101" s="57"/>
      <c r="G101" s="57"/>
      <c r="H101" s="57"/>
      <c r="I101" s="57"/>
      <c r="J101" s="60"/>
      <c r="K101" s="61"/>
      <c r="L101" s="60"/>
      <c r="M101" s="56"/>
      <c r="N101" s="57"/>
      <c r="O101" s="62"/>
      <c r="P101" s="227"/>
      <c r="Q101" s="228"/>
      <c r="R101" s="229"/>
    </row>
    <row r="102" spans="1:18">
      <c r="A102" s="225"/>
      <c r="B102" s="56"/>
      <c r="C102" s="56"/>
      <c r="D102" s="57"/>
      <c r="E102" s="62"/>
      <c r="F102" s="57"/>
      <c r="G102" s="57"/>
      <c r="H102" s="57"/>
      <c r="I102" s="57"/>
      <c r="J102" s="60"/>
      <c r="K102" s="61"/>
      <c r="L102" s="60"/>
      <c r="M102" s="56"/>
      <c r="N102" s="57"/>
      <c r="O102" s="62"/>
      <c r="P102" s="227"/>
      <c r="Q102" s="228"/>
      <c r="R102" s="229"/>
    </row>
    <row r="103" spans="1:18">
      <c r="A103" s="225"/>
      <c r="B103" s="56"/>
      <c r="C103" s="56"/>
      <c r="D103" s="57"/>
      <c r="E103" s="62"/>
      <c r="F103" s="57"/>
      <c r="G103" s="57"/>
      <c r="H103" s="57"/>
      <c r="I103" s="57"/>
      <c r="J103" s="60"/>
      <c r="K103" s="61"/>
      <c r="L103" s="60"/>
      <c r="M103" s="56"/>
      <c r="N103" s="57"/>
      <c r="O103" s="62"/>
      <c r="P103" s="227"/>
      <c r="Q103" s="228"/>
      <c r="R103" s="229"/>
    </row>
    <row r="104" spans="1:18">
      <c r="A104" s="225"/>
      <c r="B104" s="232"/>
      <c r="C104" s="56"/>
      <c r="D104" s="57"/>
      <c r="E104" s="62"/>
      <c r="F104" s="57"/>
      <c r="G104" s="57"/>
      <c r="H104" s="57"/>
      <c r="I104" s="57"/>
      <c r="J104" s="60"/>
      <c r="K104" s="61"/>
      <c r="L104" s="60"/>
      <c r="M104" s="56"/>
      <c r="N104" s="57"/>
      <c r="O104" s="62"/>
      <c r="P104" s="227"/>
      <c r="Q104" s="228"/>
      <c r="R104" s="229"/>
    </row>
    <row r="105" spans="1:18">
      <c r="A105" s="225"/>
      <c r="B105" s="232"/>
      <c r="C105" s="56"/>
      <c r="D105" s="57"/>
      <c r="E105" s="62"/>
      <c r="F105" s="57"/>
      <c r="G105" s="57"/>
      <c r="H105" s="57"/>
      <c r="I105" s="57"/>
      <c r="J105" s="60"/>
      <c r="K105" s="61"/>
      <c r="L105" s="60"/>
      <c r="M105" s="56"/>
      <c r="N105" s="57"/>
      <c r="O105" s="62"/>
      <c r="P105" s="227"/>
      <c r="Q105" s="228"/>
      <c r="R105" s="229"/>
    </row>
    <row r="106" spans="1:18">
      <c r="A106" s="225"/>
      <c r="B106" s="232"/>
      <c r="C106" s="56"/>
      <c r="D106" s="57"/>
      <c r="E106" s="62"/>
      <c r="F106" s="57"/>
      <c r="G106" s="57"/>
      <c r="H106" s="57"/>
      <c r="I106" s="57"/>
      <c r="J106" s="60"/>
      <c r="K106" s="61"/>
      <c r="L106" s="60"/>
      <c r="M106" s="56"/>
      <c r="N106" s="57"/>
      <c r="O106" s="62"/>
      <c r="P106" s="227"/>
      <c r="Q106" s="228"/>
      <c r="R106" s="229"/>
    </row>
    <row r="107" spans="1:18">
      <c r="A107" s="225"/>
      <c r="B107" s="232"/>
      <c r="C107" s="56"/>
      <c r="D107" s="57"/>
      <c r="E107" s="62"/>
      <c r="F107" s="57"/>
      <c r="G107" s="57"/>
      <c r="H107" s="57"/>
      <c r="I107" s="57"/>
      <c r="J107" s="60"/>
      <c r="K107" s="61"/>
      <c r="L107" s="60"/>
      <c r="M107" s="56"/>
      <c r="N107" s="57"/>
      <c r="O107" s="62"/>
      <c r="P107" s="227"/>
      <c r="Q107" s="228"/>
      <c r="R107" s="229"/>
    </row>
    <row r="108" spans="1:18">
      <c r="A108" s="225"/>
      <c r="B108" s="232"/>
      <c r="C108" s="56"/>
      <c r="D108" s="57"/>
      <c r="E108" s="62"/>
      <c r="F108" s="57"/>
      <c r="G108" s="57"/>
      <c r="H108" s="57"/>
      <c r="I108" s="57"/>
      <c r="J108" s="60"/>
      <c r="K108" s="61"/>
      <c r="L108" s="60"/>
      <c r="M108" s="56"/>
      <c r="N108" s="57"/>
      <c r="O108" s="62"/>
      <c r="P108" s="227"/>
      <c r="Q108" s="228"/>
      <c r="R108" s="229"/>
    </row>
    <row r="109" spans="1:18">
      <c r="A109" s="225"/>
      <c r="B109" s="232"/>
      <c r="C109" s="56"/>
      <c r="D109" s="57"/>
      <c r="E109" s="62"/>
      <c r="F109" s="57"/>
      <c r="G109" s="57"/>
      <c r="H109" s="57"/>
      <c r="I109" s="57"/>
      <c r="J109" s="60"/>
      <c r="K109" s="61"/>
      <c r="L109" s="60"/>
      <c r="M109" s="56"/>
      <c r="N109" s="57"/>
      <c r="O109" s="62"/>
      <c r="P109" s="227"/>
      <c r="Q109" s="228"/>
      <c r="R109" s="229"/>
    </row>
    <row r="110" spans="1:18">
      <c r="A110" s="225"/>
      <c r="B110" s="232"/>
      <c r="C110" s="56"/>
      <c r="D110" s="57"/>
      <c r="E110" s="62"/>
      <c r="F110" s="57"/>
      <c r="G110" s="57"/>
      <c r="H110" s="57"/>
      <c r="I110" s="57"/>
      <c r="J110" s="60"/>
      <c r="K110" s="61"/>
      <c r="L110" s="60"/>
      <c r="M110" s="56"/>
      <c r="N110" s="57"/>
      <c r="O110" s="62"/>
      <c r="P110" s="227"/>
      <c r="Q110" s="228"/>
      <c r="R110" s="229"/>
    </row>
    <row r="111" spans="1:18">
      <c r="A111" s="225"/>
      <c r="B111" s="232"/>
      <c r="C111" s="56"/>
      <c r="D111" s="57"/>
      <c r="E111" s="62"/>
      <c r="F111" s="57"/>
      <c r="G111" s="57"/>
      <c r="H111" s="57"/>
      <c r="I111" s="57"/>
      <c r="J111" s="60"/>
      <c r="K111" s="61"/>
      <c r="L111" s="60"/>
      <c r="M111" s="56"/>
      <c r="N111" s="57"/>
      <c r="O111" s="62"/>
      <c r="P111" s="227"/>
      <c r="Q111" s="228"/>
      <c r="R111" s="229"/>
    </row>
    <row r="112" spans="1:18">
      <c r="A112" s="225"/>
      <c r="B112" s="232"/>
      <c r="C112" s="56"/>
      <c r="D112" s="57"/>
      <c r="E112" s="62"/>
      <c r="F112" s="57"/>
      <c r="G112" s="57"/>
      <c r="H112" s="57"/>
      <c r="I112" s="57"/>
      <c r="J112" s="60"/>
      <c r="K112" s="61"/>
      <c r="L112" s="230"/>
      <c r="M112" s="56"/>
      <c r="N112" s="57"/>
      <c r="O112" s="62"/>
      <c r="P112" s="227"/>
      <c r="Q112" s="228"/>
      <c r="R112" s="229"/>
    </row>
    <row r="113" spans="1:18">
      <c r="A113" s="225"/>
      <c r="C113" s="56"/>
      <c r="D113" s="57"/>
      <c r="E113" s="62"/>
      <c r="F113" s="57"/>
      <c r="G113" s="57"/>
      <c r="H113" s="57"/>
      <c r="I113" s="57"/>
      <c r="J113" s="60"/>
      <c r="K113" s="61"/>
      <c r="L113" s="230"/>
      <c r="M113" s="56"/>
      <c r="N113" s="57"/>
      <c r="O113" s="62"/>
      <c r="P113" s="227"/>
      <c r="Q113" s="228"/>
      <c r="R113" s="229"/>
    </row>
    <row r="114" spans="1:18">
      <c r="A114" s="225"/>
      <c r="C114" s="232"/>
      <c r="D114" s="231"/>
      <c r="E114" s="229"/>
      <c r="F114" s="233"/>
      <c r="G114" s="229"/>
      <c r="H114" s="229"/>
      <c r="I114" s="229"/>
      <c r="J114" s="233"/>
      <c r="K114" s="229"/>
      <c r="L114" s="233"/>
      <c r="M114" s="229"/>
      <c r="N114" s="229"/>
      <c r="O114" s="229"/>
      <c r="P114" s="227"/>
      <c r="Q114" s="228"/>
      <c r="R114" s="229"/>
    </row>
    <row r="115" spans="1:18">
      <c r="A115" s="225"/>
      <c r="C115" s="232"/>
      <c r="D115" s="231"/>
      <c r="E115" s="229"/>
      <c r="F115" s="233"/>
      <c r="G115" s="229"/>
      <c r="H115" s="229"/>
      <c r="I115" s="229"/>
      <c r="J115" s="233"/>
      <c r="K115" s="229"/>
      <c r="L115" s="233"/>
      <c r="M115" s="229"/>
      <c r="N115" s="229"/>
      <c r="O115" s="229"/>
      <c r="P115" s="227"/>
      <c r="Q115" s="228"/>
      <c r="R115" s="229"/>
    </row>
    <row r="116" spans="1:18">
      <c r="A116" s="225"/>
      <c r="C116" s="232"/>
      <c r="D116" s="231"/>
      <c r="E116" s="229"/>
      <c r="F116" s="233"/>
      <c r="G116" s="229"/>
      <c r="H116" s="229"/>
      <c r="I116" s="229"/>
      <c r="J116" s="233"/>
      <c r="K116" s="229"/>
      <c r="L116" s="233"/>
      <c r="M116" s="229"/>
      <c r="N116" s="229"/>
      <c r="O116" s="229"/>
      <c r="P116" s="227"/>
      <c r="Q116" s="228"/>
      <c r="R116" s="229"/>
    </row>
    <row r="117" spans="1:18">
      <c r="A117" s="225"/>
      <c r="C117" s="232"/>
      <c r="D117" s="231"/>
      <c r="E117" s="229"/>
      <c r="F117" s="233"/>
      <c r="G117" s="229"/>
      <c r="H117" s="229"/>
      <c r="I117" s="229"/>
      <c r="J117" s="233"/>
      <c r="K117" s="229"/>
      <c r="L117" s="233"/>
      <c r="M117" s="229"/>
      <c r="N117" s="229"/>
      <c r="O117" s="229"/>
      <c r="P117" s="227"/>
      <c r="Q117" s="228"/>
      <c r="R117" s="229"/>
    </row>
    <row r="118" spans="1:18">
      <c r="A118" s="225"/>
      <c r="C118" s="232"/>
      <c r="D118" s="231"/>
      <c r="E118" s="229"/>
      <c r="F118" s="233"/>
      <c r="G118" s="229"/>
      <c r="H118" s="229"/>
      <c r="I118" s="229"/>
      <c r="J118" s="233"/>
      <c r="K118" s="229"/>
      <c r="L118" s="233"/>
      <c r="M118" s="229"/>
      <c r="N118" s="229"/>
      <c r="O118" s="229"/>
      <c r="P118" s="227"/>
      <c r="Q118" s="228"/>
      <c r="R118" s="229"/>
    </row>
    <row r="119" spans="1:18">
      <c r="A119" s="225"/>
      <c r="C119" s="232"/>
      <c r="D119" s="231"/>
      <c r="E119" s="229"/>
      <c r="F119" s="233"/>
      <c r="G119" s="229"/>
      <c r="H119" s="229"/>
      <c r="I119" s="229"/>
      <c r="J119" s="233"/>
      <c r="K119" s="229"/>
      <c r="L119" s="233"/>
      <c r="M119" s="229"/>
      <c r="N119" s="229"/>
      <c r="O119" s="229"/>
      <c r="P119" s="227"/>
      <c r="Q119" s="228"/>
      <c r="R119" s="229"/>
    </row>
    <row r="120" spans="1:18">
      <c r="A120" s="225"/>
      <c r="C120" s="232"/>
      <c r="D120" s="231"/>
      <c r="E120" s="229"/>
      <c r="F120" s="233"/>
      <c r="G120" s="229"/>
      <c r="H120" s="229"/>
      <c r="I120" s="229"/>
      <c r="J120" s="233"/>
      <c r="K120" s="229"/>
      <c r="L120" s="233"/>
      <c r="M120" s="229"/>
      <c r="N120" s="229"/>
      <c r="O120" s="229"/>
      <c r="P120" s="227"/>
      <c r="Q120" s="228"/>
      <c r="R120" s="229"/>
    </row>
    <row r="121" spans="1:18">
      <c r="A121" s="225"/>
      <c r="C121" s="232"/>
      <c r="D121" s="231"/>
      <c r="E121" s="229"/>
      <c r="F121" s="233"/>
      <c r="G121" s="229"/>
      <c r="H121" s="229"/>
      <c r="I121" s="229"/>
      <c r="J121" s="233"/>
      <c r="K121" s="229"/>
      <c r="L121" s="233"/>
      <c r="M121" s="229"/>
      <c r="N121" s="229"/>
      <c r="O121" s="229"/>
      <c r="P121" s="227"/>
      <c r="Q121" s="228"/>
      <c r="R121" s="229"/>
    </row>
    <row r="122" spans="1:18">
      <c r="A122" s="225"/>
      <c r="C122" s="232"/>
      <c r="D122" s="231"/>
      <c r="E122" s="229"/>
      <c r="F122" s="233"/>
      <c r="G122" s="229"/>
      <c r="H122" s="229"/>
      <c r="I122" s="229"/>
      <c r="J122" s="233"/>
      <c r="K122" s="229"/>
      <c r="L122" s="233"/>
      <c r="M122" s="229"/>
      <c r="N122" s="229"/>
      <c r="O122" s="229"/>
      <c r="P122" s="227"/>
      <c r="Q122" s="228"/>
      <c r="R122" s="229"/>
    </row>
  </sheetData>
  <mergeCells count="42">
    <mergeCell ref="H5:I5"/>
    <mergeCell ref="J5:K5"/>
    <mergeCell ref="L5:M5"/>
    <mergeCell ref="B12:C12"/>
    <mergeCell ref="B6:C6"/>
    <mergeCell ref="B7:C7"/>
    <mergeCell ref="B8:C8"/>
    <mergeCell ref="B9:C9"/>
    <mergeCell ref="B10:C10"/>
    <mergeCell ref="B11:C11"/>
    <mergeCell ref="B22:C24"/>
    <mergeCell ref="B2:R2"/>
    <mergeCell ref="B3:E3"/>
    <mergeCell ref="B4:C4"/>
    <mergeCell ref="D4:E4"/>
    <mergeCell ref="F4:G4"/>
    <mergeCell ref="H4:I4"/>
    <mergeCell ref="J4:K4"/>
    <mergeCell ref="L4:M4"/>
    <mergeCell ref="N4:N5"/>
    <mergeCell ref="O4:O5"/>
    <mergeCell ref="P4:P5"/>
    <mergeCell ref="Q4:Q5"/>
    <mergeCell ref="B5:C5"/>
    <mergeCell ref="D5:E5"/>
    <mergeCell ref="F5:G5"/>
    <mergeCell ref="B34:C36"/>
    <mergeCell ref="E16:F17"/>
    <mergeCell ref="I16:J18"/>
    <mergeCell ref="G16:H17"/>
    <mergeCell ref="I19:J21"/>
    <mergeCell ref="I22:J24"/>
    <mergeCell ref="I25:J27"/>
    <mergeCell ref="I28:J30"/>
    <mergeCell ref="I31:J33"/>
    <mergeCell ref="I34:J36"/>
    <mergeCell ref="D16:D18"/>
    <mergeCell ref="B16:C18"/>
    <mergeCell ref="B19:C21"/>
    <mergeCell ref="B31:C33"/>
    <mergeCell ref="B28:C30"/>
    <mergeCell ref="B25:C2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134"/>
  <sheetViews>
    <sheetView workbookViewId="0">
      <selection activeCell="K7" sqref="K7"/>
    </sheetView>
  </sheetViews>
  <sheetFormatPr defaultColWidth="8.85546875" defaultRowHeight="23.25"/>
  <cols>
    <col min="1" max="1" width="1.7109375" style="37" customWidth="1"/>
    <col min="2" max="2" width="4.85546875" style="41" customWidth="1"/>
    <col min="3" max="3" width="3.28515625" style="41" customWidth="1"/>
    <col min="4" max="4" width="5.28515625" style="41" customWidth="1"/>
    <col min="5" max="5" width="3.140625" style="41" customWidth="1"/>
    <col min="6" max="6" width="8" style="41" customWidth="1"/>
    <col min="7" max="7" width="3.42578125" style="41" customWidth="1"/>
    <col min="8" max="8" width="3.140625" style="41" customWidth="1"/>
    <col min="9" max="9" width="8.7109375" style="41" customWidth="1"/>
    <col min="10" max="10" width="3.42578125" style="41" customWidth="1"/>
    <col min="11" max="11" width="6.42578125" style="41" customWidth="1"/>
    <col min="12" max="12" width="3.140625" style="41" customWidth="1"/>
    <col min="13" max="13" width="8" style="41" customWidth="1"/>
    <col min="14" max="14" width="3.42578125" style="41" customWidth="1"/>
    <col min="15" max="15" width="3.140625" style="41" customWidth="1"/>
    <col min="16" max="16" width="8.7109375" style="41" customWidth="1"/>
    <col min="17" max="17" width="3.42578125" style="41" customWidth="1"/>
    <col min="18" max="18" width="6.42578125" style="41" customWidth="1"/>
    <col min="19" max="19" width="3.140625" style="41" customWidth="1"/>
    <col min="20" max="20" width="8" style="41" customWidth="1"/>
    <col min="21" max="21" width="3.42578125" style="41" customWidth="1"/>
    <col min="22" max="22" width="3.140625" style="41" customWidth="1"/>
    <col min="23" max="23" width="8.7109375" style="41" customWidth="1"/>
    <col min="24" max="24" width="3.42578125" style="41" customWidth="1"/>
    <col min="25" max="25" width="6.42578125" style="41" customWidth="1"/>
    <col min="26" max="26" width="3.140625" style="41" customWidth="1"/>
    <col min="27" max="27" width="8" style="41" customWidth="1"/>
    <col min="28" max="28" width="3.42578125" style="41" customWidth="1"/>
  </cols>
  <sheetData>
    <row r="1" spans="1:28" ht="26.25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ht="26.25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 spans="1:28" ht="30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spans="1:28">
      <c r="B4" s="469" t="s">
        <v>86</v>
      </c>
      <c r="C4" s="470"/>
      <c r="D4" s="470"/>
      <c r="E4" s="470"/>
      <c r="F4" s="470"/>
      <c r="G4" s="471"/>
      <c r="I4" s="469" t="s">
        <v>81</v>
      </c>
      <c r="J4" s="470"/>
      <c r="K4" s="470"/>
      <c r="L4" s="470"/>
      <c r="M4" s="470"/>
      <c r="N4" s="471"/>
      <c r="P4" s="469" t="s">
        <v>81</v>
      </c>
      <c r="Q4" s="470"/>
      <c r="R4" s="470"/>
      <c r="S4" s="470"/>
      <c r="T4" s="470"/>
      <c r="U4" s="471"/>
      <c r="W4" s="469" t="s">
        <v>81</v>
      </c>
      <c r="X4" s="470"/>
      <c r="Y4" s="470"/>
      <c r="Z4" s="470"/>
      <c r="AA4" s="470"/>
      <c r="AB4" s="471"/>
    </row>
    <row r="5" spans="1:28" ht="26.25">
      <c r="B5" s="482" t="s">
        <v>49</v>
      </c>
      <c r="C5" s="483"/>
      <c r="D5" s="483"/>
      <c r="E5" s="483"/>
      <c r="F5" s="483"/>
      <c r="G5" s="484"/>
      <c r="I5" s="472" t="s">
        <v>82</v>
      </c>
      <c r="J5" s="473"/>
      <c r="K5" s="473"/>
      <c r="L5" s="473"/>
      <c r="M5" s="473"/>
      <c r="N5" s="474"/>
      <c r="P5" s="472" t="s">
        <v>87</v>
      </c>
      <c r="Q5" s="473"/>
      <c r="R5" s="473"/>
      <c r="S5" s="473"/>
      <c r="T5" s="473"/>
      <c r="U5" s="474"/>
      <c r="W5" s="472" t="s">
        <v>88</v>
      </c>
      <c r="X5" s="473"/>
      <c r="Y5" s="473"/>
      <c r="Z5" s="473"/>
      <c r="AA5" s="473"/>
      <c r="AB5" s="474"/>
    </row>
    <row r="6" spans="1:28" ht="26.25">
      <c r="A6" s="42"/>
      <c r="B6" s="485" t="s">
        <v>50</v>
      </c>
      <c r="C6" s="486"/>
      <c r="D6" s="487"/>
      <c r="E6" s="488">
        <v>42488</v>
      </c>
      <c r="F6" s="489"/>
      <c r="G6" s="490"/>
      <c r="I6" s="475" t="s">
        <v>50</v>
      </c>
      <c r="J6" s="476"/>
      <c r="K6" s="476"/>
      <c r="L6" s="477"/>
      <c r="M6" s="478"/>
      <c r="N6" s="479"/>
      <c r="P6" s="475" t="s">
        <v>50</v>
      </c>
      <c r="Q6" s="476"/>
      <c r="R6" s="476"/>
      <c r="S6" s="477">
        <v>42525</v>
      </c>
      <c r="T6" s="478"/>
      <c r="U6" s="479"/>
      <c r="W6" s="475" t="s">
        <v>50</v>
      </c>
      <c r="X6" s="476"/>
      <c r="Y6" s="476"/>
      <c r="Z6" s="477"/>
      <c r="AA6" s="478"/>
      <c r="AB6" s="479"/>
    </row>
    <row r="7" spans="1:28">
      <c r="A7" s="42"/>
      <c r="B7" s="45">
        <v>1</v>
      </c>
      <c r="C7" s="46" t="s">
        <v>51</v>
      </c>
      <c r="D7" s="47">
        <v>0.21</v>
      </c>
      <c r="E7" s="48" t="s">
        <v>52</v>
      </c>
      <c r="F7" s="49">
        <f t="shared" ref="F7:F22" si="0">D7/1000</f>
        <v>2.0999999999999998E-4</v>
      </c>
      <c r="G7" s="50" t="s">
        <v>51</v>
      </c>
      <c r="I7" s="480">
        <v>2</v>
      </c>
      <c r="J7" s="82" t="s">
        <v>83</v>
      </c>
      <c r="K7" s="83"/>
      <c r="L7" s="84" t="s">
        <v>84</v>
      </c>
      <c r="M7" s="85">
        <f>K7/1000</f>
        <v>0</v>
      </c>
      <c r="N7" s="86" t="s">
        <v>51</v>
      </c>
      <c r="P7" s="467">
        <v>13.9962</v>
      </c>
      <c r="Q7" s="82" t="s">
        <v>83</v>
      </c>
      <c r="R7" s="88">
        <f>SQRT(0.37)^2+((1.3*10^-3)*P7)^2</f>
        <v>0.37033106020840356</v>
      </c>
      <c r="S7" s="84" t="s">
        <v>84</v>
      </c>
      <c r="T7" s="85">
        <f>R7/1000</f>
        <v>3.7033106020840359E-4</v>
      </c>
      <c r="U7" s="86" t="s">
        <v>51</v>
      </c>
      <c r="W7" s="467">
        <v>49.996499999999997</v>
      </c>
      <c r="X7" s="82" t="s">
        <v>83</v>
      </c>
      <c r="Y7" s="83"/>
      <c r="Z7" s="84" t="s">
        <v>84</v>
      </c>
      <c r="AA7" s="85">
        <f>Y7/1000</f>
        <v>0</v>
      </c>
      <c r="AB7" s="86" t="s">
        <v>51</v>
      </c>
    </row>
    <row r="8" spans="1:28">
      <c r="A8" s="42"/>
      <c r="B8" s="51">
        <v>1.01</v>
      </c>
      <c r="C8" s="46" t="s">
        <v>51</v>
      </c>
      <c r="D8" s="47">
        <v>0.21</v>
      </c>
      <c r="E8" s="48" t="s">
        <v>52</v>
      </c>
      <c r="F8" s="49">
        <f t="shared" si="0"/>
        <v>2.0999999999999998E-4</v>
      </c>
      <c r="G8" s="50" t="s">
        <v>51</v>
      </c>
      <c r="I8" s="481"/>
      <c r="J8" s="87" t="s">
        <v>85</v>
      </c>
      <c r="K8" s="83"/>
      <c r="L8" s="84" t="s">
        <v>84</v>
      </c>
      <c r="M8" s="85">
        <f>K8/1000</f>
        <v>0</v>
      </c>
      <c r="N8" s="86" t="s">
        <v>51</v>
      </c>
      <c r="P8" s="468"/>
      <c r="Q8" s="87" t="s">
        <v>85</v>
      </c>
      <c r="R8" s="88">
        <f>SQRT(0.37)^2+((1.3*10^-3)*P7)^2</f>
        <v>0.37033106020840356</v>
      </c>
      <c r="S8" s="84" t="s">
        <v>84</v>
      </c>
      <c r="T8" s="85">
        <f>R8/1000</f>
        <v>3.7033106020840359E-4</v>
      </c>
      <c r="U8" s="86" t="s">
        <v>51</v>
      </c>
      <c r="W8" s="468"/>
      <c r="X8" s="87" t="s">
        <v>85</v>
      </c>
      <c r="Y8" s="83"/>
      <c r="Z8" s="84" t="s">
        <v>84</v>
      </c>
      <c r="AA8" s="85">
        <f>Y8/1000</f>
        <v>0</v>
      </c>
      <c r="AB8" s="86" t="s">
        <v>51</v>
      </c>
    </row>
    <row r="9" spans="1:28">
      <c r="A9" s="42"/>
      <c r="B9" s="51">
        <v>1.05</v>
      </c>
      <c r="C9" s="46" t="s">
        <v>51</v>
      </c>
      <c r="D9" s="47">
        <v>0.21</v>
      </c>
      <c r="E9" s="48" t="s">
        <v>52</v>
      </c>
      <c r="F9" s="49">
        <f t="shared" si="0"/>
        <v>2.0999999999999998E-4</v>
      </c>
      <c r="G9" s="50" t="s">
        <v>51</v>
      </c>
      <c r="I9" s="480">
        <v>3</v>
      </c>
      <c r="J9" s="82" t="s">
        <v>83</v>
      </c>
      <c r="K9" s="83"/>
      <c r="L9" s="84" t="s">
        <v>84</v>
      </c>
      <c r="M9" s="85">
        <f>K9/1000</f>
        <v>0</v>
      </c>
      <c r="N9" s="86" t="s">
        <v>51</v>
      </c>
    </row>
    <row r="10" spans="1:28">
      <c r="A10" s="42"/>
      <c r="B10" s="51">
        <v>1.1000000000000001</v>
      </c>
      <c r="C10" s="46" t="s">
        <v>51</v>
      </c>
      <c r="D10" s="47">
        <v>0.21</v>
      </c>
      <c r="E10" s="48" t="s">
        <v>52</v>
      </c>
      <c r="F10" s="49">
        <f t="shared" si="0"/>
        <v>2.0999999999999998E-4</v>
      </c>
      <c r="G10" s="50" t="s">
        <v>51</v>
      </c>
      <c r="I10" s="481"/>
      <c r="J10" s="87" t="s">
        <v>85</v>
      </c>
      <c r="K10" s="83"/>
      <c r="L10" s="84" t="s">
        <v>84</v>
      </c>
      <c r="M10" s="85">
        <f t="shared" ref="M10:M38" si="1">K10/1000</f>
        <v>0</v>
      </c>
      <c r="N10" s="86" t="s">
        <v>51</v>
      </c>
    </row>
    <row r="11" spans="1:28">
      <c r="A11" s="44"/>
      <c r="B11" s="45">
        <v>2</v>
      </c>
      <c r="C11" s="46" t="s">
        <v>51</v>
      </c>
      <c r="D11" s="47">
        <v>0.21</v>
      </c>
      <c r="E11" s="48" t="s">
        <v>52</v>
      </c>
      <c r="F11" s="49">
        <f t="shared" si="0"/>
        <v>2.0999999999999998E-4</v>
      </c>
      <c r="G11" s="50" t="s">
        <v>51</v>
      </c>
      <c r="I11" s="480">
        <v>4</v>
      </c>
      <c r="J11" s="82" t="s">
        <v>83</v>
      </c>
      <c r="K11" s="83"/>
      <c r="L11" s="84" t="s">
        <v>84</v>
      </c>
      <c r="M11" s="85">
        <f t="shared" si="1"/>
        <v>0</v>
      </c>
      <c r="N11" s="86" t="s">
        <v>51</v>
      </c>
    </row>
    <row r="12" spans="1:28">
      <c r="A12" s="44"/>
      <c r="B12" s="45">
        <v>5</v>
      </c>
      <c r="C12" s="46" t="s">
        <v>51</v>
      </c>
      <c r="D12" s="47">
        <v>0.21</v>
      </c>
      <c r="E12" s="48" t="s">
        <v>52</v>
      </c>
      <c r="F12" s="49">
        <f t="shared" si="0"/>
        <v>2.0999999999999998E-4</v>
      </c>
      <c r="G12" s="50" t="s">
        <v>51</v>
      </c>
      <c r="I12" s="481"/>
      <c r="J12" s="87" t="s">
        <v>85</v>
      </c>
      <c r="K12" s="83"/>
      <c r="L12" s="84" t="s">
        <v>84</v>
      </c>
      <c r="M12" s="85">
        <f t="shared" si="1"/>
        <v>0</v>
      </c>
      <c r="N12" s="86" t="s">
        <v>51</v>
      </c>
    </row>
    <row r="13" spans="1:28">
      <c r="A13" s="44"/>
      <c r="B13" s="45">
        <v>10</v>
      </c>
      <c r="C13" s="46" t="s">
        <v>51</v>
      </c>
      <c r="D13" s="47">
        <v>0.21</v>
      </c>
      <c r="E13" s="48" t="s">
        <v>52</v>
      </c>
      <c r="F13" s="49">
        <f t="shared" si="0"/>
        <v>2.0999999999999998E-4</v>
      </c>
      <c r="G13" s="50" t="s">
        <v>51</v>
      </c>
      <c r="I13" s="480">
        <v>5</v>
      </c>
      <c r="J13" s="82" t="s">
        <v>83</v>
      </c>
      <c r="K13" s="83"/>
      <c r="L13" s="84" t="s">
        <v>84</v>
      </c>
      <c r="M13" s="85">
        <f t="shared" si="1"/>
        <v>0</v>
      </c>
      <c r="N13" s="86" t="s">
        <v>51</v>
      </c>
    </row>
    <row r="14" spans="1:28">
      <c r="A14" s="44"/>
      <c r="B14" s="45">
        <v>20</v>
      </c>
      <c r="C14" s="46" t="s">
        <v>51</v>
      </c>
      <c r="D14" s="47">
        <v>0.23</v>
      </c>
      <c r="E14" s="48" t="s">
        <v>52</v>
      </c>
      <c r="F14" s="49">
        <f t="shared" si="0"/>
        <v>2.3000000000000001E-4</v>
      </c>
      <c r="G14" s="50" t="s">
        <v>51</v>
      </c>
      <c r="I14" s="481"/>
      <c r="J14" s="87" t="s">
        <v>85</v>
      </c>
      <c r="K14" s="83"/>
      <c r="L14" s="84" t="s">
        <v>84</v>
      </c>
      <c r="M14" s="85">
        <f t="shared" si="1"/>
        <v>0</v>
      </c>
      <c r="N14" s="86" t="s">
        <v>51</v>
      </c>
    </row>
    <row r="15" spans="1:28">
      <c r="A15" s="44"/>
      <c r="B15" s="45">
        <v>30</v>
      </c>
      <c r="C15" s="46" t="s">
        <v>51</v>
      </c>
      <c r="D15" s="47">
        <v>0.27</v>
      </c>
      <c r="E15" s="48" t="s">
        <v>52</v>
      </c>
      <c r="F15" s="49">
        <f t="shared" si="0"/>
        <v>2.7E-4</v>
      </c>
      <c r="G15" s="50" t="s">
        <v>51</v>
      </c>
      <c r="I15" s="480">
        <v>6</v>
      </c>
      <c r="J15" s="82" t="s">
        <v>83</v>
      </c>
      <c r="K15" s="83"/>
      <c r="L15" s="84" t="s">
        <v>84</v>
      </c>
      <c r="M15" s="85">
        <f t="shared" si="1"/>
        <v>0</v>
      </c>
      <c r="N15" s="86" t="s">
        <v>51</v>
      </c>
    </row>
    <row r="16" spans="1:28">
      <c r="A16" s="44"/>
      <c r="B16" s="45">
        <v>40</v>
      </c>
      <c r="C16" s="46" t="s">
        <v>51</v>
      </c>
      <c r="D16" s="47">
        <v>0.27</v>
      </c>
      <c r="E16" s="52" t="s">
        <v>52</v>
      </c>
      <c r="F16" s="49">
        <f t="shared" si="0"/>
        <v>2.7E-4</v>
      </c>
      <c r="G16" s="50" t="s">
        <v>51</v>
      </c>
      <c r="I16" s="481"/>
      <c r="J16" s="87" t="s">
        <v>85</v>
      </c>
      <c r="K16" s="83"/>
      <c r="L16" s="84" t="s">
        <v>84</v>
      </c>
      <c r="M16" s="85">
        <f t="shared" si="1"/>
        <v>0</v>
      </c>
      <c r="N16" s="86" t="s">
        <v>51</v>
      </c>
    </row>
    <row r="17" spans="1:14">
      <c r="A17" s="44"/>
      <c r="B17" s="45">
        <v>50</v>
      </c>
      <c r="C17" s="46" t="s">
        <v>51</v>
      </c>
      <c r="D17" s="47">
        <v>0.27</v>
      </c>
      <c r="E17" s="52" t="s">
        <v>52</v>
      </c>
      <c r="F17" s="49">
        <f t="shared" si="0"/>
        <v>2.7E-4</v>
      </c>
      <c r="G17" s="50" t="s">
        <v>51</v>
      </c>
      <c r="I17" s="480">
        <v>8</v>
      </c>
      <c r="J17" s="82" t="s">
        <v>83</v>
      </c>
      <c r="K17" s="83"/>
      <c r="L17" s="84" t="s">
        <v>84</v>
      </c>
      <c r="M17" s="85">
        <f t="shared" si="1"/>
        <v>0</v>
      </c>
      <c r="N17" s="86" t="s">
        <v>51</v>
      </c>
    </row>
    <row r="18" spans="1:14">
      <c r="A18" s="44"/>
      <c r="B18" s="45">
        <v>60</v>
      </c>
      <c r="C18" s="46" t="s">
        <v>51</v>
      </c>
      <c r="D18" s="47">
        <v>0.32</v>
      </c>
      <c r="E18" s="52" t="s">
        <v>52</v>
      </c>
      <c r="F18" s="49">
        <f t="shared" si="0"/>
        <v>3.2000000000000003E-4</v>
      </c>
      <c r="G18" s="50" t="s">
        <v>51</v>
      </c>
      <c r="I18" s="481"/>
      <c r="J18" s="87" t="s">
        <v>85</v>
      </c>
      <c r="K18" s="83"/>
      <c r="L18" s="84" t="s">
        <v>84</v>
      </c>
      <c r="M18" s="85">
        <f t="shared" si="1"/>
        <v>0</v>
      </c>
      <c r="N18" s="86" t="s">
        <v>51</v>
      </c>
    </row>
    <row r="19" spans="1:14">
      <c r="A19" s="43"/>
      <c r="B19" s="45">
        <v>70</v>
      </c>
      <c r="C19" s="46" t="s">
        <v>51</v>
      </c>
      <c r="D19" s="47">
        <v>0.32</v>
      </c>
      <c r="E19" s="52" t="s">
        <v>52</v>
      </c>
      <c r="F19" s="49">
        <f t="shared" si="0"/>
        <v>3.2000000000000003E-4</v>
      </c>
      <c r="G19" s="50" t="s">
        <v>51</v>
      </c>
      <c r="I19" s="480">
        <v>10</v>
      </c>
      <c r="J19" s="82" t="s">
        <v>83</v>
      </c>
      <c r="K19" s="83"/>
      <c r="L19" s="84" t="s">
        <v>84</v>
      </c>
      <c r="M19" s="85">
        <f t="shared" si="1"/>
        <v>0</v>
      </c>
      <c r="N19" s="86" t="s">
        <v>51</v>
      </c>
    </row>
    <row r="20" spans="1:14">
      <c r="A20" s="43"/>
      <c r="B20" s="45">
        <v>80</v>
      </c>
      <c r="C20" s="46" t="s">
        <v>51</v>
      </c>
      <c r="D20" s="47">
        <v>0.39</v>
      </c>
      <c r="E20" s="52" t="s">
        <v>52</v>
      </c>
      <c r="F20" s="49">
        <f t="shared" si="0"/>
        <v>3.8999999999999999E-4</v>
      </c>
      <c r="G20" s="50" t="s">
        <v>51</v>
      </c>
      <c r="I20" s="481"/>
      <c r="J20" s="87" t="s">
        <v>85</v>
      </c>
      <c r="K20" s="83"/>
      <c r="L20" s="84" t="s">
        <v>84</v>
      </c>
      <c r="M20" s="85">
        <f t="shared" si="1"/>
        <v>0</v>
      </c>
      <c r="N20" s="86" t="s">
        <v>51</v>
      </c>
    </row>
    <row r="21" spans="1:14">
      <c r="A21" s="43"/>
      <c r="B21" s="45">
        <v>90</v>
      </c>
      <c r="C21" s="46" t="s">
        <v>51</v>
      </c>
      <c r="D21" s="47">
        <v>0.39</v>
      </c>
      <c r="E21" s="52" t="s">
        <v>52</v>
      </c>
      <c r="F21" s="49">
        <f t="shared" si="0"/>
        <v>3.8999999999999999E-4</v>
      </c>
      <c r="G21" s="50" t="s">
        <v>51</v>
      </c>
      <c r="I21" s="480">
        <v>12</v>
      </c>
      <c r="J21" s="82" t="s">
        <v>83</v>
      </c>
      <c r="K21" s="83"/>
      <c r="L21" s="84" t="s">
        <v>84</v>
      </c>
      <c r="M21" s="85">
        <f t="shared" si="1"/>
        <v>0</v>
      </c>
      <c r="N21" s="86" t="s">
        <v>51</v>
      </c>
    </row>
    <row r="22" spans="1:14">
      <c r="A22" s="43"/>
      <c r="B22" s="45">
        <v>100</v>
      </c>
      <c r="C22" s="46" t="s">
        <v>51</v>
      </c>
      <c r="D22" s="47">
        <v>0.39</v>
      </c>
      <c r="E22" s="52" t="s">
        <v>52</v>
      </c>
      <c r="F22" s="49">
        <f t="shared" si="0"/>
        <v>3.8999999999999999E-4</v>
      </c>
      <c r="G22" s="50" t="s">
        <v>51</v>
      </c>
      <c r="I22" s="481"/>
      <c r="J22" s="87" t="s">
        <v>85</v>
      </c>
      <c r="K22" s="83"/>
      <c r="L22" s="84" t="s">
        <v>84</v>
      </c>
      <c r="M22" s="85">
        <f t="shared" si="1"/>
        <v>0</v>
      </c>
      <c r="N22" s="86" t="s">
        <v>51</v>
      </c>
    </row>
    <row r="23" spans="1:14">
      <c r="A23" s="43"/>
      <c r="I23" s="480">
        <v>16</v>
      </c>
      <c r="J23" s="82" t="s">
        <v>83</v>
      </c>
      <c r="K23" s="83"/>
      <c r="L23" s="84" t="s">
        <v>84</v>
      </c>
      <c r="M23" s="85">
        <f t="shared" si="1"/>
        <v>0</v>
      </c>
      <c r="N23" s="86" t="s">
        <v>51</v>
      </c>
    </row>
    <row r="24" spans="1:14">
      <c r="A24" s="43"/>
      <c r="I24" s="481"/>
      <c r="J24" s="87" t="s">
        <v>85</v>
      </c>
      <c r="K24" s="83"/>
      <c r="L24" s="84" t="s">
        <v>84</v>
      </c>
      <c r="M24" s="85">
        <f t="shared" si="1"/>
        <v>0</v>
      </c>
      <c r="N24" s="86" t="s">
        <v>51</v>
      </c>
    </row>
    <row r="25" spans="1:14">
      <c r="A25" s="43"/>
      <c r="I25" s="480">
        <v>18</v>
      </c>
      <c r="J25" s="82" t="s">
        <v>83</v>
      </c>
      <c r="K25" s="83"/>
      <c r="L25" s="84" t="s">
        <v>84</v>
      </c>
      <c r="M25" s="85">
        <f t="shared" si="1"/>
        <v>0</v>
      </c>
      <c r="N25" s="86" t="s">
        <v>51</v>
      </c>
    </row>
    <row r="26" spans="1:14">
      <c r="A26" s="43"/>
      <c r="I26" s="481"/>
      <c r="J26" s="87" t="s">
        <v>85</v>
      </c>
      <c r="K26" s="83"/>
      <c r="L26" s="84" t="s">
        <v>84</v>
      </c>
      <c r="M26" s="85">
        <f t="shared" si="1"/>
        <v>0</v>
      </c>
      <c r="N26" s="86" t="s">
        <v>51</v>
      </c>
    </row>
    <row r="27" spans="1:14">
      <c r="A27" s="43"/>
      <c r="I27" s="480">
        <v>20</v>
      </c>
      <c r="J27" s="82" t="s">
        <v>83</v>
      </c>
      <c r="K27" s="83"/>
      <c r="L27" s="84" t="s">
        <v>84</v>
      </c>
      <c r="M27" s="85">
        <f t="shared" si="1"/>
        <v>0</v>
      </c>
      <c r="N27" s="86" t="s">
        <v>51</v>
      </c>
    </row>
    <row r="28" spans="1:14">
      <c r="A28" s="43"/>
      <c r="I28" s="481"/>
      <c r="J28" s="87" t="s">
        <v>85</v>
      </c>
      <c r="K28" s="83"/>
      <c r="L28" s="84" t="s">
        <v>84</v>
      </c>
      <c r="M28" s="85">
        <f t="shared" si="1"/>
        <v>0</v>
      </c>
      <c r="N28" s="86" t="s">
        <v>51</v>
      </c>
    </row>
    <row r="29" spans="1:14">
      <c r="A29" s="54"/>
      <c r="I29" s="480">
        <v>22</v>
      </c>
      <c r="J29" s="82" t="s">
        <v>83</v>
      </c>
      <c r="K29" s="83"/>
      <c r="L29" s="84" t="s">
        <v>84</v>
      </c>
      <c r="M29" s="85">
        <f t="shared" si="1"/>
        <v>0</v>
      </c>
      <c r="N29" s="86" t="s">
        <v>51</v>
      </c>
    </row>
    <row r="30" spans="1:14">
      <c r="A30" s="54"/>
      <c r="I30" s="481"/>
      <c r="J30" s="87" t="s">
        <v>85</v>
      </c>
      <c r="K30" s="83"/>
      <c r="L30" s="84" t="s">
        <v>84</v>
      </c>
      <c r="M30" s="85">
        <f t="shared" si="1"/>
        <v>0</v>
      </c>
      <c r="N30" s="86" t="s">
        <v>51</v>
      </c>
    </row>
    <row r="31" spans="1:14">
      <c r="A31" s="54"/>
      <c r="I31" s="480">
        <v>25</v>
      </c>
      <c r="J31" s="82" t="s">
        <v>83</v>
      </c>
      <c r="K31" s="83"/>
      <c r="L31" s="84" t="s">
        <v>84</v>
      </c>
      <c r="M31" s="85">
        <f t="shared" si="1"/>
        <v>0</v>
      </c>
      <c r="N31" s="86" t="s">
        <v>51</v>
      </c>
    </row>
    <row r="32" spans="1:14">
      <c r="A32" s="54"/>
      <c r="I32" s="481"/>
      <c r="J32" s="87" t="s">
        <v>85</v>
      </c>
      <c r="K32" s="83"/>
      <c r="L32" s="84" t="s">
        <v>84</v>
      </c>
      <c r="M32" s="85">
        <f t="shared" si="1"/>
        <v>0</v>
      </c>
      <c r="N32" s="86" t="s">
        <v>51</v>
      </c>
    </row>
    <row r="33" spans="1:14">
      <c r="A33" s="54"/>
      <c r="I33" s="480">
        <v>28</v>
      </c>
      <c r="J33" s="82" t="s">
        <v>83</v>
      </c>
      <c r="K33" s="83"/>
      <c r="L33" s="84" t="s">
        <v>84</v>
      </c>
      <c r="M33" s="85">
        <f t="shared" si="1"/>
        <v>0</v>
      </c>
      <c r="N33" s="86" t="s">
        <v>51</v>
      </c>
    </row>
    <row r="34" spans="1:14">
      <c r="A34" s="54"/>
      <c r="I34" s="481"/>
      <c r="J34" s="87" t="s">
        <v>85</v>
      </c>
      <c r="K34" s="83"/>
      <c r="L34" s="84" t="s">
        <v>84</v>
      </c>
      <c r="M34" s="85">
        <f t="shared" si="1"/>
        <v>0</v>
      </c>
      <c r="N34" s="86" t="s">
        <v>51</v>
      </c>
    </row>
    <row r="35" spans="1:14">
      <c r="A35" s="54"/>
      <c r="I35" s="480">
        <v>30</v>
      </c>
      <c r="J35" s="82" t="s">
        <v>83</v>
      </c>
      <c r="K35" s="83"/>
      <c r="L35" s="84" t="s">
        <v>84</v>
      </c>
      <c r="M35" s="85">
        <f t="shared" si="1"/>
        <v>0</v>
      </c>
      <c r="N35" s="86" t="s">
        <v>51</v>
      </c>
    </row>
    <row r="36" spans="1:14">
      <c r="A36" s="54"/>
      <c r="I36" s="481"/>
      <c r="J36" s="87" t="s">
        <v>85</v>
      </c>
      <c r="K36" s="83"/>
      <c r="L36" s="84" t="s">
        <v>84</v>
      </c>
      <c r="M36" s="85">
        <f t="shared" si="1"/>
        <v>0</v>
      </c>
      <c r="N36" s="86" t="s">
        <v>51</v>
      </c>
    </row>
    <row r="37" spans="1:14">
      <c r="A37" s="54"/>
      <c r="I37" s="480">
        <v>75</v>
      </c>
      <c r="J37" s="82" t="s">
        <v>83</v>
      </c>
      <c r="K37" s="83"/>
      <c r="L37" s="84" t="s">
        <v>84</v>
      </c>
      <c r="M37" s="85">
        <f t="shared" si="1"/>
        <v>0</v>
      </c>
      <c r="N37" s="86" t="s">
        <v>51</v>
      </c>
    </row>
    <row r="38" spans="1:14">
      <c r="A38" s="55"/>
      <c r="I38" s="481"/>
      <c r="J38" s="87" t="s">
        <v>85</v>
      </c>
      <c r="K38" s="83"/>
      <c r="L38" s="84" t="s">
        <v>84</v>
      </c>
      <c r="M38" s="85">
        <f t="shared" si="1"/>
        <v>0</v>
      </c>
      <c r="N38" s="86" t="s">
        <v>51</v>
      </c>
    </row>
    <row r="39" spans="1:14">
      <c r="A39" s="54"/>
    </row>
    <row r="40" spans="1:14">
      <c r="A40" s="54"/>
    </row>
    <row r="41" spans="1:14">
      <c r="A41" s="54"/>
    </row>
    <row r="42" spans="1:14">
      <c r="A42" s="54"/>
    </row>
    <row r="43" spans="1:14">
      <c r="A43" s="54"/>
    </row>
    <row r="44" spans="1:14">
      <c r="A44" s="54"/>
    </row>
    <row r="45" spans="1:14">
      <c r="A45" s="54"/>
    </row>
    <row r="46" spans="1:14">
      <c r="A46" s="54"/>
    </row>
    <row r="47" spans="1:14">
      <c r="A47" s="54"/>
    </row>
    <row r="48" spans="1:14">
      <c r="A48" s="54"/>
    </row>
    <row r="49" spans="1:1">
      <c r="A49" s="54"/>
    </row>
    <row r="50" spans="1:1">
      <c r="A50" s="54"/>
    </row>
    <row r="51" spans="1:1">
      <c r="A51" s="54"/>
    </row>
    <row r="52" spans="1:1">
      <c r="A52" s="54"/>
    </row>
    <row r="53" spans="1:1">
      <c r="A53" s="54"/>
    </row>
    <row r="54" spans="1:1">
      <c r="A54" s="54"/>
    </row>
    <row r="55" spans="1:1">
      <c r="A55" s="54"/>
    </row>
    <row r="56" spans="1:1">
      <c r="A56" s="54"/>
    </row>
    <row r="57" spans="1:1">
      <c r="A57" s="54"/>
    </row>
    <row r="58" spans="1:1">
      <c r="A58" s="54"/>
    </row>
    <row r="59" spans="1:1">
      <c r="A59" s="54"/>
    </row>
    <row r="60" spans="1:1">
      <c r="A60" s="54"/>
    </row>
    <row r="61" spans="1:1">
      <c r="A61" s="54"/>
    </row>
    <row r="62" spans="1:1">
      <c r="A62" s="54"/>
    </row>
    <row r="63" spans="1:1">
      <c r="A63" s="54"/>
    </row>
    <row r="64" spans="1:1">
      <c r="A64" s="54"/>
    </row>
    <row r="65" spans="1:1">
      <c r="A65" s="54"/>
    </row>
    <row r="66" spans="1:1">
      <c r="A66" s="54"/>
    </row>
    <row r="67" spans="1:1">
      <c r="A67" s="54"/>
    </row>
    <row r="68" spans="1:1">
      <c r="A68" s="54"/>
    </row>
    <row r="69" spans="1:1">
      <c r="A69" s="54"/>
    </row>
    <row r="70" spans="1:1">
      <c r="A70" s="54"/>
    </row>
    <row r="71" spans="1:1">
      <c r="A71" s="54"/>
    </row>
    <row r="72" spans="1:1">
      <c r="A72" s="54"/>
    </row>
    <row r="73" spans="1:1">
      <c r="A73" s="54"/>
    </row>
    <row r="74" spans="1:1">
      <c r="A74" s="54"/>
    </row>
    <row r="75" spans="1:1">
      <c r="A75" s="54"/>
    </row>
    <row r="76" spans="1:1">
      <c r="A76" s="54"/>
    </row>
    <row r="77" spans="1:1">
      <c r="A77" s="54"/>
    </row>
    <row r="78" spans="1:1">
      <c r="A78" s="54"/>
    </row>
    <row r="79" spans="1:1">
      <c r="A79" s="54"/>
    </row>
    <row r="80" spans="1:1">
      <c r="A80" s="54"/>
    </row>
    <row r="81" spans="1:1">
      <c r="A81" s="54"/>
    </row>
    <row r="82" spans="1:1">
      <c r="A82" s="54"/>
    </row>
    <row r="83" spans="1:1">
      <c r="A83" s="54"/>
    </row>
    <row r="84" spans="1:1">
      <c r="A84" s="54"/>
    </row>
    <row r="85" spans="1:1">
      <c r="A85" s="54"/>
    </row>
    <row r="86" spans="1:1">
      <c r="A86" s="54"/>
    </row>
    <row r="87" spans="1:1">
      <c r="A87" s="54"/>
    </row>
    <row r="88" spans="1:1">
      <c r="A88" s="54"/>
    </row>
    <row r="89" spans="1:1">
      <c r="A89" s="54"/>
    </row>
    <row r="90" spans="1:1">
      <c r="A90" s="54"/>
    </row>
    <row r="91" spans="1:1">
      <c r="A91" s="54"/>
    </row>
    <row r="92" spans="1:1">
      <c r="A92" s="54"/>
    </row>
    <row r="93" spans="1:1">
      <c r="A93" s="54"/>
    </row>
    <row r="94" spans="1:1">
      <c r="A94" s="54"/>
    </row>
    <row r="95" spans="1:1">
      <c r="A95" s="54"/>
    </row>
    <row r="96" spans="1:1">
      <c r="A96" s="54"/>
    </row>
    <row r="97" spans="1:1">
      <c r="A97" s="54"/>
    </row>
    <row r="98" spans="1:1">
      <c r="A98" s="54"/>
    </row>
    <row r="99" spans="1:1">
      <c r="A99" s="54"/>
    </row>
    <row r="100" spans="1:1">
      <c r="A100" s="54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  <row r="118" spans="1:1">
      <c r="A118" s="54"/>
    </row>
    <row r="119" spans="1:1">
      <c r="A119" s="54"/>
    </row>
    <row r="120" spans="1:1">
      <c r="A120" s="54"/>
    </row>
    <row r="121" spans="1:1">
      <c r="A121" s="54"/>
    </row>
    <row r="122" spans="1:1">
      <c r="A122" s="54"/>
    </row>
    <row r="123" spans="1:1">
      <c r="A123" s="54"/>
    </row>
    <row r="124" spans="1:1">
      <c r="A124" s="54"/>
    </row>
    <row r="125" spans="1:1">
      <c r="A125" s="54"/>
    </row>
    <row r="126" spans="1:1">
      <c r="A126" s="54"/>
    </row>
    <row r="127" spans="1:1">
      <c r="A127" s="54"/>
    </row>
    <row r="128" spans="1:1">
      <c r="A128" s="54"/>
    </row>
    <row r="129" spans="1:1">
      <c r="A129" s="54"/>
    </row>
    <row r="130" spans="1:1">
      <c r="A130" s="54"/>
    </row>
    <row r="131" spans="1:1">
      <c r="A131" s="54"/>
    </row>
    <row r="132" spans="1:1">
      <c r="A132" s="54"/>
    </row>
    <row r="133" spans="1:1">
      <c r="A133" s="54"/>
    </row>
    <row r="134" spans="1:1">
      <c r="A134" s="54"/>
    </row>
  </sheetData>
  <mergeCells count="34">
    <mergeCell ref="I5:N5"/>
    <mergeCell ref="I6:K6"/>
    <mergeCell ref="L6:N6"/>
    <mergeCell ref="I35:I36"/>
    <mergeCell ref="I37:I38"/>
    <mergeCell ref="I23:I24"/>
    <mergeCell ref="I31:I32"/>
    <mergeCell ref="I33:I34"/>
    <mergeCell ref="B4:G4"/>
    <mergeCell ref="I25:I26"/>
    <mergeCell ref="I27:I28"/>
    <mergeCell ref="I29:I30"/>
    <mergeCell ref="I7:I8"/>
    <mergeCell ref="I9:I10"/>
    <mergeCell ref="I11:I12"/>
    <mergeCell ref="I13:I14"/>
    <mergeCell ref="I15:I16"/>
    <mergeCell ref="I17:I18"/>
    <mergeCell ref="B5:G5"/>
    <mergeCell ref="B6:D6"/>
    <mergeCell ref="E6:G6"/>
    <mergeCell ref="I4:N4"/>
    <mergeCell ref="I19:I20"/>
    <mergeCell ref="I21:I22"/>
    <mergeCell ref="W7:W8"/>
    <mergeCell ref="W4:AB4"/>
    <mergeCell ref="P5:U5"/>
    <mergeCell ref="W5:AB5"/>
    <mergeCell ref="P6:R6"/>
    <mergeCell ref="S6:U6"/>
    <mergeCell ref="W6:Y6"/>
    <mergeCell ref="Z6:AB6"/>
    <mergeCell ref="P4:U4"/>
    <mergeCell ref="P7:P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Report!Print_Area</vt:lpstr>
      <vt:lpstr>Result!Print_Area</vt:lpstr>
    </vt:vector>
  </TitlesOfParts>
  <Company>nimt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Jedsada</dc:creator>
  <cp:lastModifiedBy>ภควดี ลักษมีวงศ์</cp:lastModifiedBy>
  <cp:lastPrinted>2016-08-12T08:50:39Z</cp:lastPrinted>
  <dcterms:created xsi:type="dcterms:W3CDTF">2008-03-08T05:23:39Z</dcterms:created>
  <dcterms:modified xsi:type="dcterms:W3CDTF">2017-06-04T16:26:53Z</dcterms:modified>
</cp:coreProperties>
</file>