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275 to 30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Record'!$A$1:$AC$53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T41" i="11" l="1"/>
  <c r="T42" i="11"/>
  <c r="T43" i="11"/>
  <c r="T44" i="11"/>
  <c r="T45" i="11"/>
  <c r="T46" i="11"/>
  <c r="T47" i="11"/>
  <c r="T48" i="11"/>
  <c r="T49" i="11"/>
  <c r="T50" i="11"/>
  <c r="T40" i="11"/>
  <c r="D8" i="17"/>
  <c r="E8" i="17"/>
  <c r="N8" i="17"/>
  <c r="O8" i="17"/>
  <c r="D9" i="17"/>
  <c r="E9" i="17"/>
  <c r="N9" i="17"/>
  <c r="O9" i="17"/>
  <c r="D10" i="17"/>
  <c r="E10" i="17"/>
  <c r="N10" i="17"/>
  <c r="O10" i="17"/>
  <c r="D11" i="17"/>
  <c r="E11" i="17"/>
  <c r="N11" i="17"/>
  <c r="O11" i="17"/>
  <c r="D12" i="17"/>
  <c r="E12" i="17"/>
  <c r="N12" i="17"/>
  <c r="O12" i="17"/>
  <c r="D13" i="17"/>
  <c r="E13" i="17"/>
  <c r="N13" i="17"/>
  <c r="O13" i="17"/>
  <c r="D14" i="17"/>
  <c r="E14" i="17"/>
  <c r="N14" i="17"/>
  <c r="O14" i="17"/>
  <c r="D15" i="17"/>
  <c r="E15" i="17"/>
  <c r="N15" i="17"/>
  <c r="O15" i="17"/>
  <c r="D16" i="17"/>
  <c r="E16" i="17"/>
  <c r="N16" i="17"/>
  <c r="O16" i="17"/>
  <c r="D17" i="17"/>
  <c r="E17" i="17"/>
  <c r="N17" i="17"/>
  <c r="O17" i="17"/>
  <c r="D7" i="17"/>
  <c r="E7" i="17"/>
  <c r="N7" i="17"/>
  <c r="O7" i="17"/>
  <c r="AB10" i="3"/>
  <c r="F17" i="17"/>
  <c r="AB9" i="3"/>
  <c r="J14" i="3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H27" i="14"/>
  <c r="H26" i="14"/>
  <c r="AH42" i="11"/>
  <c r="AH43" i="11"/>
  <c r="AH44" i="11"/>
  <c r="AH45" i="11"/>
  <c r="AH46" i="11"/>
  <c r="AH47" i="11"/>
  <c r="AH48" i="11"/>
  <c r="AH49" i="11"/>
  <c r="AH50" i="11"/>
  <c r="AH41" i="11"/>
  <c r="B17" i="17"/>
  <c r="H17" i="17"/>
  <c r="I17" i="17"/>
  <c r="J7" i="17"/>
  <c r="J8" i="17"/>
  <c r="J9" i="17"/>
  <c r="G17" i="17"/>
  <c r="G15" i="17"/>
  <c r="G14" i="17"/>
  <c r="G13" i="17"/>
  <c r="G11" i="17"/>
  <c r="G10" i="17"/>
  <c r="G9" i="17"/>
  <c r="G7" i="17"/>
  <c r="B8" i="17"/>
  <c r="H8" i="17"/>
  <c r="I8" i="17"/>
  <c r="B9" i="17"/>
  <c r="H9" i="17"/>
  <c r="I9" i="17"/>
  <c r="B10" i="17"/>
  <c r="H10" i="17"/>
  <c r="I10" i="17"/>
  <c r="B7" i="17"/>
  <c r="H7" i="17"/>
  <c r="I7" i="17"/>
  <c r="G16" i="17"/>
  <c r="G12" i="17"/>
  <c r="G8" i="17"/>
  <c r="K7" i="17"/>
  <c r="J10" i="17"/>
  <c r="J11" i="17"/>
  <c r="K9" i="17"/>
  <c r="K8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K10" i="17"/>
  <c r="J12" i="17"/>
  <c r="K11" i="17"/>
  <c r="J13" i="17"/>
  <c r="K12" i="17"/>
  <c r="J14" i="17"/>
  <c r="K13" i="17"/>
  <c r="K14" i="17"/>
  <c r="J15" i="17"/>
  <c r="J16" i="17"/>
  <c r="K15" i="17"/>
  <c r="K16" i="17"/>
  <c r="J17" i="17"/>
  <c r="K17" i="17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L17" i="17"/>
  <c r="M17" i="17"/>
  <c r="P17" i="17"/>
  <c r="P22" i="14"/>
  <c r="Q50" i="11"/>
  <c r="X50" i="11"/>
  <c r="M22" i="14"/>
  <c r="L16" i="17"/>
  <c r="M16" i="17"/>
  <c r="P16" i="17"/>
  <c r="P21" i="14"/>
  <c r="Q49" i="11"/>
  <c r="X49" i="11"/>
  <c r="M21" i="14"/>
  <c r="L15" i="17"/>
  <c r="M15" i="17"/>
  <c r="P15" i="17"/>
  <c r="P20" i="14"/>
  <c r="Q48" i="11"/>
  <c r="X48" i="11"/>
  <c r="M20" i="14"/>
  <c r="L14" i="17"/>
  <c r="M14" i="17"/>
  <c r="P14" i="17"/>
  <c r="P19" i="14"/>
  <c r="Q47" i="11"/>
  <c r="X47" i="11"/>
  <c r="M19" i="14"/>
  <c r="L13" i="17"/>
  <c r="M13" i="17"/>
  <c r="P13" i="17"/>
  <c r="P18" i="14"/>
  <c r="Q46" i="11"/>
  <c r="X46" i="11"/>
  <c r="M18" i="14"/>
  <c r="L12" i="17"/>
  <c r="M12" i="17"/>
  <c r="P12" i="17"/>
  <c r="P17" i="14"/>
  <c r="Q45" i="11"/>
  <c r="X45" i="11"/>
  <c r="M17" i="14"/>
  <c r="L11" i="17"/>
  <c r="M11" i="17"/>
  <c r="P11" i="17"/>
  <c r="P16" i="14"/>
  <c r="Q44" i="11"/>
  <c r="X44" i="11"/>
  <c r="M16" i="14"/>
  <c r="L10" i="17"/>
  <c r="Q43" i="11"/>
  <c r="X43" i="11"/>
  <c r="M15" i="14"/>
  <c r="L9" i="17"/>
  <c r="M9" i="17"/>
  <c r="P9" i="17"/>
  <c r="P14" i="14"/>
  <c r="Q42" i="11"/>
  <c r="X42" i="11"/>
  <c r="M14" i="14"/>
  <c r="L8" i="17"/>
  <c r="M8" i="17"/>
  <c r="P8" i="17"/>
  <c r="P13" i="14"/>
  <c r="Q41" i="11"/>
  <c r="X41" i="11"/>
  <c r="M13" i="14"/>
  <c r="L7" i="17"/>
  <c r="M7" i="17"/>
  <c r="P7" i="17"/>
  <c r="P12" i="14"/>
  <c r="Q40" i="11"/>
  <c r="X40" i="11"/>
  <c r="M12" i="14"/>
  <c r="S36" i="15"/>
  <c r="H5" i="16"/>
  <c r="M10" i="17"/>
  <c r="P10" i="17"/>
  <c r="P15" i="14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O34" i="11"/>
  <c r="O33" i="11"/>
  <c r="O32" i="11"/>
  <c r="N26" i="11"/>
  <c r="N25" i="11"/>
  <c r="N24" i="11"/>
  <c r="P23" i="11"/>
  <c r="N23" i="11"/>
  <c r="Q23" i="11"/>
  <c r="P26" i="14"/>
  <c r="V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D14" i="3"/>
  <c r="V13" i="3"/>
  <c r="P13" i="3"/>
  <c r="D13" i="3"/>
  <c r="AB12" i="3"/>
  <c r="V12" i="3"/>
  <c r="P12" i="3"/>
  <c r="D12" i="3"/>
  <c r="AB11" i="3"/>
  <c r="V11" i="3"/>
  <c r="P11" i="3"/>
  <c r="D11" i="3"/>
  <c r="V10" i="3"/>
  <c r="P10" i="3"/>
  <c r="D10" i="3"/>
  <c r="V9" i="3"/>
  <c r="P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<sst xmlns="http://schemas.openxmlformats.org/spreadsheetml/2006/main" count="462" uniqueCount="164">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</sst>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0" fontId="47" fillId="0" borderId="11" xfId="18" applyFont="1" applyFill="1" applyBorder="1" applyAlignment="1">
      <alignment horizontal="center"/>
    </xf>
    <xf numFmtId="0" fontId="47" fillId="0" borderId="6" xfId="18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8" xfId="0" applyFont="1" applyFill="1" applyBorder="1" applyAlignment="1">
      <alignment horizontal="left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82" fontId="47" fillId="0" borderId="11" xfId="18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182" fontId="47" fillId="0" borderId="6" xfId="18" applyNumberFormat="1" applyFont="1" applyFill="1" applyBorder="1" applyAlignment="1">
      <alignment horizontal="left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72" fontId="53" fillId="0" borderId="13" xfId="0" applyNumberFormat="1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4" fillId="0" borderId="4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2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18" applyFont="1" applyFill="1" applyBorder="1" applyAlignment="1">
      <alignment horizontal="center"/>
    </xf>
    <xf numFmtId="0" fontId="47" fillId="0" borderId="11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209550</xdr:colOff>
          <xdr:row>3</xdr:row>
          <xdr:rowOff>57150</xdr:rowOff>
        </xdr:from>
        <xdr:to>
          <xdr:col>24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38100</xdr:rowOff>
        </xdr:from>
        <xdr:to>
          <xdr:col>16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123825</xdr:rowOff>
        </xdr:from>
        <xdr:to>
          <xdr:col>7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123825</xdr:rowOff>
        </xdr:from>
        <xdr:to>
          <xdr:col>11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A1:AK56"/>
  <sheetViews>
    <sheetView tabSelected="1" view="pageBreakPreview" topLeftCell="A30" zoomScaleNormal="100" zoomScaleSheetLayoutView="100" workbookViewId="0">
      <selection activeCell="T45" sqref="T45:W45"/>
    </sheetView>
  </sheetViews>
  <sheetFormatPr defaultColWidth="7.5703125" defaultRowHeight="18.75" customHeight="1"/>
  <cols>
    <col min="1" max="25" width="3.28515625" style="157" customWidth="1"/>
    <col min="26" max="29" width="2.5703125" style="157" customWidth="1"/>
    <col min="30" max="31" width="2.85546875" style="157" customWidth="1"/>
    <col min="32" max="32" width="4" style="157" customWidth="1"/>
    <col min="33" max="33" width="2.85546875" style="157" customWidth="1"/>
    <col min="34" max="34" width="7.5703125" style="357"/>
    <col min="35" max="188" width="7.5703125" style="157"/>
    <col min="189" max="189" width="1.5703125" style="157" customWidth="1"/>
    <col min="190" max="193" width="3.5703125" style="157" customWidth="1"/>
    <col min="194" max="197" width="5.42578125" style="157" customWidth="1"/>
    <col min="198" max="213" width="4" style="157" customWidth="1"/>
    <col min="214" max="215" width="3.42578125" style="157" customWidth="1"/>
    <col min="216" max="253" width="3.5703125" style="157" customWidth="1"/>
    <col min="254" max="444" width="7.5703125" style="157"/>
    <col min="445" max="445" width="1.5703125" style="157" customWidth="1"/>
    <col min="446" max="449" width="3.5703125" style="157" customWidth="1"/>
    <col min="450" max="453" width="5.42578125" style="157" customWidth="1"/>
    <col min="454" max="469" width="4" style="157" customWidth="1"/>
    <col min="470" max="471" width="3.42578125" style="157" customWidth="1"/>
    <col min="472" max="509" width="3.5703125" style="157" customWidth="1"/>
    <col min="510" max="700" width="7.5703125" style="157"/>
    <col min="701" max="701" width="1.5703125" style="157" customWidth="1"/>
    <col min="702" max="705" width="3.5703125" style="157" customWidth="1"/>
    <col min="706" max="709" width="5.42578125" style="157" customWidth="1"/>
    <col min="710" max="725" width="4" style="157" customWidth="1"/>
    <col min="726" max="727" width="3.42578125" style="157" customWidth="1"/>
    <col min="728" max="765" width="3.5703125" style="157" customWidth="1"/>
    <col min="766" max="956" width="7.5703125" style="157"/>
    <col min="957" max="957" width="1.5703125" style="157" customWidth="1"/>
    <col min="958" max="961" width="3.5703125" style="157" customWidth="1"/>
    <col min="962" max="965" width="5.42578125" style="157" customWidth="1"/>
    <col min="966" max="981" width="4" style="157" customWidth="1"/>
    <col min="982" max="983" width="3.42578125" style="157" customWidth="1"/>
    <col min="984" max="1021" width="3.5703125" style="157" customWidth="1"/>
    <col min="1022" max="1212" width="7.5703125" style="157"/>
    <col min="1213" max="1213" width="1.5703125" style="157" customWidth="1"/>
    <col min="1214" max="1217" width="3.5703125" style="157" customWidth="1"/>
    <col min="1218" max="1221" width="5.42578125" style="157" customWidth="1"/>
    <col min="1222" max="1237" width="4" style="157" customWidth="1"/>
    <col min="1238" max="1239" width="3.42578125" style="157" customWidth="1"/>
    <col min="1240" max="1277" width="3.5703125" style="157" customWidth="1"/>
    <col min="1278" max="1468" width="7.5703125" style="157"/>
    <col min="1469" max="1469" width="1.5703125" style="157" customWidth="1"/>
    <col min="1470" max="1473" width="3.5703125" style="157" customWidth="1"/>
    <col min="1474" max="1477" width="5.42578125" style="157" customWidth="1"/>
    <col min="1478" max="1493" width="4" style="157" customWidth="1"/>
    <col min="1494" max="1495" width="3.42578125" style="157" customWidth="1"/>
    <col min="1496" max="1533" width="3.5703125" style="157" customWidth="1"/>
    <col min="1534" max="1724" width="7.5703125" style="157"/>
    <col min="1725" max="1725" width="1.5703125" style="157" customWidth="1"/>
    <col min="1726" max="1729" width="3.5703125" style="157" customWidth="1"/>
    <col min="1730" max="1733" width="5.42578125" style="157" customWidth="1"/>
    <col min="1734" max="1749" width="4" style="157" customWidth="1"/>
    <col min="1750" max="1751" width="3.42578125" style="157" customWidth="1"/>
    <col min="1752" max="1789" width="3.5703125" style="157" customWidth="1"/>
    <col min="1790" max="1980" width="7.5703125" style="157"/>
    <col min="1981" max="1981" width="1.5703125" style="157" customWidth="1"/>
    <col min="1982" max="1985" width="3.5703125" style="157" customWidth="1"/>
    <col min="1986" max="1989" width="5.42578125" style="157" customWidth="1"/>
    <col min="1990" max="2005" width="4" style="157" customWidth="1"/>
    <col min="2006" max="2007" width="3.42578125" style="157" customWidth="1"/>
    <col min="2008" max="2045" width="3.5703125" style="157" customWidth="1"/>
    <col min="2046" max="2236" width="7.5703125" style="157"/>
    <col min="2237" max="2237" width="1.5703125" style="157" customWidth="1"/>
    <col min="2238" max="2241" width="3.5703125" style="157" customWidth="1"/>
    <col min="2242" max="2245" width="5.42578125" style="157" customWidth="1"/>
    <col min="2246" max="2261" width="4" style="157" customWidth="1"/>
    <col min="2262" max="2263" width="3.42578125" style="157" customWidth="1"/>
    <col min="2264" max="2301" width="3.5703125" style="157" customWidth="1"/>
    <col min="2302" max="2492" width="7.5703125" style="157"/>
    <col min="2493" max="2493" width="1.5703125" style="157" customWidth="1"/>
    <col min="2494" max="2497" width="3.5703125" style="157" customWidth="1"/>
    <col min="2498" max="2501" width="5.42578125" style="157" customWidth="1"/>
    <col min="2502" max="2517" width="4" style="157" customWidth="1"/>
    <col min="2518" max="2519" width="3.42578125" style="157" customWidth="1"/>
    <col min="2520" max="2557" width="3.5703125" style="157" customWidth="1"/>
    <col min="2558" max="2748" width="7.5703125" style="157"/>
    <col min="2749" max="2749" width="1.5703125" style="157" customWidth="1"/>
    <col min="2750" max="2753" width="3.5703125" style="157" customWidth="1"/>
    <col min="2754" max="2757" width="5.42578125" style="157" customWidth="1"/>
    <col min="2758" max="2773" width="4" style="157" customWidth="1"/>
    <col min="2774" max="2775" width="3.42578125" style="157" customWidth="1"/>
    <col min="2776" max="2813" width="3.5703125" style="157" customWidth="1"/>
    <col min="2814" max="3004" width="7.5703125" style="157"/>
    <col min="3005" max="3005" width="1.5703125" style="157" customWidth="1"/>
    <col min="3006" max="3009" width="3.5703125" style="157" customWidth="1"/>
    <col min="3010" max="3013" width="5.42578125" style="157" customWidth="1"/>
    <col min="3014" max="3029" width="4" style="157" customWidth="1"/>
    <col min="3030" max="3031" width="3.42578125" style="157" customWidth="1"/>
    <col min="3032" max="3069" width="3.5703125" style="157" customWidth="1"/>
    <col min="3070" max="3260" width="7.5703125" style="157"/>
    <col min="3261" max="3261" width="1.5703125" style="157" customWidth="1"/>
    <col min="3262" max="3265" width="3.5703125" style="157" customWidth="1"/>
    <col min="3266" max="3269" width="5.42578125" style="157" customWidth="1"/>
    <col min="3270" max="3285" width="4" style="157" customWidth="1"/>
    <col min="3286" max="3287" width="3.42578125" style="157" customWidth="1"/>
    <col min="3288" max="3325" width="3.5703125" style="157" customWidth="1"/>
    <col min="3326" max="3516" width="7.5703125" style="157"/>
    <col min="3517" max="3517" width="1.5703125" style="157" customWidth="1"/>
    <col min="3518" max="3521" width="3.5703125" style="157" customWidth="1"/>
    <col min="3522" max="3525" width="5.42578125" style="157" customWidth="1"/>
    <col min="3526" max="3541" width="4" style="157" customWidth="1"/>
    <col min="3542" max="3543" width="3.42578125" style="157" customWidth="1"/>
    <col min="3544" max="3581" width="3.5703125" style="157" customWidth="1"/>
    <col min="3582" max="3772" width="7.5703125" style="157"/>
    <col min="3773" max="3773" width="1.5703125" style="157" customWidth="1"/>
    <col min="3774" max="3777" width="3.5703125" style="157" customWidth="1"/>
    <col min="3778" max="3781" width="5.42578125" style="157" customWidth="1"/>
    <col min="3782" max="3797" width="4" style="157" customWidth="1"/>
    <col min="3798" max="3799" width="3.42578125" style="157" customWidth="1"/>
    <col min="3800" max="3837" width="3.5703125" style="157" customWidth="1"/>
    <col min="3838" max="4028" width="7.5703125" style="157"/>
    <col min="4029" max="4029" width="1.5703125" style="157" customWidth="1"/>
    <col min="4030" max="4033" width="3.5703125" style="157" customWidth="1"/>
    <col min="4034" max="4037" width="5.42578125" style="157" customWidth="1"/>
    <col min="4038" max="4053" width="4" style="157" customWidth="1"/>
    <col min="4054" max="4055" width="3.42578125" style="157" customWidth="1"/>
    <col min="4056" max="4093" width="3.5703125" style="157" customWidth="1"/>
    <col min="4094" max="4284" width="7.5703125" style="157"/>
    <col min="4285" max="4285" width="1.5703125" style="157" customWidth="1"/>
    <col min="4286" max="4289" width="3.5703125" style="157" customWidth="1"/>
    <col min="4290" max="4293" width="5.42578125" style="157" customWidth="1"/>
    <col min="4294" max="4309" width="4" style="157" customWidth="1"/>
    <col min="4310" max="4311" width="3.42578125" style="157" customWidth="1"/>
    <col min="4312" max="4349" width="3.5703125" style="157" customWidth="1"/>
    <col min="4350" max="4540" width="7.5703125" style="157"/>
    <col min="4541" max="4541" width="1.5703125" style="157" customWidth="1"/>
    <col min="4542" max="4545" width="3.5703125" style="157" customWidth="1"/>
    <col min="4546" max="4549" width="5.42578125" style="157" customWidth="1"/>
    <col min="4550" max="4565" width="4" style="157" customWidth="1"/>
    <col min="4566" max="4567" width="3.42578125" style="157" customWidth="1"/>
    <col min="4568" max="4605" width="3.5703125" style="157" customWidth="1"/>
    <col min="4606" max="4796" width="7.5703125" style="157"/>
    <col min="4797" max="4797" width="1.5703125" style="157" customWidth="1"/>
    <col min="4798" max="4801" width="3.5703125" style="157" customWidth="1"/>
    <col min="4802" max="4805" width="5.42578125" style="157" customWidth="1"/>
    <col min="4806" max="4821" width="4" style="157" customWidth="1"/>
    <col min="4822" max="4823" width="3.42578125" style="157" customWidth="1"/>
    <col min="4824" max="4861" width="3.5703125" style="157" customWidth="1"/>
    <col min="4862" max="5052" width="7.5703125" style="157"/>
    <col min="5053" max="5053" width="1.5703125" style="157" customWidth="1"/>
    <col min="5054" max="5057" width="3.5703125" style="157" customWidth="1"/>
    <col min="5058" max="5061" width="5.42578125" style="157" customWidth="1"/>
    <col min="5062" max="5077" width="4" style="157" customWidth="1"/>
    <col min="5078" max="5079" width="3.42578125" style="157" customWidth="1"/>
    <col min="5080" max="5117" width="3.5703125" style="157" customWidth="1"/>
    <col min="5118" max="5308" width="7.5703125" style="157"/>
    <col min="5309" max="5309" width="1.5703125" style="157" customWidth="1"/>
    <col min="5310" max="5313" width="3.5703125" style="157" customWidth="1"/>
    <col min="5314" max="5317" width="5.42578125" style="157" customWidth="1"/>
    <col min="5318" max="5333" width="4" style="157" customWidth="1"/>
    <col min="5334" max="5335" width="3.42578125" style="157" customWidth="1"/>
    <col min="5336" max="5373" width="3.5703125" style="157" customWidth="1"/>
    <col min="5374" max="5564" width="7.5703125" style="157"/>
    <col min="5565" max="5565" width="1.5703125" style="157" customWidth="1"/>
    <col min="5566" max="5569" width="3.5703125" style="157" customWidth="1"/>
    <col min="5570" max="5573" width="5.42578125" style="157" customWidth="1"/>
    <col min="5574" max="5589" width="4" style="157" customWidth="1"/>
    <col min="5590" max="5591" width="3.42578125" style="157" customWidth="1"/>
    <col min="5592" max="5629" width="3.5703125" style="157" customWidth="1"/>
    <col min="5630" max="5820" width="7.5703125" style="157"/>
    <col min="5821" max="5821" width="1.5703125" style="157" customWidth="1"/>
    <col min="5822" max="5825" width="3.5703125" style="157" customWidth="1"/>
    <col min="5826" max="5829" width="5.42578125" style="157" customWidth="1"/>
    <col min="5830" max="5845" width="4" style="157" customWidth="1"/>
    <col min="5846" max="5847" width="3.42578125" style="157" customWidth="1"/>
    <col min="5848" max="5885" width="3.5703125" style="157" customWidth="1"/>
    <col min="5886" max="6076" width="7.5703125" style="157"/>
    <col min="6077" max="6077" width="1.5703125" style="157" customWidth="1"/>
    <col min="6078" max="6081" width="3.5703125" style="157" customWidth="1"/>
    <col min="6082" max="6085" width="5.42578125" style="157" customWidth="1"/>
    <col min="6086" max="6101" width="4" style="157" customWidth="1"/>
    <col min="6102" max="6103" width="3.42578125" style="157" customWidth="1"/>
    <col min="6104" max="6141" width="3.5703125" style="157" customWidth="1"/>
    <col min="6142" max="6332" width="7.5703125" style="157"/>
    <col min="6333" max="6333" width="1.5703125" style="157" customWidth="1"/>
    <col min="6334" max="6337" width="3.5703125" style="157" customWidth="1"/>
    <col min="6338" max="6341" width="5.42578125" style="157" customWidth="1"/>
    <col min="6342" max="6357" width="4" style="157" customWidth="1"/>
    <col min="6358" max="6359" width="3.42578125" style="157" customWidth="1"/>
    <col min="6360" max="6397" width="3.5703125" style="157" customWidth="1"/>
    <col min="6398" max="6588" width="7.5703125" style="157"/>
    <col min="6589" max="6589" width="1.5703125" style="157" customWidth="1"/>
    <col min="6590" max="6593" width="3.5703125" style="157" customWidth="1"/>
    <col min="6594" max="6597" width="5.42578125" style="157" customWidth="1"/>
    <col min="6598" max="6613" width="4" style="157" customWidth="1"/>
    <col min="6614" max="6615" width="3.42578125" style="157" customWidth="1"/>
    <col min="6616" max="6653" width="3.5703125" style="157" customWidth="1"/>
    <col min="6654" max="6844" width="7.5703125" style="157"/>
    <col min="6845" max="6845" width="1.5703125" style="157" customWidth="1"/>
    <col min="6846" max="6849" width="3.5703125" style="157" customWidth="1"/>
    <col min="6850" max="6853" width="5.42578125" style="157" customWidth="1"/>
    <col min="6854" max="6869" width="4" style="157" customWidth="1"/>
    <col min="6870" max="6871" width="3.42578125" style="157" customWidth="1"/>
    <col min="6872" max="6909" width="3.5703125" style="157" customWidth="1"/>
    <col min="6910" max="7100" width="7.5703125" style="157"/>
    <col min="7101" max="7101" width="1.5703125" style="157" customWidth="1"/>
    <col min="7102" max="7105" width="3.5703125" style="157" customWidth="1"/>
    <col min="7106" max="7109" width="5.42578125" style="157" customWidth="1"/>
    <col min="7110" max="7125" width="4" style="157" customWidth="1"/>
    <col min="7126" max="7127" width="3.42578125" style="157" customWidth="1"/>
    <col min="7128" max="7165" width="3.5703125" style="157" customWidth="1"/>
    <col min="7166" max="7356" width="7.5703125" style="157"/>
    <col min="7357" max="7357" width="1.5703125" style="157" customWidth="1"/>
    <col min="7358" max="7361" width="3.5703125" style="157" customWidth="1"/>
    <col min="7362" max="7365" width="5.42578125" style="157" customWidth="1"/>
    <col min="7366" max="7381" width="4" style="157" customWidth="1"/>
    <col min="7382" max="7383" width="3.42578125" style="157" customWidth="1"/>
    <col min="7384" max="7421" width="3.5703125" style="157" customWidth="1"/>
    <col min="7422" max="7612" width="7.5703125" style="157"/>
    <col min="7613" max="7613" width="1.5703125" style="157" customWidth="1"/>
    <col min="7614" max="7617" width="3.5703125" style="157" customWidth="1"/>
    <col min="7618" max="7621" width="5.42578125" style="157" customWidth="1"/>
    <col min="7622" max="7637" width="4" style="157" customWidth="1"/>
    <col min="7638" max="7639" width="3.42578125" style="157" customWidth="1"/>
    <col min="7640" max="7677" width="3.5703125" style="157" customWidth="1"/>
    <col min="7678" max="7868" width="7.5703125" style="157"/>
    <col min="7869" max="7869" width="1.5703125" style="157" customWidth="1"/>
    <col min="7870" max="7873" width="3.5703125" style="157" customWidth="1"/>
    <col min="7874" max="7877" width="5.42578125" style="157" customWidth="1"/>
    <col min="7878" max="7893" width="4" style="157" customWidth="1"/>
    <col min="7894" max="7895" width="3.42578125" style="157" customWidth="1"/>
    <col min="7896" max="7933" width="3.5703125" style="157" customWidth="1"/>
    <col min="7934" max="8124" width="7.5703125" style="157"/>
    <col min="8125" max="8125" width="1.5703125" style="157" customWidth="1"/>
    <col min="8126" max="8129" width="3.5703125" style="157" customWidth="1"/>
    <col min="8130" max="8133" width="5.42578125" style="157" customWidth="1"/>
    <col min="8134" max="8149" width="4" style="157" customWidth="1"/>
    <col min="8150" max="8151" width="3.42578125" style="157" customWidth="1"/>
    <col min="8152" max="8189" width="3.5703125" style="157" customWidth="1"/>
    <col min="8190" max="8380" width="7.5703125" style="157"/>
    <col min="8381" max="8381" width="1.5703125" style="157" customWidth="1"/>
    <col min="8382" max="8385" width="3.5703125" style="157" customWidth="1"/>
    <col min="8386" max="8389" width="5.42578125" style="157" customWidth="1"/>
    <col min="8390" max="8405" width="4" style="157" customWidth="1"/>
    <col min="8406" max="8407" width="3.42578125" style="157" customWidth="1"/>
    <col min="8408" max="8445" width="3.5703125" style="157" customWidth="1"/>
    <col min="8446" max="8636" width="7.5703125" style="157"/>
    <col min="8637" max="8637" width="1.5703125" style="157" customWidth="1"/>
    <col min="8638" max="8641" width="3.5703125" style="157" customWidth="1"/>
    <col min="8642" max="8645" width="5.42578125" style="157" customWidth="1"/>
    <col min="8646" max="8661" width="4" style="157" customWidth="1"/>
    <col min="8662" max="8663" width="3.42578125" style="157" customWidth="1"/>
    <col min="8664" max="8701" width="3.5703125" style="157" customWidth="1"/>
    <col min="8702" max="8892" width="7.5703125" style="157"/>
    <col min="8893" max="8893" width="1.5703125" style="157" customWidth="1"/>
    <col min="8894" max="8897" width="3.5703125" style="157" customWidth="1"/>
    <col min="8898" max="8901" width="5.42578125" style="157" customWidth="1"/>
    <col min="8902" max="8917" width="4" style="157" customWidth="1"/>
    <col min="8918" max="8919" width="3.42578125" style="157" customWidth="1"/>
    <col min="8920" max="8957" width="3.5703125" style="157" customWidth="1"/>
    <col min="8958" max="9148" width="7.5703125" style="157"/>
    <col min="9149" max="9149" width="1.5703125" style="157" customWidth="1"/>
    <col min="9150" max="9153" width="3.5703125" style="157" customWidth="1"/>
    <col min="9154" max="9157" width="5.42578125" style="157" customWidth="1"/>
    <col min="9158" max="9173" width="4" style="157" customWidth="1"/>
    <col min="9174" max="9175" width="3.42578125" style="157" customWidth="1"/>
    <col min="9176" max="9213" width="3.5703125" style="157" customWidth="1"/>
    <col min="9214" max="9404" width="7.5703125" style="157"/>
    <col min="9405" max="9405" width="1.5703125" style="157" customWidth="1"/>
    <col min="9406" max="9409" width="3.5703125" style="157" customWidth="1"/>
    <col min="9410" max="9413" width="5.42578125" style="157" customWidth="1"/>
    <col min="9414" max="9429" width="4" style="157" customWidth="1"/>
    <col min="9430" max="9431" width="3.42578125" style="157" customWidth="1"/>
    <col min="9432" max="9469" width="3.5703125" style="157" customWidth="1"/>
    <col min="9470" max="9660" width="7.5703125" style="157"/>
    <col min="9661" max="9661" width="1.5703125" style="157" customWidth="1"/>
    <col min="9662" max="9665" width="3.5703125" style="157" customWidth="1"/>
    <col min="9666" max="9669" width="5.42578125" style="157" customWidth="1"/>
    <col min="9670" max="9685" width="4" style="157" customWidth="1"/>
    <col min="9686" max="9687" width="3.42578125" style="157" customWidth="1"/>
    <col min="9688" max="9725" width="3.5703125" style="157" customWidth="1"/>
    <col min="9726" max="9916" width="7.5703125" style="157"/>
    <col min="9917" max="9917" width="1.5703125" style="157" customWidth="1"/>
    <col min="9918" max="9921" width="3.5703125" style="157" customWidth="1"/>
    <col min="9922" max="9925" width="5.42578125" style="157" customWidth="1"/>
    <col min="9926" max="9941" width="4" style="157" customWidth="1"/>
    <col min="9942" max="9943" width="3.42578125" style="157" customWidth="1"/>
    <col min="9944" max="9981" width="3.5703125" style="157" customWidth="1"/>
    <col min="9982" max="10172" width="7.5703125" style="157"/>
    <col min="10173" max="10173" width="1.5703125" style="157" customWidth="1"/>
    <col min="10174" max="10177" width="3.5703125" style="157" customWidth="1"/>
    <col min="10178" max="10181" width="5.42578125" style="157" customWidth="1"/>
    <col min="10182" max="10197" width="4" style="157" customWidth="1"/>
    <col min="10198" max="10199" width="3.42578125" style="157" customWidth="1"/>
    <col min="10200" max="10237" width="3.5703125" style="157" customWidth="1"/>
    <col min="10238" max="10428" width="7.5703125" style="157"/>
    <col min="10429" max="10429" width="1.5703125" style="157" customWidth="1"/>
    <col min="10430" max="10433" width="3.5703125" style="157" customWidth="1"/>
    <col min="10434" max="10437" width="5.42578125" style="157" customWidth="1"/>
    <col min="10438" max="10453" width="4" style="157" customWidth="1"/>
    <col min="10454" max="10455" width="3.42578125" style="157" customWidth="1"/>
    <col min="10456" max="10493" width="3.5703125" style="157" customWidth="1"/>
    <col min="10494" max="10684" width="7.5703125" style="157"/>
    <col min="10685" max="10685" width="1.5703125" style="157" customWidth="1"/>
    <col min="10686" max="10689" width="3.5703125" style="157" customWidth="1"/>
    <col min="10690" max="10693" width="5.42578125" style="157" customWidth="1"/>
    <col min="10694" max="10709" width="4" style="157" customWidth="1"/>
    <col min="10710" max="10711" width="3.42578125" style="157" customWidth="1"/>
    <col min="10712" max="10749" width="3.5703125" style="157" customWidth="1"/>
    <col min="10750" max="10940" width="7.5703125" style="157"/>
    <col min="10941" max="10941" width="1.5703125" style="157" customWidth="1"/>
    <col min="10942" max="10945" width="3.5703125" style="157" customWidth="1"/>
    <col min="10946" max="10949" width="5.42578125" style="157" customWidth="1"/>
    <col min="10950" max="10965" width="4" style="157" customWidth="1"/>
    <col min="10966" max="10967" width="3.42578125" style="157" customWidth="1"/>
    <col min="10968" max="11005" width="3.5703125" style="157" customWidth="1"/>
    <col min="11006" max="11196" width="7.5703125" style="157"/>
    <col min="11197" max="11197" width="1.5703125" style="157" customWidth="1"/>
    <col min="11198" max="11201" width="3.5703125" style="157" customWidth="1"/>
    <col min="11202" max="11205" width="5.42578125" style="157" customWidth="1"/>
    <col min="11206" max="11221" width="4" style="157" customWidth="1"/>
    <col min="11222" max="11223" width="3.42578125" style="157" customWidth="1"/>
    <col min="11224" max="11261" width="3.5703125" style="157" customWidth="1"/>
    <col min="11262" max="11452" width="7.5703125" style="157"/>
    <col min="11453" max="11453" width="1.5703125" style="157" customWidth="1"/>
    <col min="11454" max="11457" width="3.5703125" style="157" customWidth="1"/>
    <col min="11458" max="11461" width="5.42578125" style="157" customWidth="1"/>
    <col min="11462" max="11477" width="4" style="157" customWidth="1"/>
    <col min="11478" max="11479" width="3.42578125" style="157" customWidth="1"/>
    <col min="11480" max="11517" width="3.5703125" style="157" customWidth="1"/>
    <col min="11518" max="11708" width="7.5703125" style="157"/>
    <col min="11709" max="11709" width="1.5703125" style="157" customWidth="1"/>
    <col min="11710" max="11713" width="3.5703125" style="157" customWidth="1"/>
    <col min="11714" max="11717" width="5.42578125" style="157" customWidth="1"/>
    <col min="11718" max="11733" width="4" style="157" customWidth="1"/>
    <col min="11734" max="11735" width="3.42578125" style="157" customWidth="1"/>
    <col min="11736" max="11773" width="3.5703125" style="157" customWidth="1"/>
    <col min="11774" max="11964" width="7.5703125" style="157"/>
    <col min="11965" max="11965" width="1.5703125" style="157" customWidth="1"/>
    <col min="11966" max="11969" width="3.5703125" style="157" customWidth="1"/>
    <col min="11970" max="11973" width="5.42578125" style="157" customWidth="1"/>
    <col min="11974" max="11989" width="4" style="157" customWidth="1"/>
    <col min="11990" max="11991" width="3.42578125" style="157" customWidth="1"/>
    <col min="11992" max="12029" width="3.5703125" style="157" customWidth="1"/>
    <col min="12030" max="12220" width="7.5703125" style="157"/>
    <col min="12221" max="12221" width="1.5703125" style="157" customWidth="1"/>
    <col min="12222" max="12225" width="3.5703125" style="157" customWidth="1"/>
    <col min="12226" max="12229" width="5.42578125" style="157" customWidth="1"/>
    <col min="12230" max="12245" width="4" style="157" customWidth="1"/>
    <col min="12246" max="12247" width="3.42578125" style="157" customWidth="1"/>
    <col min="12248" max="12285" width="3.5703125" style="157" customWidth="1"/>
    <col min="12286" max="12476" width="7.5703125" style="157"/>
    <col min="12477" max="12477" width="1.5703125" style="157" customWidth="1"/>
    <col min="12478" max="12481" width="3.5703125" style="157" customWidth="1"/>
    <col min="12482" max="12485" width="5.42578125" style="157" customWidth="1"/>
    <col min="12486" max="12501" width="4" style="157" customWidth="1"/>
    <col min="12502" max="12503" width="3.42578125" style="157" customWidth="1"/>
    <col min="12504" max="12541" width="3.5703125" style="157" customWidth="1"/>
    <col min="12542" max="12732" width="7.5703125" style="157"/>
    <col min="12733" max="12733" width="1.5703125" style="157" customWidth="1"/>
    <col min="12734" max="12737" width="3.5703125" style="157" customWidth="1"/>
    <col min="12738" max="12741" width="5.42578125" style="157" customWidth="1"/>
    <col min="12742" max="12757" width="4" style="157" customWidth="1"/>
    <col min="12758" max="12759" width="3.42578125" style="157" customWidth="1"/>
    <col min="12760" max="12797" width="3.5703125" style="157" customWidth="1"/>
    <col min="12798" max="12988" width="7.5703125" style="157"/>
    <col min="12989" max="12989" width="1.5703125" style="157" customWidth="1"/>
    <col min="12990" max="12993" width="3.5703125" style="157" customWidth="1"/>
    <col min="12994" max="12997" width="5.42578125" style="157" customWidth="1"/>
    <col min="12998" max="13013" width="4" style="157" customWidth="1"/>
    <col min="13014" max="13015" width="3.42578125" style="157" customWidth="1"/>
    <col min="13016" max="13053" width="3.5703125" style="157" customWidth="1"/>
    <col min="13054" max="13244" width="7.5703125" style="157"/>
    <col min="13245" max="13245" width="1.5703125" style="157" customWidth="1"/>
    <col min="13246" max="13249" width="3.5703125" style="157" customWidth="1"/>
    <col min="13250" max="13253" width="5.42578125" style="157" customWidth="1"/>
    <col min="13254" max="13269" width="4" style="157" customWidth="1"/>
    <col min="13270" max="13271" width="3.42578125" style="157" customWidth="1"/>
    <col min="13272" max="13309" width="3.5703125" style="157" customWidth="1"/>
    <col min="13310" max="13500" width="7.5703125" style="157"/>
    <col min="13501" max="13501" width="1.5703125" style="157" customWidth="1"/>
    <col min="13502" max="13505" width="3.5703125" style="157" customWidth="1"/>
    <col min="13506" max="13509" width="5.42578125" style="157" customWidth="1"/>
    <col min="13510" max="13525" width="4" style="157" customWidth="1"/>
    <col min="13526" max="13527" width="3.42578125" style="157" customWidth="1"/>
    <col min="13528" max="13565" width="3.5703125" style="157" customWidth="1"/>
    <col min="13566" max="13756" width="7.5703125" style="157"/>
    <col min="13757" max="13757" width="1.5703125" style="157" customWidth="1"/>
    <col min="13758" max="13761" width="3.5703125" style="157" customWidth="1"/>
    <col min="13762" max="13765" width="5.42578125" style="157" customWidth="1"/>
    <col min="13766" max="13781" width="4" style="157" customWidth="1"/>
    <col min="13782" max="13783" width="3.42578125" style="157" customWidth="1"/>
    <col min="13784" max="13821" width="3.5703125" style="157" customWidth="1"/>
    <col min="13822" max="14012" width="7.5703125" style="157"/>
    <col min="14013" max="14013" width="1.5703125" style="157" customWidth="1"/>
    <col min="14014" max="14017" width="3.5703125" style="157" customWidth="1"/>
    <col min="14018" max="14021" width="5.42578125" style="157" customWidth="1"/>
    <col min="14022" max="14037" width="4" style="157" customWidth="1"/>
    <col min="14038" max="14039" width="3.42578125" style="157" customWidth="1"/>
    <col min="14040" max="14077" width="3.5703125" style="157" customWidth="1"/>
    <col min="14078" max="14268" width="7.5703125" style="157"/>
    <col min="14269" max="14269" width="1.5703125" style="157" customWidth="1"/>
    <col min="14270" max="14273" width="3.5703125" style="157" customWidth="1"/>
    <col min="14274" max="14277" width="5.42578125" style="157" customWidth="1"/>
    <col min="14278" max="14293" width="4" style="157" customWidth="1"/>
    <col min="14294" max="14295" width="3.42578125" style="157" customWidth="1"/>
    <col min="14296" max="14333" width="3.5703125" style="157" customWidth="1"/>
    <col min="14334" max="14524" width="7.5703125" style="157"/>
    <col min="14525" max="14525" width="1.5703125" style="157" customWidth="1"/>
    <col min="14526" max="14529" width="3.5703125" style="157" customWidth="1"/>
    <col min="14530" max="14533" width="5.42578125" style="157" customWidth="1"/>
    <col min="14534" max="14549" width="4" style="157" customWidth="1"/>
    <col min="14550" max="14551" width="3.42578125" style="157" customWidth="1"/>
    <col min="14552" max="14589" width="3.5703125" style="157" customWidth="1"/>
    <col min="14590" max="14780" width="7.5703125" style="157"/>
    <col min="14781" max="14781" width="1.5703125" style="157" customWidth="1"/>
    <col min="14782" max="14785" width="3.5703125" style="157" customWidth="1"/>
    <col min="14786" max="14789" width="5.42578125" style="157" customWidth="1"/>
    <col min="14790" max="14805" width="4" style="157" customWidth="1"/>
    <col min="14806" max="14807" width="3.42578125" style="157" customWidth="1"/>
    <col min="14808" max="14845" width="3.5703125" style="157" customWidth="1"/>
    <col min="14846" max="15036" width="7.5703125" style="157"/>
    <col min="15037" max="15037" width="1.5703125" style="157" customWidth="1"/>
    <col min="15038" max="15041" width="3.5703125" style="157" customWidth="1"/>
    <col min="15042" max="15045" width="5.42578125" style="157" customWidth="1"/>
    <col min="15046" max="15061" width="4" style="157" customWidth="1"/>
    <col min="15062" max="15063" width="3.42578125" style="157" customWidth="1"/>
    <col min="15064" max="15101" width="3.5703125" style="157" customWidth="1"/>
    <col min="15102" max="15292" width="7.5703125" style="157"/>
    <col min="15293" max="15293" width="1.5703125" style="157" customWidth="1"/>
    <col min="15294" max="15297" width="3.5703125" style="157" customWidth="1"/>
    <col min="15298" max="15301" width="5.42578125" style="157" customWidth="1"/>
    <col min="15302" max="15317" width="4" style="157" customWidth="1"/>
    <col min="15318" max="15319" width="3.42578125" style="157" customWidth="1"/>
    <col min="15320" max="15357" width="3.5703125" style="157" customWidth="1"/>
    <col min="15358" max="15548" width="7.5703125" style="157"/>
    <col min="15549" max="15549" width="1.5703125" style="157" customWidth="1"/>
    <col min="15550" max="15553" width="3.5703125" style="157" customWidth="1"/>
    <col min="15554" max="15557" width="5.42578125" style="157" customWidth="1"/>
    <col min="15558" max="15573" width="4" style="157" customWidth="1"/>
    <col min="15574" max="15575" width="3.42578125" style="157" customWidth="1"/>
    <col min="15576" max="15613" width="3.5703125" style="157" customWidth="1"/>
    <col min="15614" max="15804" width="7.5703125" style="157"/>
    <col min="15805" max="15805" width="1.5703125" style="157" customWidth="1"/>
    <col min="15806" max="15809" width="3.5703125" style="157" customWidth="1"/>
    <col min="15810" max="15813" width="5.42578125" style="157" customWidth="1"/>
    <col min="15814" max="15829" width="4" style="157" customWidth="1"/>
    <col min="15830" max="15831" width="3.42578125" style="157" customWidth="1"/>
    <col min="15832" max="15869" width="3.5703125" style="157" customWidth="1"/>
    <col min="15870" max="16060" width="7.5703125" style="157"/>
    <col min="16061" max="16061" width="1.5703125" style="157" customWidth="1"/>
    <col min="16062" max="16065" width="3.5703125" style="157" customWidth="1"/>
    <col min="16066" max="16069" width="5.42578125" style="157" customWidth="1"/>
    <col min="16070" max="16085" width="4" style="157" customWidth="1"/>
    <col min="16086" max="16087" width="3.42578125" style="157" customWidth="1"/>
    <col min="16088" max="16125" width="3.5703125" style="157" customWidth="1"/>
    <col min="16126" max="16384" width="7.5703125" style="157"/>
  </cols>
  <sheetData>
    <row r="1" spans="1:37" ht="22.5" customHeight="1">
      <c r="A1" s="466" t="s">
        <v>61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158" t="s">
        <v>96</v>
      </c>
      <c r="M1" s="158"/>
      <c r="N1" s="158"/>
      <c r="O1" s="158"/>
      <c r="P1" s="469" t="s">
        <v>122</v>
      </c>
      <c r="Q1" s="469"/>
      <c r="R1" s="469"/>
      <c r="S1" s="469"/>
      <c r="T1" s="469"/>
      <c r="U1" s="159"/>
      <c r="V1" s="159"/>
      <c r="W1" s="159"/>
      <c r="X1" s="372" t="s">
        <v>130</v>
      </c>
      <c r="Y1" s="372"/>
      <c r="Z1" s="228">
        <v>1</v>
      </c>
      <c r="AA1" s="228" t="s">
        <v>97</v>
      </c>
      <c r="AB1" s="228">
        <v>2</v>
      </c>
      <c r="AC1" s="159"/>
      <c r="AD1" s="176"/>
      <c r="AE1" s="160"/>
      <c r="AF1" s="160"/>
      <c r="AG1" s="160"/>
    </row>
    <row r="2" spans="1:37" ht="22.5" customHeight="1">
      <c r="A2" s="466"/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159" t="s">
        <v>98</v>
      </c>
      <c r="M2" s="158"/>
      <c r="N2" s="159"/>
      <c r="O2" s="158"/>
      <c r="P2" s="399">
        <v>42370</v>
      </c>
      <c r="Q2" s="399"/>
      <c r="R2" s="399"/>
      <c r="S2" s="399"/>
      <c r="T2" s="399"/>
      <c r="U2" s="159" t="s">
        <v>99</v>
      </c>
      <c r="V2" s="158"/>
      <c r="W2" s="162"/>
      <c r="X2" s="162"/>
      <c r="Y2" s="379">
        <v>42371</v>
      </c>
      <c r="Z2" s="379"/>
      <c r="AA2" s="379"/>
      <c r="AB2" s="379"/>
      <c r="AC2" s="379"/>
      <c r="AD2" s="162"/>
      <c r="AE2" s="160"/>
      <c r="AF2" s="160"/>
      <c r="AG2" s="160"/>
    </row>
    <row r="3" spans="1:37" ht="22.5" customHeight="1">
      <c r="A3" s="467" t="s">
        <v>100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158" t="s">
        <v>101</v>
      </c>
      <c r="M3" s="158"/>
      <c r="N3" s="158"/>
      <c r="O3" s="158"/>
      <c r="P3" s="158"/>
      <c r="Q3" s="363">
        <v>20</v>
      </c>
      <c r="R3" s="163" t="s">
        <v>102</v>
      </c>
      <c r="S3" s="362">
        <v>50</v>
      </c>
      <c r="T3" s="164" t="s">
        <v>103</v>
      </c>
      <c r="W3" s="158"/>
      <c r="X3" s="158"/>
      <c r="Y3" s="158"/>
      <c r="Z3" s="158"/>
      <c r="AA3" s="158"/>
      <c r="AB3" s="158"/>
      <c r="AC3" s="158"/>
      <c r="AD3" s="158"/>
    </row>
    <row r="4" spans="1:37" ht="22.5" customHeight="1">
      <c r="A4" s="468" t="s">
        <v>118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158" t="s">
        <v>62</v>
      </c>
      <c r="M4" s="158"/>
      <c r="N4" s="158"/>
      <c r="O4" s="158"/>
      <c r="P4" s="158"/>
      <c r="Q4" s="158" t="s">
        <v>104</v>
      </c>
      <c r="R4" s="158"/>
      <c r="S4" s="158"/>
      <c r="T4" s="158"/>
      <c r="W4" s="158"/>
      <c r="X4" s="158"/>
      <c r="Y4" s="158" t="s">
        <v>105</v>
      </c>
      <c r="Z4" s="158"/>
      <c r="AA4" s="158"/>
      <c r="AB4" s="158"/>
      <c r="AC4" s="158"/>
      <c r="AD4" s="158"/>
      <c r="AE4" s="161"/>
      <c r="AF4" s="161"/>
      <c r="AG4" s="161"/>
    </row>
    <row r="5" spans="1:37" s="322" customFormat="1" ht="22.5" customHeight="1">
      <c r="A5" s="321" t="s">
        <v>106</v>
      </c>
      <c r="B5" s="321"/>
      <c r="C5" s="321"/>
      <c r="D5" s="321"/>
      <c r="E5" s="321"/>
      <c r="F5" s="446" t="s">
        <v>123</v>
      </c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V5" s="446"/>
      <c r="W5" s="446"/>
      <c r="X5" s="446"/>
      <c r="Y5" s="446"/>
      <c r="Z5" s="446"/>
      <c r="AA5" s="446"/>
      <c r="AB5" s="446"/>
      <c r="AC5" s="446"/>
      <c r="AD5" s="170"/>
      <c r="AH5" s="358"/>
    </row>
    <row r="6" spans="1:37" s="322" customFormat="1" ht="22.5" customHeight="1">
      <c r="A6" s="321" t="s">
        <v>63</v>
      </c>
      <c r="B6" s="321"/>
      <c r="C6" s="321"/>
      <c r="D6" s="321"/>
      <c r="E6" s="321"/>
      <c r="F6" s="447" t="s">
        <v>118</v>
      </c>
      <c r="G6" s="447"/>
      <c r="H6" s="447"/>
      <c r="I6" s="447"/>
      <c r="J6" s="447"/>
      <c r="K6" s="447"/>
      <c r="L6" s="447"/>
      <c r="M6" s="447"/>
      <c r="N6" s="447"/>
      <c r="O6" s="447"/>
      <c r="P6" s="253" t="s">
        <v>107</v>
      </c>
      <c r="Q6" s="253"/>
      <c r="T6" s="447" t="s">
        <v>124</v>
      </c>
      <c r="U6" s="447"/>
      <c r="V6" s="447"/>
      <c r="W6" s="447"/>
      <c r="X6" s="447"/>
      <c r="Y6" s="447"/>
      <c r="Z6" s="447"/>
      <c r="AA6" s="447"/>
      <c r="AB6" s="447"/>
      <c r="AC6" s="447"/>
      <c r="AD6" s="170"/>
      <c r="AH6" s="358"/>
    </row>
    <row r="7" spans="1:37" s="322" customFormat="1" ht="22.5" customHeight="1">
      <c r="A7" s="321" t="s">
        <v>64</v>
      </c>
      <c r="D7" s="448" t="s">
        <v>125</v>
      </c>
      <c r="E7" s="448"/>
      <c r="F7" s="448"/>
      <c r="G7" s="448"/>
      <c r="H7" s="448"/>
      <c r="I7" s="448"/>
      <c r="J7" s="448"/>
      <c r="K7" s="448"/>
      <c r="L7" s="373" t="s">
        <v>108</v>
      </c>
      <c r="M7" s="373"/>
      <c r="N7" s="373"/>
      <c r="O7" s="448">
        <v>98778</v>
      </c>
      <c r="P7" s="448"/>
      <c r="Q7" s="448"/>
      <c r="R7" s="448"/>
      <c r="S7" s="448"/>
      <c r="T7" s="448"/>
      <c r="U7" s="448"/>
      <c r="V7" s="448"/>
      <c r="W7" s="373" t="s">
        <v>65</v>
      </c>
      <c r="X7" s="373"/>
      <c r="Y7" s="447" t="s">
        <v>126</v>
      </c>
      <c r="Z7" s="447"/>
      <c r="AA7" s="447"/>
      <c r="AB7" s="447"/>
      <c r="AC7" s="447"/>
      <c r="AD7" s="170"/>
      <c r="AE7" s="323"/>
      <c r="AF7" s="323"/>
      <c r="AH7" s="358"/>
    </row>
    <row r="8" spans="1:37" s="322" customFormat="1" ht="22.5" customHeight="1">
      <c r="A8" s="170" t="s">
        <v>109</v>
      </c>
      <c r="B8" s="170"/>
      <c r="C8" s="321"/>
      <c r="D8" s="471">
        <v>275</v>
      </c>
      <c r="E8" s="471"/>
      <c r="F8" s="321" t="s">
        <v>110</v>
      </c>
      <c r="G8" s="471">
        <v>300</v>
      </c>
      <c r="H8" s="471"/>
      <c r="I8" s="170" t="s">
        <v>10</v>
      </c>
      <c r="L8" s="474" t="s">
        <v>111</v>
      </c>
      <c r="M8" s="474"/>
      <c r="N8" s="474"/>
      <c r="O8" s="471">
        <v>1E-3</v>
      </c>
      <c r="P8" s="471"/>
      <c r="Q8" s="167" t="s">
        <v>10</v>
      </c>
      <c r="R8" s="167"/>
      <c r="U8" s="321" t="s">
        <v>66</v>
      </c>
      <c r="X8" s="446"/>
      <c r="Y8" s="446"/>
      <c r="Z8" s="446"/>
      <c r="AA8" s="446"/>
      <c r="AB8" s="446"/>
      <c r="AC8" s="446"/>
      <c r="AD8" s="170"/>
      <c r="AH8" s="358"/>
    </row>
    <row r="9" spans="1:37" s="165" customFormat="1" ht="22.5" customHeight="1">
      <c r="A9" s="170" t="s">
        <v>112</v>
      </c>
      <c r="B9" s="170"/>
      <c r="C9" s="170"/>
      <c r="D9" s="170"/>
      <c r="E9" s="170"/>
      <c r="F9" s="169"/>
      <c r="G9" s="169"/>
      <c r="H9" s="169" t="s">
        <v>113</v>
      </c>
      <c r="J9" s="171"/>
      <c r="L9" s="169" t="s">
        <v>114</v>
      </c>
      <c r="N9" s="169"/>
      <c r="O9" s="470"/>
      <c r="P9" s="470"/>
      <c r="Q9" s="470"/>
      <c r="R9" s="470"/>
      <c r="S9" s="470"/>
      <c r="T9" s="470"/>
      <c r="U9" s="470"/>
      <c r="V9" s="470"/>
      <c r="W9" s="470"/>
      <c r="X9" s="470"/>
      <c r="Y9" s="470"/>
      <c r="Z9" s="470"/>
      <c r="AA9" s="470"/>
      <c r="AB9" s="470"/>
      <c r="AC9" s="470"/>
      <c r="AD9" s="152"/>
      <c r="AE9" s="168"/>
      <c r="AF9" s="168"/>
      <c r="AH9" s="359"/>
    </row>
    <row r="10" spans="1:37" s="165" customFormat="1" ht="9.9499999999999993" customHeight="1">
      <c r="A10" s="155"/>
      <c r="B10" s="155"/>
      <c r="C10" s="155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2"/>
      <c r="AB10" s="152"/>
      <c r="AC10" s="152"/>
      <c r="AD10" s="152"/>
      <c r="AE10" s="168"/>
      <c r="AF10" s="168"/>
      <c r="AH10" s="359"/>
    </row>
    <row r="11" spans="1:37" s="165" customFormat="1" ht="19.5" customHeight="1">
      <c r="A11" s="169" t="s">
        <v>67</v>
      </c>
      <c r="B11" s="169"/>
      <c r="C11" s="169"/>
      <c r="D11" s="169"/>
      <c r="E11" s="169"/>
      <c r="F11" s="169"/>
      <c r="G11" s="428"/>
      <c r="H11" s="428"/>
      <c r="I11" s="428"/>
      <c r="J11" s="428"/>
      <c r="K11" s="428"/>
      <c r="L11" s="428"/>
      <c r="M11" s="428"/>
      <c r="N11" s="428"/>
      <c r="O11" s="152"/>
      <c r="P11" s="152"/>
      <c r="Q11" s="166"/>
      <c r="R11" s="172" t="s">
        <v>115</v>
      </c>
      <c r="S11" s="172"/>
      <c r="T11" s="371"/>
      <c r="U11" s="371"/>
      <c r="V11" s="371"/>
      <c r="W11" s="371"/>
      <c r="X11" s="371"/>
      <c r="Y11" s="371"/>
      <c r="Z11" s="371"/>
      <c r="AA11" s="371"/>
      <c r="AB11" s="371"/>
      <c r="AC11" s="371"/>
      <c r="AD11" s="152"/>
      <c r="AE11" s="173"/>
      <c r="AF11" s="173"/>
      <c r="AH11" s="359"/>
    </row>
    <row r="12" spans="1:37" s="165" customFormat="1" ht="19.5" customHeight="1">
      <c r="W12" s="174"/>
      <c r="X12" s="174"/>
      <c r="Y12" s="174"/>
      <c r="AD12" s="175"/>
      <c r="AH12" s="360"/>
      <c r="AI12" s="179"/>
      <c r="AJ12" s="179"/>
      <c r="AK12" s="179"/>
    </row>
    <row r="13" spans="1:37" s="165" customFormat="1" ht="19.5" customHeight="1">
      <c r="A13" s="150"/>
      <c r="B13" s="144" t="s">
        <v>68</v>
      </c>
      <c r="C13" s="140"/>
      <c r="D13" s="140"/>
      <c r="E13" s="140"/>
      <c r="F13" s="140"/>
      <c r="G13" s="140"/>
      <c r="H13" s="140"/>
      <c r="I13" s="140"/>
      <c r="J13" s="140"/>
      <c r="K13" s="472"/>
      <c r="L13" s="472"/>
      <c r="M13" s="473"/>
      <c r="N13" s="473"/>
      <c r="O13" s="188"/>
      <c r="P13" s="188"/>
      <c r="Q13" s="188"/>
      <c r="R13" s="188"/>
      <c r="S13" s="188"/>
      <c r="T13" s="189"/>
      <c r="U13" s="190"/>
      <c r="V13" s="190"/>
      <c r="W13" s="190"/>
      <c r="X13" s="190"/>
      <c r="Y13" s="190"/>
      <c r="Z13" s="190"/>
      <c r="AA13" s="190"/>
      <c r="AB13" s="154"/>
      <c r="AC13" s="154"/>
      <c r="AD13" s="154"/>
      <c r="AE13" s="154"/>
      <c r="AF13" s="154"/>
      <c r="AG13" s="154"/>
      <c r="AH13" s="361"/>
      <c r="AI13" s="179"/>
      <c r="AJ13" s="179"/>
      <c r="AK13" s="179"/>
    </row>
    <row r="14" spans="1:37" ht="19.5" customHeight="1">
      <c r="A14" s="150"/>
      <c r="B14" s="451" t="s">
        <v>69</v>
      </c>
      <c r="C14" s="451"/>
      <c r="D14" s="451"/>
      <c r="E14" s="451"/>
      <c r="F14" s="451"/>
      <c r="G14" s="451"/>
      <c r="H14" s="451"/>
      <c r="I14" s="451" t="s">
        <v>70</v>
      </c>
      <c r="J14" s="451"/>
      <c r="K14" s="451"/>
      <c r="L14" s="451"/>
      <c r="M14" s="451"/>
      <c r="N14" s="451"/>
      <c r="O14" s="188"/>
      <c r="P14" s="188"/>
      <c r="Q14" s="188"/>
      <c r="R14" s="188"/>
      <c r="S14" s="188"/>
      <c r="T14" s="188"/>
      <c r="U14" s="190"/>
      <c r="V14" s="190"/>
      <c r="W14" s="190"/>
      <c r="X14" s="190"/>
      <c r="Y14" s="190"/>
      <c r="Z14" s="190"/>
      <c r="AA14" s="190"/>
      <c r="AB14" s="154"/>
      <c r="AC14" s="154"/>
      <c r="AD14" s="154"/>
      <c r="AE14" s="154"/>
      <c r="AF14" s="154"/>
      <c r="AG14" s="154"/>
      <c r="AH14" s="361"/>
      <c r="AI14" s="179"/>
      <c r="AJ14" s="179"/>
      <c r="AK14" s="179"/>
    </row>
    <row r="15" spans="1:37" ht="19.5" customHeight="1">
      <c r="A15" s="150"/>
      <c r="B15" s="452" t="s">
        <v>71</v>
      </c>
      <c r="C15" s="452"/>
      <c r="D15" s="452"/>
      <c r="E15" s="452"/>
      <c r="F15" s="452"/>
      <c r="G15" s="452"/>
      <c r="H15" s="452"/>
      <c r="I15" s="453"/>
      <c r="J15" s="454"/>
      <c r="K15" s="454"/>
      <c r="L15" s="454"/>
      <c r="M15" s="454"/>
      <c r="N15" s="455"/>
      <c r="O15" s="188"/>
      <c r="P15" s="188"/>
      <c r="Q15" s="188"/>
      <c r="R15" s="188"/>
      <c r="S15" s="188"/>
      <c r="T15" s="188"/>
      <c r="U15" s="190"/>
      <c r="V15" s="190"/>
      <c r="W15" s="190"/>
      <c r="X15" s="190"/>
      <c r="Y15" s="190"/>
      <c r="Z15" s="190"/>
      <c r="AA15" s="190"/>
      <c r="AB15" s="154"/>
      <c r="AC15" s="154"/>
      <c r="AD15" s="154"/>
      <c r="AE15" s="154"/>
      <c r="AF15" s="154"/>
      <c r="AG15" s="154"/>
      <c r="AH15" s="361"/>
      <c r="AI15" s="179"/>
      <c r="AJ15" s="179"/>
      <c r="AK15" s="179"/>
    </row>
    <row r="16" spans="1:37" ht="19.5" customHeight="1">
      <c r="A16" s="150"/>
      <c r="B16" s="456" t="s">
        <v>72</v>
      </c>
      <c r="C16" s="456"/>
      <c r="D16" s="456"/>
      <c r="E16" s="456"/>
      <c r="F16" s="456"/>
      <c r="G16" s="456"/>
      <c r="H16" s="456"/>
      <c r="I16" s="457"/>
      <c r="J16" s="458"/>
      <c r="K16" s="458"/>
      <c r="L16" s="458"/>
      <c r="M16" s="458"/>
      <c r="N16" s="459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90"/>
      <c r="Z16" s="190"/>
      <c r="AA16" s="190"/>
      <c r="AB16" s="154"/>
      <c r="AC16" s="154"/>
      <c r="AD16" s="154"/>
      <c r="AE16" s="154"/>
      <c r="AF16" s="154"/>
      <c r="AG16" s="154"/>
      <c r="AH16" s="361"/>
    </row>
    <row r="17" spans="1:34" ht="15" customHeight="1">
      <c r="A17" s="150"/>
      <c r="B17" s="191"/>
      <c r="C17" s="191"/>
      <c r="D17" s="191"/>
      <c r="E17" s="191"/>
      <c r="F17" s="191"/>
      <c r="G17" s="191"/>
      <c r="H17" s="191"/>
      <c r="I17" s="192"/>
      <c r="J17" s="192"/>
      <c r="K17" s="192"/>
      <c r="L17" s="192"/>
      <c r="M17" s="192"/>
      <c r="N17" s="192"/>
      <c r="O17" s="188"/>
      <c r="P17" s="188"/>
      <c r="Q17" s="188"/>
      <c r="R17" s="193"/>
      <c r="S17" s="193"/>
      <c r="T17" s="193"/>
      <c r="U17" s="188"/>
      <c r="V17" s="188"/>
      <c r="W17" s="188"/>
      <c r="X17" s="188"/>
      <c r="Y17" s="190"/>
      <c r="Z17" s="190"/>
      <c r="AA17" s="190"/>
      <c r="AB17" s="154"/>
      <c r="AC17" s="154"/>
      <c r="AD17" s="154"/>
      <c r="AE17" s="154"/>
      <c r="AF17" s="154"/>
      <c r="AG17" s="154"/>
      <c r="AH17" s="361"/>
    </row>
    <row r="18" spans="1:34" ht="15" customHeight="1">
      <c r="A18" s="147"/>
      <c r="B18" s="194" t="s">
        <v>73</v>
      </c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6"/>
      <c r="P18" s="196"/>
      <c r="Q18" s="196"/>
      <c r="R18" s="196"/>
      <c r="S18" s="195"/>
      <c r="T18" s="195"/>
      <c r="U18" s="195"/>
      <c r="V18" s="193"/>
      <c r="W18" s="193"/>
      <c r="X18" s="193"/>
      <c r="Y18" s="190"/>
      <c r="Z18" s="190"/>
      <c r="AA18" s="190"/>
      <c r="AB18" s="154"/>
      <c r="AC18" s="154"/>
      <c r="AD18" s="154"/>
      <c r="AE18" s="154"/>
      <c r="AF18" s="154"/>
      <c r="AG18" s="154"/>
      <c r="AH18" s="361"/>
    </row>
    <row r="19" spans="1:34" ht="15" customHeight="1">
      <c r="A19" s="148"/>
      <c r="B19" s="193"/>
      <c r="C19" s="189" t="s">
        <v>74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95"/>
      <c r="V19" s="195"/>
      <c r="W19" s="193"/>
      <c r="X19" s="193"/>
      <c r="Y19" s="190"/>
      <c r="Z19" s="190"/>
      <c r="AA19" s="190"/>
      <c r="AB19" s="154"/>
      <c r="AC19" s="154"/>
      <c r="AD19" s="154"/>
      <c r="AE19" s="154"/>
      <c r="AF19" s="154"/>
      <c r="AG19" s="154"/>
      <c r="AH19" s="361"/>
    </row>
    <row r="20" spans="1:34" ht="19.5" customHeight="1">
      <c r="A20" s="147"/>
      <c r="B20" s="417" t="s">
        <v>75</v>
      </c>
      <c r="C20" s="387"/>
      <c r="D20" s="387"/>
      <c r="E20" s="387"/>
      <c r="F20" s="387"/>
      <c r="G20" s="417" t="s">
        <v>76</v>
      </c>
      <c r="H20" s="387"/>
      <c r="I20" s="387"/>
      <c r="J20" s="387"/>
      <c r="K20" s="417" t="s">
        <v>77</v>
      </c>
      <c r="L20" s="387"/>
      <c r="M20" s="387"/>
      <c r="N20" s="387"/>
      <c r="O20" s="388"/>
      <c r="P20" s="387" t="s">
        <v>78</v>
      </c>
      <c r="Q20" s="387"/>
      <c r="R20" s="388"/>
      <c r="S20" s="226" t="s">
        <v>119</v>
      </c>
      <c r="T20" s="226"/>
      <c r="U20" s="227"/>
      <c r="V20" s="226"/>
      <c r="W20" s="227"/>
      <c r="X20" s="227"/>
      <c r="Y20" s="148"/>
      <c r="Z20" s="148"/>
      <c r="AA20" s="154"/>
      <c r="AB20" s="154"/>
      <c r="AC20" s="154"/>
    </row>
    <row r="21" spans="1:34" ht="19.5" customHeight="1">
      <c r="A21" s="147"/>
      <c r="B21" s="433" t="s">
        <v>79</v>
      </c>
      <c r="C21" s="389"/>
      <c r="D21" s="389"/>
      <c r="E21" s="389"/>
      <c r="F21" s="389"/>
      <c r="G21" s="433" t="s">
        <v>80</v>
      </c>
      <c r="H21" s="389"/>
      <c r="I21" s="389"/>
      <c r="J21" s="389"/>
      <c r="K21" s="433"/>
      <c r="L21" s="389"/>
      <c r="M21" s="389"/>
      <c r="N21" s="389"/>
      <c r="O21" s="390"/>
      <c r="P21" s="389"/>
      <c r="Q21" s="389"/>
      <c r="R21" s="390"/>
      <c r="S21" s="226"/>
      <c r="T21" s="226"/>
      <c r="U21" s="226"/>
      <c r="V21" s="226"/>
      <c r="W21" s="227"/>
      <c r="X21" s="227"/>
      <c r="Y21" s="148"/>
      <c r="Z21" s="148"/>
      <c r="AA21" s="154"/>
      <c r="AB21" s="154"/>
      <c r="AC21" s="154"/>
    </row>
    <row r="22" spans="1:34" ht="19.5" customHeight="1">
      <c r="A22" s="147"/>
      <c r="B22" s="414" t="s">
        <v>81</v>
      </c>
      <c r="C22" s="391"/>
      <c r="D22" s="391"/>
      <c r="E22" s="391"/>
      <c r="F22" s="391"/>
      <c r="G22" s="460" t="s">
        <v>82</v>
      </c>
      <c r="H22" s="460"/>
      <c r="I22" s="460" t="s">
        <v>83</v>
      </c>
      <c r="J22" s="380"/>
      <c r="K22" s="433" t="s">
        <v>84</v>
      </c>
      <c r="L22" s="389"/>
      <c r="M22" s="389"/>
      <c r="N22" s="389"/>
      <c r="O22" s="390"/>
      <c r="P22" s="391"/>
      <c r="Q22" s="391"/>
      <c r="R22" s="392"/>
      <c r="S22" s="226" t="s">
        <v>85</v>
      </c>
      <c r="T22" s="226"/>
      <c r="U22" s="226"/>
      <c r="V22" s="226"/>
      <c r="W22" s="226"/>
      <c r="X22" s="226"/>
      <c r="Y22" s="226"/>
      <c r="Z22" s="148"/>
      <c r="AA22" s="154"/>
      <c r="AB22" s="154"/>
      <c r="AC22" s="154"/>
    </row>
    <row r="23" spans="1:34" ht="19.5" customHeight="1">
      <c r="A23" s="147"/>
      <c r="B23" s="443">
        <v>12</v>
      </c>
      <c r="C23" s="441"/>
      <c r="D23" s="441"/>
      <c r="E23" s="441"/>
      <c r="F23" s="442"/>
      <c r="G23" s="440">
        <v>1</v>
      </c>
      <c r="H23" s="440"/>
      <c r="I23" s="440">
        <v>2</v>
      </c>
      <c r="J23" s="444"/>
      <c r="K23" s="180"/>
      <c r="L23" s="181"/>
      <c r="M23" s="252" t="s">
        <v>56</v>
      </c>
      <c r="N23" s="197">
        <f>(G23+I23)*0.3</f>
        <v>0.89999999999999991</v>
      </c>
      <c r="O23" s="182"/>
      <c r="P23" s="384" t="str">
        <f>+M24</f>
        <v>≤</v>
      </c>
      <c r="Q23" s="393">
        <f>MAX(N23:N26)</f>
        <v>0.89999999999999991</v>
      </c>
      <c r="R23" s="394"/>
      <c r="S23" s="226" t="s">
        <v>86</v>
      </c>
      <c r="T23" s="226"/>
      <c r="U23" s="226"/>
      <c r="V23" s="226"/>
      <c r="W23" s="226"/>
      <c r="X23" s="226"/>
      <c r="Y23" s="226"/>
      <c r="Z23" s="148"/>
      <c r="AA23" s="154"/>
      <c r="AB23" s="154"/>
      <c r="AC23" s="154"/>
    </row>
    <row r="24" spans="1:34" ht="19.5" customHeight="1">
      <c r="A24" s="147"/>
      <c r="B24" s="445">
        <v>12.12</v>
      </c>
      <c r="C24" s="434"/>
      <c r="D24" s="434"/>
      <c r="E24" s="434"/>
      <c r="F24" s="435"/>
      <c r="G24" s="432">
        <v>1</v>
      </c>
      <c r="H24" s="432"/>
      <c r="I24" s="432">
        <v>2</v>
      </c>
      <c r="J24" s="432"/>
      <c r="K24" s="183"/>
      <c r="L24" s="176"/>
      <c r="M24" s="324" t="s">
        <v>56</v>
      </c>
      <c r="N24" s="198">
        <f>(G24+I24)*0.3</f>
        <v>0.89999999999999991</v>
      </c>
      <c r="O24" s="184"/>
      <c r="P24" s="385"/>
      <c r="Q24" s="395"/>
      <c r="R24" s="396"/>
      <c r="S24" s="226" t="s">
        <v>120</v>
      </c>
      <c r="T24" s="226"/>
      <c r="U24" s="226"/>
      <c r="V24" s="226"/>
      <c r="W24" s="226"/>
      <c r="X24" s="226"/>
      <c r="Y24" s="226"/>
      <c r="Z24" s="148"/>
      <c r="AA24" s="154"/>
      <c r="AB24" s="154"/>
      <c r="AC24" s="154"/>
    </row>
    <row r="25" spans="1:34" ht="19.5" customHeight="1">
      <c r="A25" s="147"/>
      <c r="B25" s="445">
        <v>12.25</v>
      </c>
      <c r="C25" s="434"/>
      <c r="D25" s="434"/>
      <c r="E25" s="434"/>
      <c r="F25" s="435"/>
      <c r="G25" s="432">
        <v>1</v>
      </c>
      <c r="H25" s="432"/>
      <c r="I25" s="432">
        <v>2</v>
      </c>
      <c r="J25" s="432"/>
      <c r="K25" s="183"/>
      <c r="L25" s="176"/>
      <c r="M25" s="324" t="s">
        <v>56</v>
      </c>
      <c r="N25" s="198">
        <f>(G25+I25)*0.3</f>
        <v>0.89999999999999991</v>
      </c>
      <c r="O25" s="184"/>
      <c r="P25" s="385"/>
      <c r="Q25" s="395"/>
      <c r="R25" s="396"/>
      <c r="S25" s="226" t="s">
        <v>121</v>
      </c>
      <c r="T25" s="227"/>
      <c r="U25" s="227"/>
      <c r="V25" s="227"/>
      <c r="W25" s="227"/>
      <c r="X25" s="227"/>
      <c r="Y25" s="227"/>
      <c r="Z25" s="148"/>
      <c r="AA25" s="154"/>
      <c r="AB25" s="154"/>
      <c r="AC25" s="154"/>
    </row>
    <row r="26" spans="1:34" ht="19.5" customHeight="1">
      <c r="A26" s="147"/>
      <c r="B26" s="449">
        <v>12.37</v>
      </c>
      <c r="C26" s="415"/>
      <c r="D26" s="415"/>
      <c r="E26" s="415"/>
      <c r="F26" s="416"/>
      <c r="G26" s="413">
        <v>1</v>
      </c>
      <c r="H26" s="413"/>
      <c r="I26" s="413">
        <v>2</v>
      </c>
      <c r="J26" s="450"/>
      <c r="K26" s="185"/>
      <c r="L26" s="186"/>
      <c r="M26" s="325" t="s">
        <v>56</v>
      </c>
      <c r="N26" s="199">
        <f>(G26+I26)*0.3</f>
        <v>0.89999999999999991</v>
      </c>
      <c r="O26" s="187"/>
      <c r="P26" s="386"/>
      <c r="Q26" s="397"/>
      <c r="R26" s="398"/>
      <c r="S26" s="195"/>
      <c r="T26" s="195"/>
      <c r="U26" s="195"/>
      <c r="V26" s="195"/>
      <c r="W26" s="195"/>
      <c r="X26" s="193"/>
      <c r="Y26" s="193"/>
      <c r="Z26" s="193"/>
      <c r="AA26" s="190"/>
      <c r="AB26" s="154"/>
      <c r="AC26" s="154"/>
    </row>
    <row r="27" spans="1:34" ht="15" customHeight="1">
      <c r="A27" s="146"/>
      <c r="B27" s="200"/>
      <c r="C27" s="200"/>
      <c r="D27" s="200"/>
      <c r="E27" s="200"/>
      <c r="F27" s="200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95"/>
      <c r="U27" s="195"/>
      <c r="V27" s="193"/>
      <c r="W27" s="193"/>
      <c r="X27" s="193"/>
      <c r="Y27" s="190"/>
      <c r="Z27" s="190"/>
      <c r="AA27" s="190"/>
      <c r="AB27" s="154"/>
      <c r="AC27" s="154"/>
      <c r="AD27" s="154"/>
      <c r="AE27" s="154"/>
      <c r="AF27" s="154"/>
      <c r="AG27" s="154"/>
      <c r="AH27" s="361"/>
    </row>
    <row r="28" spans="1:34" ht="15" customHeight="1">
      <c r="A28" s="148"/>
      <c r="B28" s="189"/>
      <c r="C28" s="189" t="s">
        <v>87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75"/>
      <c r="R28" s="175"/>
      <c r="S28" s="175"/>
      <c r="T28" s="189"/>
      <c r="U28" s="195"/>
      <c r="V28" s="195"/>
      <c r="W28" s="193"/>
      <c r="X28" s="193"/>
      <c r="Y28" s="190"/>
      <c r="Z28" s="190"/>
      <c r="AA28" s="190"/>
      <c r="AB28" s="154"/>
      <c r="AC28" s="154"/>
      <c r="AD28" s="154"/>
      <c r="AE28" s="154"/>
      <c r="AF28" s="154"/>
      <c r="AG28" s="154"/>
      <c r="AH28" s="361"/>
    </row>
    <row r="29" spans="1:34" ht="19.5" customHeight="1">
      <c r="A29" s="147"/>
      <c r="B29" s="417" t="s">
        <v>75</v>
      </c>
      <c r="C29" s="387"/>
      <c r="D29" s="387"/>
      <c r="E29" s="387"/>
      <c r="F29" s="387"/>
      <c r="G29" s="201" t="s">
        <v>88</v>
      </c>
      <c r="H29" s="202"/>
      <c r="I29" s="203"/>
      <c r="J29" s="182"/>
      <c r="K29" s="417" t="s">
        <v>76</v>
      </c>
      <c r="L29" s="387"/>
      <c r="M29" s="387"/>
      <c r="N29" s="388"/>
      <c r="O29" s="417" t="s">
        <v>77</v>
      </c>
      <c r="P29" s="387"/>
      <c r="Q29" s="387"/>
      <c r="R29" s="436"/>
      <c r="S29" s="437"/>
      <c r="T29" s="380" t="s">
        <v>78</v>
      </c>
      <c r="U29" s="381"/>
      <c r="V29" s="381"/>
      <c r="W29" s="381"/>
      <c r="X29" s="382"/>
      <c r="Y29" s="190"/>
      <c r="Z29" s="190"/>
      <c r="AA29" s="190"/>
      <c r="AB29" s="154"/>
      <c r="AC29" s="154"/>
      <c r="AD29" s="154"/>
      <c r="AE29" s="154"/>
      <c r="AF29" s="154"/>
      <c r="AG29" s="154"/>
    </row>
    <row r="30" spans="1:34" ht="19.5" customHeight="1">
      <c r="A30" s="147"/>
      <c r="B30" s="433" t="s">
        <v>79</v>
      </c>
      <c r="C30" s="389"/>
      <c r="D30" s="389"/>
      <c r="E30" s="389"/>
      <c r="F30" s="389"/>
      <c r="G30" s="433" t="s">
        <v>89</v>
      </c>
      <c r="H30" s="389"/>
      <c r="I30" s="389"/>
      <c r="J30" s="390"/>
      <c r="K30" s="414" t="s">
        <v>80</v>
      </c>
      <c r="L30" s="391"/>
      <c r="M30" s="391"/>
      <c r="N30" s="392"/>
      <c r="O30" s="433"/>
      <c r="P30" s="389"/>
      <c r="Q30" s="389"/>
      <c r="R30" s="438"/>
      <c r="S30" s="439"/>
      <c r="T30" s="383"/>
      <c r="U30" s="381"/>
      <c r="V30" s="381"/>
      <c r="W30" s="381"/>
      <c r="X30" s="382"/>
      <c r="Y30" s="190"/>
      <c r="Z30" s="190"/>
      <c r="AA30" s="190"/>
      <c r="AB30" s="154"/>
      <c r="AC30" s="154"/>
      <c r="AD30" s="154"/>
      <c r="AE30" s="154"/>
      <c r="AF30" s="154"/>
      <c r="AG30" s="154"/>
    </row>
    <row r="31" spans="1:34" ht="19.5" customHeight="1">
      <c r="A31" s="147"/>
      <c r="B31" s="414" t="s">
        <v>81</v>
      </c>
      <c r="C31" s="391"/>
      <c r="D31" s="391"/>
      <c r="E31" s="391"/>
      <c r="F31" s="391"/>
      <c r="G31" s="414" t="s">
        <v>81</v>
      </c>
      <c r="H31" s="391"/>
      <c r="I31" s="391"/>
      <c r="J31" s="392"/>
      <c r="K31" s="380" t="s">
        <v>82</v>
      </c>
      <c r="L31" s="406"/>
      <c r="M31" s="380" t="s">
        <v>83</v>
      </c>
      <c r="N31" s="406"/>
      <c r="O31" s="414" t="s">
        <v>84</v>
      </c>
      <c r="P31" s="391"/>
      <c r="Q31" s="391"/>
      <c r="R31" s="415"/>
      <c r="S31" s="416"/>
      <c r="T31" s="383"/>
      <c r="U31" s="381"/>
      <c r="V31" s="381"/>
      <c r="W31" s="381"/>
      <c r="X31" s="382"/>
      <c r="Y31" s="190"/>
      <c r="Z31" s="190"/>
      <c r="AA31" s="190"/>
      <c r="AB31" s="154"/>
      <c r="AC31" s="154"/>
      <c r="AD31" s="154"/>
      <c r="AE31" s="154"/>
      <c r="AF31" s="154"/>
      <c r="AG31" s="154"/>
    </row>
    <row r="32" spans="1:34" ht="19.5" customHeight="1">
      <c r="A32" s="145"/>
      <c r="B32" s="431" t="s">
        <v>90</v>
      </c>
      <c r="C32" s="431"/>
      <c r="D32" s="431"/>
      <c r="E32" s="431"/>
      <c r="F32" s="431"/>
      <c r="G32" s="433"/>
      <c r="H32" s="389"/>
      <c r="I32" s="389"/>
      <c r="J32" s="390"/>
      <c r="K32" s="440">
        <v>1</v>
      </c>
      <c r="L32" s="440"/>
      <c r="M32" s="440">
        <v>2</v>
      </c>
      <c r="N32" s="440"/>
      <c r="O32" s="417">
        <f>(K32+M32)*0.3</f>
        <v>0.89999999999999991</v>
      </c>
      <c r="P32" s="387"/>
      <c r="Q32" s="387"/>
      <c r="R32" s="441"/>
      <c r="S32" s="442"/>
      <c r="T32" s="204"/>
      <c r="U32" s="205"/>
      <c r="V32" s="205"/>
      <c r="W32" s="205"/>
      <c r="X32" s="206"/>
      <c r="Y32" s="190"/>
      <c r="Z32" s="190"/>
      <c r="AA32" s="190"/>
      <c r="AB32" s="154"/>
      <c r="AC32" s="154"/>
      <c r="AD32" s="154"/>
      <c r="AE32" s="154"/>
      <c r="AF32" s="154"/>
      <c r="AG32" s="154"/>
    </row>
    <row r="33" spans="1:34" ht="19.5" customHeight="1">
      <c r="A33" s="145"/>
      <c r="B33" s="431" t="s">
        <v>91</v>
      </c>
      <c r="C33" s="431"/>
      <c r="D33" s="431"/>
      <c r="E33" s="431"/>
      <c r="F33" s="431"/>
      <c r="G33" s="433"/>
      <c r="H33" s="389"/>
      <c r="I33" s="389"/>
      <c r="J33" s="390"/>
      <c r="K33" s="432">
        <v>1</v>
      </c>
      <c r="L33" s="432"/>
      <c r="M33" s="432">
        <v>2</v>
      </c>
      <c r="N33" s="432"/>
      <c r="O33" s="433">
        <f>(K33+M33)*0.3</f>
        <v>0.89999999999999991</v>
      </c>
      <c r="P33" s="389"/>
      <c r="Q33" s="389"/>
      <c r="R33" s="434"/>
      <c r="S33" s="435"/>
      <c r="T33" s="207"/>
      <c r="U33" s="326" t="s">
        <v>56</v>
      </c>
      <c r="V33" s="327">
        <f>MAX(O32:O34)</f>
        <v>0.89999999999999991</v>
      </c>
      <c r="W33" s="208"/>
      <c r="X33" s="209"/>
      <c r="Y33" s="190"/>
      <c r="Z33" s="190"/>
      <c r="AA33" s="190"/>
      <c r="AB33" s="154"/>
      <c r="AC33" s="154"/>
      <c r="AD33" s="154"/>
      <c r="AE33" s="154"/>
      <c r="AF33" s="154"/>
      <c r="AG33" s="154"/>
    </row>
    <row r="34" spans="1:34" ht="19.5" customHeight="1">
      <c r="A34" s="145"/>
      <c r="B34" s="412" t="s">
        <v>92</v>
      </c>
      <c r="C34" s="412"/>
      <c r="D34" s="412"/>
      <c r="E34" s="412"/>
      <c r="F34" s="412"/>
      <c r="G34" s="414"/>
      <c r="H34" s="391"/>
      <c r="I34" s="391"/>
      <c r="J34" s="392"/>
      <c r="K34" s="413">
        <v>1</v>
      </c>
      <c r="L34" s="413"/>
      <c r="M34" s="413">
        <v>2</v>
      </c>
      <c r="N34" s="413"/>
      <c r="O34" s="414">
        <f>(K34+M34)*0.3</f>
        <v>0.89999999999999991</v>
      </c>
      <c r="P34" s="391"/>
      <c r="Q34" s="391"/>
      <c r="R34" s="415"/>
      <c r="S34" s="416"/>
      <c r="T34" s="210"/>
      <c r="U34" s="211"/>
      <c r="V34" s="212"/>
      <c r="W34" s="212"/>
      <c r="X34" s="213"/>
      <c r="Y34" s="190"/>
      <c r="Z34" s="190"/>
      <c r="AA34" s="190"/>
      <c r="AB34" s="154"/>
      <c r="AC34" s="154"/>
      <c r="AD34" s="154"/>
      <c r="AE34" s="154"/>
      <c r="AF34" s="154"/>
      <c r="AG34" s="154"/>
    </row>
    <row r="35" spans="1:34" ht="15" customHeight="1">
      <c r="A35" s="145"/>
      <c r="B35" s="214"/>
      <c r="C35" s="214"/>
      <c r="D35" s="214"/>
      <c r="E35" s="214"/>
      <c r="F35" s="214"/>
      <c r="G35" s="224"/>
      <c r="H35" s="224"/>
      <c r="I35" s="224"/>
      <c r="J35" s="224"/>
      <c r="K35" s="215"/>
      <c r="L35" s="215"/>
      <c r="M35" s="215"/>
      <c r="N35" s="215"/>
      <c r="O35" s="224"/>
      <c r="P35" s="224"/>
      <c r="Q35" s="224"/>
      <c r="R35" s="216"/>
      <c r="S35" s="216"/>
      <c r="T35" s="208"/>
      <c r="U35" s="208"/>
      <c r="V35" s="217"/>
      <c r="W35" s="217"/>
      <c r="X35" s="217"/>
      <c r="Y35" s="190"/>
      <c r="Z35" s="190"/>
      <c r="AA35" s="190"/>
      <c r="AB35" s="154"/>
      <c r="AC35" s="154"/>
      <c r="AD35" s="154"/>
      <c r="AE35" s="154"/>
      <c r="AF35" s="154"/>
      <c r="AG35" s="154"/>
    </row>
    <row r="36" spans="1:34" ht="15" customHeight="1">
      <c r="A36" s="145"/>
      <c r="B36" s="214"/>
      <c r="C36" s="214"/>
      <c r="D36" s="214"/>
      <c r="E36" s="214"/>
      <c r="F36" s="214"/>
      <c r="G36" s="224"/>
      <c r="H36" s="224"/>
      <c r="I36" s="224"/>
      <c r="J36" s="215"/>
      <c r="K36" s="215"/>
      <c r="L36" s="215"/>
      <c r="M36" s="215"/>
      <c r="N36" s="224"/>
      <c r="O36" s="224"/>
      <c r="P36" s="224"/>
      <c r="Q36" s="216"/>
      <c r="R36" s="216"/>
      <c r="S36" s="217"/>
      <c r="T36" s="217"/>
      <c r="U36" s="217"/>
      <c r="V36" s="217"/>
      <c r="W36" s="217"/>
      <c r="X36" s="372" t="s">
        <v>130</v>
      </c>
      <c r="Y36" s="372"/>
      <c r="Z36" s="228">
        <v>2</v>
      </c>
      <c r="AA36" s="228" t="s">
        <v>97</v>
      </c>
      <c r="AB36" s="228">
        <v>2</v>
      </c>
      <c r="AC36" s="159"/>
      <c r="AD36" s="154"/>
      <c r="AE36" s="154"/>
      <c r="AF36" s="154"/>
      <c r="AG36" s="154"/>
      <c r="AH36" s="361"/>
    </row>
    <row r="37" spans="1:34" ht="20.100000000000001" customHeight="1">
      <c r="A37" s="154"/>
      <c r="B37" s="218" t="s">
        <v>93</v>
      </c>
      <c r="C37" s="219"/>
      <c r="D37" s="219"/>
      <c r="E37" s="219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54"/>
      <c r="AC37" s="154"/>
      <c r="AD37" s="154"/>
      <c r="AE37" s="154"/>
      <c r="AF37" s="154"/>
      <c r="AG37" s="154"/>
      <c r="AH37" s="361"/>
    </row>
    <row r="38" spans="1:34" ht="21" customHeight="1">
      <c r="A38" s="154"/>
      <c r="B38" s="430" t="s">
        <v>153</v>
      </c>
      <c r="C38" s="387"/>
      <c r="D38" s="387"/>
      <c r="E38" s="380" t="s">
        <v>23</v>
      </c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6"/>
      <c r="Q38" s="417" t="s">
        <v>21</v>
      </c>
      <c r="R38" s="387"/>
      <c r="S38" s="388"/>
      <c r="T38" s="418" t="s">
        <v>2</v>
      </c>
      <c r="U38" s="419"/>
      <c r="V38" s="419"/>
      <c r="W38" s="420"/>
      <c r="X38" s="424" t="s">
        <v>22</v>
      </c>
      <c r="Y38" s="425"/>
      <c r="Z38" s="426"/>
      <c r="AA38" s="328"/>
      <c r="AG38" s="154"/>
    </row>
    <row r="39" spans="1:34" ht="21" customHeight="1">
      <c r="A39" s="154"/>
      <c r="B39" s="414"/>
      <c r="C39" s="391"/>
      <c r="D39" s="391"/>
      <c r="E39" s="380" t="s">
        <v>154</v>
      </c>
      <c r="F39" s="405"/>
      <c r="G39" s="406"/>
      <c r="H39" s="380" t="s">
        <v>155</v>
      </c>
      <c r="I39" s="405"/>
      <c r="J39" s="406"/>
      <c r="K39" s="380" t="s">
        <v>156</v>
      </c>
      <c r="L39" s="405"/>
      <c r="M39" s="406"/>
      <c r="N39" s="380" t="s">
        <v>157</v>
      </c>
      <c r="O39" s="405"/>
      <c r="P39" s="406"/>
      <c r="Q39" s="414"/>
      <c r="R39" s="391"/>
      <c r="S39" s="392"/>
      <c r="T39" s="421"/>
      <c r="U39" s="422"/>
      <c r="V39" s="422"/>
      <c r="W39" s="423"/>
      <c r="X39" s="427"/>
      <c r="Y39" s="428"/>
      <c r="Z39" s="429"/>
      <c r="AA39" s="328"/>
      <c r="AG39" s="154"/>
    </row>
    <row r="40" spans="1:34" ht="21" customHeight="1">
      <c r="A40" s="154"/>
      <c r="B40" s="400">
        <v>275</v>
      </c>
      <c r="C40" s="401"/>
      <c r="D40" s="401"/>
      <c r="E40" s="407">
        <v>75</v>
      </c>
      <c r="F40" s="408"/>
      <c r="G40" s="408"/>
      <c r="H40" s="407">
        <v>75</v>
      </c>
      <c r="I40" s="408"/>
      <c r="J40" s="408"/>
      <c r="K40" s="407">
        <v>75</v>
      </c>
      <c r="L40" s="408"/>
      <c r="M40" s="408"/>
      <c r="N40" s="407">
        <v>75</v>
      </c>
      <c r="O40" s="408"/>
      <c r="P40" s="408"/>
      <c r="Q40" s="409">
        <f>AVERAGE(E40:P40)</f>
        <v>75</v>
      </c>
      <c r="R40" s="410"/>
      <c r="S40" s="411"/>
      <c r="T40" s="478">
        <f>_xlfn.STDEV.S(E40:P40)/SQRT(4)</f>
        <v>0</v>
      </c>
      <c r="U40" s="479"/>
      <c r="V40" s="479"/>
      <c r="W40" s="480"/>
      <c r="X40" s="481">
        <f>Q40-B40</f>
        <v>-200</v>
      </c>
      <c r="Y40" s="364"/>
      <c r="Z40" s="482"/>
      <c r="AA40" s="329"/>
      <c r="AG40" s="154"/>
    </row>
    <row r="41" spans="1:34" ht="21" customHeight="1">
      <c r="A41" s="154"/>
      <c r="B41" s="402">
        <v>277.5</v>
      </c>
      <c r="C41" s="403"/>
      <c r="D41" s="404"/>
      <c r="E41" s="374">
        <v>77.5</v>
      </c>
      <c r="F41" s="375"/>
      <c r="G41" s="375"/>
      <c r="H41" s="374">
        <v>77.5</v>
      </c>
      <c r="I41" s="375"/>
      <c r="J41" s="375"/>
      <c r="K41" s="374">
        <v>77.5</v>
      </c>
      <c r="L41" s="375"/>
      <c r="M41" s="375"/>
      <c r="N41" s="374">
        <v>77.5</v>
      </c>
      <c r="O41" s="375"/>
      <c r="P41" s="375"/>
      <c r="Q41" s="376">
        <f t="shared" ref="Q41:Q50" si="0">AVERAGE(E41:P41)</f>
        <v>77.5</v>
      </c>
      <c r="R41" s="377"/>
      <c r="S41" s="378"/>
      <c r="T41" s="478">
        <f t="shared" ref="T41:T50" si="1">_xlfn.STDEV.S(E41:P41)/SQRT(4)</f>
        <v>0</v>
      </c>
      <c r="U41" s="479"/>
      <c r="V41" s="479"/>
      <c r="W41" s="480"/>
      <c r="X41" s="464">
        <f t="shared" ref="X41:X50" si="2">Q41-B41</f>
        <v>-200</v>
      </c>
      <c r="Y41" s="365"/>
      <c r="Z41" s="465"/>
      <c r="AA41" s="329"/>
      <c r="AG41" s="154"/>
      <c r="AH41" s="357">
        <f>'Uncert of STD'!A5</f>
        <v>2.5</v>
      </c>
    </row>
    <row r="42" spans="1:34" ht="21" customHeight="1">
      <c r="A42" s="154"/>
      <c r="B42" s="402">
        <v>280.10000000000002</v>
      </c>
      <c r="C42" s="403"/>
      <c r="D42" s="404"/>
      <c r="E42" s="374">
        <v>80.099999999999994</v>
      </c>
      <c r="F42" s="375"/>
      <c r="G42" s="375"/>
      <c r="H42" s="374">
        <v>80.099999999999994</v>
      </c>
      <c r="I42" s="375"/>
      <c r="J42" s="375"/>
      <c r="K42" s="374">
        <v>80.099999999999994</v>
      </c>
      <c r="L42" s="375"/>
      <c r="M42" s="375"/>
      <c r="N42" s="374">
        <v>80.099999999999994</v>
      </c>
      <c r="O42" s="375"/>
      <c r="P42" s="375"/>
      <c r="Q42" s="376">
        <f t="shared" si="0"/>
        <v>80.099999999999994</v>
      </c>
      <c r="R42" s="377"/>
      <c r="S42" s="378"/>
      <c r="T42" s="478">
        <f t="shared" si="1"/>
        <v>0</v>
      </c>
      <c r="U42" s="479"/>
      <c r="V42" s="479"/>
      <c r="W42" s="480"/>
      <c r="X42" s="464">
        <f t="shared" si="2"/>
        <v>-200.00000000000003</v>
      </c>
      <c r="Y42" s="365"/>
      <c r="Z42" s="465"/>
      <c r="AA42" s="329"/>
      <c r="AG42" s="154"/>
      <c r="AH42" s="357">
        <f>'Uncert of STD'!A6</f>
        <v>5.0999999999999996</v>
      </c>
    </row>
    <row r="43" spans="1:34" ht="21" customHeight="1">
      <c r="A43" s="154"/>
      <c r="B43" s="402">
        <v>282.7</v>
      </c>
      <c r="C43" s="403"/>
      <c r="D43" s="404"/>
      <c r="E43" s="374">
        <v>82.7</v>
      </c>
      <c r="F43" s="375"/>
      <c r="G43" s="375"/>
      <c r="H43" s="374">
        <v>82.7</v>
      </c>
      <c r="I43" s="375"/>
      <c r="J43" s="375"/>
      <c r="K43" s="374">
        <v>82.7</v>
      </c>
      <c r="L43" s="375"/>
      <c r="M43" s="375"/>
      <c r="N43" s="374">
        <v>82.7</v>
      </c>
      <c r="O43" s="375"/>
      <c r="P43" s="375"/>
      <c r="Q43" s="376">
        <f t="shared" si="0"/>
        <v>82.7</v>
      </c>
      <c r="R43" s="377"/>
      <c r="S43" s="378"/>
      <c r="T43" s="478">
        <f t="shared" si="1"/>
        <v>0</v>
      </c>
      <c r="U43" s="479"/>
      <c r="V43" s="479"/>
      <c r="W43" s="480"/>
      <c r="X43" s="464">
        <f t="shared" si="2"/>
        <v>-200</v>
      </c>
      <c r="Y43" s="365"/>
      <c r="Z43" s="465"/>
      <c r="AA43" s="329"/>
      <c r="AG43" s="154"/>
      <c r="AH43" s="357">
        <f>'Uncert of STD'!A7</f>
        <v>7.7</v>
      </c>
    </row>
    <row r="44" spans="1:34" ht="21" customHeight="1">
      <c r="A44" s="154"/>
      <c r="B44" s="402">
        <v>285.3</v>
      </c>
      <c r="C44" s="403"/>
      <c r="D44" s="404"/>
      <c r="E44" s="374">
        <v>85.3</v>
      </c>
      <c r="F44" s="375"/>
      <c r="G44" s="375"/>
      <c r="H44" s="374">
        <v>85.3</v>
      </c>
      <c r="I44" s="375"/>
      <c r="J44" s="375"/>
      <c r="K44" s="374">
        <v>85.3</v>
      </c>
      <c r="L44" s="375"/>
      <c r="M44" s="375"/>
      <c r="N44" s="374">
        <v>85.3</v>
      </c>
      <c r="O44" s="375"/>
      <c r="P44" s="375"/>
      <c r="Q44" s="376">
        <f t="shared" si="0"/>
        <v>85.3</v>
      </c>
      <c r="R44" s="377"/>
      <c r="S44" s="378"/>
      <c r="T44" s="478">
        <f t="shared" si="1"/>
        <v>0</v>
      </c>
      <c r="U44" s="479"/>
      <c r="V44" s="479"/>
      <c r="W44" s="480"/>
      <c r="X44" s="464">
        <f t="shared" si="2"/>
        <v>-200</v>
      </c>
      <c r="Y44" s="365"/>
      <c r="Z44" s="465"/>
      <c r="AA44" s="329"/>
      <c r="AG44" s="154"/>
      <c r="AH44" s="357">
        <f>'Uncert of STD'!A8</f>
        <v>10.3</v>
      </c>
    </row>
    <row r="45" spans="1:34" ht="21" customHeight="1">
      <c r="A45" s="154"/>
      <c r="B45" s="402">
        <v>287.89999999999998</v>
      </c>
      <c r="C45" s="403"/>
      <c r="D45" s="404"/>
      <c r="E45" s="374">
        <v>87.9</v>
      </c>
      <c r="F45" s="375"/>
      <c r="G45" s="375"/>
      <c r="H45" s="374">
        <v>87.9</v>
      </c>
      <c r="I45" s="375"/>
      <c r="J45" s="375"/>
      <c r="K45" s="374">
        <v>87.9</v>
      </c>
      <c r="L45" s="375"/>
      <c r="M45" s="375"/>
      <c r="N45" s="374">
        <v>87.9</v>
      </c>
      <c r="O45" s="375"/>
      <c r="P45" s="375"/>
      <c r="Q45" s="376">
        <f t="shared" si="0"/>
        <v>87.9</v>
      </c>
      <c r="R45" s="377"/>
      <c r="S45" s="378"/>
      <c r="T45" s="478">
        <f t="shared" si="1"/>
        <v>0</v>
      </c>
      <c r="U45" s="479"/>
      <c r="V45" s="479"/>
      <c r="W45" s="480"/>
      <c r="X45" s="464">
        <f t="shared" si="2"/>
        <v>-199.99999999999997</v>
      </c>
      <c r="Y45" s="365"/>
      <c r="Z45" s="465"/>
      <c r="AA45" s="329"/>
      <c r="AG45" s="154"/>
      <c r="AH45" s="357">
        <f>'Uncert of STD'!A9</f>
        <v>12.9</v>
      </c>
    </row>
    <row r="46" spans="1:34" ht="21" customHeight="1">
      <c r="A46" s="154"/>
      <c r="B46" s="402">
        <v>290</v>
      </c>
      <c r="C46" s="403"/>
      <c r="D46" s="404"/>
      <c r="E46" s="374">
        <v>90</v>
      </c>
      <c r="F46" s="375"/>
      <c r="G46" s="375"/>
      <c r="H46" s="374">
        <v>90</v>
      </c>
      <c r="I46" s="375"/>
      <c r="J46" s="375"/>
      <c r="K46" s="374">
        <v>90</v>
      </c>
      <c r="L46" s="375"/>
      <c r="M46" s="375"/>
      <c r="N46" s="374">
        <v>90</v>
      </c>
      <c r="O46" s="375"/>
      <c r="P46" s="375"/>
      <c r="Q46" s="376">
        <f t="shared" si="0"/>
        <v>90</v>
      </c>
      <c r="R46" s="377"/>
      <c r="S46" s="378"/>
      <c r="T46" s="478">
        <f t="shared" si="1"/>
        <v>0</v>
      </c>
      <c r="U46" s="479"/>
      <c r="V46" s="479"/>
      <c r="W46" s="480"/>
      <c r="X46" s="464">
        <f t="shared" si="2"/>
        <v>-200</v>
      </c>
      <c r="Y46" s="365"/>
      <c r="Z46" s="465"/>
      <c r="AA46" s="329"/>
      <c r="AG46" s="154"/>
      <c r="AH46" s="357">
        <f>'Uncert of STD'!A10</f>
        <v>15</v>
      </c>
    </row>
    <row r="47" spans="1:34" ht="21" customHeight="1">
      <c r="A47" s="154"/>
      <c r="B47" s="402">
        <v>292.60000000000002</v>
      </c>
      <c r="C47" s="403"/>
      <c r="D47" s="404"/>
      <c r="E47" s="374">
        <v>92.6</v>
      </c>
      <c r="F47" s="375"/>
      <c r="G47" s="375"/>
      <c r="H47" s="374">
        <v>92.6</v>
      </c>
      <c r="I47" s="375"/>
      <c r="J47" s="375"/>
      <c r="K47" s="374">
        <v>92.6</v>
      </c>
      <c r="L47" s="375"/>
      <c r="M47" s="375"/>
      <c r="N47" s="374">
        <v>92.6</v>
      </c>
      <c r="O47" s="375"/>
      <c r="P47" s="375"/>
      <c r="Q47" s="376">
        <f t="shared" si="0"/>
        <v>92.6</v>
      </c>
      <c r="R47" s="377"/>
      <c r="S47" s="378"/>
      <c r="T47" s="478">
        <f t="shared" si="1"/>
        <v>0</v>
      </c>
      <c r="U47" s="479"/>
      <c r="V47" s="479"/>
      <c r="W47" s="480"/>
      <c r="X47" s="464">
        <f t="shared" si="2"/>
        <v>-200.00000000000003</v>
      </c>
      <c r="Y47" s="365"/>
      <c r="Z47" s="465"/>
      <c r="AA47" s="329"/>
      <c r="AG47" s="154"/>
      <c r="AH47" s="357">
        <f>'Uncert of STD'!A11</f>
        <v>17.600000000000001</v>
      </c>
    </row>
    <row r="48" spans="1:34" ht="21" customHeight="1">
      <c r="A48" s="154"/>
      <c r="B48" s="402">
        <v>295.2</v>
      </c>
      <c r="C48" s="403"/>
      <c r="D48" s="404"/>
      <c r="E48" s="374">
        <v>95.2</v>
      </c>
      <c r="F48" s="375"/>
      <c r="G48" s="375"/>
      <c r="H48" s="374">
        <v>95.2</v>
      </c>
      <c r="I48" s="375"/>
      <c r="J48" s="375"/>
      <c r="K48" s="374">
        <v>95.2</v>
      </c>
      <c r="L48" s="375"/>
      <c r="M48" s="375"/>
      <c r="N48" s="374">
        <v>95.2</v>
      </c>
      <c r="O48" s="375"/>
      <c r="P48" s="375"/>
      <c r="Q48" s="376">
        <f t="shared" si="0"/>
        <v>95.2</v>
      </c>
      <c r="R48" s="377"/>
      <c r="S48" s="378"/>
      <c r="T48" s="478">
        <f t="shared" si="1"/>
        <v>0</v>
      </c>
      <c r="U48" s="479"/>
      <c r="V48" s="479"/>
      <c r="W48" s="480"/>
      <c r="X48" s="464">
        <f t="shared" si="2"/>
        <v>-200</v>
      </c>
      <c r="Y48" s="365"/>
      <c r="Z48" s="465"/>
      <c r="AA48" s="329"/>
      <c r="AG48" s="154"/>
      <c r="AH48" s="357">
        <f>'Uncert of STD'!A12</f>
        <v>20.2</v>
      </c>
    </row>
    <row r="49" spans="1:34" ht="21" customHeight="1">
      <c r="A49" s="154"/>
      <c r="B49" s="402">
        <v>297.8</v>
      </c>
      <c r="C49" s="403"/>
      <c r="D49" s="404"/>
      <c r="E49" s="374">
        <v>97.8</v>
      </c>
      <c r="F49" s="375"/>
      <c r="G49" s="375"/>
      <c r="H49" s="374">
        <v>97.8</v>
      </c>
      <c r="I49" s="375"/>
      <c r="J49" s="375"/>
      <c r="K49" s="374">
        <v>97.8</v>
      </c>
      <c r="L49" s="375"/>
      <c r="M49" s="375"/>
      <c r="N49" s="374">
        <v>97.8</v>
      </c>
      <c r="O49" s="375"/>
      <c r="P49" s="375"/>
      <c r="Q49" s="376">
        <f t="shared" si="0"/>
        <v>97.8</v>
      </c>
      <c r="R49" s="377"/>
      <c r="S49" s="378"/>
      <c r="T49" s="478">
        <f t="shared" si="1"/>
        <v>0</v>
      </c>
      <c r="U49" s="479"/>
      <c r="V49" s="479"/>
      <c r="W49" s="480"/>
      <c r="X49" s="464">
        <f t="shared" si="2"/>
        <v>-200</v>
      </c>
      <c r="Y49" s="365"/>
      <c r="Z49" s="465"/>
      <c r="AA49" s="329"/>
      <c r="AG49" s="154"/>
      <c r="AH49" s="357">
        <f>'Uncert of STD'!A13</f>
        <v>22.8</v>
      </c>
    </row>
    <row r="50" spans="1:34" ht="21" customHeight="1">
      <c r="A50" s="154"/>
      <c r="B50" s="461">
        <v>300</v>
      </c>
      <c r="C50" s="462"/>
      <c r="D50" s="463"/>
      <c r="E50" s="366">
        <v>100</v>
      </c>
      <c r="F50" s="367"/>
      <c r="G50" s="367"/>
      <c r="H50" s="366">
        <v>100</v>
      </c>
      <c r="I50" s="367"/>
      <c r="J50" s="367"/>
      <c r="K50" s="366">
        <v>100</v>
      </c>
      <c r="L50" s="367"/>
      <c r="M50" s="367"/>
      <c r="N50" s="366">
        <v>100</v>
      </c>
      <c r="O50" s="367"/>
      <c r="P50" s="367"/>
      <c r="Q50" s="368">
        <f t="shared" si="0"/>
        <v>100</v>
      </c>
      <c r="R50" s="369"/>
      <c r="S50" s="370"/>
      <c r="T50" s="478">
        <f t="shared" si="1"/>
        <v>0</v>
      </c>
      <c r="U50" s="479"/>
      <c r="V50" s="479"/>
      <c r="W50" s="480"/>
      <c r="X50" s="475">
        <f t="shared" si="2"/>
        <v>-200</v>
      </c>
      <c r="Y50" s="476"/>
      <c r="Z50" s="477"/>
      <c r="AA50" s="329"/>
      <c r="AG50" s="154"/>
      <c r="AH50" s="357">
        <f>'Uncert of STD'!A14</f>
        <v>25</v>
      </c>
    </row>
    <row r="51" spans="1:34" ht="20.100000000000001" customHeight="1">
      <c r="B51" s="220"/>
      <c r="C51" s="221"/>
      <c r="D51" s="220"/>
      <c r="E51" s="222"/>
      <c r="F51" s="223"/>
      <c r="G51" s="223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5"/>
      <c r="X51" s="189"/>
      <c r="Y51" s="189"/>
      <c r="Z51" s="189"/>
      <c r="AA51" s="189"/>
      <c r="AB51" s="146"/>
      <c r="AC51" s="146"/>
      <c r="AD51" s="146"/>
      <c r="AE51" s="146"/>
      <c r="AF51" s="146"/>
      <c r="AG51" s="146"/>
      <c r="AH51" s="361"/>
    </row>
    <row r="52" spans="1:34" ht="20.100000000000001" customHeight="1">
      <c r="A52" s="149" t="s">
        <v>94</v>
      </c>
      <c r="B52" s="149"/>
      <c r="C52" s="149"/>
      <c r="D52" s="149"/>
      <c r="E52" s="332" t="s">
        <v>95</v>
      </c>
      <c r="F52" s="331"/>
      <c r="G52" s="331"/>
      <c r="H52" s="331"/>
      <c r="I52" s="331"/>
      <c r="J52" s="331"/>
      <c r="K52" s="331"/>
      <c r="L52" s="331"/>
      <c r="M52" s="330"/>
      <c r="N52" s="330"/>
    </row>
    <row r="53" spans="1:34" ht="20.100000000000001" customHeight="1">
      <c r="A53" s="149"/>
      <c r="B53" s="149"/>
      <c r="C53" s="149"/>
      <c r="D53" s="149"/>
      <c r="E53" s="149"/>
      <c r="F53" s="331"/>
      <c r="G53" s="331"/>
      <c r="H53" s="331"/>
      <c r="I53" s="331"/>
      <c r="J53" s="331"/>
      <c r="K53" s="331"/>
      <c r="L53" s="331"/>
      <c r="M53" s="331"/>
      <c r="N53" s="331"/>
    </row>
    <row r="54" spans="1:34" ht="20.100000000000001" customHeight="1"/>
    <row r="55" spans="1:34" ht="20.100000000000001" customHeight="1">
      <c r="B55" s="89">
        <v>10</v>
      </c>
      <c r="C55" s="89"/>
      <c r="D55" s="178" t="s">
        <v>116</v>
      </c>
      <c r="E55" s="177"/>
      <c r="F55" s="179"/>
      <c r="G55" s="154"/>
      <c r="H55" s="154"/>
      <c r="I55" s="154"/>
      <c r="J55" s="154"/>
      <c r="K55" s="154"/>
    </row>
    <row r="56" spans="1:34" ht="20.100000000000001" customHeight="1">
      <c r="B56" s="88">
        <v>11</v>
      </c>
      <c r="C56" s="88"/>
      <c r="D56" s="178" t="s">
        <v>95</v>
      </c>
      <c r="E56" s="177"/>
      <c r="F56" s="179"/>
      <c r="G56" s="154"/>
      <c r="H56" s="154"/>
      <c r="I56" s="154"/>
      <c r="J56" s="154"/>
      <c r="K56" s="154"/>
    </row>
  </sheetData>
  <mergeCells count="186">
    <mergeCell ref="X49:Z49"/>
    <mergeCell ref="K43:M43"/>
    <mergeCell ref="N43:P43"/>
    <mergeCell ref="X50:Z50"/>
    <mergeCell ref="H48:J48"/>
    <mergeCell ref="H49:J49"/>
    <mergeCell ref="H50:J50"/>
    <mergeCell ref="T40:W40"/>
    <mergeCell ref="X40:Z40"/>
    <mergeCell ref="T41:W41"/>
    <mergeCell ref="X41:Z41"/>
    <mergeCell ref="T42:W42"/>
    <mergeCell ref="X42:Z42"/>
    <mergeCell ref="T43:W43"/>
    <mergeCell ref="X43:Z43"/>
    <mergeCell ref="T44:W44"/>
    <mergeCell ref="X44:Z44"/>
    <mergeCell ref="T45:W45"/>
    <mergeCell ref="X45:Z45"/>
    <mergeCell ref="T46:W46"/>
    <mergeCell ref="X46:Z46"/>
    <mergeCell ref="T47:W47"/>
    <mergeCell ref="X47:Z47"/>
    <mergeCell ref="E50:G50"/>
    <mergeCell ref="E49:G49"/>
    <mergeCell ref="E48:G48"/>
    <mergeCell ref="E47:G47"/>
    <mergeCell ref="E46:G46"/>
    <mergeCell ref="E45:G45"/>
    <mergeCell ref="E44:G44"/>
    <mergeCell ref="T50:W50"/>
    <mergeCell ref="N45:P45"/>
    <mergeCell ref="Q45:S45"/>
    <mergeCell ref="K48:M48"/>
    <mergeCell ref="Q46:S46"/>
    <mergeCell ref="Q49:S49"/>
    <mergeCell ref="T49:W49"/>
    <mergeCell ref="H45:J45"/>
    <mergeCell ref="H46:J46"/>
    <mergeCell ref="H47:J47"/>
    <mergeCell ref="K45:M45"/>
    <mergeCell ref="K49:M49"/>
    <mergeCell ref="N49:P49"/>
    <mergeCell ref="E43:G43"/>
    <mergeCell ref="E42:G42"/>
    <mergeCell ref="K41:M41"/>
    <mergeCell ref="T48:W48"/>
    <mergeCell ref="X48:Z48"/>
    <mergeCell ref="A1:K2"/>
    <mergeCell ref="A3:K3"/>
    <mergeCell ref="A4:K4"/>
    <mergeCell ref="P1:T1"/>
    <mergeCell ref="X8:AC8"/>
    <mergeCell ref="O9:AC9"/>
    <mergeCell ref="O8:P8"/>
    <mergeCell ref="N41:P41"/>
    <mergeCell ref="E41:G41"/>
    <mergeCell ref="H41:J41"/>
    <mergeCell ref="H42:J42"/>
    <mergeCell ref="H43:J43"/>
    <mergeCell ref="H44:J44"/>
    <mergeCell ref="D8:E8"/>
    <mergeCell ref="G8:H8"/>
    <mergeCell ref="K13:L13"/>
    <mergeCell ref="M13:N13"/>
    <mergeCell ref="L8:N8"/>
    <mergeCell ref="G11:N11"/>
    <mergeCell ref="B50:D50"/>
    <mergeCell ref="B49:D49"/>
    <mergeCell ref="B48:D48"/>
    <mergeCell ref="B47:D47"/>
    <mergeCell ref="B46:D46"/>
    <mergeCell ref="B45:D45"/>
    <mergeCell ref="B44:D44"/>
    <mergeCell ref="B43:D43"/>
    <mergeCell ref="B42:D42"/>
    <mergeCell ref="B20:F20"/>
    <mergeCell ref="G20:J20"/>
    <mergeCell ref="F5:AC5"/>
    <mergeCell ref="F6:O6"/>
    <mergeCell ref="T6:AC6"/>
    <mergeCell ref="D7:K7"/>
    <mergeCell ref="O7:V7"/>
    <mergeCell ref="Y7:AC7"/>
    <mergeCell ref="B26:F26"/>
    <mergeCell ref="G26:H26"/>
    <mergeCell ref="I26:J26"/>
    <mergeCell ref="B14:H14"/>
    <mergeCell ref="I14:N14"/>
    <mergeCell ref="B15:H15"/>
    <mergeCell ref="I15:N15"/>
    <mergeCell ref="B16:H16"/>
    <mergeCell ref="I16:N16"/>
    <mergeCell ref="K22:O22"/>
    <mergeCell ref="K20:O21"/>
    <mergeCell ref="B21:F21"/>
    <mergeCell ref="G21:J21"/>
    <mergeCell ref="B22:F22"/>
    <mergeCell ref="G22:H22"/>
    <mergeCell ref="I22:J22"/>
    <mergeCell ref="I25:J25"/>
    <mergeCell ref="B23:F23"/>
    <mergeCell ref="G23:H23"/>
    <mergeCell ref="I23:J23"/>
    <mergeCell ref="B24:F24"/>
    <mergeCell ref="G24:H24"/>
    <mergeCell ref="I24:J24"/>
    <mergeCell ref="B25:F25"/>
    <mergeCell ref="G25:H25"/>
    <mergeCell ref="B33:F33"/>
    <mergeCell ref="K33:L33"/>
    <mergeCell ref="M33:N33"/>
    <mergeCell ref="O33:S33"/>
    <mergeCell ref="O29:S30"/>
    <mergeCell ref="G30:J30"/>
    <mergeCell ref="G31:J31"/>
    <mergeCell ref="G32:J32"/>
    <mergeCell ref="G33:J33"/>
    <mergeCell ref="B30:F30"/>
    <mergeCell ref="K30:N30"/>
    <mergeCell ref="B31:F31"/>
    <mergeCell ref="K31:L31"/>
    <mergeCell ref="M31:N31"/>
    <mergeCell ref="O31:S31"/>
    <mergeCell ref="B29:F29"/>
    <mergeCell ref="K29:N29"/>
    <mergeCell ref="B32:F32"/>
    <mergeCell ref="K32:L32"/>
    <mergeCell ref="M32:N32"/>
    <mergeCell ref="O32:S32"/>
    <mergeCell ref="B34:F34"/>
    <mergeCell ref="K34:L34"/>
    <mergeCell ref="M34:N34"/>
    <mergeCell ref="O34:S34"/>
    <mergeCell ref="G34:J34"/>
    <mergeCell ref="K39:M39"/>
    <mergeCell ref="N39:P39"/>
    <mergeCell ref="X36:Y36"/>
    <mergeCell ref="Q38:S39"/>
    <mergeCell ref="T38:W39"/>
    <mergeCell ref="X38:Z39"/>
    <mergeCell ref="B38:D39"/>
    <mergeCell ref="B40:D40"/>
    <mergeCell ref="B41:D41"/>
    <mergeCell ref="E38:P38"/>
    <mergeCell ref="E39:G39"/>
    <mergeCell ref="H39:J39"/>
    <mergeCell ref="E40:G40"/>
    <mergeCell ref="H40:J40"/>
    <mergeCell ref="Q41:S41"/>
    <mergeCell ref="K40:M40"/>
    <mergeCell ref="N40:P40"/>
    <mergeCell ref="Q40:S40"/>
    <mergeCell ref="T11:AC11"/>
    <mergeCell ref="X1:Y1"/>
    <mergeCell ref="L7:N7"/>
    <mergeCell ref="W7:X7"/>
    <mergeCell ref="N48:P48"/>
    <mergeCell ref="Q48:S48"/>
    <mergeCell ref="Q43:S43"/>
    <mergeCell ref="K42:M42"/>
    <mergeCell ref="N42:P42"/>
    <mergeCell ref="Q42:S42"/>
    <mergeCell ref="K44:M44"/>
    <mergeCell ref="N44:P44"/>
    <mergeCell ref="Q44:S44"/>
    <mergeCell ref="K47:M47"/>
    <mergeCell ref="N47:P47"/>
    <mergeCell ref="Q47:S47"/>
    <mergeCell ref="K46:M46"/>
    <mergeCell ref="N46:P46"/>
    <mergeCell ref="Y2:AC2"/>
    <mergeCell ref="T29:X31"/>
    <mergeCell ref="P23:P26"/>
    <mergeCell ref="P20:R22"/>
    <mergeCell ref="Q23:R26"/>
    <mergeCell ref="P2:T2"/>
    <mergeCell ref="H51:J51"/>
    <mergeCell ref="K51:M51"/>
    <mergeCell ref="N51:P51"/>
    <mergeCell ref="Q51:S51"/>
    <mergeCell ref="T51:U51"/>
    <mergeCell ref="V51:W51"/>
    <mergeCell ref="K50:M50"/>
    <mergeCell ref="N50:P50"/>
    <mergeCell ref="Q50:S50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22</xdr:col>
                    <xdr:colOff>209550</xdr:colOff>
                    <xdr:row>3</xdr:row>
                    <xdr:rowOff>57150</xdr:rowOff>
                  </from>
                  <to>
                    <xdr:col>24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0</xdr:colOff>
                    <xdr:row>3</xdr:row>
                    <xdr:rowOff>38100</xdr:rowOff>
                  </from>
                  <to>
                    <xdr:col>16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123825</xdr:rowOff>
                  </from>
                  <to>
                    <xdr:col>7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123825</xdr:rowOff>
                  </from>
                  <to>
                    <xdr:col>11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86" t="s">
        <v>19</v>
      </c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Record'!P1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Record'!F6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Record'!T6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Record'!D7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87">
        <f>' Data Record'!O7</f>
        <v>98778</v>
      </c>
      <c r="K15" s="487"/>
      <c r="L15" s="487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Record'!Y7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8">
        <f>' Data Record'!P2</f>
        <v>42370</v>
      </c>
      <c r="X19" s="488"/>
      <c r="Y19" s="488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8">
        <f>' Data Record'!Y2</f>
        <v>42371</v>
      </c>
      <c r="X20" s="488"/>
      <c r="Y20" s="488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9">
        <f>W20+365</f>
        <v>42736</v>
      </c>
      <c r="X21" s="489"/>
      <c r="Y21" s="489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90">
        <f>W20+1</f>
        <v>42372</v>
      </c>
      <c r="I35" s="490"/>
      <c r="J35" s="490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Record'!E52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3" t="str">
        <f>IF(Q36=1,"( Mr.Sombut Srikampa )",IF(Q36=3,"( Mr. Natthaphol Boonmee )"))</f>
        <v>( Mr. Natthaphol Boonmee )</v>
      </c>
      <c r="T36" s="483"/>
      <c r="U36" s="483"/>
      <c r="V36" s="483"/>
      <c r="W36" s="483"/>
      <c r="X36" s="483"/>
      <c r="Y36" s="483"/>
      <c r="Z36" s="483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4" t="s">
        <v>44</v>
      </c>
      <c r="T37" s="484"/>
      <c r="U37" s="484"/>
      <c r="V37" s="484"/>
      <c r="W37" s="484"/>
      <c r="X37" s="484"/>
      <c r="Y37" s="484"/>
      <c r="Z37" s="484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5"/>
      <c r="B39" s="485"/>
      <c r="C39" s="485"/>
      <c r="D39" s="485"/>
      <c r="E39" s="485"/>
      <c r="F39" s="485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T9" sqref="T9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91" t="s">
        <v>45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492" t="s">
        <v>131</v>
      </c>
      <c r="T5" s="492"/>
      <c r="U5" s="492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493" t="s">
        <v>152</v>
      </c>
      <c r="I8" s="493"/>
      <c r="J8" s="493"/>
      <c r="K8" s="493"/>
      <c r="L8" s="493"/>
      <c r="M8" s="493"/>
      <c r="N8" s="493"/>
      <c r="O8" s="493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493"/>
      <c r="I9" s="493"/>
      <c r="J9" s="493"/>
      <c r="K9" s="493"/>
      <c r="L9" s="493"/>
      <c r="M9" s="493"/>
      <c r="N9" s="493"/>
      <c r="O9" s="493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4" t="s">
        <v>29</v>
      </c>
      <c r="C11" s="495"/>
      <c r="D11" s="495"/>
      <c r="E11" s="495"/>
      <c r="F11" s="495"/>
      <c r="G11" s="496"/>
      <c r="H11" s="494" t="s">
        <v>31</v>
      </c>
      <c r="I11" s="495"/>
      <c r="J11" s="496"/>
      <c r="K11" s="494" t="s">
        <v>46</v>
      </c>
      <c r="L11" s="495"/>
      <c r="M11" s="496"/>
      <c r="N11" s="494" t="s">
        <v>47</v>
      </c>
      <c r="O11" s="495"/>
      <c r="P11" s="495"/>
      <c r="Q11" s="496"/>
      <c r="R11" s="495" t="s">
        <v>48</v>
      </c>
      <c r="S11" s="495"/>
      <c r="T11" s="495"/>
      <c r="U11" s="496"/>
      <c r="V11" s="77"/>
    </row>
    <row r="12" spans="1:22" ht="23.1" customHeight="1">
      <c r="A12" s="78"/>
      <c r="B12" s="497" t="s">
        <v>134</v>
      </c>
      <c r="C12" s="498"/>
      <c r="D12" s="498"/>
      <c r="E12" s="498"/>
      <c r="F12" s="498"/>
      <c r="G12" s="498"/>
      <c r="H12" s="499" t="s">
        <v>127</v>
      </c>
      <c r="I12" s="500"/>
      <c r="J12" s="501"/>
      <c r="K12" s="499">
        <v>60711</v>
      </c>
      <c r="L12" s="500"/>
      <c r="M12" s="501"/>
      <c r="N12" s="502" t="s">
        <v>135</v>
      </c>
      <c r="O12" s="503"/>
      <c r="P12" s="503"/>
      <c r="Q12" s="504"/>
      <c r="R12" s="505">
        <v>42336</v>
      </c>
      <c r="S12" s="506"/>
      <c r="T12" s="506"/>
      <c r="U12" s="507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8"/>
      <c r="K18" s="509"/>
      <c r="L18" s="509"/>
      <c r="M18" s="509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9"/>
      <c r="K19" s="509"/>
      <c r="L19" s="509"/>
      <c r="M19" s="509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10"/>
      <c r="G38" s="510"/>
      <c r="H38" s="510"/>
      <c r="I38" s="510"/>
      <c r="J38" s="136"/>
      <c r="K38" s="105"/>
      <c r="L38" s="511"/>
      <c r="M38" s="511"/>
      <c r="N38" s="511"/>
      <c r="O38" s="511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2"/>
      <c r="Q40" s="512"/>
      <c r="R40" s="512"/>
      <c r="S40" s="512"/>
      <c r="T40" s="512"/>
      <c r="U40" s="132"/>
      <c r="V40" s="132"/>
    </row>
    <row r="41" spans="1:22" ht="16.5" customHeight="1">
      <c r="A41" s="78"/>
      <c r="B41" s="77"/>
      <c r="C41" s="77"/>
      <c r="D41" s="513"/>
      <c r="E41" s="513"/>
      <c r="F41" s="513"/>
      <c r="G41" s="513"/>
      <c r="H41" s="513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5"/>
      <c r="B42" s="485"/>
      <c r="C42" s="485"/>
      <c r="D42" s="485"/>
      <c r="E42" s="485"/>
      <c r="F42" s="485"/>
      <c r="G42" s="485"/>
      <c r="H42" s="485"/>
      <c r="I42" s="485"/>
      <c r="J42" s="485"/>
      <c r="K42" s="485"/>
      <c r="L42" s="485"/>
      <c r="M42" s="485"/>
      <c r="N42" s="485"/>
      <c r="O42" s="485"/>
      <c r="P42" s="485"/>
      <c r="Q42" s="485"/>
      <c r="R42" s="485"/>
      <c r="S42" s="485"/>
      <c r="T42" s="485"/>
      <c r="U42" s="139"/>
      <c r="V42" s="77"/>
    </row>
  </sheetData>
  <mergeCells count="20"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26" sqref="P26:P27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23" t="s">
        <v>51</v>
      </c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Record'!D8</f>
        <v>275</v>
      </c>
      <c r="H7" s="337" t="s">
        <v>110</v>
      </c>
      <c r="I7" s="260">
        <f>' Data Record'!G8</f>
        <v>300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24">
        <f>' Data Record'!O8</f>
        <v>1E-3</v>
      </c>
      <c r="Q7" s="524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25" t="s">
        <v>160</v>
      </c>
      <c r="F10" s="526"/>
      <c r="G10" s="526"/>
      <c r="H10" s="527"/>
      <c r="I10" s="526" t="s">
        <v>137</v>
      </c>
      <c r="J10" s="526"/>
      <c r="K10" s="526"/>
      <c r="L10" s="527"/>
      <c r="M10" s="531" t="s">
        <v>22</v>
      </c>
      <c r="N10" s="532"/>
      <c r="O10" s="533"/>
      <c r="P10" s="537" t="s">
        <v>161</v>
      </c>
      <c r="Q10" s="538"/>
      <c r="R10" s="538"/>
      <c r="S10" s="539"/>
    </row>
    <row r="11" spans="1:22" ht="21" customHeight="1">
      <c r="A11" s="264"/>
      <c r="B11" s="265"/>
      <c r="C11" s="265"/>
      <c r="E11" s="528"/>
      <c r="F11" s="529"/>
      <c r="G11" s="529"/>
      <c r="H11" s="530"/>
      <c r="I11" s="529"/>
      <c r="J11" s="529"/>
      <c r="K11" s="529"/>
      <c r="L11" s="530"/>
      <c r="M11" s="534"/>
      <c r="N11" s="535"/>
      <c r="O11" s="536"/>
      <c r="P11" s="540"/>
      <c r="Q11" s="541"/>
      <c r="R11" s="541"/>
      <c r="S11" s="542"/>
    </row>
    <row r="12" spans="1:22" ht="21" customHeight="1">
      <c r="A12" s="264"/>
      <c r="B12" s="266"/>
      <c r="C12" s="266"/>
      <c r="E12" s="543">
        <f>' Data Record'!B40</f>
        <v>275</v>
      </c>
      <c r="F12" s="544"/>
      <c r="G12" s="544"/>
      <c r="H12" s="545"/>
      <c r="I12" s="546">
        <f>' Data Record'!Q40</f>
        <v>75</v>
      </c>
      <c r="J12" s="546"/>
      <c r="K12" s="546"/>
      <c r="L12" s="547"/>
      <c r="M12" s="548">
        <f>' Data Record'!X40</f>
        <v>-200</v>
      </c>
      <c r="N12" s="546"/>
      <c r="O12" s="547"/>
      <c r="P12" s="549">
        <f>'Uncertainty Budget 275 to 300mm'!P7</f>
        <v>3.7704299047544523</v>
      </c>
      <c r="Q12" s="550"/>
      <c r="R12" s="550"/>
      <c r="S12" s="551"/>
      <c r="T12" s="264"/>
    </row>
    <row r="13" spans="1:22" ht="21" customHeight="1">
      <c r="A13" s="264"/>
      <c r="B13" s="266"/>
      <c r="C13" s="266"/>
      <c r="E13" s="514">
        <f>' Data Record'!B41</f>
        <v>277.5</v>
      </c>
      <c r="F13" s="515"/>
      <c r="G13" s="515"/>
      <c r="H13" s="516"/>
      <c r="I13" s="517">
        <f>' Data Record'!Q41</f>
        <v>77.5</v>
      </c>
      <c r="J13" s="517"/>
      <c r="K13" s="517"/>
      <c r="L13" s="518"/>
      <c r="M13" s="519">
        <f>' Data Record'!X41</f>
        <v>-200</v>
      </c>
      <c r="N13" s="517"/>
      <c r="O13" s="518"/>
      <c r="P13" s="520">
        <f>'Uncertainty Budget 275 to 300mm'!P8</f>
        <v>3.8189661013595471</v>
      </c>
      <c r="Q13" s="521"/>
      <c r="R13" s="521"/>
      <c r="S13" s="522"/>
      <c r="T13" s="264"/>
    </row>
    <row r="14" spans="1:22" ht="21" customHeight="1">
      <c r="A14" s="264"/>
      <c r="B14" s="266"/>
      <c r="C14" s="266"/>
      <c r="E14" s="514">
        <f>' Data Record'!B42</f>
        <v>280.10000000000002</v>
      </c>
      <c r="F14" s="515"/>
      <c r="G14" s="515"/>
      <c r="H14" s="516"/>
      <c r="I14" s="517">
        <f>' Data Record'!Q42</f>
        <v>80.099999999999994</v>
      </c>
      <c r="J14" s="517"/>
      <c r="K14" s="517"/>
      <c r="L14" s="518"/>
      <c r="M14" s="519">
        <f>' Data Record'!X42</f>
        <v>-200.00000000000003</v>
      </c>
      <c r="N14" s="517"/>
      <c r="O14" s="518"/>
      <c r="P14" s="520">
        <f>'Uncertainty Budget 275 to 300mm'!P9</f>
        <v>3.8544316178480416</v>
      </c>
      <c r="Q14" s="521"/>
      <c r="R14" s="521"/>
      <c r="S14" s="522"/>
      <c r="T14" s="264"/>
    </row>
    <row r="15" spans="1:22" ht="21" customHeight="1">
      <c r="A15" s="264"/>
      <c r="B15" s="266"/>
      <c r="C15" s="266"/>
      <c r="E15" s="514">
        <f>' Data Record'!B43</f>
        <v>282.7</v>
      </c>
      <c r="F15" s="515"/>
      <c r="G15" s="515"/>
      <c r="H15" s="516"/>
      <c r="I15" s="517">
        <f>' Data Record'!Q43</f>
        <v>82.7</v>
      </c>
      <c r="J15" s="517"/>
      <c r="K15" s="517"/>
      <c r="L15" s="518"/>
      <c r="M15" s="519">
        <f>' Data Record'!X43</f>
        <v>-200</v>
      </c>
      <c r="N15" s="517"/>
      <c r="O15" s="518"/>
      <c r="P15" s="520">
        <f>'Uncertainty Budget 275 to 300mm'!P10</f>
        <v>3.887758754946951</v>
      </c>
      <c r="Q15" s="521"/>
      <c r="R15" s="521"/>
      <c r="S15" s="522"/>
      <c r="T15" s="264"/>
    </row>
    <row r="16" spans="1:22" ht="21" customHeight="1">
      <c r="A16" s="264"/>
      <c r="B16" s="266"/>
      <c r="C16" s="266"/>
      <c r="E16" s="514">
        <f>' Data Record'!B44</f>
        <v>285.3</v>
      </c>
      <c r="F16" s="515"/>
      <c r="G16" s="515"/>
      <c r="H16" s="516"/>
      <c r="I16" s="517">
        <f>' Data Record'!Q44</f>
        <v>85.3</v>
      </c>
      <c r="J16" s="517"/>
      <c r="K16" s="517"/>
      <c r="L16" s="518"/>
      <c r="M16" s="519">
        <f>' Data Record'!X44</f>
        <v>-200</v>
      </c>
      <c r="N16" s="517"/>
      <c r="O16" s="518"/>
      <c r="P16" s="520">
        <f>'Uncertainty Budget 275 to 300mm'!P11</f>
        <v>3.921106629936673</v>
      </c>
      <c r="Q16" s="521"/>
      <c r="R16" s="521"/>
      <c r="S16" s="522"/>
      <c r="T16" s="264"/>
    </row>
    <row r="17" spans="1:24" ht="21" customHeight="1">
      <c r="A17" s="264"/>
      <c r="B17" s="266"/>
      <c r="C17" s="266"/>
      <c r="E17" s="514">
        <f>' Data Record'!B45</f>
        <v>287.89999999999998</v>
      </c>
      <c r="F17" s="515"/>
      <c r="G17" s="515"/>
      <c r="H17" s="516"/>
      <c r="I17" s="517">
        <f>' Data Record'!Q45</f>
        <v>87.9</v>
      </c>
      <c r="J17" s="517"/>
      <c r="K17" s="517"/>
      <c r="L17" s="518"/>
      <c r="M17" s="519">
        <f>' Data Record'!X45</f>
        <v>-199.99999999999997</v>
      </c>
      <c r="N17" s="517"/>
      <c r="O17" s="518"/>
      <c r="P17" s="520">
        <f>'Uncertainty Budget 275 to 300mm'!P12</f>
        <v>3.9544747181726509</v>
      </c>
      <c r="Q17" s="521"/>
      <c r="R17" s="521"/>
      <c r="S17" s="522"/>
      <c r="T17" s="264"/>
    </row>
    <row r="18" spans="1:24" ht="21" customHeight="1">
      <c r="A18" s="264"/>
      <c r="B18" s="266"/>
      <c r="C18" s="266"/>
      <c r="E18" s="514">
        <f>' Data Record'!B46</f>
        <v>290</v>
      </c>
      <c r="F18" s="515"/>
      <c r="G18" s="515"/>
      <c r="H18" s="516"/>
      <c r="I18" s="517">
        <f>' Data Record'!Q46</f>
        <v>90</v>
      </c>
      <c r="J18" s="517"/>
      <c r="K18" s="517"/>
      <c r="L18" s="518"/>
      <c r="M18" s="519">
        <f>' Data Record'!X46</f>
        <v>-200</v>
      </c>
      <c r="N18" s="517"/>
      <c r="O18" s="518"/>
      <c r="P18" s="520">
        <f>'Uncertainty Budget 275 to 300mm'!P13</f>
        <v>3.9835369543493213</v>
      </c>
      <c r="Q18" s="521"/>
      <c r="R18" s="521"/>
      <c r="S18" s="522"/>
      <c r="T18" s="264"/>
    </row>
    <row r="19" spans="1:24" ht="21" customHeight="1">
      <c r="A19" s="264"/>
      <c r="B19" s="266"/>
      <c r="C19" s="266"/>
      <c r="E19" s="514">
        <f>' Data Record'!B47</f>
        <v>292.60000000000002</v>
      </c>
      <c r="F19" s="515"/>
      <c r="G19" s="515"/>
      <c r="H19" s="516"/>
      <c r="I19" s="517">
        <f>' Data Record'!Q47</f>
        <v>92.6</v>
      </c>
      <c r="J19" s="517"/>
      <c r="K19" s="517"/>
      <c r="L19" s="518"/>
      <c r="M19" s="519">
        <f>' Data Record'!X47</f>
        <v>-200.00000000000003</v>
      </c>
      <c r="N19" s="517"/>
      <c r="O19" s="518"/>
      <c r="P19" s="520">
        <f>'Uncertainty Budget 275 to 300mm'!P14</f>
        <v>4.0169228703905517</v>
      </c>
      <c r="Q19" s="521"/>
      <c r="R19" s="521"/>
      <c r="S19" s="522"/>
      <c r="T19" s="264"/>
    </row>
    <row r="20" spans="1:24" ht="21" customHeight="1">
      <c r="A20" s="264"/>
      <c r="B20" s="266"/>
      <c r="C20" s="266"/>
      <c r="E20" s="514">
        <f>' Data Record'!B48</f>
        <v>295.2</v>
      </c>
      <c r="F20" s="515"/>
      <c r="G20" s="515"/>
      <c r="H20" s="516"/>
      <c r="I20" s="517">
        <f>' Data Record'!Q48</f>
        <v>95.2</v>
      </c>
      <c r="J20" s="517"/>
      <c r="K20" s="517"/>
      <c r="L20" s="518"/>
      <c r="M20" s="519">
        <f>' Data Record'!X48</f>
        <v>-200</v>
      </c>
      <c r="N20" s="517"/>
      <c r="O20" s="518"/>
      <c r="P20" s="520">
        <f>'Uncertainty Budget 275 to 300mm'!P15</f>
        <v>4.0503278945454948</v>
      </c>
      <c r="Q20" s="521"/>
      <c r="R20" s="521"/>
      <c r="S20" s="522"/>
      <c r="T20" s="267"/>
    </row>
    <row r="21" spans="1:24" ht="21" customHeight="1">
      <c r="A21" s="264"/>
      <c r="B21" s="266"/>
      <c r="C21" s="266"/>
      <c r="E21" s="514">
        <f>' Data Record'!B49</f>
        <v>297.8</v>
      </c>
      <c r="F21" s="515"/>
      <c r="G21" s="515"/>
      <c r="H21" s="516"/>
      <c r="I21" s="517">
        <f>' Data Record'!Q49</f>
        <v>97.8</v>
      </c>
      <c r="J21" s="517"/>
      <c r="K21" s="517"/>
      <c r="L21" s="518"/>
      <c r="M21" s="519">
        <f>' Data Record'!X49</f>
        <v>-200</v>
      </c>
      <c r="N21" s="517"/>
      <c r="O21" s="518"/>
      <c r="P21" s="520">
        <f>'Uncertainty Budget 275 to 300mm'!P16</f>
        <v>4.083751557901957</v>
      </c>
      <c r="Q21" s="521"/>
      <c r="R21" s="521"/>
      <c r="S21" s="522"/>
      <c r="T21" s="267"/>
    </row>
    <row r="22" spans="1:24" ht="21" customHeight="1">
      <c r="A22" s="264"/>
      <c r="B22" s="264"/>
      <c r="C22" s="264"/>
      <c r="E22" s="553">
        <f>' Data Record'!B50</f>
        <v>300</v>
      </c>
      <c r="F22" s="554"/>
      <c r="G22" s="554"/>
      <c r="H22" s="555"/>
      <c r="I22" s="556">
        <f>' Data Record'!Q50</f>
        <v>100</v>
      </c>
      <c r="J22" s="556"/>
      <c r="K22" s="556"/>
      <c r="L22" s="557"/>
      <c r="M22" s="558">
        <f>' Data Record'!X50</f>
        <v>-200</v>
      </c>
      <c r="N22" s="556"/>
      <c r="O22" s="557"/>
      <c r="P22" s="559">
        <f>'Uncertainty Budget 275 to 300mm'!P17</f>
        <v>4.0874727318152635</v>
      </c>
      <c r="Q22" s="560"/>
      <c r="R22" s="560"/>
      <c r="S22" s="561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62" t="s">
        <v>53</v>
      </c>
      <c r="F25" s="563"/>
      <c r="G25" s="563"/>
      <c r="H25" s="563"/>
      <c r="I25" s="563"/>
      <c r="J25" s="563"/>
      <c r="K25" s="564"/>
      <c r="L25" s="562" t="s">
        <v>54</v>
      </c>
      <c r="M25" s="563"/>
      <c r="N25" s="563"/>
      <c r="O25" s="563"/>
      <c r="P25" s="563"/>
      <c r="Q25" s="563"/>
      <c r="R25" s="563"/>
      <c r="S25" s="564"/>
    </row>
    <row r="26" spans="1:24" ht="21" customHeight="1">
      <c r="E26" s="341" t="s">
        <v>55</v>
      </c>
      <c r="F26" s="189"/>
      <c r="G26" s="342" t="s">
        <v>56</v>
      </c>
      <c r="H26" s="343">
        <f>' Data Record'!I15</f>
        <v>0</v>
      </c>
      <c r="I26" s="340" t="s">
        <v>57</v>
      </c>
      <c r="J26" s="344"/>
      <c r="K26" s="345"/>
      <c r="L26" s="347"/>
      <c r="M26" s="348"/>
      <c r="N26" s="344"/>
      <c r="O26" s="387" t="s">
        <v>56</v>
      </c>
      <c r="P26" s="387">
        <f>' Data Record'!Q23</f>
        <v>0.89999999999999991</v>
      </c>
      <c r="Q26" s="387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Record'!I16</f>
        <v>0</v>
      </c>
      <c r="I27" s="276" t="s">
        <v>57</v>
      </c>
      <c r="J27" s="277"/>
      <c r="K27" s="346"/>
      <c r="L27" s="278"/>
      <c r="M27" s="351"/>
      <c r="N27" s="279"/>
      <c r="O27" s="391"/>
      <c r="P27" s="391"/>
      <c r="Q27" s="391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52" t="s">
        <v>60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  <mergeCell ref="E20:H20"/>
    <mergeCell ref="I20:L20"/>
    <mergeCell ref="M20:O20"/>
    <mergeCell ref="P20:S20"/>
    <mergeCell ref="O26:O27"/>
    <mergeCell ref="P26:P27"/>
    <mergeCell ref="Q26:Q27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4:H14"/>
    <mergeCell ref="I14:L14"/>
    <mergeCell ref="M14:O14"/>
    <mergeCell ref="P14:S14"/>
    <mergeCell ref="E15:H15"/>
    <mergeCell ref="I15:L15"/>
    <mergeCell ref="M15:O15"/>
    <mergeCell ref="P15:S1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opLeftCell="A3" zoomScaleNormal="100" workbookViewId="0">
      <selection activeCell="O7" sqref="O7: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5" t="s">
        <v>25</v>
      </c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</row>
    <row r="3" spans="1:17" ht="18" customHeight="1">
      <c r="B3" s="566"/>
      <c r="C3" s="566"/>
      <c r="D3" s="566"/>
      <c r="E3" s="566"/>
      <c r="F3" s="566"/>
      <c r="G3" s="566"/>
      <c r="H3" s="3"/>
      <c r="I3" s="3"/>
      <c r="P3" s="3"/>
    </row>
    <row r="4" spans="1:17" ht="18" customHeight="1">
      <c r="B4" s="567" t="s">
        <v>0</v>
      </c>
      <c r="C4" s="568"/>
      <c r="D4" s="567" t="s">
        <v>2</v>
      </c>
      <c r="E4" s="568"/>
      <c r="F4" s="567" t="s">
        <v>24</v>
      </c>
      <c r="G4" s="568"/>
      <c r="H4" s="569" t="s">
        <v>1</v>
      </c>
      <c r="I4" s="570"/>
      <c r="J4" s="567" t="s">
        <v>20</v>
      </c>
      <c r="K4" s="568"/>
      <c r="L4" s="571" t="s">
        <v>3</v>
      </c>
      <c r="M4" s="571" t="s">
        <v>4</v>
      </c>
      <c r="N4" s="571" t="s">
        <v>5</v>
      </c>
      <c r="O4" s="571" t="s">
        <v>6</v>
      </c>
      <c r="P4" s="352" t="s">
        <v>162</v>
      </c>
    </row>
    <row r="5" spans="1:17" ht="18" customHeight="1">
      <c r="B5" s="573" t="s">
        <v>81</v>
      </c>
      <c r="C5" s="574"/>
      <c r="D5" s="573" t="s">
        <v>81</v>
      </c>
      <c r="E5" s="574"/>
      <c r="F5" s="573" t="s">
        <v>81</v>
      </c>
      <c r="G5" s="574"/>
      <c r="H5" s="575" t="s">
        <v>81</v>
      </c>
      <c r="I5" s="576"/>
      <c r="J5" s="573" t="s">
        <v>81</v>
      </c>
      <c r="K5" s="574"/>
      <c r="L5" s="572"/>
      <c r="M5" s="572"/>
      <c r="N5" s="572"/>
      <c r="O5" s="572"/>
      <c r="P5" s="353" t="s">
        <v>163</v>
      </c>
    </row>
    <row r="6" spans="1:17" ht="21" customHeight="1">
      <c r="B6" s="579" t="s">
        <v>8</v>
      </c>
      <c r="C6" s="580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77">
        <f>' Data Record'!B40</f>
        <v>275</v>
      </c>
      <c r="C7" s="578"/>
      <c r="D7" s="14">
        <f>' Data Record'!T40</f>
        <v>0</v>
      </c>
      <c r="E7" s="13">
        <f t="shared" ref="E7:E17" si="0">D7/1</f>
        <v>0</v>
      </c>
      <c r="F7" s="355">
        <f>'Uncert of STD'!AB9+'Uncert of STD'!J14</f>
        <v>7.3999999999999999E-4</v>
      </c>
      <c r="G7" s="13">
        <f t="shared" ref="G7:G17" si="1">F7/2</f>
        <v>3.6999999999999999E-4</v>
      </c>
      <c r="H7" s="13">
        <f t="shared" ref="H7:H17" si="2">((B7)*(11.5*10^-6)*1)</f>
        <v>3.1624999999999999E-3</v>
      </c>
      <c r="I7" s="13">
        <f t="shared" ref="I7:I17" si="3">H7/SQRT(3)</f>
        <v>1.8258702263121915E-3</v>
      </c>
      <c r="J7" s="333">
        <f>' Data Record'!O8/2</f>
        <v>5.0000000000000001E-4</v>
      </c>
      <c r="K7" s="15">
        <f t="shared" ref="K7:K17" si="4">(J7/SQRT(3))</f>
        <v>2.886751345948129E-4</v>
      </c>
      <c r="L7" s="13">
        <f>SQRT(E7^2+G7^2+I7^2+K7^2)</f>
        <v>1.8852149523772262E-3</v>
      </c>
      <c r="M7" s="16">
        <f t="shared" ref="M7:M17" si="5">L7/1</f>
        <v>1.8852149523772262E-3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3.7704299047544523</v>
      </c>
      <c r="Q7" s="11"/>
    </row>
    <row r="8" spans="1:17" ht="21" customHeight="1">
      <c r="A8" s="7"/>
      <c r="B8" s="577">
        <f>' Data Record'!B41</f>
        <v>277.5</v>
      </c>
      <c r="C8" s="578"/>
      <c r="D8" s="14">
        <f>' Data Record'!T41</f>
        <v>0</v>
      </c>
      <c r="E8" s="13">
        <f t="shared" si="0"/>
        <v>0</v>
      </c>
      <c r="F8" s="355">
        <f>'Uncert of STD'!AB9+'Uncert of STD'!J14+'Uncert of STD'!J5</f>
        <v>8.1999999999999998E-4</v>
      </c>
      <c r="G8" s="13">
        <f t="shared" si="1"/>
        <v>4.0999999999999999E-4</v>
      </c>
      <c r="H8" s="13">
        <f t="shared" si="2"/>
        <v>3.1912500000000001E-3</v>
      </c>
      <c r="I8" s="13">
        <f t="shared" si="3"/>
        <v>1.8424690465513934E-3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1.9094830506797735E-3</v>
      </c>
      <c r="M8" s="16">
        <f t="shared" si="5"/>
        <v>1.9094830506797735E-3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3.8189661013595471</v>
      </c>
      <c r="Q8" s="11"/>
    </row>
    <row r="9" spans="1:17" ht="21" customHeight="1">
      <c r="A9" s="7"/>
      <c r="B9" s="577">
        <f>' Data Record'!B42</f>
        <v>280.10000000000002</v>
      </c>
      <c r="C9" s="578"/>
      <c r="D9" s="14">
        <f>' Data Record'!T42</f>
        <v>0</v>
      </c>
      <c r="E9" s="13">
        <f t="shared" si="0"/>
        <v>0</v>
      </c>
      <c r="F9" s="355">
        <f>'Uncert of STD'!AB9+'Uncert of STD'!J14+'Uncert of STD'!J6</f>
        <v>8.3000000000000001E-4</v>
      </c>
      <c r="G9" s="13">
        <f t="shared" si="1"/>
        <v>4.15E-4</v>
      </c>
      <c r="H9" s="13">
        <f t="shared" si="2"/>
        <v>3.2211500000000003E-3</v>
      </c>
      <c r="I9" s="13">
        <f t="shared" si="3"/>
        <v>1.8597318196001632E-3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1.9272158089240208E-3</v>
      </c>
      <c r="M9" s="16">
        <f t="shared" si="5"/>
        <v>1.9272158089240208E-3</v>
      </c>
      <c r="N9" s="17" t="str">
        <f>IF(E9=0,"∞",(L9^4/(E9^4/3)))</f>
        <v>∞</v>
      </c>
      <c r="O9" s="12">
        <f t="shared" si="8"/>
        <v>2</v>
      </c>
      <c r="P9" s="356">
        <f>L9*O9*1000</f>
        <v>3.8544316178480416</v>
      </c>
      <c r="Q9" s="11"/>
    </row>
    <row r="10" spans="1:17" ht="21" customHeight="1">
      <c r="A10" s="7"/>
      <c r="B10" s="577">
        <f>' Data Record'!B43</f>
        <v>282.7</v>
      </c>
      <c r="C10" s="578"/>
      <c r="D10" s="14">
        <f>' Data Record'!T43</f>
        <v>0</v>
      </c>
      <c r="E10" s="13">
        <f t="shared" si="0"/>
        <v>0</v>
      </c>
      <c r="F10" s="355">
        <f>'Uncert of STD'!AB9+'Uncert of STD'!J14+'Uncert of STD'!J7</f>
        <v>8.3000000000000001E-4</v>
      </c>
      <c r="G10" s="13">
        <f t="shared" si="1"/>
        <v>4.15E-4</v>
      </c>
      <c r="H10" s="13">
        <f t="shared" si="2"/>
        <v>3.2510499999999997E-3</v>
      </c>
      <c r="I10" s="13">
        <f t="shared" si="3"/>
        <v>1.8769945926489329E-3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1.9438793774734756E-3</v>
      </c>
      <c r="M10" s="16">
        <f t="shared" si="5"/>
        <v>1.9438793774734756E-3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3.887758754946951</v>
      </c>
      <c r="Q10" s="11"/>
    </row>
    <row r="11" spans="1:17" s="7" customFormat="1" ht="21" customHeight="1">
      <c r="B11" s="577">
        <f>' Data Record'!B44</f>
        <v>285.3</v>
      </c>
      <c r="C11" s="578"/>
      <c r="D11" s="14">
        <f>' Data Record'!T44</f>
        <v>0</v>
      </c>
      <c r="E11" s="13">
        <f t="shared" si="0"/>
        <v>0</v>
      </c>
      <c r="F11" s="355">
        <f>'Uncert of STD'!AB9+'Uncert of STD'!J14+'Uncert of STD'!J8</f>
        <v>8.3000000000000001E-4</v>
      </c>
      <c r="G11" s="13">
        <f t="shared" si="1"/>
        <v>4.15E-4</v>
      </c>
      <c r="H11" s="13">
        <f t="shared" si="2"/>
        <v>3.2809499999999999E-3</v>
      </c>
      <c r="I11" s="13">
        <f t="shared" si="3"/>
        <v>1.8942573656977027E-3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1.9605533149683364E-3</v>
      </c>
      <c r="M11" s="16">
        <f t="shared" si="5"/>
        <v>1.9605533149683364E-3</v>
      </c>
      <c r="N11" s="17" t="str">
        <f t="shared" si="7"/>
        <v>∞</v>
      </c>
      <c r="O11" s="12">
        <f t="shared" si="8"/>
        <v>2</v>
      </c>
      <c r="P11" s="356">
        <f t="shared" si="10"/>
        <v>3.921106629936673</v>
      </c>
      <c r="Q11" s="18"/>
    </row>
    <row r="12" spans="1:17" s="7" customFormat="1" ht="21" customHeight="1">
      <c r="B12" s="577">
        <f>' Data Record'!B45</f>
        <v>287.89999999999998</v>
      </c>
      <c r="C12" s="578"/>
      <c r="D12" s="14">
        <f>' Data Record'!T45</f>
        <v>0</v>
      </c>
      <c r="E12" s="13">
        <f t="shared" si="0"/>
        <v>0</v>
      </c>
      <c r="F12" s="355">
        <f>'Uncert of STD'!AB9+'Uncert of STD'!J14+'Uncert of STD'!J9</f>
        <v>8.3000000000000001E-4</v>
      </c>
      <c r="G12" s="13">
        <f t="shared" si="1"/>
        <v>4.15E-4</v>
      </c>
      <c r="H12" s="13">
        <f t="shared" si="2"/>
        <v>3.3108499999999997E-3</v>
      </c>
      <c r="I12" s="13">
        <f t="shared" si="3"/>
        <v>1.9115201387464723E-3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1.9772373590863255E-3</v>
      </c>
      <c r="M12" s="16">
        <f t="shared" si="5"/>
        <v>1.9772373590863255E-3</v>
      </c>
      <c r="N12" s="17" t="str">
        <f>IF(E12=0,"∞",(L12^4/(E12^4/3)))</f>
        <v>∞</v>
      </c>
      <c r="O12" s="12">
        <f t="shared" si="8"/>
        <v>2</v>
      </c>
      <c r="P12" s="356">
        <f t="shared" si="10"/>
        <v>3.9544747181726509</v>
      </c>
      <c r="Q12" s="18"/>
    </row>
    <row r="13" spans="1:17" s="7" customFormat="1" ht="21" customHeight="1">
      <c r="B13" s="577">
        <f>' Data Record'!B46</f>
        <v>290</v>
      </c>
      <c r="C13" s="578"/>
      <c r="D13" s="14">
        <f>' Data Record'!T46</f>
        <v>0</v>
      </c>
      <c r="E13" s="13">
        <f t="shared" si="0"/>
        <v>0</v>
      </c>
      <c r="F13" s="355">
        <f>'Uncert of STD'!AB9+'Uncert of STD'!J14+'Uncert of STD'!J10</f>
        <v>8.4000000000000003E-4</v>
      </c>
      <c r="G13" s="13">
        <f t="shared" si="1"/>
        <v>4.2000000000000002E-4</v>
      </c>
      <c r="H13" s="13">
        <f t="shared" si="2"/>
        <v>3.3349999999999999E-3</v>
      </c>
      <c r="I13" s="13">
        <f t="shared" si="3"/>
        <v>1.9254631477474019E-3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1.9917684771746606E-3</v>
      </c>
      <c r="M13" s="16">
        <f t="shared" si="5"/>
        <v>1.9917684771746606E-3</v>
      </c>
      <c r="N13" s="17" t="str">
        <f t="shared" si="7"/>
        <v>∞</v>
      </c>
      <c r="O13" s="12">
        <f t="shared" si="8"/>
        <v>2</v>
      </c>
      <c r="P13" s="356">
        <f t="shared" si="10"/>
        <v>3.9835369543493213</v>
      </c>
      <c r="Q13" s="18"/>
    </row>
    <row r="14" spans="1:17" s="7" customFormat="1" ht="21" customHeight="1">
      <c r="B14" s="577">
        <f>' Data Record'!B47</f>
        <v>292.60000000000002</v>
      </c>
      <c r="C14" s="578"/>
      <c r="D14" s="14">
        <f>' Data Record'!T47</f>
        <v>0</v>
      </c>
      <c r="E14" s="13">
        <f t="shared" si="0"/>
        <v>0</v>
      </c>
      <c r="F14" s="355">
        <f>'Uncert of STD'!AB9+'Uncert of STD'!J14+'Uncert of STD'!J11</f>
        <v>8.4000000000000003E-4</v>
      </c>
      <c r="G14" s="13">
        <f t="shared" si="1"/>
        <v>4.2000000000000002E-4</v>
      </c>
      <c r="H14" s="13">
        <f t="shared" si="2"/>
        <v>3.3649000000000001E-3</v>
      </c>
      <c r="I14" s="13">
        <f t="shared" si="3"/>
        <v>1.9427259207961719E-3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2.0084614351952757E-3</v>
      </c>
      <c r="M14" s="16">
        <f t="shared" si="5"/>
        <v>2.0084614351952757E-3</v>
      </c>
      <c r="N14" s="17" t="str">
        <f t="shared" si="7"/>
        <v>∞</v>
      </c>
      <c r="O14" s="12">
        <f t="shared" si="8"/>
        <v>2</v>
      </c>
      <c r="P14" s="356">
        <f t="shared" si="10"/>
        <v>4.0169228703905517</v>
      </c>
      <c r="Q14" s="18"/>
    </row>
    <row r="15" spans="1:17" s="7" customFormat="1" ht="21" customHeight="1">
      <c r="B15" s="577">
        <f>' Data Record'!B48</f>
        <v>295.2</v>
      </c>
      <c r="C15" s="578"/>
      <c r="D15" s="14">
        <f>' Data Record'!T48</f>
        <v>0</v>
      </c>
      <c r="E15" s="13">
        <f t="shared" si="0"/>
        <v>0</v>
      </c>
      <c r="F15" s="355">
        <f>'Uncert of STD'!AB9+'Uncert of STD'!J14+'Uncert of STD'!J12</f>
        <v>8.4000000000000003E-4</v>
      </c>
      <c r="G15" s="13">
        <f t="shared" si="1"/>
        <v>4.2000000000000002E-4</v>
      </c>
      <c r="H15" s="13">
        <f t="shared" si="2"/>
        <v>3.3947999999999999E-3</v>
      </c>
      <c r="I15" s="13">
        <f t="shared" si="3"/>
        <v>1.9599886938449418E-3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2.0251639472727472E-3</v>
      </c>
      <c r="M15" s="16">
        <f t="shared" si="5"/>
        <v>2.0251639472727472E-3</v>
      </c>
      <c r="N15" s="17" t="str">
        <f>IF(E15=0,"∞",(L15^4/(E15^4/3)))</f>
        <v>∞</v>
      </c>
      <c r="O15" s="12">
        <f t="shared" si="8"/>
        <v>2</v>
      </c>
      <c r="P15" s="356">
        <f t="shared" si="10"/>
        <v>4.0503278945454948</v>
      </c>
      <c r="Q15" s="18"/>
    </row>
    <row r="16" spans="1:17" s="7" customFormat="1" ht="21" customHeight="1">
      <c r="B16" s="577">
        <f>' Data Record'!B49</f>
        <v>297.8</v>
      </c>
      <c r="C16" s="578"/>
      <c r="D16" s="14">
        <f>' Data Record'!T49</f>
        <v>0</v>
      </c>
      <c r="E16" s="13">
        <f t="shared" si="0"/>
        <v>0</v>
      </c>
      <c r="F16" s="355">
        <f>'Uncert of STD'!AB9+'Uncert of STD'!J14+'Uncert of STD'!J13</f>
        <v>8.4000000000000003E-4</v>
      </c>
      <c r="G16" s="13">
        <f t="shared" si="1"/>
        <v>4.2000000000000002E-4</v>
      </c>
      <c r="H16" s="13">
        <f t="shared" si="2"/>
        <v>3.4247000000000001E-3</v>
      </c>
      <c r="I16" s="13">
        <f t="shared" si="3"/>
        <v>1.9772514668937114E-3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2.0418757789509787E-3</v>
      </c>
      <c r="M16" s="16">
        <f t="shared" si="5"/>
        <v>2.0418757789509787E-3</v>
      </c>
      <c r="N16" s="17" t="str">
        <f t="shared" si="7"/>
        <v>∞</v>
      </c>
      <c r="O16" s="12">
        <f t="shared" si="8"/>
        <v>2</v>
      </c>
      <c r="P16" s="356">
        <f t="shared" si="10"/>
        <v>4.083751557901957</v>
      </c>
      <c r="Q16" s="18"/>
    </row>
    <row r="17" spans="1:17" s="7" customFormat="1" ht="21" customHeight="1">
      <c r="B17" s="577">
        <f>' Data Record'!B50</f>
        <v>300</v>
      </c>
      <c r="C17" s="578"/>
      <c r="D17" s="14">
        <f>' Data Record'!T50</f>
        <v>0</v>
      </c>
      <c r="E17" s="13">
        <f t="shared" si="0"/>
        <v>0</v>
      </c>
      <c r="F17" s="355">
        <f>'Uncert of STD'!AB10</f>
        <v>7.0999999999999991E-4</v>
      </c>
      <c r="G17" s="13">
        <f t="shared" si="1"/>
        <v>3.5499999999999996E-4</v>
      </c>
      <c r="H17" s="13">
        <f t="shared" si="2"/>
        <v>3.4499999999999999E-3</v>
      </c>
      <c r="I17" s="13">
        <f t="shared" si="3"/>
        <v>1.9918584287042088E-3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2.0437363659076319E-3</v>
      </c>
      <c r="M17" s="16">
        <f t="shared" si="5"/>
        <v>2.0437363659076319E-3</v>
      </c>
      <c r="N17" s="17" t="str">
        <f t="shared" si="7"/>
        <v>∞</v>
      </c>
      <c r="O17" s="12">
        <f t="shared" si="8"/>
        <v>2</v>
      </c>
      <c r="P17" s="356">
        <f t="shared" si="10"/>
        <v>4.0874727318152635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9" t="s">
        <v>19</v>
      </c>
      <c r="B2" s="590"/>
      <c r="C2" s="590"/>
      <c r="D2" s="590"/>
      <c r="E2" s="591"/>
      <c r="F2" s="6"/>
      <c r="G2" s="589" t="s">
        <v>19</v>
      </c>
      <c r="H2" s="590"/>
      <c r="I2" s="590"/>
      <c r="J2" s="590"/>
      <c r="K2" s="591"/>
      <c r="L2" s="38"/>
      <c r="M2" s="589" t="s">
        <v>19</v>
      </c>
      <c r="N2" s="590"/>
      <c r="O2" s="590"/>
      <c r="P2" s="590"/>
      <c r="Q2" s="591"/>
      <c r="R2" s="38"/>
      <c r="S2" s="589" t="s">
        <v>19</v>
      </c>
      <c r="T2" s="590"/>
      <c r="U2" s="590"/>
      <c r="V2" s="590"/>
      <c r="W2" s="591"/>
      <c r="X2" s="38"/>
      <c r="Y2" s="589" t="s">
        <v>19</v>
      </c>
      <c r="Z2" s="590"/>
      <c r="AA2" s="590"/>
      <c r="AB2" s="590"/>
      <c r="AC2" s="591"/>
    </row>
    <row r="3" spans="1:29" ht="26.25">
      <c r="A3" s="581" t="s">
        <v>11</v>
      </c>
      <c r="B3" s="582"/>
      <c r="C3" s="582"/>
      <c r="D3" s="582"/>
      <c r="E3" s="583"/>
      <c r="F3" s="6"/>
      <c r="G3" s="581" t="s">
        <v>12</v>
      </c>
      <c r="H3" s="582"/>
      <c r="I3" s="582"/>
      <c r="J3" s="582"/>
      <c r="K3" s="583"/>
      <c r="L3" s="4"/>
      <c r="M3" s="581" t="s">
        <v>13</v>
      </c>
      <c r="N3" s="582"/>
      <c r="O3" s="582"/>
      <c r="P3" s="582"/>
      <c r="Q3" s="583"/>
      <c r="R3" s="4"/>
      <c r="S3" s="581" t="s">
        <v>14</v>
      </c>
      <c r="T3" s="582"/>
      <c r="U3" s="582"/>
      <c r="V3" s="582"/>
      <c r="W3" s="583"/>
      <c r="X3" s="4"/>
      <c r="Y3" s="581" t="s">
        <v>15</v>
      </c>
      <c r="Z3" s="582"/>
      <c r="AA3" s="582"/>
      <c r="AB3" s="582"/>
      <c r="AC3" s="583"/>
    </row>
    <row r="4" spans="1:29" ht="26.25">
      <c r="A4" s="584" t="s">
        <v>9</v>
      </c>
      <c r="B4" s="585"/>
      <c r="C4" s="586">
        <v>42337</v>
      </c>
      <c r="D4" s="587"/>
      <c r="E4" s="588"/>
      <c r="F4" s="38"/>
      <c r="G4" s="584" t="s">
        <v>9</v>
      </c>
      <c r="H4" s="585"/>
      <c r="I4" s="586">
        <v>42503</v>
      </c>
      <c r="J4" s="587"/>
      <c r="K4" s="588"/>
      <c r="L4" s="4"/>
      <c r="M4" s="584" t="s">
        <v>9</v>
      </c>
      <c r="N4" s="585"/>
      <c r="O4" s="586">
        <v>42337</v>
      </c>
      <c r="P4" s="587"/>
      <c r="Q4" s="588"/>
      <c r="R4" s="4"/>
      <c r="S4" s="584" t="s">
        <v>9</v>
      </c>
      <c r="T4" s="585"/>
      <c r="U4" s="586">
        <v>42502</v>
      </c>
      <c r="V4" s="587"/>
      <c r="W4" s="588"/>
      <c r="X4" s="4"/>
      <c r="Y4" s="584" t="s">
        <v>9</v>
      </c>
      <c r="Z4" s="585"/>
      <c r="AA4" s="586">
        <v>42530</v>
      </c>
      <c r="AB4" s="587"/>
      <c r="AC4" s="588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275 to 300mm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2017-06-06T08:47:57Z</dcterms:modified>
</cp:coreProperties>
</file>