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-10\02_Caliper\"/>
    </mc:Choice>
  </mc:AlternateContent>
  <bookViews>
    <workbookView xWindow="480" yWindow="705" windowWidth="30780" windowHeight="18525" tabRatio="952"/>
  </bookViews>
  <sheets>
    <sheet name="Data" sheetId="21" r:id="rId1"/>
    <sheet name="Certificate" sheetId="24" r:id="rId2"/>
    <sheet name="Report" sheetId="17" r:id="rId3"/>
    <sheet name="Result External" sheetId="18" r:id="rId4"/>
    <sheet name="Result  Internal" sheetId="19" r:id="rId5"/>
    <sheet name="Result Depth" sheetId="20" r:id="rId6"/>
    <sheet name="Uncertainty Budget (Ext)" sheetId="23" r:id="rId7"/>
    <sheet name="Uncertainty Budget (In)" sheetId="25" r:id="rId8"/>
    <sheet name="Uncertainty Budget (Depth)" sheetId="26" r:id="rId9"/>
    <sheet name="Cert of STD" sheetId="22" r:id="rId10"/>
  </sheets>
  <externalReferences>
    <externalReference r:id="rId11"/>
  </externalReferences>
  <definedNames>
    <definedName name="_xlnm.Print_Area" localSheetId="1">Certificate!$A$1:$Z$37</definedName>
    <definedName name="_xlnm.Print_Area" localSheetId="0">Data!$A$1:$AD$96</definedName>
    <definedName name="_xlnm.Print_Area" localSheetId="2">Report!$A$1:$V$40</definedName>
    <definedName name="_xlnm.Print_Area" localSheetId="4">'Result  Internal'!$A$1:$V$35</definedName>
    <definedName name="_xlnm.Print_Area" localSheetId="5">'Result Depth'!$A$1:$V$36</definedName>
    <definedName name="_xlnm.Print_Area" localSheetId="3">'Result External'!$A$1:$V$36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U50" i="21" l="1"/>
  <c r="U51" i="21"/>
  <c r="U52" i="21"/>
  <c r="U53" i="21"/>
  <c r="U54" i="21"/>
  <c r="U55" i="21"/>
  <c r="U56" i="21"/>
  <c r="U57" i="21"/>
  <c r="U58" i="21"/>
  <c r="U59" i="21"/>
  <c r="U60" i="21"/>
  <c r="U61" i="21"/>
  <c r="U62" i="21"/>
  <c r="U63" i="21"/>
  <c r="U64" i="21"/>
  <c r="U65" i="21"/>
  <c r="U66" i="21"/>
  <c r="U67" i="21"/>
  <c r="U68" i="21"/>
  <c r="U49" i="21"/>
  <c r="U26" i="21"/>
  <c r="U27" i="21"/>
  <c r="U28" i="21"/>
  <c r="U29" i="21"/>
  <c r="U30" i="21"/>
  <c r="U31" i="21"/>
  <c r="U32" i="21"/>
  <c r="U33" i="21"/>
  <c r="U34" i="21"/>
  <c r="U35" i="21"/>
  <c r="U36" i="21"/>
  <c r="U37" i="21"/>
  <c r="U38" i="21"/>
  <c r="U39" i="21"/>
  <c r="U40" i="21"/>
  <c r="U41" i="21"/>
  <c r="U42" i="21"/>
  <c r="U43" i="21"/>
  <c r="U44" i="21"/>
  <c r="U25" i="21"/>
  <c r="J8" i="23"/>
  <c r="K8" i="23"/>
  <c r="N8" i="23"/>
  <c r="O8" i="23"/>
  <c r="J9" i="23"/>
  <c r="K9" i="23"/>
  <c r="N9" i="23"/>
  <c r="O9" i="23"/>
  <c r="J10" i="23"/>
  <c r="K10" i="23"/>
  <c r="N10" i="23"/>
  <c r="O10" i="23"/>
  <c r="J11" i="23"/>
  <c r="K11" i="23"/>
  <c r="N11" i="23"/>
  <c r="O11" i="23"/>
  <c r="J12" i="23"/>
  <c r="K12" i="23"/>
  <c r="N12" i="23"/>
  <c r="O12" i="23"/>
  <c r="J13" i="23"/>
  <c r="K13" i="23"/>
  <c r="N13" i="23"/>
  <c r="O13" i="23"/>
  <c r="J14" i="23"/>
  <c r="K14" i="23"/>
  <c r="N14" i="23"/>
  <c r="O14" i="23"/>
  <c r="J15" i="23"/>
  <c r="K15" i="23"/>
  <c r="N15" i="23"/>
  <c r="O15" i="23"/>
  <c r="J16" i="23"/>
  <c r="K16" i="23"/>
  <c r="N16" i="23"/>
  <c r="O16" i="23"/>
  <c r="J17" i="23"/>
  <c r="K17" i="23"/>
  <c r="N17" i="23"/>
  <c r="O17" i="23"/>
  <c r="J18" i="23"/>
  <c r="K18" i="23"/>
  <c r="N18" i="23"/>
  <c r="O18" i="23"/>
  <c r="J19" i="23"/>
  <c r="K19" i="23"/>
  <c r="N19" i="23"/>
  <c r="O19" i="23"/>
  <c r="J20" i="23"/>
  <c r="K20" i="23"/>
  <c r="N20" i="23"/>
  <c r="O20" i="23"/>
  <c r="J21" i="23"/>
  <c r="K21" i="23"/>
  <c r="N21" i="23"/>
  <c r="O21" i="23"/>
  <c r="J22" i="23"/>
  <c r="K22" i="23"/>
  <c r="N22" i="23"/>
  <c r="O22" i="23"/>
  <c r="J23" i="23"/>
  <c r="K23" i="23"/>
  <c r="N23" i="23"/>
  <c r="O23" i="23"/>
  <c r="J24" i="23"/>
  <c r="K24" i="23"/>
  <c r="N24" i="23"/>
  <c r="O24" i="23"/>
  <c r="J25" i="23"/>
  <c r="K25" i="23"/>
  <c r="N25" i="23"/>
  <c r="O25" i="23"/>
  <c r="J26" i="23"/>
  <c r="K26" i="23"/>
  <c r="N26" i="23"/>
  <c r="O26" i="23"/>
  <c r="J7" i="23"/>
  <c r="K7" i="23"/>
  <c r="N7" i="23"/>
  <c r="O7" i="23"/>
  <c r="O8" i="26"/>
  <c r="O9" i="26"/>
  <c r="O10" i="26"/>
  <c r="O11" i="26"/>
  <c r="O12" i="26"/>
  <c r="O13" i="26"/>
  <c r="O14" i="26"/>
  <c r="O15" i="26"/>
  <c r="O16" i="26"/>
  <c r="O17" i="26"/>
  <c r="O18" i="26"/>
  <c r="O19" i="26"/>
  <c r="O20" i="26"/>
  <c r="O21" i="26"/>
  <c r="O22" i="26"/>
  <c r="O23" i="26"/>
  <c r="O24" i="26"/>
  <c r="O25" i="26"/>
  <c r="O26" i="26"/>
  <c r="O7" i="26"/>
  <c r="J8" i="25"/>
  <c r="K8" i="25"/>
  <c r="N8" i="25"/>
  <c r="O8" i="25"/>
  <c r="J9" i="25"/>
  <c r="K9" i="25"/>
  <c r="N9" i="25"/>
  <c r="O9" i="25"/>
  <c r="J10" i="25"/>
  <c r="K10" i="25"/>
  <c r="N10" i="25"/>
  <c r="O10" i="25"/>
  <c r="J11" i="25"/>
  <c r="K11" i="25"/>
  <c r="N11" i="25"/>
  <c r="O11" i="25"/>
  <c r="J12" i="25"/>
  <c r="K12" i="25"/>
  <c r="N12" i="25"/>
  <c r="O12" i="25"/>
  <c r="J13" i="25"/>
  <c r="K13" i="25"/>
  <c r="N13" i="25"/>
  <c r="O13" i="25"/>
  <c r="J14" i="25"/>
  <c r="K14" i="25"/>
  <c r="N14" i="25"/>
  <c r="O14" i="25"/>
  <c r="J15" i="25"/>
  <c r="K15" i="25"/>
  <c r="N15" i="25"/>
  <c r="O15" i="25"/>
  <c r="J16" i="25"/>
  <c r="K16" i="25"/>
  <c r="N16" i="25"/>
  <c r="O16" i="25"/>
  <c r="J17" i="25"/>
  <c r="K17" i="25"/>
  <c r="N17" i="25"/>
  <c r="O17" i="25"/>
  <c r="J18" i="25"/>
  <c r="K18" i="25"/>
  <c r="N18" i="25"/>
  <c r="O18" i="25"/>
  <c r="J19" i="25"/>
  <c r="K19" i="25"/>
  <c r="N19" i="25"/>
  <c r="O19" i="25"/>
  <c r="J20" i="25"/>
  <c r="K20" i="25"/>
  <c r="N20" i="25"/>
  <c r="O20" i="25"/>
  <c r="J21" i="25"/>
  <c r="K21" i="25"/>
  <c r="N21" i="25"/>
  <c r="O21" i="25"/>
  <c r="J22" i="25"/>
  <c r="K22" i="25"/>
  <c r="N22" i="25"/>
  <c r="O22" i="25"/>
  <c r="J23" i="25"/>
  <c r="K23" i="25"/>
  <c r="N23" i="25"/>
  <c r="O23" i="25"/>
  <c r="J24" i="25"/>
  <c r="K24" i="25"/>
  <c r="N24" i="25"/>
  <c r="O24" i="25"/>
  <c r="J25" i="25"/>
  <c r="K25" i="25"/>
  <c r="N25" i="25"/>
  <c r="O25" i="25"/>
  <c r="J26" i="25"/>
  <c r="K26" i="25"/>
  <c r="N26" i="25"/>
  <c r="O26" i="25"/>
  <c r="J7" i="25"/>
  <c r="K7" i="25"/>
  <c r="N7" i="25"/>
  <c r="O7" i="25"/>
  <c r="U73" i="21"/>
  <c r="J7" i="26"/>
  <c r="K7" i="26"/>
  <c r="N7" i="26"/>
  <c r="H5" i="17"/>
  <c r="U80" i="21"/>
  <c r="J14" i="26"/>
  <c r="K14" i="26"/>
  <c r="N14" i="26"/>
  <c r="U74" i="21"/>
  <c r="J8" i="26"/>
  <c r="K8" i="26"/>
  <c r="N8" i="26"/>
  <c r="U75" i="21"/>
  <c r="J9" i="26"/>
  <c r="K9" i="26"/>
  <c r="N9" i="26"/>
  <c r="U76" i="21"/>
  <c r="J10" i="26"/>
  <c r="K10" i="26"/>
  <c r="N10" i="26"/>
  <c r="U77" i="21"/>
  <c r="J11" i="26"/>
  <c r="K11" i="26"/>
  <c r="N11" i="26"/>
  <c r="U78" i="21"/>
  <c r="J12" i="26"/>
  <c r="K12" i="26"/>
  <c r="N12" i="26"/>
  <c r="U79" i="21"/>
  <c r="J13" i="26"/>
  <c r="K13" i="26"/>
  <c r="N13" i="26"/>
  <c r="U81" i="21"/>
  <c r="J15" i="26"/>
  <c r="K15" i="26"/>
  <c r="N15" i="26"/>
  <c r="U82" i="21"/>
  <c r="J16" i="26"/>
  <c r="K16" i="26"/>
  <c r="N16" i="26"/>
  <c r="U83" i="21"/>
  <c r="J17" i="26"/>
  <c r="K17" i="26"/>
  <c r="N17" i="26"/>
  <c r="U84" i="21"/>
  <c r="J18" i="26"/>
  <c r="K18" i="26"/>
  <c r="N18" i="26"/>
  <c r="U85" i="21"/>
  <c r="J19" i="26"/>
  <c r="K19" i="26"/>
  <c r="N19" i="26"/>
  <c r="U86" i="21"/>
  <c r="J20" i="26"/>
  <c r="K20" i="26"/>
  <c r="N20" i="26"/>
  <c r="U87" i="21"/>
  <c r="J21" i="26"/>
  <c r="K21" i="26"/>
  <c r="N21" i="26"/>
  <c r="U88" i="21"/>
  <c r="J22" i="26"/>
  <c r="K22" i="26"/>
  <c r="N22" i="26"/>
  <c r="U89" i="21"/>
  <c r="J23" i="26"/>
  <c r="K23" i="26"/>
  <c r="N23" i="26"/>
  <c r="U90" i="21"/>
  <c r="J24" i="26"/>
  <c r="K24" i="26"/>
  <c r="N24" i="26"/>
  <c r="U91" i="21"/>
  <c r="J25" i="26"/>
  <c r="K25" i="26"/>
  <c r="N25" i="26"/>
  <c r="U92" i="21"/>
  <c r="J26" i="26"/>
  <c r="K26" i="26"/>
  <c r="N26" i="26"/>
  <c r="G5" i="18"/>
  <c r="B8" i="26"/>
  <c r="F8" i="26"/>
  <c r="G8" i="26"/>
  <c r="B9" i="26"/>
  <c r="B10" i="26"/>
  <c r="F10" i="26"/>
  <c r="G10" i="26"/>
  <c r="B11" i="26"/>
  <c r="F11" i="26"/>
  <c r="G11" i="26"/>
  <c r="B12" i="26"/>
  <c r="F12" i="26"/>
  <c r="G12" i="26"/>
  <c r="B13" i="26"/>
  <c r="F13" i="26"/>
  <c r="G13" i="26"/>
  <c r="B14" i="26"/>
  <c r="F14" i="26"/>
  <c r="G14" i="26"/>
  <c r="B15" i="26"/>
  <c r="B16" i="26"/>
  <c r="F16" i="26"/>
  <c r="G16" i="26"/>
  <c r="B17" i="26"/>
  <c r="B18" i="26"/>
  <c r="F18" i="26"/>
  <c r="G18" i="26"/>
  <c r="B19" i="26"/>
  <c r="F19" i="26"/>
  <c r="G19" i="26"/>
  <c r="B20" i="26"/>
  <c r="F20" i="26"/>
  <c r="G20" i="26"/>
  <c r="B21" i="26"/>
  <c r="F21" i="26"/>
  <c r="G21" i="26"/>
  <c r="B22" i="26"/>
  <c r="F22" i="26"/>
  <c r="G22" i="26"/>
  <c r="B23" i="26"/>
  <c r="B24" i="26"/>
  <c r="F24" i="26"/>
  <c r="G24" i="26"/>
  <c r="B25" i="26"/>
  <c r="B26" i="26"/>
  <c r="F26" i="26"/>
  <c r="G26" i="26"/>
  <c r="B7" i="26"/>
  <c r="F7" i="26"/>
  <c r="G7" i="26"/>
  <c r="W12" i="22"/>
  <c r="W11" i="22"/>
  <c r="W10" i="22"/>
  <c r="W8" i="22"/>
  <c r="K51" i="22"/>
  <c r="D26" i="26"/>
  <c r="E26" i="26"/>
  <c r="F25" i="26"/>
  <c r="G25" i="26"/>
  <c r="D25" i="26"/>
  <c r="E25" i="26"/>
  <c r="D24" i="26"/>
  <c r="E24" i="26"/>
  <c r="F23" i="26"/>
  <c r="G23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F17" i="26"/>
  <c r="G17" i="26"/>
  <c r="W9" i="22"/>
  <c r="D17" i="26"/>
  <c r="E17" i="26"/>
  <c r="D16" i="26"/>
  <c r="E16" i="26"/>
  <c r="F15" i="26"/>
  <c r="G15" i="26"/>
  <c r="W6" i="22"/>
  <c r="D15" i="26"/>
  <c r="E15" i="26"/>
  <c r="D14" i="26"/>
  <c r="E14" i="26"/>
  <c r="K49" i="22"/>
  <c r="D13" i="26"/>
  <c r="E13" i="26"/>
  <c r="K43" i="22"/>
  <c r="D12" i="26"/>
  <c r="E12" i="26"/>
  <c r="K33" i="22"/>
  <c r="D11" i="26"/>
  <c r="E11" i="26"/>
  <c r="K28" i="22"/>
  <c r="D10" i="26"/>
  <c r="E10" i="26"/>
  <c r="F9" i="26"/>
  <c r="G9" i="26"/>
  <c r="K19" i="22"/>
  <c r="D9" i="26"/>
  <c r="E9" i="26"/>
  <c r="K24" i="22"/>
  <c r="D8" i="26"/>
  <c r="E8" i="26"/>
  <c r="H7" i="26"/>
  <c r="H8" i="26"/>
  <c r="D7" i="26"/>
  <c r="E7" i="26"/>
  <c r="D7" i="25"/>
  <c r="B8" i="25"/>
  <c r="B9" i="25"/>
  <c r="B10" i="25"/>
  <c r="B11" i="25"/>
  <c r="F11" i="25"/>
  <c r="G11" i="25"/>
  <c r="B12" i="25"/>
  <c r="B13" i="25"/>
  <c r="F13" i="25"/>
  <c r="G13" i="25"/>
  <c r="B14" i="25"/>
  <c r="F14" i="25"/>
  <c r="G14" i="25"/>
  <c r="B15" i="25"/>
  <c r="F15" i="25"/>
  <c r="G15" i="25"/>
  <c r="B16" i="25"/>
  <c r="F16" i="25"/>
  <c r="G16" i="25"/>
  <c r="B17" i="25"/>
  <c r="F17" i="25"/>
  <c r="G17" i="25"/>
  <c r="B18" i="25"/>
  <c r="F18" i="25"/>
  <c r="G18" i="25"/>
  <c r="B19" i="25"/>
  <c r="F19" i="25"/>
  <c r="G19" i="25"/>
  <c r="B20" i="25"/>
  <c r="F20" i="25"/>
  <c r="G20" i="25"/>
  <c r="B21" i="25"/>
  <c r="F21" i="25"/>
  <c r="G21" i="25"/>
  <c r="B22" i="25"/>
  <c r="F22" i="25"/>
  <c r="G22" i="25"/>
  <c r="B23" i="25"/>
  <c r="F23" i="25"/>
  <c r="G23" i="25"/>
  <c r="B24" i="25"/>
  <c r="F24" i="25"/>
  <c r="G24" i="25"/>
  <c r="B25" i="25"/>
  <c r="B26" i="25"/>
  <c r="F26" i="25"/>
  <c r="G26" i="25"/>
  <c r="B7" i="25"/>
  <c r="F7" i="25"/>
  <c r="G7" i="25"/>
  <c r="D26" i="25"/>
  <c r="E26" i="25"/>
  <c r="F25" i="25"/>
  <c r="G25" i="25"/>
  <c r="D25" i="25"/>
  <c r="E25" i="25"/>
  <c r="D24" i="25"/>
  <c r="E24" i="25"/>
  <c r="D23" i="25"/>
  <c r="E23" i="25"/>
  <c r="D22" i="25"/>
  <c r="E22" i="25"/>
  <c r="D21" i="25"/>
  <c r="E21" i="25"/>
  <c r="D20" i="25"/>
  <c r="E20" i="25"/>
  <c r="D19" i="25"/>
  <c r="E19" i="25"/>
  <c r="D18" i="25"/>
  <c r="E18" i="25"/>
  <c r="D17" i="25"/>
  <c r="E17" i="25"/>
  <c r="D16" i="25"/>
  <c r="E16" i="25"/>
  <c r="D15" i="25"/>
  <c r="E15" i="25"/>
  <c r="D14" i="25"/>
  <c r="E14" i="25"/>
  <c r="D13" i="25"/>
  <c r="E13" i="25"/>
  <c r="D12" i="25"/>
  <c r="E12" i="25"/>
  <c r="F12" i="25"/>
  <c r="G12" i="25"/>
  <c r="D11" i="25"/>
  <c r="E11" i="25"/>
  <c r="D10" i="25"/>
  <c r="E10" i="25"/>
  <c r="F10" i="25"/>
  <c r="G10" i="25"/>
  <c r="D9" i="25"/>
  <c r="E9" i="25"/>
  <c r="F9" i="25"/>
  <c r="G9" i="25"/>
  <c r="D8" i="25"/>
  <c r="E8" i="25"/>
  <c r="F8" i="25"/>
  <c r="G8" i="25"/>
  <c r="H7" i="25"/>
  <c r="I7" i="25"/>
  <c r="E7" i="25"/>
  <c r="F30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11" i="18"/>
  <c r="F30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11" i="20"/>
  <c r="I8" i="26"/>
  <c r="H9" i="26"/>
  <c r="I7" i="26"/>
  <c r="H8" i="25"/>
  <c r="H10" i="26"/>
  <c r="I9" i="26"/>
  <c r="I8" i="25"/>
  <c r="H9" i="25"/>
  <c r="H11" i="26"/>
  <c r="I10" i="26"/>
  <c r="I9" i="25"/>
  <c r="H10" i="25"/>
  <c r="H12" i="26"/>
  <c r="I11" i="26"/>
  <c r="I10" i="25"/>
  <c r="H11" i="25"/>
  <c r="H13" i="26"/>
  <c r="I12" i="26"/>
  <c r="I11" i="25"/>
  <c r="H12" i="25"/>
  <c r="I13" i="26"/>
  <c r="H14" i="26"/>
  <c r="H13" i="25"/>
  <c r="I12" i="25"/>
  <c r="I14" i="26"/>
  <c r="H15" i="26"/>
  <c r="I13" i="25"/>
  <c r="H14" i="25"/>
  <c r="I15" i="26"/>
  <c r="H16" i="26"/>
  <c r="I14" i="25"/>
  <c r="H15" i="25"/>
  <c r="I16" i="26"/>
  <c r="H17" i="26"/>
  <c r="I15" i="25"/>
  <c r="H16" i="25"/>
  <c r="I17" i="26"/>
  <c r="H18" i="26"/>
  <c r="I16" i="25"/>
  <c r="H17" i="25"/>
  <c r="I18" i="26"/>
  <c r="H19" i="26"/>
  <c r="I17" i="25"/>
  <c r="H18" i="25"/>
  <c r="I19" i="26"/>
  <c r="H20" i="26"/>
  <c r="I18" i="25"/>
  <c r="H19" i="25"/>
  <c r="I20" i="26"/>
  <c r="H21" i="26"/>
  <c r="I19" i="25"/>
  <c r="H20" i="25"/>
  <c r="I21" i="26"/>
  <c r="H22" i="26"/>
  <c r="I20" i="25"/>
  <c r="H21" i="25"/>
  <c r="I22" i="26"/>
  <c r="H23" i="26"/>
  <c r="I21" i="25"/>
  <c r="H22" i="25"/>
  <c r="H24" i="26"/>
  <c r="I23" i="26"/>
  <c r="I22" i="25"/>
  <c r="H23" i="25"/>
  <c r="H25" i="26"/>
  <c r="I24" i="26"/>
  <c r="I23" i="25"/>
  <c r="H24" i="25"/>
  <c r="H26" i="26"/>
  <c r="I26" i="26"/>
  <c r="I25" i="26"/>
  <c r="H25" i="25"/>
  <c r="I24" i="25"/>
  <c r="H26" i="25"/>
  <c r="I26" i="25"/>
  <c r="I25" i="25"/>
  <c r="D26" i="23"/>
  <c r="B26" i="23"/>
  <c r="F26" i="23"/>
  <c r="G26" i="23"/>
  <c r="E26" i="23"/>
  <c r="H7" i="23"/>
  <c r="I7" i="23"/>
  <c r="D25" i="23"/>
  <c r="D24" i="23"/>
  <c r="E24" i="23"/>
  <c r="D23" i="23"/>
  <c r="D22" i="23"/>
  <c r="E22" i="23"/>
  <c r="D21" i="23"/>
  <c r="E21" i="23"/>
  <c r="D20" i="23"/>
  <c r="D19" i="23"/>
  <c r="D18" i="23"/>
  <c r="E18" i="23"/>
  <c r="D17" i="23"/>
  <c r="D16" i="23"/>
  <c r="D15" i="23"/>
  <c r="D14" i="23"/>
  <c r="D13" i="23"/>
  <c r="D12" i="23"/>
  <c r="E12" i="23"/>
  <c r="D11" i="23"/>
  <c r="D10" i="23"/>
  <c r="D9" i="23"/>
  <c r="D8" i="23"/>
  <c r="E8" i="23"/>
  <c r="D7" i="23"/>
  <c r="B10" i="23"/>
  <c r="B11" i="23"/>
  <c r="B12" i="23"/>
  <c r="B13" i="23"/>
  <c r="B14" i="23"/>
  <c r="B15" i="23"/>
  <c r="B16" i="23"/>
  <c r="B17" i="23"/>
  <c r="B18" i="23"/>
  <c r="B19" i="23"/>
  <c r="B20" i="23"/>
  <c r="B21" i="23"/>
  <c r="B22" i="23"/>
  <c r="B23" i="23"/>
  <c r="F23" i="23"/>
  <c r="G23" i="23"/>
  <c r="B24" i="23"/>
  <c r="F24" i="23"/>
  <c r="G24" i="23"/>
  <c r="B25" i="23"/>
  <c r="B9" i="23"/>
  <c r="B8" i="23"/>
  <c r="B7" i="23"/>
  <c r="H36" i="24"/>
  <c r="W20" i="24"/>
  <c r="W21" i="24"/>
  <c r="W19" i="24"/>
  <c r="J16" i="24"/>
  <c r="J15" i="24"/>
  <c r="J14" i="24"/>
  <c r="J13" i="24"/>
  <c r="J12" i="24"/>
  <c r="J5" i="24"/>
  <c r="G5" i="19"/>
  <c r="G5" i="20"/>
  <c r="S36" i="24"/>
  <c r="H35" i="24"/>
  <c r="E25" i="23"/>
  <c r="F25" i="23"/>
  <c r="G25" i="23"/>
  <c r="E23" i="23"/>
  <c r="F22" i="23"/>
  <c r="G22" i="23"/>
  <c r="F21" i="23"/>
  <c r="G21" i="23"/>
  <c r="E20" i="23"/>
  <c r="F20" i="23"/>
  <c r="G20" i="23"/>
  <c r="E19" i="23"/>
  <c r="F19" i="23"/>
  <c r="G19" i="23"/>
  <c r="F18" i="23"/>
  <c r="G18" i="23"/>
  <c r="E17" i="23"/>
  <c r="F17" i="23"/>
  <c r="G17" i="23"/>
  <c r="E16" i="23"/>
  <c r="F16" i="23"/>
  <c r="G16" i="23"/>
  <c r="E15" i="23"/>
  <c r="F15" i="23"/>
  <c r="G15" i="23"/>
  <c r="E14" i="23"/>
  <c r="F14" i="23"/>
  <c r="G14" i="23"/>
  <c r="F13" i="23"/>
  <c r="G13" i="23"/>
  <c r="E13" i="23"/>
  <c r="F12" i="23"/>
  <c r="G12" i="23"/>
  <c r="E11" i="23"/>
  <c r="F11" i="23"/>
  <c r="G11" i="23"/>
  <c r="E10" i="23"/>
  <c r="F10" i="23"/>
  <c r="G10" i="23"/>
  <c r="E9" i="23"/>
  <c r="F9" i="23"/>
  <c r="G9" i="23"/>
  <c r="F8" i="23"/>
  <c r="G8" i="23"/>
  <c r="E7" i="23"/>
  <c r="F7" i="23"/>
  <c r="G7" i="23"/>
  <c r="K50" i="22"/>
  <c r="K48" i="22"/>
  <c r="K47" i="22"/>
  <c r="K46" i="22"/>
  <c r="K45" i="22"/>
  <c r="K44" i="22"/>
  <c r="K42" i="22"/>
  <c r="K41" i="22"/>
  <c r="K40" i="22"/>
  <c r="K39" i="22"/>
  <c r="K38" i="22"/>
  <c r="K37" i="22"/>
  <c r="Q36" i="22"/>
  <c r="K36" i="22"/>
  <c r="Q35" i="22"/>
  <c r="K35" i="22"/>
  <c r="Q34" i="22"/>
  <c r="K34" i="22"/>
  <c r="Q33" i="22"/>
  <c r="Q32" i="22"/>
  <c r="K32" i="22"/>
  <c r="Q31" i="22"/>
  <c r="K31" i="22"/>
  <c r="Q30" i="22"/>
  <c r="K30" i="22"/>
  <c r="Q29" i="22"/>
  <c r="K29" i="22"/>
  <c r="Q28" i="22"/>
  <c r="Q27" i="22"/>
  <c r="K27" i="22"/>
  <c r="Q26" i="22"/>
  <c r="K26" i="22"/>
  <c r="Q25" i="22"/>
  <c r="K25" i="22"/>
  <c r="Q24" i="22"/>
  <c r="Q23" i="22"/>
  <c r="K23" i="22"/>
  <c r="Q22" i="22"/>
  <c r="K22" i="22"/>
  <c r="Q21" i="22"/>
  <c r="K21" i="22"/>
  <c r="Q20" i="22"/>
  <c r="K20" i="22"/>
  <c r="Q19" i="22"/>
  <c r="Q18" i="22"/>
  <c r="K18" i="22"/>
  <c r="Q17" i="22"/>
  <c r="K17" i="22"/>
  <c r="E17" i="22"/>
  <c r="Q16" i="22"/>
  <c r="K16" i="22"/>
  <c r="E16" i="22"/>
  <c r="Q15" i="22"/>
  <c r="K15" i="22"/>
  <c r="E15" i="22"/>
  <c r="Q14" i="22"/>
  <c r="K14" i="22"/>
  <c r="E14" i="22"/>
  <c r="Q13" i="22"/>
  <c r="K13" i="22"/>
  <c r="E13" i="22"/>
  <c r="Q12" i="22"/>
  <c r="K12" i="22"/>
  <c r="E12" i="22"/>
  <c r="Q11" i="22"/>
  <c r="K11" i="22"/>
  <c r="E11" i="22"/>
  <c r="Q10" i="22"/>
  <c r="K10" i="22"/>
  <c r="E10" i="22"/>
  <c r="Q9" i="22"/>
  <c r="K9" i="22"/>
  <c r="E9" i="22"/>
  <c r="Q8" i="22"/>
  <c r="K8" i="22"/>
  <c r="E8" i="22"/>
  <c r="W7" i="22"/>
  <c r="Q7" i="22"/>
  <c r="K7" i="22"/>
  <c r="E7" i="22"/>
  <c r="Q6" i="22"/>
  <c r="K6" i="22"/>
  <c r="E6" i="22"/>
  <c r="W5" i="22"/>
  <c r="Q5" i="22"/>
  <c r="K5" i="22"/>
  <c r="E5" i="22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4" i="23"/>
  <c r="M25" i="23"/>
  <c r="M26" i="23"/>
  <c r="R92" i="21"/>
  <c r="I30" i="20"/>
  <c r="Y92" i="21"/>
  <c r="L30" i="20"/>
  <c r="R91" i="21"/>
  <c r="R90" i="21"/>
  <c r="I28" i="20"/>
  <c r="R89" i="21"/>
  <c r="I27" i="20"/>
  <c r="R88" i="21"/>
  <c r="I26" i="20"/>
  <c r="R87" i="21"/>
  <c r="I25" i="20"/>
  <c r="R86" i="21"/>
  <c r="I24" i="20"/>
  <c r="R85" i="21"/>
  <c r="I23" i="20"/>
  <c r="R84" i="21"/>
  <c r="I22" i="20"/>
  <c r="R83" i="21"/>
  <c r="I21" i="20"/>
  <c r="R82" i="21"/>
  <c r="I20" i="20"/>
  <c r="R81" i="21"/>
  <c r="I19" i="20"/>
  <c r="R80" i="21"/>
  <c r="I18" i="20"/>
  <c r="R79" i="21"/>
  <c r="I17" i="20"/>
  <c r="R78" i="21"/>
  <c r="I16" i="20"/>
  <c r="R77" i="21"/>
  <c r="I15" i="20"/>
  <c r="R76" i="21"/>
  <c r="I14" i="20"/>
  <c r="R75" i="21"/>
  <c r="I13" i="20"/>
  <c r="R74" i="21"/>
  <c r="I12" i="20"/>
  <c r="R73" i="21"/>
  <c r="I11" i="20"/>
  <c r="R68" i="21"/>
  <c r="R67" i="21"/>
  <c r="R66" i="21"/>
  <c r="R65" i="21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C18" i="21"/>
  <c r="C20" i="21"/>
  <c r="C19" i="21"/>
  <c r="M7" i="23"/>
  <c r="V8" i="21"/>
  <c r="L20" i="21"/>
  <c r="L19" i="21"/>
  <c r="L18" i="21"/>
  <c r="L21" i="21"/>
  <c r="O33" i="18"/>
  <c r="R26" i="21"/>
  <c r="R28" i="21"/>
  <c r="R29" i="21"/>
  <c r="R32" i="21"/>
  <c r="R34" i="21"/>
  <c r="R44" i="21"/>
  <c r="R30" i="21"/>
  <c r="R35" i="21"/>
  <c r="R37" i="21"/>
  <c r="R41" i="21"/>
  <c r="R43" i="21"/>
  <c r="R33" i="21"/>
  <c r="R42" i="21"/>
  <c r="R39" i="21"/>
  <c r="R31" i="21"/>
  <c r="R38" i="21"/>
  <c r="R40" i="21"/>
  <c r="R36" i="21"/>
  <c r="R27" i="21"/>
  <c r="R25" i="21"/>
  <c r="I13" i="18"/>
  <c r="Y27" i="21"/>
  <c r="L13" i="18"/>
  <c r="I26" i="18"/>
  <c r="Y40" i="21"/>
  <c r="L26" i="18"/>
  <c r="I17" i="18"/>
  <c r="Y31" i="21"/>
  <c r="L17" i="18"/>
  <c r="I28" i="18"/>
  <c r="Y42" i="21"/>
  <c r="L28" i="18"/>
  <c r="I29" i="18"/>
  <c r="Y43" i="21"/>
  <c r="L29" i="18"/>
  <c r="I23" i="18"/>
  <c r="Y37" i="21"/>
  <c r="L23" i="18"/>
  <c r="I16" i="18"/>
  <c r="Y30" i="21"/>
  <c r="L16" i="18"/>
  <c r="I20" i="18"/>
  <c r="Y34" i="21"/>
  <c r="L20" i="18"/>
  <c r="I15" i="18"/>
  <c r="Y29" i="21"/>
  <c r="L15" i="18"/>
  <c r="I12" i="18"/>
  <c r="Y26" i="21"/>
  <c r="L12" i="18"/>
  <c r="F12" i="19"/>
  <c r="I12" i="19"/>
  <c r="Y50" i="21"/>
  <c r="L12" i="19"/>
  <c r="F14" i="19"/>
  <c r="I14" i="19"/>
  <c r="Y52" i="21"/>
  <c r="L14" i="19"/>
  <c r="F16" i="19"/>
  <c r="I16" i="19"/>
  <c r="Y54" i="21"/>
  <c r="L16" i="19"/>
  <c r="F18" i="19"/>
  <c r="I18" i="19"/>
  <c r="Y56" i="21"/>
  <c r="L18" i="19"/>
  <c r="F20" i="19"/>
  <c r="I20" i="19"/>
  <c r="Y58" i="21"/>
  <c r="L20" i="19"/>
  <c r="F22" i="19"/>
  <c r="I22" i="19"/>
  <c r="Y60" i="21"/>
  <c r="L22" i="19"/>
  <c r="I24" i="19"/>
  <c r="F24" i="19"/>
  <c r="Y62" i="21"/>
  <c r="L24" i="19"/>
  <c r="I26" i="19"/>
  <c r="F26" i="19"/>
  <c r="Y64" i="21"/>
  <c r="L26" i="19"/>
  <c r="I28" i="19"/>
  <c r="F28" i="19"/>
  <c r="Y66" i="21"/>
  <c r="L28" i="19"/>
  <c r="I30" i="19"/>
  <c r="F30" i="19"/>
  <c r="Y68" i="21"/>
  <c r="L30" i="19"/>
  <c r="M8" i="25"/>
  <c r="L8" i="25"/>
  <c r="P8" i="25"/>
  <c r="O12" i="19"/>
  <c r="M10" i="25"/>
  <c r="L10" i="25"/>
  <c r="P10" i="25"/>
  <c r="O14" i="19"/>
  <c r="M12" i="25"/>
  <c r="L12" i="25"/>
  <c r="P12" i="25"/>
  <c r="O16" i="19"/>
  <c r="M14" i="25"/>
  <c r="L14" i="25"/>
  <c r="P14" i="25"/>
  <c r="O18" i="19"/>
  <c r="M16" i="25"/>
  <c r="L16" i="25"/>
  <c r="P16" i="25"/>
  <c r="O20" i="19"/>
  <c r="M18" i="25"/>
  <c r="L18" i="25"/>
  <c r="P18" i="25"/>
  <c r="O22" i="19"/>
  <c r="M20" i="25"/>
  <c r="L20" i="25"/>
  <c r="P20" i="25"/>
  <c r="O24" i="19"/>
  <c r="M22" i="25"/>
  <c r="L22" i="25"/>
  <c r="P22" i="25"/>
  <c r="O26" i="19"/>
  <c r="M24" i="25"/>
  <c r="L24" i="25"/>
  <c r="P24" i="25"/>
  <c r="O28" i="19"/>
  <c r="M26" i="25"/>
  <c r="L26" i="25"/>
  <c r="P26" i="25"/>
  <c r="O30" i="19"/>
  <c r="M8" i="26"/>
  <c r="L8" i="26"/>
  <c r="P8" i="26"/>
  <c r="O12" i="20"/>
  <c r="M10" i="26"/>
  <c r="L10" i="26"/>
  <c r="P10" i="26"/>
  <c r="O14" i="20"/>
  <c r="M12" i="26"/>
  <c r="L12" i="26"/>
  <c r="P12" i="26"/>
  <c r="O16" i="20"/>
  <c r="M14" i="26"/>
  <c r="L14" i="26"/>
  <c r="P14" i="26"/>
  <c r="O18" i="20"/>
  <c r="M16" i="26"/>
  <c r="L16" i="26"/>
  <c r="P16" i="26"/>
  <c r="O20" i="20"/>
  <c r="M18" i="26"/>
  <c r="L18" i="26"/>
  <c r="P18" i="26"/>
  <c r="O22" i="20"/>
  <c r="M20" i="26"/>
  <c r="L20" i="26"/>
  <c r="P20" i="26"/>
  <c r="O24" i="20"/>
  <c r="M22" i="26"/>
  <c r="L22" i="26"/>
  <c r="P22" i="26"/>
  <c r="O26" i="20"/>
  <c r="M24" i="26"/>
  <c r="L24" i="26"/>
  <c r="P24" i="26"/>
  <c r="O28" i="20"/>
  <c r="M26" i="26"/>
  <c r="L26" i="26"/>
  <c r="P26" i="26"/>
  <c r="O30" i="20"/>
  <c r="I11" i="18"/>
  <c r="Y25" i="21"/>
  <c r="L11" i="18"/>
  <c r="I22" i="18"/>
  <c r="Y36" i="21"/>
  <c r="L22" i="18"/>
  <c r="I24" i="18"/>
  <c r="Y38" i="21"/>
  <c r="L24" i="18"/>
  <c r="I25" i="18"/>
  <c r="Y39" i="21"/>
  <c r="L25" i="18"/>
  <c r="I19" i="18"/>
  <c r="Y33" i="21"/>
  <c r="L19" i="18"/>
  <c r="I27" i="18"/>
  <c r="Y41" i="21"/>
  <c r="L27" i="18"/>
  <c r="I21" i="18"/>
  <c r="Y35" i="21"/>
  <c r="L21" i="18"/>
  <c r="I30" i="18"/>
  <c r="Y44" i="21"/>
  <c r="L30" i="18"/>
  <c r="I18" i="18"/>
  <c r="Y32" i="21"/>
  <c r="L18" i="18"/>
  <c r="I14" i="18"/>
  <c r="Y28" i="21"/>
  <c r="L14" i="18"/>
  <c r="I11" i="19"/>
  <c r="F11" i="19"/>
  <c r="Y49" i="21"/>
  <c r="L11" i="19"/>
  <c r="I13" i="19"/>
  <c r="F13" i="19"/>
  <c r="Y51" i="21"/>
  <c r="L13" i="19"/>
  <c r="I15" i="19"/>
  <c r="F15" i="19"/>
  <c r="Y53" i="21"/>
  <c r="L15" i="19"/>
  <c r="I17" i="19"/>
  <c r="F17" i="19"/>
  <c r="Y55" i="21"/>
  <c r="L17" i="19"/>
  <c r="I19" i="19"/>
  <c r="F19" i="19"/>
  <c r="Y57" i="21"/>
  <c r="L19" i="19"/>
  <c r="I21" i="19"/>
  <c r="F21" i="19"/>
  <c r="Y59" i="21"/>
  <c r="L21" i="19"/>
  <c r="I23" i="19"/>
  <c r="F23" i="19"/>
  <c r="Y61" i="21"/>
  <c r="L23" i="19"/>
  <c r="I25" i="19"/>
  <c r="F25" i="19"/>
  <c r="Y63" i="21"/>
  <c r="L25" i="19"/>
  <c r="I27" i="19"/>
  <c r="F27" i="19"/>
  <c r="Y65" i="21"/>
  <c r="L27" i="19"/>
  <c r="I29" i="19"/>
  <c r="F29" i="19"/>
  <c r="Y67" i="21"/>
  <c r="L29" i="19"/>
  <c r="Y73" i="21"/>
  <c r="L11" i="20"/>
  <c r="Y74" i="21"/>
  <c r="L12" i="20"/>
  <c r="Y75" i="21"/>
  <c r="L13" i="20"/>
  <c r="Y76" i="21"/>
  <c r="L14" i="20"/>
  <c r="Y77" i="21"/>
  <c r="L15" i="20"/>
  <c r="Y78" i="21"/>
  <c r="L16" i="20"/>
  <c r="Y79" i="21"/>
  <c r="L17" i="20"/>
  <c r="Y80" i="21"/>
  <c r="L18" i="20"/>
  <c r="Y81" i="21"/>
  <c r="L19" i="20"/>
  <c r="Y82" i="21"/>
  <c r="L20" i="20"/>
  <c r="Y83" i="21"/>
  <c r="L21" i="20"/>
  <c r="Y84" i="21"/>
  <c r="L22" i="20"/>
  <c r="Y85" i="21"/>
  <c r="L23" i="20"/>
  <c r="Y86" i="21"/>
  <c r="L24" i="20"/>
  <c r="Y87" i="21"/>
  <c r="L25" i="20"/>
  <c r="Y88" i="21"/>
  <c r="L26" i="20"/>
  <c r="Y89" i="21"/>
  <c r="L27" i="20"/>
  <c r="Y90" i="21"/>
  <c r="L28" i="20"/>
  <c r="I29" i="20"/>
  <c r="Y91" i="21"/>
  <c r="L29" i="20"/>
  <c r="M7" i="25"/>
  <c r="L7" i="25"/>
  <c r="P7" i="25"/>
  <c r="O11" i="19"/>
  <c r="M9" i="25"/>
  <c r="L9" i="25"/>
  <c r="P9" i="25"/>
  <c r="O13" i="19"/>
  <c r="M11" i="25"/>
  <c r="L11" i="25"/>
  <c r="P11" i="25"/>
  <c r="O15" i="19"/>
  <c r="M13" i="25"/>
  <c r="L13" i="25"/>
  <c r="P13" i="25"/>
  <c r="O17" i="19"/>
  <c r="M15" i="25"/>
  <c r="L15" i="25"/>
  <c r="P15" i="25"/>
  <c r="O19" i="19"/>
  <c r="M17" i="25"/>
  <c r="L17" i="25"/>
  <c r="P17" i="25"/>
  <c r="O21" i="19"/>
  <c r="M19" i="25"/>
  <c r="L19" i="25"/>
  <c r="P19" i="25"/>
  <c r="O23" i="19"/>
  <c r="M21" i="25"/>
  <c r="L21" i="25"/>
  <c r="P21" i="25"/>
  <c r="O25" i="19"/>
  <c r="M23" i="25"/>
  <c r="L23" i="25"/>
  <c r="P23" i="25"/>
  <c r="O27" i="19"/>
  <c r="M25" i="25"/>
  <c r="L25" i="25"/>
  <c r="P25" i="25"/>
  <c r="O29" i="19"/>
  <c r="M7" i="26"/>
  <c r="L7" i="26"/>
  <c r="P7" i="26"/>
  <c r="O11" i="20"/>
  <c r="M9" i="26"/>
  <c r="L9" i="26"/>
  <c r="P9" i="26"/>
  <c r="O13" i="20"/>
  <c r="M11" i="26"/>
  <c r="L11" i="26"/>
  <c r="P11" i="26"/>
  <c r="O15" i="20"/>
  <c r="M13" i="26"/>
  <c r="L13" i="26"/>
  <c r="P13" i="26"/>
  <c r="O17" i="20"/>
  <c r="M15" i="26"/>
  <c r="L15" i="26"/>
  <c r="P15" i="26"/>
  <c r="O19" i="20"/>
  <c r="M17" i="26"/>
  <c r="L17" i="26"/>
  <c r="P17" i="26"/>
  <c r="O21" i="20"/>
  <c r="M19" i="26"/>
  <c r="L19" i="26"/>
  <c r="P19" i="26"/>
  <c r="O23" i="20"/>
  <c r="M21" i="26"/>
  <c r="L21" i="26"/>
  <c r="P21" i="26"/>
  <c r="O25" i="20"/>
  <c r="M23" i="26"/>
  <c r="L23" i="26"/>
  <c r="P23" i="26"/>
  <c r="O27" i="20"/>
  <c r="M25" i="26"/>
  <c r="L25" i="26"/>
  <c r="P25" i="26"/>
  <c r="O29" i="20"/>
  <c r="H8" i="23"/>
  <c r="L7" i="23"/>
  <c r="P7" i="23"/>
  <c r="O11" i="18"/>
  <c r="H9" i="23"/>
  <c r="I8" i="23"/>
  <c r="L8" i="23"/>
  <c r="P8" i="23"/>
  <c r="O12" i="18"/>
  <c r="I9" i="23"/>
  <c r="L9" i="23"/>
  <c r="P9" i="23"/>
  <c r="O13" i="18"/>
  <c r="H10" i="23"/>
  <c r="H11" i="23"/>
  <c r="I10" i="23"/>
  <c r="L10" i="23"/>
  <c r="P10" i="23"/>
  <c r="O14" i="18"/>
  <c r="H12" i="23"/>
  <c r="I11" i="23"/>
  <c r="L11" i="23"/>
  <c r="P11" i="23"/>
  <c r="O15" i="18"/>
  <c r="I12" i="23"/>
  <c r="L12" i="23"/>
  <c r="P12" i="23"/>
  <c r="O16" i="18"/>
  <c r="H13" i="23"/>
  <c r="I13" i="23"/>
  <c r="L13" i="23"/>
  <c r="P13" i="23"/>
  <c r="O17" i="18"/>
  <c r="H14" i="23"/>
  <c r="H15" i="23"/>
  <c r="I14" i="23"/>
  <c r="L14" i="23"/>
  <c r="P14" i="23"/>
  <c r="O18" i="18"/>
  <c r="H16" i="23"/>
  <c r="I15" i="23"/>
  <c r="L15" i="23"/>
  <c r="P15" i="23"/>
  <c r="O19" i="18"/>
  <c r="I16" i="23"/>
  <c r="L16" i="23"/>
  <c r="P16" i="23"/>
  <c r="O20" i="18"/>
  <c r="H17" i="23"/>
  <c r="I17" i="23"/>
  <c r="L17" i="23"/>
  <c r="P17" i="23"/>
  <c r="O21" i="18"/>
  <c r="H18" i="23"/>
  <c r="H19" i="23"/>
  <c r="I18" i="23"/>
  <c r="L18" i="23"/>
  <c r="P18" i="23"/>
  <c r="O22" i="18"/>
  <c r="H20" i="23"/>
  <c r="I19" i="23"/>
  <c r="L19" i="23"/>
  <c r="P19" i="23"/>
  <c r="O23" i="18"/>
  <c r="I20" i="23"/>
  <c r="L20" i="23"/>
  <c r="P20" i="23"/>
  <c r="O24" i="18"/>
  <c r="H21" i="23"/>
  <c r="I21" i="23"/>
  <c r="L21" i="23"/>
  <c r="P21" i="23"/>
  <c r="O25" i="18"/>
  <c r="H22" i="23"/>
  <c r="H23" i="23"/>
  <c r="I22" i="23"/>
  <c r="L22" i="23"/>
  <c r="P22" i="23"/>
  <c r="O26" i="18"/>
  <c r="I23" i="23"/>
  <c r="L23" i="23"/>
  <c r="P23" i="23"/>
  <c r="O27" i="18"/>
  <c r="H24" i="23"/>
  <c r="I24" i="23"/>
  <c r="L24" i="23"/>
  <c r="P24" i="23"/>
  <c r="O28" i="18"/>
  <c r="H25" i="23"/>
  <c r="I25" i="23"/>
  <c r="L25" i="23"/>
  <c r="P25" i="23"/>
  <c r="O29" i="18"/>
  <c r="H26" i="23"/>
  <c r="I26" i="23"/>
  <c r="L26" i="23"/>
  <c r="P26" i="23"/>
  <c r="O30" i="18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4.xml><?xml version="1.0" encoding="utf-8"?>
<comments xmlns="http://schemas.openxmlformats.org/spreadsheetml/2006/main">
  <authors>
    <author>Nathaphol Boonmee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>Certificate of Calibration Gauge Block</t>
        </r>
      </text>
    </comment>
    <comment ref="F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5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K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O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Q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  <comment ref="U5" authorId="0" shapeId="0">
      <text>
        <r>
          <rPr>
            <sz val="9"/>
            <color indexed="81"/>
            <rFont val="Tahoma"/>
            <family val="2"/>
          </rPr>
          <t>ค่าความไม่แน่นอนของการวัดจากใบรับรองผลการสอบเทียบ Gauge Block</t>
        </r>
      </text>
    </comment>
    <comment ref="W5" authorId="0" shapeId="0">
      <text>
        <r>
          <rPr>
            <sz val="9"/>
            <color indexed="81"/>
            <rFont val="Tahoma"/>
            <family val="2"/>
          </rPr>
          <t>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<sst xmlns="http://schemas.openxmlformats.org/spreadsheetml/2006/main" count="490" uniqueCount="139">
  <si>
    <t>SP METROLOGY SYSTEM THAILAND</t>
  </si>
  <si>
    <t>Model :</t>
  </si>
  <si>
    <t>ID No :</t>
  </si>
  <si>
    <t>Calibrated By :</t>
  </si>
  <si>
    <t>Value</t>
  </si>
  <si>
    <t>X1</t>
  </si>
  <si>
    <t>Average</t>
  </si>
  <si>
    <t>Nominal Value</t>
  </si>
  <si>
    <t>Repeatability</t>
  </si>
  <si>
    <t>Uc</t>
  </si>
  <si>
    <t>Ui</t>
  </si>
  <si>
    <t>Readability :</t>
  </si>
  <si>
    <t xml:space="preserve">2. External Measurement </t>
  </si>
  <si>
    <t xml:space="preserve">3. Internal Measurement </t>
  </si>
  <si>
    <t>4. Depth Measurement</t>
  </si>
  <si>
    <t>Certificate of Calibration (Gauge Block)</t>
  </si>
  <si>
    <t>SP-SD-009</t>
  </si>
  <si>
    <t>SP-SD-010</t>
  </si>
  <si>
    <t>SP-SD-011</t>
  </si>
  <si>
    <t>SP-SD-012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</si>
  <si>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</si>
  <si>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mm</t>
  </si>
  <si>
    <t>Temperature Effect</t>
  </si>
  <si>
    <t xml:space="preserve">Resolution of UUC </t>
  </si>
  <si>
    <t>UUC Reading</t>
  </si>
  <si>
    <t>1. Parallelism of measuring faces</t>
  </si>
  <si>
    <t>1.1 External jaw</t>
  </si>
  <si>
    <t>Max-Min</t>
  </si>
  <si>
    <t>Root</t>
  </si>
  <si>
    <t>Center</t>
  </si>
  <si>
    <t>Tip</t>
  </si>
  <si>
    <t>Max</t>
  </si>
  <si>
    <t>Referance Standard :</t>
  </si>
  <si>
    <t>Certificate Number</t>
  </si>
  <si>
    <t>:</t>
  </si>
  <si>
    <t>Equipment Name</t>
  </si>
  <si>
    <t>Model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</si>
  <si>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</si>
  <si>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</si>
  <si>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</si>
  <si>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</si>
  <si>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</si>
  <si>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</si>
  <si>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</si>
  <si>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</si>
  <si>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 xml:space="preserve">1.  External Measurement </t>
  </si>
  <si>
    <t>Error</t>
  </si>
  <si>
    <t xml:space="preserve">Parallelism between external measuring face by measure at the root, </t>
  </si>
  <si>
    <t>center and tip of callipers was found to be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</si>
  <si>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</si>
  <si>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</si>
  <si>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</si>
  <si>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</si>
  <si>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Location</t>
  </si>
  <si>
    <t>Equipment Name :</t>
  </si>
  <si>
    <t xml:space="preserve">2.  Internal Measurement </t>
  </si>
  <si>
    <t>3.  Depth Measurement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</si>
  <si>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</si>
  <si>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</si>
  <si>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</si>
  <si>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</si>
  <si>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</si>
  <si>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</si>
  <si>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</si>
  <si>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</si>
  <si>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</si>
  <si>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</si>
  <si>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</si>
  <si>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</si>
  <si>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Manufacturer :</t>
  </si>
  <si>
    <t>Serial No. :</t>
  </si>
  <si>
    <t>Range :</t>
  </si>
  <si>
    <t>to</t>
  </si>
  <si>
    <t>Resolution :</t>
  </si>
  <si>
    <t>Overall Inspection</t>
  </si>
  <si>
    <t>Good</t>
  </si>
  <si>
    <t>Not Good</t>
  </si>
  <si>
    <t>Due Date :</t>
  </si>
  <si>
    <t>Vernier Dial and Digital Calipers</t>
  </si>
  <si>
    <t>Uncertainty Budget of Vernier, Dial and Digital Callipers</t>
  </si>
  <si>
    <t>Mr.Chainarong  Matchayamat</t>
  </si>
  <si>
    <t>Ms. Arunkamon Raramanus</t>
  </si>
  <si>
    <t>SPR15120012-1</t>
  </si>
  <si>
    <t>SCG</t>
  </si>
  <si>
    <t xml:space="preserve">Vernier Dial </t>
  </si>
  <si>
    <t>Mitotoyo</t>
  </si>
  <si>
    <t>Normal</t>
  </si>
  <si>
    <t xml:space="preserve"> UUC Reading</t>
  </si>
  <si>
    <t>X2</t>
  </si>
  <si>
    <t>X3</t>
  </si>
  <si>
    <t>X4</t>
  </si>
  <si>
    <r>
      <t>Page :</t>
    </r>
    <r>
      <rPr>
        <sz val="10"/>
        <rFont val="Gulim"/>
        <family val="2"/>
      </rPr>
      <t xml:space="preserve"> 3 of 5</t>
    </r>
  </si>
  <si>
    <r>
      <t>Page :</t>
    </r>
    <r>
      <rPr>
        <sz val="10"/>
        <rFont val="Gulim"/>
        <family val="2"/>
      </rPr>
      <t xml:space="preserve"> 4 of 5</t>
    </r>
  </si>
  <si>
    <r>
      <t>Page :</t>
    </r>
    <r>
      <rPr>
        <sz val="10"/>
        <rFont val="Gulim"/>
        <family val="2"/>
      </rPr>
      <t xml:space="preserve"> 5 of 5</t>
    </r>
  </si>
  <si>
    <t>Reference Standards</t>
  </si>
  <si>
    <t>Uncertainty of  STD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</si>
  <si>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</si>
  <si>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</si>
  <si>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</si>
  <si>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</si>
  <si>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Certificate of Calibration</t>
  </si>
  <si>
    <t>Customer</t>
  </si>
  <si>
    <t>Manufacturer</t>
  </si>
  <si>
    <t>Serial Number</t>
  </si>
  <si>
    <t>ID. Number</t>
  </si>
  <si>
    <t>Environmental Conditions</t>
  </si>
  <si>
    <t>Ambient Temperature</t>
  </si>
  <si>
    <t>Received Date</t>
  </si>
  <si>
    <t>Relative Humidity</t>
  </si>
  <si>
    <t>50% ± 15 %</t>
  </si>
  <si>
    <t>Calibration Date</t>
  </si>
  <si>
    <t>Location of Calibration</t>
  </si>
  <si>
    <t>In-Lab</t>
  </si>
  <si>
    <t>Recommended Due Date</t>
  </si>
  <si>
    <t>Calibration Procedure</t>
  </si>
  <si>
    <t>Method of Calibration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</si>
  <si>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</si>
  <si>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</si>
  <si>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</si>
  <si>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</si>
  <si>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</si>
  <si>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</si>
  <si>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</si>
  <si>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>Approved by  :</t>
  </si>
  <si>
    <t xml:space="preserve">Calibrated by </t>
  </si>
  <si>
    <t>Authorized Signatory</t>
  </si>
  <si>
    <t>Mr.Sombut Srikampa</t>
  </si>
  <si>
    <t>Mr. Natthaphol Boonmee</t>
  </si>
  <si>
    <t>20 °C ± 1 °C</t>
  </si>
  <si>
    <t>SP-CPT-04-02</t>
  </si>
  <si>
    <r>
      <t>Page :</t>
    </r>
    <r>
      <rPr>
        <sz val="10.5"/>
        <rFont val="Gulim"/>
        <family val="2"/>
      </rPr>
      <t xml:space="preserve"> 1 of 5</t>
    </r>
  </si>
  <si>
    <t>Unit :</t>
  </si>
  <si>
    <t>Normal  
Value</t>
  </si>
  <si>
    <t>UUC 
Reading</t>
  </si>
  <si>
    <t>Uncertainty 
( ± )</t>
  </si>
  <si>
    <r>
      <t>Page :</t>
    </r>
    <r>
      <rPr>
        <sz val="10"/>
        <rFont val="Gulim"/>
        <family val="2"/>
      </rPr>
      <t xml:space="preserve"> 2 of 3</t>
    </r>
  </si>
  <si>
    <t>Gauge Block Set</t>
  </si>
  <si>
    <t>N/A</t>
  </si>
  <si>
    <t>MTL142959-2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</si>
</sst>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(* #,##0.00_);_(* \(#,##0.00\);_(* &quot;-&quot;??_);_(@_)"/>
    <numFmt numFmtId="165" formatCode="dd\ mmmm\ yyyy"/>
    <numFmt numFmtId="166" formatCode="[$-1010409]d\ mmmm\ yyyy;@"/>
    <numFmt numFmtId="167" formatCode="0.0"/>
    <numFmt numFmtId="168" formatCode="0.0000"/>
    <numFmt numFmtId="169" formatCode="0.000"/>
    <numFmt numFmtId="170" formatCode="0.0E+00"/>
    <numFmt numFmtId="171" formatCode="[$-809]dd\ mmmm\ yyyy;@"/>
    <numFmt numFmtId="172" formatCode="0.00000"/>
    <numFmt numFmtId="173" formatCode="B1d\-mmm\-yy"/>
    <numFmt numFmtId="174" formatCode="0.000000"/>
    <numFmt numFmtId="175" formatCode="0.0000000"/>
    <numFmt numFmtId="176" formatCode="[$-409]d\-mmm\-yy;@"/>
    <numFmt numFmtId="177" formatCode="[$-409]dd\-mmm\-yy;@"/>
  </numFmts>
  <fonts count="66" x14ac:knownFonts="1">
    <font>
      <sz val="11"/>
      <color theme="1"/>
      <name val="Calibri"/>
      <family val="2"/>
      <scheme val="minor"/>
    </font>
    <font>
      <sz val="12"/>
      <name val="Gulim"/>
      <family val="2"/>
    </font>
    <font>
      <sz val="10"/>
      <name val="Gulim"/>
      <family val="2"/>
    </font>
    <font>
      <sz val="14"/>
      <name val="Cordia New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2"/>
      <name val="Cordia New"/>
      <family val="2"/>
    </font>
    <font>
      <sz val="16"/>
      <name val="Angsana New"/>
      <family val="1"/>
    </font>
    <font>
      <sz val="18"/>
      <name val="Angsana New"/>
      <family val="1"/>
    </font>
    <font>
      <b/>
      <sz val="12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2"/>
      <color indexed="20"/>
      <name val="Cordia New"/>
      <family val="2"/>
    </font>
    <font>
      <sz val="8"/>
      <color indexed="20"/>
      <name val="Arial"/>
      <family val="2"/>
    </font>
    <font>
      <sz val="10"/>
      <color indexed="10"/>
      <name val="Gulim"/>
      <family val="2"/>
    </font>
    <font>
      <b/>
      <sz val="18"/>
      <name val="Arial"/>
      <family val="2"/>
    </font>
    <font>
      <sz val="12"/>
      <name val="Shruti"/>
      <family val="2"/>
    </font>
    <font>
      <b/>
      <sz val="2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1"/>
      <name val="Gill Sans MT"/>
      <family val="2"/>
    </font>
    <font>
      <b/>
      <sz val="12"/>
      <name val="Gulim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b/>
      <sz val="26"/>
      <name val="Gulim"/>
      <family val="2"/>
    </font>
    <font>
      <b/>
      <sz val="18"/>
      <name val="Gulim"/>
      <family val="2"/>
    </font>
    <font>
      <u/>
      <sz val="10"/>
      <name val="Gulim"/>
      <family val="2"/>
    </font>
    <font>
      <b/>
      <i/>
      <sz val="10"/>
      <name val="Gulim"/>
      <family val="2"/>
    </font>
    <font>
      <vertAlign val="subscript"/>
      <sz val="1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Gulim"/>
      <family val="2"/>
    </font>
    <font>
      <b/>
      <sz val="10"/>
      <color theme="1"/>
      <name val="Gulim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12"/>
      <color rgb="FF0070C0"/>
      <name val="Cordia New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9"/>
      <color theme="1"/>
      <name val="Gulim"/>
      <family val="2"/>
    </font>
    <font>
      <b/>
      <sz val="10"/>
      <color rgb="FF0070C0"/>
      <name val="Gulim"/>
      <family val="2"/>
    </font>
    <font>
      <sz val="10"/>
      <color rgb="FF0070C0"/>
      <name val="Gulim"/>
      <family val="2"/>
    </font>
    <font>
      <b/>
      <sz val="12"/>
      <color theme="8" tint="-0.499984740745262"/>
      <name val="Cordia New"/>
      <family val="2"/>
    </font>
    <font>
      <sz val="10.5"/>
      <color theme="1"/>
      <name val="Gulim"/>
      <family val="2"/>
    </font>
    <font>
      <sz val="14"/>
      <color theme="1"/>
      <name val="Calibri"/>
      <family val="2"/>
      <scheme val="minor"/>
    </font>
    <font>
      <b/>
      <sz val="10.5"/>
      <color theme="0"/>
      <name val="Gulim"/>
      <family val="2"/>
    </font>
    <font>
      <sz val="10"/>
      <color rgb="FF00B0F0"/>
      <name val="Gulim"/>
      <family val="2"/>
    </font>
    <font>
      <sz val="10"/>
      <color theme="3" tint="0.39997558519241921"/>
      <name val="Gulim"/>
      <family val="2"/>
    </font>
    <font>
      <b/>
      <sz val="9"/>
      <color theme="0"/>
      <name val="Gulim"/>
      <family val="2"/>
    </font>
    <font>
      <sz val="10"/>
      <color rgb="FF00B050"/>
      <name val="Gulim"/>
      <family val="2"/>
    </font>
    <font>
      <b/>
      <sz val="18"/>
      <color rgb="FF002060"/>
      <name val="Angsana New"/>
      <family val="1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164" fontId="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6" fillId="0" borderId="0"/>
    <xf numFmtId="0" fontId="46" fillId="0" borderId="0"/>
    <xf numFmtId="0" fontId="46" fillId="0" borderId="0"/>
    <xf numFmtId="0" fontId="4" fillId="0" borderId="0"/>
    <xf numFmtId="0" fontId="4" fillId="0" borderId="0"/>
    <xf numFmtId="0" fontId="3" fillId="0" borderId="0"/>
    <xf numFmtId="0" fontId="46" fillId="0" borderId="0"/>
    <xf numFmtId="0" fontId="3" fillId="0" borderId="0"/>
  </cellStyleXfs>
  <cellXfs count="437">
    <xf numFmtId="0" fontId="0" fillId="0" borderId="0" xfId="0"/>
    <xf numFmtId="0" fontId="47" fillId="0" borderId="0" xfId="0" applyFont="1" applyFill="1" applyAlignment="1">
      <alignment vertical="center"/>
    </xf>
    <xf numFmtId="0" fontId="47" fillId="0" borderId="0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1" fillId="0" borderId="0" xfId="9" applyFont="1" applyAlignment="1">
      <alignment vertical="center"/>
    </xf>
    <xf numFmtId="0" fontId="3" fillId="0" borderId="0" xfId="9" applyFont="1" applyBorder="1" applyAlignment="1">
      <alignment vertical="center"/>
    </xf>
    <xf numFmtId="0" fontId="3" fillId="0" borderId="0" xfId="9" applyFont="1" applyAlignment="1">
      <alignment vertical="center"/>
    </xf>
    <xf numFmtId="0" fontId="7" fillId="0" borderId="0" xfId="17" applyFont="1" applyAlignment="1" applyProtection="1">
      <alignment horizontal="center" vertical="center"/>
      <protection locked="0"/>
    </xf>
    <xf numFmtId="0" fontId="8" fillId="2" borderId="0" xfId="17" applyFont="1" applyFill="1" applyAlignment="1">
      <alignment horizontal="center" vertical="center"/>
    </xf>
    <xf numFmtId="1" fontId="10" fillId="0" borderId="2" xfId="17" applyNumberFormat="1" applyFont="1" applyBorder="1" applyAlignment="1" applyProtection="1">
      <alignment horizontal="center" vertical="center"/>
      <protection locked="0"/>
    </xf>
    <xf numFmtId="0" fontId="10" fillId="3" borderId="3" xfId="17" applyFont="1" applyFill="1" applyBorder="1" applyAlignment="1" applyProtection="1">
      <alignment horizontal="right" vertical="center"/>
      <protection locked="0"/>
    </xf>
    <xf numFmtId="0" fontId="10" fillId="3" borderId="4" xfId="17" applyFont="1" applyFill="1" applyBorder="1" applyAlignment="1" applyProtection="1">
      <alignment horizontal="left" vertical="center"/>
      <protection locked="0"/>
    </xf>
    <xf numFmtId="172" fontId="10" fillId="4" borderId="3" xfId="17" applyNumberFormat="1" applyFont="1" applyFill="1" applyBorder="1" applyAlignment="1" applyProtection="1">
      <alignment horizontal="right" vertical="center"/>
      <protection locked="0"/>
    </xf>
    <xf numFmtId="0" fontId="10" fillId="4" borderId="4" xfId="17" applyFont="1" applyFill="1" applyBorder="1" applyAlignment="1" applyProtection="1">
      <alignment horizontal="left" vertical="center"/>
      <protection locked="0"/>
    </xf>
    <xf numFmtId="167" fontId="10" fillId="0" borderId="2" xfId="17" applyNumberFormat="1" applyFont="1" applyBorder="1" applyAlignment="1" applyProtection="1">
      <alignment horizontal="center" vertical="center"/>
      <protection locked="0"/>
    </xf>
    <xf numFmtId="169" fontId="10" fillId="0" borderId="2" xfId="17" applyNumberFormat="1" applyFont="1" applyBorder="1" applyAlignment="1" applyProtection="1">
      <alignment horizontal="center" vertical="center"/>
      <protection locked="0"/>
    </xf>
    <xf numFmtId="2" fontId="10" fillId="0" borderId="2" xfId="17" applyNumberFormat="1" applyFont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2" fontId="6" fillId="7" borderId="2" xfId="0" applyNumberFormat="1" applyFont="1" applyFill="1" applyBorder="1" applyAlignment="1">
      <alignment horizontal="center" vertical="center"/>
    </xf>
    <xf numFmtId="172" fontId="6" fillId="7" borderId="2" xfId="0" applyNumberFormat="1" applyFont="1" applyFill="1" applyBorder="1" applyAlignment="1">
      <alignment horizontal="center" vertical="center"/>
    </xf>
    <xf numFmtId="175" fontId="6" fillId="7" borderId="2" xfId="0" applyNumberFormat="1" applyFont="1" applyFill="1" applyBorder="1" applyAlignment="1">
      <alignment horizontal="center" vertical="center"/>
    </xf>
    <xf numFmtId="168" fontId="6" fillId="7" borderId="6" xfId="0" applyNumberFormat="1" applyFont="1" applyFill="1" applyBorder="1" applyAlignment="1">
      <alignment horizontal="center" vertical="center"/>
    </xf>
    <xf numFmtId="170" fontId="6" fillId="7" borderId="6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Border="1" applyAlignment="1">
      <alignment horizontal="center" vertical="center"/>
    </xf>
    <xf numFmtId="169" fontId="12" fillId="7" borderId="0" xfId="0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49" fillId="7" borderId="0" xfId="8" applyFont="1" applyFill="1" applyBorder="1" applyAlignment="1">
      <alignment horizontal="center" vertical="center"/>
    </xf>
    <xf numFmtId="169" fontId="2" fillId="7" borderId="0" xfId="8" applyNumberFormat="1" applyFont="1" applyFill="1" applyBorder="1" applyAlignment="1">
      <alignment horizontal="center" vertical="center"/>
    </xf>
    <xf numFmtId="0" fontId="50" fillId="7" borderId="0" xfId="8" applyFont="1" applyFill="1" applyBorder="1" applyAlignment="1">
      <alignment horizontal="center" vertical="center"/>
    </xf>
    <xf numFmtId="2" fontId="2" fillId="7" borderId="0" xfId="8" applyNumberFormat="1" applyFont="1" applyFill="1" applyBorder="1" applyAlignment="1">
      <alignment horizontal="center" vertical="center"/>
    </xf>
    <xf numFmtId="0" fontId="2" fillId="7" borderId="0" xfId="8" applyFont="1" applyFill="1" applyBorder="1" applyAlignment="1">
      <alignment horizontal="center" vertical="center"/>
    </xf>
    <xf numFmtId="2" fontId="50" fillId="7" borderId="0" xfId="8" applyNumberFormat="1" applyFont="1" applyFill="1" applyBorder="1" applyAlignment="1">
      <alignment horizontal="center" vertical="center"/>
    </xf>
    <xf numFmtId="170" fontId="14" fillId="7" borderId="0" xfId="0" applyNumberFormat="1" applyFont="1" applyFill="1" applyBorder="1" applyAlignment="1">
      <alignment horizontal="center" vertical="center"/>
    </xf>
    <xf numFmtId="2" fontId="14" fillId="7" borderId="0" xfId="0" applyNumberFormat="1" applyFont="1" applyFill="1" applyBorder="1" applyAlignment="1">
      <alignment horizontal="center" vertical="center"/>
    </xf>
    <xf numFmtId="169" fontId="14" fillId="7" borderId="0" xfId="0" applyNumberFormat="1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2" fontId="12" fillId="7" borderId="0" xfId="0" applyNumberFormat="1" applyFont="1" applyFill="1" applyBorder="1" applyAlignment="1">
      <alignment horizontal="center" vertical="center"/>
    </xf>
    <xf numFmtId="169" fontId="50" fillId="7" borderId="0" xfId="8" applyNumberFormat="1" applyFont="1" applyFill="1" applyBorder="1" applyAlignment="1">
      <alignment horizontal="center" vertical="center"/>
    </xf>
    <xf numFmtId="169" fontId="12" fillId="7" borderId="0" xfId="0" applyNumberFormat="1" applyFont="1" applyFill="1" applyBorder="1" applyAlignment="1">
      <alignment horizontal="center" vertical="center"/>
    </xf>
    <xf numFmtId="169" fontId="16" fillId="7" borderId="0" xfId="0" applyNumberFormat="1" applyFont="1" applyFill="1" applyBorder="1" applyAlignment="1">
      <alignment horizontal="center" vertical="center"/>
    </xf>
    <xf numFmtId="0" fontId="47" fillId="0" borderId="0" xfId="19" applyFont="1" applyFill="1" applyAlignment="1">
      <alignment vertical="center"/>
    </xf>
    <xf numFmtId="0" fontId="47" fillId="0" borderId="0" xfId="19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72" fontId="51" fillId="7" borderId="2" xfId="0" applyNumberFormat="1" applyFont="1" applyFill="1" applyBorder="1" applyAlignment="1">
      <alignment horizontal="center" vertical="center"/>
    </xf>
    <xf numFmtId="0" fontId="19" fillId="0" borderId="0" xfId="9" applyFont="1" applyAlignment="1">
      <alignment vertical="center"/>
    </xf>
    <xf numFmtId="0" fontId="20" fillId="0" borderId="0" xfId="9" applyFont="1" applyAlignment="1">
      <alignment horizontal="center" vertical="center"/>
    </xf>
    <xf numFmtId="0" fontId="21" fillId="0" borderId="0" xfId="9" applyFont="1" applyAlignment="1">
      <alignment vertical="center"/>
    </xf>
    <xf numFmtId="0" fontId="22" fillId="0" borderId="0" xfId="9" applyFont="1" applyBorder="1" applyAlignment="1">
      <alignment vertical="center"/>
    </xf>
    <xf numFmtId="0" fontId="23" fillId="0" borderId="0" xfId="9" applyFont="1" applyBorder="1" applyAlignment="1">
      <alignment vertical="center"/>
    </xf>
    <xf numFmtId="0" fontId="23" fillId="0" borderId="0" xfId="9" applyFont="1" applyAlignment="1">
      <alignment vertical="center"/>
    </xf>
    <xf numFmtId="0" fontId="24" fillId="0" borderId="0" xfId="9" applyFont="1" applyAlignment="1">
      <alignment horizontal="center" vertical="center"/>
    </xf>
    <xf numFmtId="0" fontId="2" fillId="0" borderId="0" xfId="9" applyFont="1" applyBorder="1" applyAlignment="1">
      <alignment vertical="center"/>
    </xf>
    <xf numFmtId="0" fontId="2" fillId="0" borderId="0" xfId="9" applyFont="1" applyAlignment="1">
      <alignment vertical="center"/>
    </xf>
    <xf numFmtId="0" fontId="22" fillId="0" borderId="0" xfId="9" applyFont="1" applyAlignment="1">
      <alignment vertical="center"/>
    </xf>
    <xf numFmtId="0" fontId="23" fillId="0" borderId="0" xfId="9" applyFont="1" applyBorder="1" applyAlignment="1">
      <alignment horizontal="center" vertical="center"/>
    </xf>
    <xf numFmtId="0" fontId="24" fillId="0" borderId="0" xfId="9" applyFont="1" applyBorder="1" applyAlignment="1">
      <alignment vertical="center"/>
    </xf>
    <xf numFmtId="0" fontId="22" fillId="0" borderId="0" xfId="3" applyFont="1" applyBorder="1" applyAlignment="1">
      <alignment vertical="center"/>
    </xf>
    <xf numFmtId="0" fontId="23" fillId="0" borderId="0" xfId="3" applyFont="1" applyBorder="1" applyAlignment="1">
      <alignment vertical="center"/>
    </xf>
    <xf numFmtId="0" fontId="3" fillId="0" borderId="0" xfId="3" applyFont="1" applyBorder="1" applyAlignment="1">
      <alignment vertical="center"/>
    </xf>
    <xf numFmtId="0" fontId="26" fillId="0" borderId="0" xfId="18" applyFont="1" applyBorder="1" applyAlignment="1">
      <alignment horizontal="left" vertical="center"/>
    </xf>
    <xf numFmtId="0" fontId="17" fillId="0" borderId="0" xfId="18" applyFont="1" applyBorder="1" applyAlignment="1">
      <alignment horizontal="left" vertical="center"/>
    </xf>
    <xf numFmtId="0" fontId="2" fillId="0" borderId="0" xfId="18" applyFont="1" applyBorder="1" applyAlignment="1">
      <alignment horizontal="left" vertical="center"/>
    </xf>
    <xf numFmtId="0" fontId="1" fillId="0" borderId="0" xfId="18" applyFont="1" applyBorder="1" applyAlignment="1">
      <alignment horizontal="left" vertical="center"/>
    </xf>
    <xf numFmtId="0" fontId="21" fillId="0" borderId="0" xfId="9" applyFont="1" applyBorder="1" applyAlignment="1">
      <alignment vertical="center"/>
    </xf>
    <xf numFmtId="0" fontId="22" fillId="0" borderId="1" xfId="9" applyFont="1" applyBorder="1" applyAlignment="1">
      <alignment vertical="center"/>
    </xf>
    <xf numFmtId="0" fontId="23" fillId="0" borderId="1" xfId="9" applyFont="1" applyBorder="1" applyAlignment="1">
      <alignment vertical="center"/>
    </xf>
    <xf numFmtId="0" fontId="23" fillId="0" borderId="1" xfId="9" applyFont="1" applyBorder="1" applyAlignment="1">
      <alignment horizontal="center" vertical="center"/>
    </xf>
    <xf numFmtId="0" fontId="27" fillId="0" borderId="1" xfId="9" applyFont="1" applyBorder="1" applyAlignment="1">
      <alignment vertical="center"/>
    </xf>
    <xf numFmtId="0" fontId="3" fillId="0" borderId="1" xfId="9" applyFont="1" applyBorder="1" applyAlignment="1">
      <alignment vertical="center"/>
    </xf>
    <xf numFmtId="0" fontId="2" fillId="0" borderId="1" xfId="9" applyFont="1" applyBorder="1" applyAlignment="1">
      <alignment vertical="center"/>
    </xf>
    <xf numFmtId="0" fontId="21" fillId="0" borderId="1" xfId="9" applyFont="1" applyBorder="1" applyAlignment="1">
      <alignment vertical="center"/>
    </xf>
    <xf numFmtId="0" fontId="1" fillId="0" borderId="0" xfId="9" applyFont="1" applyBorder="1" applyAlignment="1">
      <alignment vertical="center"/>
    </xf>
    <xf numFmtId="164" fontId="1" fillId="0" borderId="0" xfId="1" applyFont="1" applyFill="1" applyBorder="1" applyAlignment="1" applyProtection="1">
      <alignment vertical="center"/>
      <protection locked="0"/>
    </xf>
    <xf numFmtId="0" fontId="23" fillId="0" borderId="0" xfId="3" applyFont="1" applyBorder="1" applyAlignment="1">
      <alignment horizontal="center" vertical="center"/>
    </xf>
    <xf numFmtId="0" fontId="21" fillId="0" borderId="0" xfId="18" applyFont="1" applyBorder="1" applyAlignment="1">
      <alignment horizontal="left" vertical="center"/>
    </xf>
    <xf numFmtId="0" fontId="24" fillId="0" borderId="0" xfId="3" applyFont="1" applyBorder="1" applyAlignment="1">
      <alignment horizontal="center" vertical="center"/>
    </xf>
    <xf numFmtId="0" fontId="2" fillId="0" borderId="0" xfId="3" applyFont="1" applyBorder="1" applyAlignment="1">
      <alignment vertical="center"/>
    </xf>
    <xf numFmtId="0" fontId="21" fillId="0" borderId="0" xfId="3" applyFont="1" applyBorder="1" applyAlignment="1">
      <alignment vertical="center"/>
    </xf>
    <xf numFmtId="0" fontId="1" fillId="0" borderId="0" xfId="3" applyFont="1" applyBorder="1" applyAlignment="1">
      <alignment vertical="center"/>
    </xf>
    <xf numFmtId="0" fontId="22" fillId="0" borderId="0" xfId="3" applyFont="1" applyBorder="1" applyAlignment="1">
      <alignment horizontal="left" vertical="center"/>
    </xf>
    <xf numFmtId="1" fontId="23" fillId="0" borderId="0" xfId="3" applyNumberFormat="1" applyFont="1" applyBorder="1" applyAlignment="1">
      <alignment horizontal="left" vertical="center"/>
    </xf>
    <xf numFmtId="1" fontId="28" fillId="0" borderId="0" xfId="3" applyNumberFormat="1" applyFont="1" applyBorder="1" applyAlignment="1">
      <alignment horizontal="left" vertical="center"/>
    </xf>
    <xf numFmtId="0" fontId="23" fillId="0" borderId="0" xfId="9" applyFont="1" applyAlignment="1">
      <alignment horizontal="left" vertical="center"/>
    </xf>
    <xf numFmtId="0" fontId="23" fillId="0" borderId="0" xfId="3" applyFont="1" applyBorder="1" applyAlignment="1">
      <alignment horizontal="left" vertical="center"/>
    </xf>
    <xf numFmtId="0" fontId="27" fillId="0" borderId="0" xfId="9" applyFont="1" applyAlignment="1">
      <alignment vertical="center"/>
    </xf>
    <xf numFmtId="165" fontId="3" fillId="0" borderId="0" xfId="3" applyNumberFormat="1" applyFont="1" applyBorder="1" applyAlignment="1">
      <alignment horizontal="left" vertical="center"/>
    </xf>
    <xf numFmtId="0" fontId="27" fillId="0" borderId="0" xfId="3" applyFont="1" applyBorder="1" applyAlignment="1">
      <alignment vertical="center"/>
    </xf>
    <xf numFmtId="0" fontId="3" fillId="0" borderId="0" xfId="9" applyFont="1" applyAlignment="1">
      <alignment horizontal="center" vertical="center"/>
    </xf>
    <xf numFmtId="0" fontId="24" fillId="0" borderId="0" xfId="9" applyFont="1" applyAlignment="1">
      <alignment vertical="center"/>
    </xf>
    <xf numFmtId="0" fontId="47" fillId="0" borderId="0" xfId="9" applyFont="1" applyAlignment="1">
      <alignment vertical="center"/>
    </xf>
    <xf numFmtId="0" fontId="52" fillId="0" borderId="0" xfId="3" applyFont="1" applyBorder="1" applyAlignment="1">
      <alignment horizontal="left" vertical="center"/>
    </xf>
    <xf numFmtId="0" fontId="24" fillId="0" borderId="0" xfId="9" applyFont="1" applyBorder="1" applyAlignment="1">
      <alignment horizontal="center" vertical="center"/>
    </xf>
    <xf numFmtId="0" fontId="29" fillId="0" borderId="0" xfId="9" applyFont="1" applyAlignment="1">
      <alignment vertical="center"/>
    </xf>
    <xf numFmtId="0" fontId="29" fillId="0" borderId="0" xfId="9" applyFont="1" applyBorder="1" applyAlignment="1">
      <alignment vertical="center"/>
    </xf>
    <xf numFmtId="0" fontId="2" fillId="0" borderId="0" xfId="9" quotePrefix="1" applyFont="1" applyAlignment="1">
      <alignment vertical="center"/>
    </xf>
    <xf numFmtId="0" fontId="21" fillId="0" borderId="0" xfId="9" applyFont="1" applyAlignment="1">
      <alignment horizontal="center" vertical="center"/>
    </xf>
    <xf numFmtId="0" fontId="1" fillId="0" borderId="0" xfId="4" applyFont="1" applyBorder="1" applyAlignment="1">
      <alignment vertical="center"/>
    </xf>
    <xf numFmtId="0" fontId="2" fillId="0" borderId="0" xfId="9" applyFont="1" applyBorder="1" applyAlignment="1">
      <alignment horizontal="center" vertical="center"/>
    </xf>
    <xf numFmtId="0" fontId="21" fillId="0" borderId="0" xfId="9" applyFont="1" applyAlignment="1">
      <alignment horizontal="right" vertical="center"/>
    </xf>
    <xf numFmtId="2" fontId="21" fillId="0" borderId="0" xfId="3" applyNumberFormat="1" applyFont="1" applyBorder="1" applyAlignment="1">
      <alignment vertical="center"/>
    </xf>
    <xf numFmtId="0" fontId="30" fillId="0" borderId="0" xfId="9" applyFont="1" applyBorder="1" applyAlignment="1">
      <alignment vertical="center"/>
    </xf>
    <xf numFmtId="0" fontId="2" fillId="0" borderId="0" xfId="9" applyFont="1" applyAlignment="1">
      <alignment horizontal="center" vertical="center"/>
    </xf>
    <xf numFmtId="0" fontId="3" fillId="0" borderId="0" xfId="9" applyFont="1" applyBorder="1" applyAlignment="1">
      <alignment horizontal="center" vertical="center"/>
    </xf>
    <xf numFmtId="0" fontId="1" fillId="0" borderId="0" xfId="20" applyFont="1" applyBorder="1" applyAlignment="1">
      <alignment vertical="center"/>
    </xf>
    <xf numFmtId="0" fontId="2" fillId="0" borderId="0" xfId="9" quotePrefix="1" applyFont="1" applyBorder="1" applyAlignment="1">
      <alignment vertical="center"/>
    </xf>
    <xf numFmtId="0" fontId="3" fillId="0" borderId="0" xfId="9" quotePrefix="1" applyFont="1" applyBorder="1" applyAlignment="1">
      <alignment vertical="center"/>
    </xf>
    <xf numFmtId="165" fontId="21" fillId="0" borderId="0" xfId="9" applyNumberFormat="1" applyFont="1" applyBorder="1" applyAlignment="1">
      <alignment vertical="center"/>
    </xf>
    <xf numFmtId="1" fontId="21" fillId="0" borderId="0" xfId="3" applyNumberFormat="1" applyFont="1" applyBorder="1" applyAlignment="1">
      <alignment vertical="center"/>
    </xf>
    <xf numFmtId="165" fontId="3" fillId="0" borderId="0" xfId="9" applyNumberFormat="1" applyFont="1" applyBorder="1" applyAlignment="1">
      <alignment vertical="center"/>
    </xf>
    <xf numFmtId="0" fontId="1" fillId="0" borderId="0" xfId="9" quotePrefix="1" applyFont="1" applyBorder="1" applyAlignment="1">
      <alignment vertical="center" shrinkToFit="1"/>
    </xf>
    <xf numFmtId="0" fontId="3" fillId="0" borderId="0" xfId="3" applyNumberFormat="1" applyFont="1" applyBorder="1" applyAlignment="1">
      <alignment vertical="center"/>
    </xf>
    <xf numFmtId="0" fontId="22" fillId="0" borderId="0" xfId="9" applyNumberFormat="1" applyFont="1" applyAlignment="1">
      <alignment vertical="center"/>
    </xf>
    <xf numFmtId="0" fontId="2" fillId="0" borderId="0" xfId="3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48" fillId="0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horizontal="right" vertical="center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25" fillId="0" borderId="0" xfId="3" applyNumberFormat="1" applyFont="1" applyBorder="1" applyAlignment="1">
      <alignment vertical="center"/>
    </xf>
    <xf numFmtId="0" fontId="53" fillId="0" borderId="0" xfId="0" applyFont="1"/>
    <xf numFmtId="0" fontId="25" fillId="0" borderId="0" xfId="3" applyNumberFormat="1" applyFont="1" applyAlignment="1">
      <alignment vertical="center"/>
    </xf>
    <xf numFmtId="0" fontId="25" fillId="0" borderId="0" xfId="3" applyNumberFormat="1" applyFont="1" applyBorder="1" applyAlignment="1">
      <alignment horizontal="right" vertical="center"/>
    </xf>
    <xf numFmtId="0" fontId="25" fillId="0" borderId="0" xfId="16" applyFont="1" applyBorder="1" applyAlignment="1">
      <alignment vertical="center"/>
    </xf>
    <xf numFmtId="0" fontId="25" fillId="0" borderId="0" xfId="3" applyFont="1" applyAlignment="1">
      <alignment vertical="center"/>
    </xf>
    <xf numFmtId="0" fontId="25" fillId="0" borderId="0" xfId="0" applyFont="1" applyBorder="1" applyAlignment="1">
      <alignment vertical="center" shrinkToFit="1"/>
    </xf>
    <xf numFmtId="0" fontId="25" fillId="0" borderId="0" xfId="0" applyFont="1" applyBorder="1" applyAlignment="1">
      <alignment vertical="center"/>
    </xf>
    <xf numFmtId="0" fontId="47" fillId="0" borderId="0" xfId="0" applyFont="1" applyFill="1" applyAlignment="1">
      <alignment horizontal="left" vertical="center"/>
    </xf>
    <xf numFmtId="0" fontId="54" fillId="0" borderId="0" xfId="19" applyFont="1" applyFill="1" applyAlignment="1"/>
    <xf numFmtId="0" fontId="54" fillId="0" borderId="0" xfId="19" applyFont="1" applyFill="1" applyBorder="1" applyAlignment="1"/>
    <xf numFmtId="165" fontId="54" fillId="0" borderId="0" xfId="19" applyNumberFormat="1" applyFont="1" applyFill="1" applyBorder="1" applyAlignment="1"/>
    <xf numFmtId="0" fontId="54" fillId="0" borderId="0" xfId="19" applyFont="1" applyFill="1" applyAlignment="1">
      <alignment horizontal="center"/>
    </xf>
    <xf numFmtId="0" fontId="54" fillId="0" borderId="0" xfId="19" applyFont="1" applyFill="1" applyAlignment="1">
      <alignment horizontal="left"/>
    </xf>
    <xf numFmtId="0" fontId="54" fillId="0" borderId="0" xfId="0" applyFont="1" applyFill="1" applyBorder="1" applyAlignment="1"/>
    <xf numFmtId="0" fontId="54" fillId="0" borderId="0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4" fillId="0" borderId="0" xfId="0" applyFont="1" applyFill="1" applyAlignment="1"/>
    <xf numFmtId="0" fontId="54" fillId="0" borderId="0" xfId="0" applyFont="1" applyFill="1" applyAlignment="1">
      <alignment horizontal="right"/>
    </xf>
    <xf numFmtId="0" fontId="54" fillId="0" borderId="0" xfId="0" applyFont="1" applyFill="1" applyAlignment="1">
      <alignment horizontal="left"/>
    </xf>
    <xf numFmtId="0" fontId="33" fillId="0" borderId="0" xfId="0" applyFont="1" applyBorder="1" applyAlignment="1">
      <alignment horizontal="center"/>
    </xf>
    <xf numFmtId="0" fontId="54" fillId="0" borderId="0" xfId="0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center"/>
    </xf>
    <xf numFmtId="0" fontId="54" fillId="0" borderId="0" xfId="0" applyFont="1" applyFill="1" applyBorder="1" applyAlignment="1">
      <alignment horizontal="center"/>
    </xf>
    <xf numFmtId="0" fontId="47" fillId="0" borderId="0" xfId="0" applyFont="1" applyFill="1" applyAlignment="1">
      <alignment horizontal="center" vertical="center"/>
    </xf>
    <xf numFmtId="0" fontId="47" fillId="0" borderId="0" xfId="14" applyFont="1" applyFill="1" applyAlignment="1">
      <alignment vertical="center"/>
    </xf>
    <xf numFmtId="167" fontId="47" fillId="7" borderId="0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47" fillId="0" borderId="0" xfId="0" applyNumberFormat="1" applyFont="1" applyFill="1" applyBorder="1" applyAlignment="1">
      <alignment horizontal="center" vertical="center"/>
    </xf>
    <xf numFmtId="0" fontId="28" fillId="0" borderId="0" xfId="9" applyFont="1" applyBorder="1" applyAlignment="1">
      <alignment vertical="center"/>
    </xf>
    <xf numFmtId="0" fontId="28" fillId="0" borderId="0" xfId="9" applyFont="1" applyAlignment="1">
      <alignment vertical="center"/>
    </xf>
    <xf numFmtId="0" fontId="28" fillId="0" borderId="0" xfId="9" applyFont="1" applyAlignment="1">
      <alignment horizontal="center" vertical="center"/>
    </xf>
    <xf numFmtId="0" fontId="28" fillId="0" borderId="0" xfId="3" applyFont="1" applyBorder="1" applyAlignment="1">
      <alignment vertical="center"/>
    </xf>
    <xf numFmtId="0" fontId="28" fillId="0" borderId="0" xfId="9" applyFont="1" applyAlignment="1">
      <alignment horizontal="left" vertical="center"/>
    </xf>
    <xf numFmtId="0" fontId="54" fillId="0" borderId="0" xfId="19" applyFont="1" applyFill="1" applyBorder="1" applyAlignment="1">
      <alignment horizontal="center"/>
    </xf>
    <xf numFmtId="0" fontId="54" fillId="0" borderId="0" xfId="0" applyFont="1" applyFill="1" applyBorder="1" applyAlignment="1">
      <alignment horizontal="left"/>
    </xf>
    <xf numFmtId="0" fontId="54" fillId="0" borderId="7" xfId="0" applyFont="1" applyFill="1" applyBorder="1" applyAlignment="1">
      <alignment vertical="center"/>
    </xf>
    <xf numFmtId="0" fontId="54" fillId="0" borderId="7" xfId="0" applyFont="1" applyFill="1" applyBorder="1" applyAlignment="1"/>
    <xf numFmtId="0" fontId="2" fillId="0" borderId="0" xfId="0" applyFont="1" applyAlignment="1">
      <alignment vertical="center"/>
    </xf>
    <xf numFmtId="0" fontId="47" fillId="0" borderId="0" xfId="0" applyFont="1"/>
    <xf numFmtId="0" fontId="54" fillId="0" borderId="0" xfId="0" applyFont="1"/>
    <xf numFmtId="171" fontId="3" fillId="0" borderId="0" xfId="3" quotePrefix="1" applyNumberFormat="1" applyFont="1" applyBorder="1" applyAlignment="1">
      <alignment vertical="center"/>
    </xf>
    <xf numFmtId="171" fontId="3" fillId="0" borderId="0" xfId="3" applyNumberFormat="1" applyFont="1" applyBorder="1" applyAlignment="1">
      <alignment vertical="center"/>
    </xf>
    <xf numFmtId="166" fontId="3" fillId="0" borderId="0" xfId="9" applyNumberFormat="1" applyFont="1" applyBorder="1" applyAlignment="1">
      <alignment vertical="center"/>
    </xf>
    <xf numFmtId="0" fontId="28" fillId="0" borderId="0" xfId="3" applyNumberFormat="1" applyFont="1" applyBorder="1" applyAlignment="1">
      <alignment horizontal="left" vertical="center"/>
    </xf>
    <xf numFmtId="0" fontId="28" fillId="0" borderId="0" xfId="3" applyNumberFormat="1" applyFont="1" applyBorder="1" applyAlignment="1">
      <alignment horizontal="center" vertical="center"/>
    </xf>
    <xf numFmtId="0" fontId="2" fillId="0" borderId="0" xfId="9" applyNumberFormat="1" applyFont="1" applyBorder="1" applyAlignment="1">
      <alignment horizontal="left" vertical="center"/>
    </xf>
    <xf numFmtId="0" fontId="2" fillId="0" borderId="0" xfId="3" applyNumberFormat="1" applyFont="1" applyBorder="1" applyAlignment="1">
      <alignment vertical="center"/>
    </xf>
    <xf numFmtId="0" fontId="37" fillId="0" borderId="0" xfId="3" applyNumberFormat="1" applyFont="1" applyBorder="1" applyAlignment="1">
      <alignment horizontal="right" vertical="center"/>
    </xf>
    <xf numFmtId="0" fontId="28" fillId="0" borderId="0" xfId="9" applyNumberFormat="1" applyFont="1" applyAlignment="1">
      <alignment vertical="center"/>
    </xf>
    <xf numFmtId="0" fontId="2" fillId="0" borderId="0" xfId="3" applyNumberFormat="1" applyFont="1" applyBorder="1" applyAlignment="1">
      <alignment horizontal="left" vertical="center"/>
    </xf>
    <xf numFmtId="2" fontId="2" fillId="0" borderId="0" xfId="3" applyNumberFormat="1" applyFont="1" applyBorder="1" applyAlignment="1">
      <alignment horizontal="center" vertical="center"/>
    </xf>
    <xf numFmtId="0" fontId="28" fillId="0" borderId="0" xfId="3" applyNumberFormat="1" applyFont="1" applyBorder="1" applyAlignment="1">
      <alignment vertical="center"/>
    </xf>
    <xf numFmtId="0" fontId="2" fillId="0" borderId="0" xfId="3" applyNumberFormat="1" applyFont="1" applyBorder="1" applyAlignment="1">
      <alignment horizontal="right" vertical="center"/>
    </xf>
    <xf numFmtId="1" fontId="2" fillId="0" borderId="0" xfId="3" applyNumberFormat="1" applyFont="1" applyBorder="1" applyAlignment="1">
      <alignment horizontal="center" vertical="center"/>
    </xf>
    <xf numFmtId="167" fontId="2" fillId="0" borderId="0" xfId="3" applyNumberFormat="1" applyFont="1" applyBorder="1" applyAlignment="1">
      <alignment vertical="center"/>
    </xf>
    <xf numFmtId="0" fontId="2" fillId="0" borderId="0" xfId="16" applyFont="1" applyAlignment="1">
      <alignment vertical="center"/>
    </xf>
    <xf numFmtId="0" fontId="2" fillId="0" borderId="0" xfId="16" applyFont="1" applyBorder="1" applyAlignment="1">
      <alignment vertical="center"/>
    </xf>
    <xf numFmtId="0" fontId="28" fillId="0" borderId="0" xfId="16" applyFont="1" applyBorder="1" applyAlignment="1">
      <alignment horizontal="right" vertical="center"/>
    </xf>
    <xf numFmtId="0" fontId="28" fillId="0" borderId="0" xfId="16" applyFont="1" applyBorder="1" applyAlignment="1">
      <alignment vertical="center"/>
    </xf>
    <xf numFmtId="0" fontId="2" fillId="0" borderId="0" xfId="16" applyFont="1" applyAlignment="1">
      <alignment horizontal="left" vertical="center"/>
    </xf>
    <xf numFmtId="0" fontId="47" fillId="0" borderId="0" xfId="0" applyFont="1" applyBorder="1" applyAlignment="1">
      <alignment horizontal="left" vertical="center" shrinkToFit="1"/>
    </xf>
    <xf numFmtId="0" fontId="28" fillId="0" borderId="0" xfId="9" applyNumberFormat="1" applyFont="1" applyAlignment="1">
      <alignment horizontal="left" vertical="center"/>
    </xf>
    <xf numFmtId="0" fontId="25" fillId="0" borderId="0" xfId="0" quotePrefix="1" applyFont="1" applyBorder="1" applyAlignment="1">
      <alignment vertical="center"/>
    </xf>
    <xf numFmtId="0" fontId="2" fillId="0" borderId="0" xfId="3" applyFont="1" applyAlignment="1">
      <alignment vertical="center"/>
    </xf>
    <xf numFmtId="0" fontId="2" fillId="0" borderId="0" xfId="0" applyFont="1" applyBorder="1" applyAlignment="1">
      <alignment vertical="center" shrinkToFit="1"/>
    </xf>
    <xf numFmtId="2" fontId="2" fillId="0" borderId="0" xfId="16" applyNumberFormat="1" applyFont="1" applyAlignment="1">
      <alignment vertical="center" shrinkToFit="1"/>
    </xf>
    <xf numFmtId="0" fontId="55" fillId="8" borderId="5" xfId="0" applyFont="1" applyFill="1" applyBorder="1" applyAlignment="1">
      <alignment horizontal="center" vertical="center"/>
    </xf>
    <xf numFmtId="0" fontId="56" fillId="8" borderId="6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174" fontId="15" fillId="7" borderId="2" xfId="0" applyNumberFormat="1" applyFont="1" applyFill="1" applyBorder="1" applyAlignment="1">
      <alignment horizontal="center" vertical="center"/>
    </xf>
    <xf numFmtId="169" fontId="57" fillId="8" borderId="2" xfId="0" applyNumberFormat="1" applyFont="1" applyFill="1" applyBorder="1" applyAlignment="1">
      <alignment horizontal="center" vertical="center"/>
    </xf>
    <xf numFmtId="0" fontId="42" fillId="0" borderId="0" xfId="9" applyFont="1" applyBorder="1" applyAlignment="1">
      <alignment vertical="center"/>
    </xf>
    <xf numFmtId="0" fontId="42" fillId="0" borderId="0" xfId="9" applyFont="1" applyAlignment="1">
      <alignment vertical="center"/>
    </xf>
    <xf numFmtId="0" fontId="42" fillId="0" borderId="0" xfId="9" applyFont="1" applyAlignment="1">
      <alignment horizontal="center" vertical="center"/>
    </xf>
    <xf numFmtId="0" fontId="43" fillId="0" borderId="0" xfId="9" applyFont="1" applyBorder="1" applyAlignment="1">
      <alignment vertical="center"/>
    </xf>
    <xf numFmtId="0" fontId="43" fillId="0" borderId="0" xfId="9" applyFont="1" applyAlignment="1">
      <alignment vertical="center"/>
    </xf>
    <xf numFmtId="0" fontId="42" fillId="0" borderId="0" xfId="9" applyFont="1" applyAlignment="1">
      <alignment horizontal="right" vertical="center"/>
    </xf>
    <xf numFmtId="0" fontId="42" fillId="0" borderId="0" xfId="9" applyFont="1" applyBorder="1" applyAlignment="1">
      <alignment horizontal="center" vertical="center"/>
    </xf>
    <xf numFmtId="0" fontId="42" fillId="0" borderId="0" xfId="3" applyFont="1" applyBorder="1" applyAlignment="1">
      <alignment vertical="center"/>
    </xf>
    <xf numFmtId="0" fontId="43" fillId="0" borderId="0" xfId="3" applyFont="1" applyBorder="1" applyAlignment="1">
      <alignment vertical="center"/>
    </xf>
    <xf numFmtId="0" fontId="44" fillId="0" borderId="0" xfId="18" applyFont="1" applyBorder="1" applyAlignment="1">
      <alignment horizontal="left" vertical="center"/>
    </xf>
    <xf numFmtId="0" fontId="43" fillId="0" borderId="0" xfId="18" applyFont="1" applyBorder="1" applyAlignment="1">
      <alignment horizontal="left" vertical="center"/>
    </xf>
    <xf numFmtId="0" fontId="43" fillId="0" borderId="0" xfId="3" applyFont="1" applyBorder="1" applyAlignment="1">
      <alignment horizontal="left" vertical="center"/>
    </xf>
    <xf numFmtId="0" fontId="43" fillId="0" borderId="0" xfId="18" applyFont="1" applyFill="1" applyBorder="1" applyAlignment="1">
      <alignment horizontal="left" vertical="center"/>
    </xf>
    <xf numFmtId="0" fontId="2" fillId="0" borderId="0" xfId="18" applyFont="1" applyFill="1" applyBorder="1" applyAlignment="1">
      <alignment horizontal="left" vertical="center"/>
    </xf>
    <xf numFmtId="0" fontId="28" fillId="0" borderId="1" xfId="9" applyFont="1" applyBorder="1" applyAlignment="1">
      <alignment vertical="center"/>
    </xf>
    <xf numFmtId="0" fontId="28" fillId="0" borderId="1" xfId="9" applyFont="1" applyBorder="1" applyAlignment="1">
      <alignment horizontal="center" vertical="center"/>
    </xf>
    <xf numFmtId="0" fontId="2" fillId="0" borderId="1" xfId="18" applyFont="1" applyBorder="1" applyAlignment="1">
      <alignment horizontal="left" vertical="center"/>
    </xf>
    <xf numFmtId="164" fontId="1" fillId="0" borderId="1" xfId="1" applyFont="1" applyFill="1" applyBorder="1" applyAlignment="1" applyProtection="1">
      <alignment vertical="center"/>
      <protection locked="0"/>
    </xf>
    <xf numFmtId="0" fontId="1" fillId="0" borderId="1" xfId="9" applyFont="1" applyBorder="1" applyAlignment="1">
      <alignment horizontal="left" vertical="center"/>
    </xf>
    <xf numFmtId="0" fontId="1" fillId="0" borderId="0" xfId="9" applyFont="1" applyBorder="1" applyAlignment="1">
      <alignment horizontal="left" vertical="center"/>
    </xf>
    <xf numFmtId="0" fontId="28" fillId="0" borderId="0" xfId="3" applyFont="1" applyBorder="1" applyAlignment="1">
      <alignment horizontal="center" vertical="center"/>
    </xf>
    <xf numFmtId="0" fontId="28" fillId="0" borderId="0" xfId="18" applyFont="1" applyFill="1" applyBorder="1" applyAlignment="1">
      <alignment horizontal="left"/>
    </xf>
    <xf numFmtId="0" fontId="1" fillId="0" borderId="0" xfId="9" applyFont="1" applyAlignment="1">
      <alignment horizontal="left" vertical="center"/>
    </xf>
    <xf numFmtId="0" fontId="42" fillId="0" borderId="0" xfId="3" applyFont="1" applyBorder="1" applyAlignment="1">
      <alignment horizontal="left" vertical="center"/>
    </xf>
    <xf numFmtId="1" fontId="2" fillId="0" borderId="0" xfId="3" quotePrefix="1" applyNumberFormat="1" applyFont="1" applyBorder="1" applyAlignment="1">
      <alignment vertical="center"/>
    </xf>
    <xf numFmtId="1" fontId="2" fillId="0" borderId="0" xfId="3" quotePrefix="1" applyNumberFormat="1" applyFont="1" applyBorder="1" applyAlignment="1">
      <alignment horizontal="left" vertical="center"/>
    </xf>
    <xf numFmtId="171" fontId="2" fillId="0" borderId="0" xfId="3" quotePrefix="1" applyNumberFormat="1" applyFont="1" applyBorder="1" applyAlignment="1">
      <alignment vertical="center"/>
    </xf>
    <xf numFmtId="0" fontId="58" fillId="0" borderId="0" xfId="3" applyFont="1" applyBorder="1" applyAlignment="1">
      <alignment horizontal="left" vertical="center"/>
    </xf>
    <xf numFmtId="176" fontId="43" fillId="0" borderId="0" xfId="3" quotePrefix="1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center" vertical="center"/>
    </xf>
    <xf numFmtId="9" fontId="58" fillId="0" borderId="0" xfId="3" applyNumberFormat="1" applyFont="1" applyBorder="1" applyAlignment="1">
      <alignment horizontal="left" vertical="center"/>
    </xf>
    <xf numFmtId="171" fontId="2" fillId="0" borderId="0" xfId="3" applyNumberFormat="1" applyFont="1" applyBorder="1" applyAlignment="1">
      <alignment vertical="center"/>
    </xf>
    <xf numFmtId="0" fontId="28" fillId="0" borderId="0" xfId="3" applyFont="1" applyBorder="1" applyAlignment="1">
      <alignment horizontal="left" vertical="center"/>
    </xf>
    <xf numFmtId="171" fontId="43" fillId="0" borderId="0" xfId="3" applyNumberFormat="1" applyFont="1" applyBorder="1" applyAlignment="1">
      <alignment horizontal="left" vertical="center"/>
    </xf>
    <xf numFmtId="0" fontId="2" fillId="0" borderId="0" xfId="4" applyFont="1" applyBorder="1" applyAlignment="1">
      <alignment vertical="center"/>
    </xf>
    <xf numFmtId="0" fontId="1" fillId="0" borderId="0" xfId="9" applyFont="1" applyBorder="1" applyAlignment="1">
      <alignment horizontal="center" vertical="center"/>
    </xf>
    <xf numFmtId="0" fontId="2" fillId="0" borderId="0" xfId="9" applyFont="1" applyAlignment="1">
      <alignment horizontal="left" vertical="center"/>
    </xf>
    <xf numFmtId="0" fontId="59" fillId="0" borderId="0" xfId="2" applyFont="1"/>
    <xf numFmtId="165" fontId="43" fillId="0" borderId="0" xfId="9" applyNumberFormat="1" applyFont="1" applyAlignment="1">
      <alignment vertical="center"/>
    </xf>
    <xf numFmtId="0" fontId="43" fillId="0" borderId="1" xfId="9" applyFont="1" applyBorder="1" applyAlignment="1">
      <alignment vertical="center"/>
    </xf>
    <xf numFmtId="0" fontId="1" fillId="0" borderId="1" xfId="9" applyFont="1" applyBorder="1" applyAlignment="1">
      <alignment vertical="center"/>
    </xf>
    <xf numFmtId="0" fontId="43" fillId="0" borderId="0" xfId="9" applyFont="1" applyBorder="1" applyAlignment="1">
      <alignment horizontal="left" vertical="center"/>
    </xf>
    <xf numFmtId="0" fontId="43" fillId="0" borderId="0" xfId="9" applyFont="1" applyAlignment="1">
      <alignment horizontal="center" vertical="center"/>
    </xf>
    <xf numFmtId="2" fontId="43" fillId="0" borderId="0" xfId="3" applyNumberFormat="1" applyFont="1" applyBorder="1" applyAlignment="1">
      <alignment vertical="center"/>
    </xf>
    <xf numFmtId="0" fontId="60" fillId="0" borderId="0" xfId="2" applyFont="1" applyFill="1" applyBorder="1" applyAlignment="1">
      <alignment vertical="center"/>
    </xf>
    <xf numFmtId="0" fontId="3" fillId="0" borderId="0" xfId="2" applyFont="1" applyAlignment="1">
      <alignment vertical="center"/>
    </xf>
    <xf numFmtId="0" fontId="4" fillId="0" borderId="0" xfId="2"/>
    <xf numFmtId="0" fontId="47" fillId="0" borderId="0" xfId="2" applyFont="1" applyFill="1" applyAlignment="1">
      <alignment vertical="center"/>
    </xf>
    <xf numFmtId="0" fontId="52" fillId="0" borderId="0" xfId="2" applyFont="1" applyAlignment="1">
      <alignment vertical="center"/>
    </xf>
    <xf numFmtId="0" fontId="54" fillId="0" borderId="8" xfId="19" applyFont="1" applyFill="1" applyBorder="1" applyAlignment="1">
      <alignment horizontal="center"/>
    </xf>
    <xf numFmtId="0" fontId="54" fillId="0" borderId="1" xfId="19" applyFont="1" applyFill="1" applyBorder="1" applyAlignment="1">
      <alignment horizontal="center"/>
    </xf>
    <xf numFmtId="169" fontId="2" fillId="0" borderId="0" xfId="3" applyNumberFormat="1" applyFont="1" applyBorder="1" applyAlignment="1">
      <alignment horizontal="center" vertical="center"/>
    </xf>
    <xf numFmtId="0" fontId="2" fillId="0" borderId="0" xfId="9" applyNumberFormat="1" applyFont="1" applyBorder="1" applyAlignment="1">
      <alignment vertical="center"/>
    </xf>
    <xf numFmtId="0" fontId="54" fillId="0" borderId="1" xfId="0" applyFont="1" applyFill="1" applyBorder="1" applyAlignment="1">
      <alignment horizontal="left"/>
    </xf>
    <xf numFmtId="0" fontId="54" fillId="0" borderId="8" xfId="0" applyFont="1" applyFill="1" applyBorder="1" applyAlignment="1">
      <alignment horizontal="left"/>
    </xf>
    <xf numFmtId="2" fontId="47" fillId="7" borderId="9" xfId="0" applyNumberFormat="1" applyFont="1" applyFill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33" fillId="0" borderId="1" xfId="0" applyFont="1" applyBorder="1" applyAlignment="1">
      <alignment horizontal="left"/>
    </xf>
    <xf numFmtId="0" fontId="54" fillId="0" borderId="0" xfId="0" applyFont="1" applyFill="1" applyBorder="1" applyAlignment="1">
      <alignment horizontal="left"/>
    </xf>
    <xf numFmtId="0" fontId="54" fillId="0" borderId="0" xfId="0" applyFont="1" applyFill="1" applyBorder="1" applyAlignment="1">
      <alignment horizontal="center"/>
    </xf>
    <xf numFmtId="0" fontId="47" fillId="0" borderId="1" xfId="19" applyFont="1" applyFill="1" applyBorder="1" applyAlignment="1">
      <alignment horizontal="left"/>
    </xf>
    <xf numFmtId="0" fontId="33" fillId="0" borderId="8" xfId="0" applyFont="1" applyBorder="1" applyAlignment="1">
      <alignment horizontal="left"/>
    </xf>
    <xf numFmtId="0" fontId="54" fillId="0" borderId="1" xfId="0" applyFont="1" applyFill="1" applyBorder="1" applyAlignment="1">
      <alignment horizontal="center"/>
    </xf>
    <xf numFmtId="0" fontId="47" fillId="0" borderId="0" xfId="0" applyFont="1" applyFill="1" applyAlignment="1">
      <alignment horizontal="right" vertical="center"/>
    </xf>
    <xf numFmtId="0" fontId="54" fillId="0" borderId="8" xfId="0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3" xfId="0" applyFont="1" applyFill="1" applyBorder="1" applyAlignment="1">
      <alignment horizontal="center" vertical="center"/>
    </xf>
    <xf numFmtId="0" fontId="47" fillId="0" borderId="8" xfId="0" applyFont="1" applyBorder="1" applyAlignment="1">
      <alignment vertical="center"/>
    </xf>
    <xf numFmtId="2" fontId="47" fillId="7" borderId="2" xfId="0" applyNumberFormat="1" applyFont="1" applyFill="1" applyBorder="1" applyAlignment="1">
      <alignment horizontal="center" vertical="center"/>
    </xf>
    <xf numFmtId="2" fontId="61" fillId="0" borderId="2" xfId="0" applyNumberFormat="1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left"/>
    </xf>
    <xf numFmtId="2" fontId="47" fillId="7" borderId="11" xfId="0" applyNumberFormat="1" applyFont="1" applyFill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7" fillId="0" borderId="8" xfId="0" applyFont="1" applyBorder="1" applyAlignment="1">
      <alignment horizontal="center" vertical="center"/>
    </xf>
    <xf numFmtId="167" fontId="61" fillId="7" borderId="2" xfId="0" applyNumberFormat="1" applyFont="1" applyFill="1" applyBorder="1" applyAlignment="1">
      <alignment horizontal="center" vertical="center"/>
    </xf>
    <xf numFmtId="2" fontId="47" fillId="7" borderId="7" xfId="0" applyNumberFormat="1" applyFont="1" applyFill="1" applyBorder="1" applyAlignment="1">
      <alignment horizontal="center" vertical="center"/>
    </xf>
    <xf numFmtId="2" fontId="47" fillId="7" borderId="10" xfId="0" applyNumberFormat="1" applyFont="1" applyFill="1" applyBorder="1" applyAlignment="1">
      <alignment horizontal="center" vertical="center"/>
    </xf>
    <xf numFmtId="0" fontId="47" fillId="0" borderId="8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 vertical="center"/>
    </xf>
    <xf numFmtId="0" fontId="47" fillId="0" borderId="9" xfId="0" applyFont="1" applyFill="1" applyBorder="1" applyAlignment="1">
      <alignment horizontal="center" vertical="center"/>
    </xf>
    <xf numFmtId="0" fontId="47" fillId="0" borderId="7" xfId="0" applyFont="1" applyFill="1" applyBorder="1" applyAlignment="1">
      <alignment horizontal="center" vertical="center"/>
    </xf>
    <xf numFmtId="0" fontId="47" fillId="0" borderId="10" xfId="0" applyFont="1" applyFill="1" applyBorder="1" applyAlignment="1">
      <alignment horizontal="center" vertical="center"/>
    </xf>
    <xf numFmtId="0" fontId="47" fillId="0" borderId="11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47" fillId="0" borderId="12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47" fillId="7" borderId="9" xfId="0" quotePrefix="1" applyNumberFormat="1" applyFont="1" applyFill="1" applyBorder="1" applyAlignment="1">
      <alignment horizontal="center" vertical="center"/>
    </xf>
    <xf numFmtId="2" fontId="47" fillId="7" borderId="7" xfId="0" quotePrefix="1" applyNumberFormat="1" applyFont="1" applyFill="1" applyBorder="1" applyAlignment="1">
      <alignment horizontal="center" vertical="center"/>
    </xf>
    <xf numFmtId="2" fontId="47" fillId="7" borderId="10" xfId="0" quotePrefix="1" applyNumberFormat="1" applyFont="1" applyFill="1" applyBorder="1" applyAlignment="1">
      <alignment horizontal="center" vertical="center"/>
    </xf>
    <xf numFmtId="2" fontId="47" fillId="7" borderId="2" xfId="0" quotePrefix="1" applyNumberFormat="1" applyFont="1" applyFill="1" applyBorder="1" applyAlignment="1">
      <alignment horizontal="center" vertical="center"/>
    </xf>
    <xf numFmtId="2" fontId="47" fillId="7" borderId="11" xfId="0" quotePrefix="1" applyNumberFormat="1" applyFont="1" applyFill="1" applyBorder="1" applyAlignment="1">
      <alignment horizontal="center" vertical="center"/>
    </xf>
    <xf numFmtId="2" fontId="47" fillId="7" borderId="1" xfId="0" quotePrefix="1" applyNumberFormat="1" applyFont="1" applyFill="1" applyBorder="1" applyAlignment="1">
      <alignment horizontal="center" vertical="center"/>
    </xf>
    <xf numFmtId="2" fontId="47" fillId="7" borderId="12" xfId="0" quotePrefix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47" fillId="0" borderId="2" xfId="0" applyFont="1" applyBorder="1" applyAlignment="1">
      <alignment horizontal="center" vertical="center"/>
    </xf>
    <xf numFmtId="2" fontId="61" fillId="0" borderId="9" xfId="0" applyNumberFormat="1" applyFont="1" applyFill="1" applyBorder="1" applyAlignment="1">
      <alignment horizontal="center" vertical="center"/>
    </xf>
    <xf numFmtId="2" fontId="61" fillId="0" borderId="7" xfId="0" applyNumberFormat="1" applyFont="1" applyFill="1" applyBorder="1" applyAlignment="1">
      <alignment horizontal="center" vertical="center"/>
    </xf>
    <xf numFmtId="2" fontId="61" fillId="0" borderId="10" xfId="0" applyNumberFormat="1" applyFont="1" applyFill="1" applyBorder="1" applyAlignment="1">
      <alignment horizontal="center" vertical="center"/>
    </xf>
    <xf numFmtId="2" fontId="49" fillId="7" borderId="3" xfId="0" applyNumberFormat="1" applyFont="1" applyFill="1" applyBorder="1" applyAlignment="1">
      <alignment horizontal="center" vertical="center"/>
    </xf>
    <xf numFmtId="2" fontId="49" fillId="7" borderId="8" xfId="0" applyNumberFormat="1" applyFont="1" applyFill="1" applyBorder="1" applyAlignment="1">
      <alignment horizontal="center" vertical="center"/>
    </xf>
    <xf numFmtId="2" fontId="49" fillId="7" borderId="4" xfId="0" applyNumberFormat="1" applyFont="1" applyFill="1" applyBorder="1" applyAlignment="1">
      <alignment horizontal="center" vertical="center"/>
    </xf>
    <xf numFmtId="2" fontId="62" fillId="7" borderId="9" xfId="0" applyNumberFormat="1" applyFont="1" applyFill="1" applyBorder="1" applyAlignment="1">
      <alignment horizontal="center" vertical="center"/>
    </xf>
    <xf numFmtId="2" fontId="62" fillId="7" borderId="7" xfId="0" applyNumberFormat="1" applyFont="1" applyFill="1" applyBorder="1" applyAlignment="1">
      <alignment horizontal="center" vertical="center"/>
    </xf>
    <xf numFmtId="2" fontId="62" fillId="7" borderId="10" xfId="0" applyNumberFormat="1" applyFont="1" applyFill="1" applyBorder="1" applyAlignment="1">
      <alignment horizontal="center" vertical="center"/>
    </xf>
    <xf numFmtId="2" fontId="62" fillId="7" borderId="2" xfId="0" applyNumberFormat="1" applyFont="1" applyFill="1" applyBorder="1" applyAlignment="1">
      <alignment horizontal="center" vertical="center"/>
    </xf>
    <xf numFmtId="2" fontId="62" fillId="7" borderId="11" xfId="0" applyNumberFormat="1" applyFont="1" applyFill="1" applyBorder="1" applyAlignment="1">
      <alignment horizontal="center" vertical="center"/>
    </xf>
    <xf numFmtId="2" fontId="62" fillId="7" borderId="1" xfId="0" applyNumberFormat="1" applyFont="1" applyFill="1" applyBorder="1" applyAlignment="1">
      <alignment horizontal="center" vertical="center"/>
    </xf>
    <xf numFmtId="2" fontId="62" fillId="7" borderId="12" xfId="0" applyNumberFormat="1" applyFont="1" applyFill="1" applyBorder="1" applyAlignment="1">
      <alignment horizontal="center" vertical="center"/>
    </xf>
    <xf numFmtId="2" fontId="2" fillId="7" borderId="1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12" xfId="0" applyNumberFormat="1" applyFont="1" applyFill="1" applyBorder="1" applyAlignment="1">
      <alignment horizontal="center" vertical="center"/>
    </xf>
    <xf numFmtId="2" fontId="61" fillId="0" borderId="11" xfId="0" applyNumberFormat="1" applyFont="1" applyFill="1" applyBorder="1" applyAlignment="1">
      <alignment horizontal="center" vertical="center"/>
    </xf>
    <xf numFmtId="2" fontId="61" fillId="0" borderId="1" xfId="0" applyNumberFormat="1" applyFont="1" applyFill="1" applyBorder="1" applyAlignment="1">
      <alignment horizontal="center" vertical="center"/>
    </xf>
    <xf numFmtId="2" fontId="61" fillId="0" borderId="12" xfId="0" applyNumberFormat="1" applyFont="1" applyFill="1" applyBorder="1" applyAlignment="1">
      <alignment horizontal="center" vertical="center"/>
    </xf>
    <xf numFmtId="0" fontId="63" fillId="9" borderId="0" xfId="19" applyFont="1" applyFill="1" applyBorder="1" applyAlignment="1">
      <alignment horizontal="center" vertical="center"/>
    </xf>
    <xf numFmtId="0" fontId="54" fillId="10" borderId="0" xfId="19" applyFont="1" applyFill="1" applyBorder="1" applyAlignment="1">
      <alignment horizontal="center" vertical="center"/>
    </xf>
    <xf numFmtId="0" fontId="54" fillId="11" borderId="0" xfId="19" applyFont="1" applyFill="1" applyBorder="1" applyAlignment="1">
      <alignment horizontal="center" vertical="center"/>
    </xf>
    <xf numFmtId="168" fontId="64" fillId="0" borderId="2" xfId="19" applyNumberFormat="1" applyFont="1" applyFill="1" applyBorder="1" applyAlignment="1">
      <alignment horizontal="center" vertical="center"/>
    </xf>
    <xf numFmtId="167" fontId="61" fillId="7" borderId="11" xfId="0" applyNumberFormat="1" applyFont="1" applyFill="1" applyBorder="1" applyAlignment="1">
      <alignment horizontal="center" vertical="center"/>
    </xf>
    <xf numFmtId="167" fontId="61" fillId="7" borderId="1" xfId="0" applyNumberFormat="1" applyFont="1" applyFill="1" applyBorder="1" applyAlignment="1">
      <alignment horizontal="center" vertical="center"/>
    </xf>
    <xf numFmtId="167" fontId="61" fillId="7" borderId="12" xfId="0" applyNumberFormat="1" applyFont="1" applyFill="1" applyBorder="1" applyAlignment="1">
      <alignment horizontal="center" vertical="center"/>
    </xf>
    <xf numFmtId="2" fontId="49" fillId="0" borderId="2" xfId="19" applyNumberFormat="1" applyFont="1" applyFill="1" applyBorder="1" applyAlignment="1">
      <alignment horizontal="center" vertical="center"/>
    </xf>
    <xf numFmtId="168" fontId="64" fillId="0" borderId="9" xfId="19" applyNumberFormat="1" applyFont="1" applyFill="1" applyBorder="1" applyAlignment="1">
      <alignment horizontal="center" vertical="center"/>
    </xf>
    <xf numFmtId="168" fontId="64" fillId="0" borderId="7" xfId="19" applyNumberFormat="1" applyFont="1" applyFill="1" applyBorder="1" applyAlignment="1">
      <alignment horizontal="center" vertical="center"/>
    </xf>
    <xf numFmtId="168" fontId="64" fillId="0" borderId="10" xfId="19" applyNumberFormat="1" applyFont="1" applyFill="1" applyBorder="1" applyAlignment="1">
      <alignment horizontal="center" vertical="center"/>
    </xf>
    <xf numFmtId="167" fontId="61" fillId="7" borderId="9" xfId="0" applyNumberFormat="1" applyFont="1" applyFill="1" applyBorder="1" applyAlignment="1">
      <alignment horizontal="center" vertical="center"/>
    </xf>
    <xf numFmtId="167" fontId="61" fillId="7" borderId="7" xfId="0" applyNumberFormat="1" applyFont="1" applyFill="1" applyBorder="1" applyAlignment="1">
      <alignment horizontal="center" vertical="center"/>
    </xf>
    <xf numFmtId="167" fontId="61" fillId="7" borderId="10" xfId="0" applyNumberFormat="1" applyFont="1" applyFill="1" applyBorder="1" applyAlignment="1">
      <alignment horizontal="center" vertical="center"/>
    </xf>
    <xf numFmtId="168" fontId="64" fillId="0" borderId="11" xfId="19" applyNumberFormat="1" applyFont="1" applyFill="1" applyBorder="1" applyAlignment="1">
      <alignment horizontal="center" vertical="center"/>
    </xf>
    <xf numFmtId="168" fontId="64" fillId="0" borderId="1" xfId="19" applyNumberFormat="1" applyFont="1" applyFill="1" applyBorder="1" applyAlignment="1">
      <alignment horizontal="center" vertical="center"/>
    </xf>
    <xf numFmtId="168" fontId="64" fillId="0" borderId="12" xfId="19" applyNumberFormat="1" applyFont="1" applyFill="1" applyBorder="1" applyAlignment="1">
      <alignment horizontal="center" vertical="center"/>
    </xf>
    <xf numFmtId="0" fontId="47" fillId="0" borderId="2" xfId="0" applyFont="1" applyFill="1" applyBorder="1" applyAlignment="1">
      <alignment horizontal="center" vertical="center"/>
    </xf>
    <xf numFmtId="0" fontId="54" fillId="0" borderId="1" xfId="19" applyFont="1" applyFill="1" applyBorder="1" applyAlignment="1">
      <alignment horizontal="left"/>
    </xf>
    <xf numFmtId="176" fontId="54" fillId="0" borderId="8" xfId="19" applyNumberFormat="1" applyFont="1" applyFill="1" applyBorder="1" applyAlignment="1">
      <alignment horizontal="left"/>
    </xf>
    <xf numFmtId="176" fontId="54" fillId="0" borderId="1" xfId="19" applyNumberFormat="1" applyFont="1" applyFill="1" applyBorder="1" applyAlignment="1">
      <alignment horizontal="left"/>
    </xf>
    <xf numFmtId="0" fontId="41" fillId="0" borderId="0" xfId="9" applyFont="1" applyAlignment="1">
      <alignment horizontal="center" vertical="center"/>
    </xf>
    <xf numFmtId="1" fontId="43" fillId="0" borderId="0" xfId="3" quotePrefix="1" applyNumberFormat="1" applyFont="1" applyBorder="1" applyAlignment="1">
      <alignment horizontal="left" vertical="center"/>
    </xf>
    <xf numFmtId="176" fontId="43" fillId="0" borderId="0" xfId="3" quotePrefix="1" applyNumberFormat="1" applyFont="1" applyBorder="1" applyAlignment="1">
      <alignment horizontal="left" vertical="center"/>
    </xf>
    <xf numFmtId="176" fontId="43" fillId="0" borderId="0" xfId="3" applyNumberFormat="1" applyFont="1" applyBorder="1" applyAlignment="1">
      <alignment horizontal="left" vertical="center"/>
    </xf>
    <xf numFmtId="0" fontId="1" fillId="0" borderId="0" xfId="9" quotePrefix="1" applyFont="1" applyBorder="1" applyAlignment="1">
      <alignment horizontal="center" vertical="center" shrinkToFit="1"/>
    </xf>
    <xf numFmtId="177" fontId="43" fillId="0" borderId="0" xfId="9" applyNumberFormat="1" applyFont="1" applyAlignment="1">
      <alignment horizontal="left" vertical="center"/>
    </xf>
    <xf numFmtId="1" fontId="43" fillId="0" borderId="0" xfId="3" applyNumberFormat="1" applyFont="1" applyBorder="1" applyAlignment="1">
      <alignment horizontal="left" vertical="center"/>
    </xf>
    <xf numFmtId="0" fontId="43" fillId="0" borderId="0" xfId="3" quotePrefix="1" applyFont="1" applyBorder="1" applyAlignment="1">
      <alignment horizontal="left" vertical="center"/>
    </xf>
    <xf numFmtId="0" fontId="43" fillId="0" borderId="0" xfId="9" applyFont="1" applyBorder="1" applyAlignment="1">
      <alignment horizontal="center" vertical="center"/>
    </xf>
    <xf numFmtId="0" fontId="43" fillId="0" borderId="0" xfId="9" applyFont="1" applyAlignment="1">
      <alignment horizontal="center" vertical="center"/>
    </xf>
    <xf numFmtId="0" fontId="34" fillId="0" borderId="0" xfId="9" applyFont="1" applyAlignment="1">
      <alignment horizontal="center" vertical="center"/>
    </xf>
    <xf numFmtId="0" fontId="28" fillId="0" borderId="0" xfId="9" applyFont="1" applyAlignment="1">
      <alignment horizontal="center" vertical="center"/>
    </xf>
    <xf numFmtId="0" fontId="35" fillId="0" borderId="0" xfId="9" applyFont="1" applyAlignment="1">
      <alignment horizontal="center" vertical="center"/>
    </xf>
    <xf numFmtId="0" fontId="28" fillId="0" borderId="3" xfId="9" applyFont="1" applyBorder="1" applyAlignment="1">
      <alignment horizontal="center" vertical="center"/>
    </xf>
    <xf numFmtId="0" fontId="28" fillId="0" borderId="8" xfId="9" applyFont="1" applyBorder="1" applyAlignment="1">
      <alignment horizontal="center" vertical="center"/>
    </xf>
    <xf numFmtId="0" fontId="28" fillId="0" borderId="4" xfId="9" applyFont="1" applyBorder="1" applyAlignment="1">
      <alignment horizontal="center" vertical="center"/>
    </xf>
    <xf numFmtId="173" fontId="2" fillId="0" borderId="3" xfId="0" quotePrefix="1" applyNumberFormat="1" applyFont="1" applyFill="1" applyBorder="1" applyAlignment="1">
      <alignment horizontal="center" vertical="center"/>
    </xf>
    <xf numFmtId="173" fontId="2" fillId="0" borderId="8" xfId="0" quotePrefix="1" applyNumberFormat="1" applyFont="1" applyFill="1" applyBorder="1" applyAlignment="1">
      <alignment horizontal="center" vertical="center"/>
    </xf>
    <xf numFmtId="173" fontId="2" fillId="0" borderId="4" xfId="0" quotePrefix="1" applyNumberFormat="1" applyFont="1" applyFill="1" applyBorder="1" applyAlignment="1">
      <alignment horizontal="center" vertical="center"/>
    </xf>
    <xf numFmtId="0" fontId="2" fillId="0" borderId="3" xfId="0" quotePrefix="1" applyFont="1" applyFill="1" applyBorder="1" applyAlignment="1">
      <alignment horizontal="center" vertical="center"/>
    </xf>
    <xf numFmtId="0" fontId="2" fillId="0" borderId="8" xfId="0" quotePrefix="1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3" xfId="9" applyFont="1" applyBorder="1" applyAlignment="1">
      <alignment horizontal="center" vertical="center"/>
    </xf>
    <xf numFmtId="0" fontId="36" fillId="0" borderId="8" xfId="9" applyFont="1" applyBorder="1" applyAlignment="1">
      <alignment horizontal="center" vertical="center"/>
    </xf>
    <xf numFmtId="0" fontId="47" fillId="7" borderId="3" xfId="0" applyFont="1" applyFill="1" applyBorder="1" applyAlignment="1">
      <alignment horizontal="center" vertical="center"/>
    </xf>
    <xf numFmtId="0" fontId="47" fillId="7" borderId="8" xfId="0" applyFont="1" applyFill="1" applyBorder="1" applyAlignment="1">
      <alignment horizontal="center" vertical="center"/>
    </xf>
    <xf numFmtId="0" fontId="47" fillId="7" borderId="4" xfId="0" applyFont="1" applyFill="1" applyBorder="1" applyAlignment="1">
      <alignment horizontal="center" vertical="center"/>
    </xf>
    <xf numFmtId="2" fontId="2" fillId="0" borderId="13" xfId="3" applyNumberFormat="1" applyFont="1" applyBorder="1" applyAlignment="1">
      <alignment horizontal="center" vertical="center"/>
    </xf>
    <xf numFmtId="2" fontId="2" fillId="0" borderId="0" xfId="3" applyNumberFormat="1" applyFont="1" applyBorder="1" applyAlignment="1">
      <alignment horizontal="center" vertical="center"/>
    </xf>
    <xf numFmtId="2" fontId="2" fillId="0" borderId="14" xfId="3" applyNumberFormat="1" applyFont="1" applyBorder="1" applyAlignment="1">
      <alignment horizontal="center" vertical="center"/>
    </xf>
    <xf numFmtId="2" fontId="2" fillId="0" borderId="9" xfId="3" applyNumberFormat="1" applyFont="1" applyBorder="1" applyAlignment="1">
      <alignment horizontal="center" vertical="center"/>
    </xf>
    <xf numFmtId="2" fontId="2" fillId="0" borderId="7" xfId="3" applyNumberFormat="1" applyFont="1" applyBorder="1" applyAlignment="1">
      <alignment horizontal="center" vertical="center"/>
    </xf>
    <xf numFmtId="2" fontId="2" fillId="0" borderId="10" xfId="3" applyNumberFormat="1" applyFont="1" applyBorder="1" applyAlignment="1">
      <alignment horizontal="center" vertical="center"/>
    </xf>
    <xf numFmtId="169" fontId="2" fillId="0" borderId="13" xfId="3" applyNumberFormat="1" applyFont="1" applyBorder="1" applyAlignment="1">
      <alignment horizontal="center" vertical="center"/>
    </xf>
    <xf numFmtId="169" fontId="2" fillId="0" borderId="0" xfId="3" applyNumberFormat="1" applyFont="1" applyBorder="1" applyAlignment="1">
      <alignment horizontal="center" vertical="center"/>
    </xf>
    <xf numFmtId="169" fontId="2" fillId="0" borderId="14" xfId="3" applyNumberFormat="1" applyFont="1" applyBorder="1" applyAlignment="1">
      <alignment horizontal="center" vertical="center"/>
    </xf>
    <xf numFmtId="169" fontId="2" fillId="0" borderId="9" xfId="3" applyNumberFormat="1" applyFont="1" applyBorder="1" applyAlignment="1">
      <alignment horizontal="center" vertical="center"/>
    </xf>
    <xf numFmtId="169" fontId="2" fillId="0" borderId="7" xfId="3" applyNumberFormat="1" applyFont="1" applyBorder="1" applyAlignment="1">
      <alignment horizontal="center" vertical="center"/>
    </xf>
    <xf numFmtId="169" fontId="2" fillId="0" borderId="10" xfId="3" applyNumberFormat="1" applyFont="1" applyBorder="1" applyAlignment="1">
      <alignment horizontal="center" vertical="center"/>
    </xf>
    <xf numFmtId="1" fontId="2" fillId="0" borderId="13" xfId="3" applyNumberFormat="1" applyFont="1" applyBorder="1" applyAlignment="1">
      <alignment horizontal="center" vertical="center"/>
    </xf>
    <xf numFmtId="1" fontId="2" fillId="0" borderId="0" xfId="3" applyNumberFormat="1" applyFont="1" applyBorder="1" applyAlignment="1">
      <alignment horizontal="center" vertical="center"/>
    </xf>
    <xf numFmtId="1" fontId="2" fillId="0" borderId="14" xfId="3" applyNumberFormat="1" applyFont="1" applyBorder="1" applyAlignment="1">
      <alignment horizontal="center" vertical="center"/>
    </xf>
    <xf numFmtId="0" fontId="34" fillId="0" borderId="0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right" vertical="center"/>
    </xf>
    <xf numFmtId="0" fontId="2" fillId="0" borderId="9" xfId="3" applyNumberFormat="1" applyFont="1" applyBorder="1" applyAlignment="1">
      <alignment horizontal="center" vertical="center" wrapText="1"/>
    </xf>
    <xf numFmtId="0" fontId="2" fillId="0" borderId="7" xfId="3" applyNumberFormat="1" applyFont="1" applyBorder="1" applyAlignment="1">
      <alignment horizontal="center" vertical="center" wrapText="1"/>
    </xf>
    <xf numFmtId="0" fontId="2" fillId="0" borderId="10" xfId="3" applyNumberFormat="1" applyFont="1" applyBorder="1" applyAlignment="1">
      <alignment horizontal="center" vertical="center" wrapText="1"/>
    </xf>
    <xf numFmtId="0" fontId="2" fillId="0" borderId="11" xfId="3" applyNumberFormat="1" applyFont="1" applyBorder="1" applyAlignment="1">
      <alignment horizontal="center" vertical="center" wrapText="1"/>
    </xf>
    <xf numFmtId="0" fontId="2" fillId="0" borderId="1" xfId="3" applyNumberFormat="1" applyFont="1" applyBorder="1" applyAlignment="1">
      <alignment horizontal="center" vertical="center" wrapText="1"/>
    </xf>
    <xf numFmtId="0" fontId="2" fillId="0" borderId="12" xfId="3" applyNumberFormat="1" applyFont="1" applyBorder="1" applyAlignment="1">
      <alignment horizontal="center" vertical="center" wrapText="1"/>
    </xf>
    <xf numFmtId="0" fontId="2" fillId="0" borderId="9" xfId="3" applyNumberFormat="1" applyFont="1" applyBorder="1" applyAlignment="1">
      <alignment horizontal="center" vertical="center"/>
    </xf>
    <xf numFmtId="0" fontId="2" fillId="0" borderId="7" xfId="3" applyNumberFormat="1" applyFont="1" applyBorder="1" applyAlignment="1">
      <alignment horizontal="center" vertical="center"/>
    </xf>
    <xf numFmtId="0" fontId="2" fillId="0" borderId="10" xfId="3" applyNumberFormat="1" applyFont="1" applyBorder="1" applyAlignment="1">
      <alignment horizontal="center" vertical="center"/>
    </xf>
    <xf numFmtId="0" fontId="2" fillId="0" borderId="11" xfId="3" applyNumberFormat="1" applyFont="1" applyBorder="1" applyAlignment="1">
      <alignment horizontal="center" vertical="center"/>
    </xf>
    <xf numFmtId="0" fontId="2" fillId="0" borderId="1" xfId="3" applyNumberFormat="1" applyFont="1" applyBorder="1" applyAlignment="1">
      <alignment horizontal="center" vertical="center"/>
    </xf>
    <xf numFmtId="0" fontId="2" fillId="0" borderId="12" xfId="3" applyNumberFormat="1" applyFont="1" applyBorder="1" applyAlignment="1">
      <alignment horizontal="center" vertical="center"/>
    </xf>
    <xf numFmtId="1" fontId="2" fillId="0" borderId="11" xfId="3" applyNumberFormat="1" applyFont="1" applyBorder="1" applyAlignment="1">
      <alignment horizontal="center" vertical="center"/>
    </xf>
    <xf numFmtId="1" fontId="2" fillId="0" borderId="1" xfId="3" applyNumberFormat="1" applyFont="1" applyBorder="1" applyAlignment="1">
      <alignment horizontal="center" vertical="center"/>
    </xf>
    <xf numFmtId="1" fontId="2" fillId="0" borderId="12" xfId="3" applyNumberFormat="1" applyFont="1" applyBorder="1" applyAlignment="1">
      <alignment horizontal="center" vertical="center"/>
    </xf>
    <xf numFmtId="2" fontId="2" fillId="0" borderId="11" xfId="3" applyNumberFormat="1" applyFont="1" applyBorder="1" applyAlignment="1">
      <alignment horizontal="center" vertical="center"/>
    </xf>
    <xf numFmtId="2" fontId="2" fillId="0" borderId="1" xfId="3" applyNumberFormat="1" applyFont="1" applyBorder="1" applyAlignment="1">
      <alignment horizontal="center" vertical="center"/>
    </xf>
    <xf numFmtId="2" fontId="2" fillId="0" borderId="12" xfId="3" applyNumberFormat="1" applyFont="1" applyBorder="1" applyAlignment="1">
      <alignment horizontal="center" vertical="center"/>
    </xf>
    <xf numFmtId="169" fontId="2" fillId="0" borderId="11" xfId="3" applyNumberFormat="1" applyFont="1" applyBorder="1" applyAlignment="1">
      <alignment horizontal="center" vertical="center"/>
    </xf>
    <xf numFmtId="169" fontId="2" fillId="0" borderId="1" xfId="3" applyNumberFormat="1" applyFont="1" applyBorder="1" applyAlignment="1">
      <alignment horizontal="center" vertical="center"/>
    </xf>
    <xf numFmtId="169" fontId="2" fillId="0" borderId="12" xfId="3" applyNumberFormat="1" applyFont="1" applyBorder="1" applyAlignment="1">
      <alignment horizontal="center" vertical="center"/>
    </xf>
    <xf numFmtId="1" fontId="2" fillId="0" borderId="9" xfId="3" applyNumberFormat="1" applyFont="1" applyBorder="1" applyAlignment="1">
      <alignment horizontal="center" vertical="center"/>
    </xf>
    <xf numFmtId="1" fontId="2" fillId="0" borderId="7" xfId="3" applyNumberFormat="1" applyFont="1" applyBorder="1" applyAlignment="1">
      <alignment horizontal="center" vertical="center"/>
    </xf>
    <xf numFmtId="1" fontId="2" fillId="0" borderId="10" xfId="3" applyNumberFormat="1" applyFont="1" applyBorder="1" applyAlignment="1">
      <alignment horizontal="center" vertical="center"/>
    </xf>
    <xf numFmtId="0" fontId="2" fillId="0" borderId="0" xfId="9" applyNumberFormat="1" applyFont="1" applyBorder="1" applyAlignment="1">
      <alignment horizontal="left" vertical="center"/>
    </xf>
    <xf numFmtId="2" fontId="2" fillId="0" borderId="0" xfId="16" applyNumberFormat="1" applyFont="1" applyAlignment="1">
      <alignment horizontal="center" vertical="center" shrinkToFit="1"/>
    </xf>
    <xf numFmtId="0" fontId="2" fillId="0" borderId="0" xfId="0" quotePrefix="1" applyFont="1" applyBorder="1" applyAlignment="1">
      <alignment horizontal="center" vertical="center"/>
    </xf>
    <xf numFmtId="167" fontId="6" fillId="7" borderId="3" xfId="0" applyNumberFormat="1" applyFont="1" applyFill="1" applyBorder="1" applyAlignment="1">
      <alignment horizontal="center" vertical="center"/>
    </xf>
    <xf numFmtId="167" fontId="6" fillId="7" borderId="4" xfId="0" applyNumberFormat="1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33" fillId="12" borderId="9" xfId="0" applyFont="1" applyFill="1" applyBorder="1" applyAlignment="1">
      <alignment horizontal="center" vertical="center"/>
    </xf>
    <xf numFmtId="0" fontId="33" fillId="12" borderId="10" xfId="0" applyFont="1" applyFill="1" applyBorder="1" applyAlignment="1">
      <alignment horizontal="center" vertical="center"/>
    </xf>
    <xf numFmtId="0" fontId="33" fillId="12" borderId="9" xfId="8" applyFont="1" applyFill="1" applyBorder="1" applyAlignment="1">
      <alignment horizontal="center" vertical="center"/>
    </xf>
    <xf numFmtId="0" fontId="33" fillId="12" borderId="10" xfId="8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2" borderId="6" xfId="0" applyFont="1" applyFill="1" applyBorder="1" applyAlignment="1">
      <alignment horizontal="center" vertical="center"/>
    </xf>
    <xf numFmtId="0" fontId="2" fillId="12" borderId="11" xfId="8" applyFont="1" applyFill="1" applyBorder="1" applyAlignment="1">
      <alignment horizontal="center" vertical="center"/>
    </xf>
    <xf numFmtId="0" fontId="2" fillId="12" borderId="12" xfId="8" applyFont="1" applyFill="1" applyBorder="1" applyAlignment="1">
      <alignment horizontal="center" vertical="center"/>
    </xf>
    <xf numFmtId="0" fontId="9" fillId="13" borderId="3" xfId="17" applyFont="1" applyFill="1" applyBorder="1" applyAlignment="1" applyProtection="1">
      <alignment horizontal="center" vertical="center"/>
      <protection locked="0"/>
    </xf>
    <xf numFmtId="0" fontId="9" fillId="13" borderId="8" xfId="17" applyFont="1" applyFill="1" applyBorder="1" applyAlignment="1" applyProtection="1">
      <alignment horizontal="center" vertical="center"/>
      <protection locked="0"/>
    </xf>
    <xf numFmtId="0" fontId="9" fillId="13" borderId="4" xfId="17" applyFont="1" applyFill="1" applyBorder="1" applyAlignment="1" applyProtection="1">
      <alignment horizontal="center" vertical="center"/>
      <protection locked="0"/>
    </xf>
    <xf numFmtId="0" fontId="65" fillId="14" borderId="3" xfId="17" applyFont="1" applyFill="1" applyBorder="1" applyAlignment="1" applyProtection="1">
      <alignment horizontal="center" vertical="center"/>
      <protection locked="0"/>
    </xf>
    <xf numFmtId="0" fontId="65" fillId="14" borderId="8" xfId="17" applyFont="1" applyFill="1" applyBorder="1" applyAlignment="1" applyProtection="1">
      <alignment horizontal="center" vertical="center"/>
      <protection locked="0"/>
    </xf>
    <xf numFmtId="0" fontId="65" fillId="14" borderId="4" xfId="17" applyFont="1" applyFill="1" applyBorder="1" applyAlignment="1" applyProtection="1">
      <alignment horizontal="center" vertical="center"/>
      <protection locked="0"/>
    </xf>
  </cellXfs>
  <cellStyles count="21">
    <cellStyle name="Comma 2" xfId="1"/>
    <cellStyle name="Normal" xfId="0" builtinId="0"/>
    <cellStyle name="Normal - Style1" xfId="2"/>
    <cellStyle name="Normal 2" xfId="3"/>
    <cellStyle name="Normal 2 2" xfId="4"/>
    <cellStyle name="Normal 2 2 6" xfId="5"/>
    <cellStyle name="Normal 2 2 7" xfId="6"/>
    <cellStyle name="Normal 2 2 8" xfId="7"/>
    <cellStyle name="Normal 3" xfId="8"/>
    <cellStyle name="Normal 4" xfId="9"/>
    <cellStyle name="Normal 4 2" xfId="10"/>
    <cellStyle name="Normal 4 7" xfId="11"/>
    <cellStyle name="Normal 5" xfId="12"/>
    <cellStyle name="Normal 6" xfId="13"/>
    <cellStyle name="Normal 6 2" xfId="14"/>
    <cellStyle name="Normal 7" xfId="15"/>
    <cellStyle name="Normal_Cert vernier_Vernier.1(Ext,int,depth)" xfId="16"/>
    <cellStyle name="Normal_Uncertainty Budget" xfId="17"/>
    <cellStyle name="ปกติ 2 2" xfId="18"/>
    <cellStyle name="ปกติ 3" xfId="19"/>
    <cellStyle name="ปกติ_Cert.(ตัวอย่าง DMM)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38100</xdr:colOff>
          <xdr:row>3</xdr:row>
          <xdr:rowOff>66675</xdr:rowOff>
        </xdr:from>
        <xdr:to>
          <xdr:col>16</xdr:col>
          <xdr:colOff>257175</xdr:colOff>
          <xdr:row>4</xdr:row>
          <xdr:rowOff>9525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0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38100</xdr:colOff>
          <xdr:row>3</xdr:row>
          <xdr:rowOff>66675</xdr:rowOff>
        </xdr:from>
        <xdr:to>
          <xdr:col>24</xdr:col>
          <xdr:colOff>238125</xdr:colOff>
          <xdr:row>4</xdr:row>
          <xdr:rowOff>9525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0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66675</xdr:rowOff>
        </xdr:from>
        <xdr:to>
          <xdr:col>6</xdr:col>
          <xdr:colOff>257175</xdr:colOff>
          <xdr:row>9</xdr:row>
          <xdr:rowOff>9525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0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8</xdr:row>
          <xdr:rowOff>66675</xdr:rowOff>
        </xdr:from>
        <xdr:to>
          <xdr:col>10</xdr:col>
          <xdr:colOff>219075</xdr:colOff>
          <xdr:row>9</xdr:row>
          <xdr:rowOff>9525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0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mware-host\Shared%20Folders\Users\pakawadee\oxsoft\job\metrology\thoth-project\metrikos\proecho\01_Dimension%201-10\01_External%20Micrometer\01_External%20Micrometer%20275-300%20mm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IM253"/>
  <sheetViews>
    <sheetView tabSelected="1" view="pageLayout" topLeftCell="A47" zoomScaleSheetLayoutView="100" workbookViewId="0">
      <selection activeCell="U49" sqref="U49:X68"/>
    </sheetView>
  </sheetViews>
  <sheetFormatPr defaultColWidth="3.42578125" defaultRowHeight="18.75" customHeight="1" x14ac:dyDescent="0.25"/>
  <cols>
    <col min="1" max="30" width="3.85546875" style="48" customWidth="1"/>
    <col min="31" max="34" width="3.140625" style="48" customWidth="1"/>
    <col min="35" max="184" width="7.42578125" style="48" customWidth="1"/>
    <col min="185" max="185" width="1.42578125" style="48" customWidth="1"/>
    <col min="186" max="189" width="3.42578125" style="48" customWidth="1"/>
    <col min="190" max="193" width="5.42578125" style="48" customWidth="1"/>
    <col min="194" max="209" width="4" style="48" customWidth="1"/>
    <col min="210" max="211" width="3.42578125" style="48" customWidth="1"/>
    <col min="212" max="16384" width="3.42578125" style="48"/>
  </cols>
  <sheetData>
    <row r="1" spans="1:247" ht="21" customHeight="1" x14ac:dyDescent="0.25">
      <c r="A1" s="323" t="s">
        <v>0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138" t="s">
        <v>57</v>
      </c>
      <c r="N1" s="138"/>
      <c r="O1" s="138"/>
      <c r="P1" s="341" t="s">
        <v>82</v>
      </c>
      <c r="Q1" s="341"/>
      <c r="R1" s="341"/>
      <c r="S1" s="341"/>
      <c r="T1" s="341"/>
      <c r="U1" s="139"/>
      <c r="V1" s="139"/>
      <c r="W1" s="139"/>
      <c r="Y1" s="139"/>
      <c r="Z1" s="139" t="s">
        <v>58</v>
      </c>
      <c r="AB1" s="251">
        <v>1</v>
      </c>
      <c r="AC1" s="163" t="s">
        <v>59</v>
      </c>
      <c r="AD1" s="251">
        <v>3</v>
      </c>
      <c r="II1"/>
      <c r="IJ1"/>
      <c r="IK1"/>
    </row>
    <row r="2" spans="1:247" ht="21" customHeight="1" x14ac:dyDescent="0.25">
      <c r="A2" s="323"/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139" t="s">
        <v>60</v>
      </c>
      <c r="N2" s="138"/>
      <c r="O2" s="139"/>
      <c r="P2" s="342">
        <v>42716</v>
      </c>
      <c r="Q2" s="342"/>
      <c r="R2" s="342"/>
      <c r="S2" s="342"/>
      <c r="T2" s="342"/>
      <c r="U2" s="139" t="s">
        <v>61</v>
      </c>
      <c r="W2" s="138"/>
      <c r="X2" s="140"/>
      <c r="Y2" s="343">
        <v>42716</v>
      </c>
      <c r="Z2" s="343"/>
      <c r="AA2" s="343"/>
      <c r="AB2" s="343"/>
      <c r="AC2" s="343"/>
      <c r="IK2"/>
    </row>
    <row r="3" spans="1:247" ht="21" customHeight="1" x14ac:dyDescent="0.15">
      <c r="A3" s="324" t="s">
        <v>62</v>
      </c>
      <c r="B3" s="324"/>
      <c r="C3" s="324"/>
      <c r="D3" s="324"/>
      <c r="E3" s="324"/>
      <c r="F3" s="324"/>
      <c r="G3" s="324"/>
      <c r="H3" s="324"/>
      <c r="I3" s="324"/>
      <c r="J3" s="324"/>
      <c r="K3" s="324"/>
      <c r="L3" s="138" t="s">
        <v>63</v>
      </c>
      <c r="N3" s="138"/>
      <c r="O3" s="138"/>
      <c r="P3" s="138"/>
      <c r="Q3" s="250">
        <v>20</v>
      </c>
      <c r="R3" s="141" t="s">
        <v>64</v>
      </c>
      <c r="S3" s="251">
        <v>50</v>
      </c>
      <c r="T3" s="142" t="s">
        <v>65</v>
      </c>
      <c r="X3" s="138"/>
      <c r="Y3" s="138"/>
      <c r="Z3" s="138"/>
      <c r="AA3" s="138"/>
      <c r="AB3" s="138"/>
      <c r="AC3" s="138"/>
    </row>
    <row r="4" spans="1:247" ht="21" customHeight="1" x14ac:dyDescent="0.15">
      <c r="A4" s="325" t="s">
        <v>78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138" t="s">
        <v>53</v>
      </c>
      <c r="N4" s="138"/>
      <c r="O4" s="138"/>
      <c r="P4" s="138"/>
      <c r="Q4" s="138"/>
      <c r="R4" s="138" t="s">
        <v>66</v>
      </c>
      <c r="S4" s="138"/>
      <c r="T4" s="138"/>
      <c r="W4" s="138"/>
      <c r="X4" s="138"/>
      <c r="Y4" s="138"/>
      <c r="Z4" s="138" t="s">
        <v>67</v>
      </c>
      <c r="AA4" s="138"/>
      <c r="AB4" s="138"/>
      <c r="AC4" s="138"/>
    </row>
    <row r="5" spans="1:247" ht="21" customHeight="1" x14ac:dyDescent="0.15">
      <c r="A5" s="143" t="s">
        <v>68</v>
      </c>
      <c r="B5" s="144"/>
      <c r="C5" s="144"/>
      <c r="D5" s="144"/>
      <c r="E5" s="254" t="s">
        <v>83</v>
      </c>
      <c r="F5" s="254"/>
      <c r="G5" s="254"/>
      <c r="H5" s="254"/>
      <c r="I5" s="254"/>
      <c r="J5" s="254"/>
      <c r="K5" s="254"/>
      <c r="L5" s="254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  <c r="X5" s="254"/>
      <c r="Y5" s="254"/>
      <c r="Z5" s="144"/>
      <c r="AA5" s="144"/>
      <c r="AB5" s="144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</row>
    <row r="6" spans="1:247" ht="21" customHeight="1" x14ac:dyDescent="0.15">
      <c r="A6" s="143" t="s">
        <v>54</v>
      </c>
      <c r="B6" s="144"/>
      <c r="C6" s="144"/>
      <c r="D6" s="144"/>
      <c r="E6" s="144"/>
      <c r="F6" s="255" t="s">
        <v>84</v>
      </c>
      <c r="G6" s="255"/>
      <c r="H6" s="255"/>
      <c r="I6" s="255"/>
      <c r="J6" s="255"/>
      <c r="K6" s="255"/>
      <c r="L6" s="255"/>
      <c r="M6" s="143" t="s">
        <v>69</v>
      </c>
      <c r="N6" s="2"/>
      <c r="O6" s="144"/>
      <c r="Q6" s="255" t="s">
        <v>85</v>
      </c>
      <c r="R6" s="255"/>
      <c r="S6" s="255"/>
      <c r="T6" s="255"/>
      <c r="U6" s="255"/>
      <c r="V6" s="255"/>
      <c r="W6" s="255"/>
      <c r="X6" s="255"/>
      <c r="Y6" s="255"/>
      <c r="Z6" s="144"/>
      <c r="AA6" s="144"/>
      <c r="AB6" s="144"/>
      <c r="AC6" s="144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1:247" ht="21" customHeight="1" x14ac:dyDescent="0.15">
      <c r="A7" s="143" t="s">
        <v>1</v>
      </c>
      <c r="B7" s="1"/>
      <c r="C7" s="272">
        <v>123</v>
      </c>
      <c r="D7" s="272"/>
      <c r="E7" s="272"/>
      <c r="F7" s="272"/>
      <c r="G7" s="272"/>
      <c r="H7" s="272"/>
      <c r="I7" s="259" t="s">
        <v>70</v>
      </c>
      <c r="J7" s="259"/>
      <c r="K7" s="259"/>
      <c r="L7" s="261">
        <v>456</v>
      </c>
      <c r="M7" s="261"/>
      <c r="N7" s="261"/>
      <c r="O7" s="261"/>
      <c r="P7" s="261"/>
      <c r="Q7" s="261"/>
      <c r="R7" s="261"/>
      <c r="S7" s="260" t="s">
        <v>2</v>
      </c>
      <c r="T7" s="260"/>
      <c r="U7" s="255">
        <v>789</v>
      </c>
      <c r="V7" s="255"/>
      <c r="W7" s="255"/>
      <c r="X7" s="255"/>
      <c r="Y7" s="255"/>
      <c r="Z7" s="144"/>
      <c r="AA7" s="144"/>
      <c r="AB7" s="144"/>
      <c r="AC7" s="144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1:247" ht="21" customHeight="1" x14ac:dyDescent="0.15">
      <c r="A8" s="146" t="s">
        <v>71</v>
      </c>
      <c r="B8" s="145"/>
      <c r="C8" s="265">
        <v>0</v>
      </c>
      <c r="D8" s="265"/>
      <c r="E8" s="143" t="s">
        <v>72</v>
      </c>
      <c r="F8" s="265">
        <v>150</v>
      </c>
      <c r="G8" s="265"/>
      <c r="H8" s="143" t="s">
        <v>21</v>
      </c>
      <c r="I8" s="144"/>
      <c r="J8" s="1"/>
      <c r="K8" s="1"/>
      <c r="L8" s="1"/>
      <c r="M8" s="147" t="s">
        <v>73</v>
      </c>
      <c r="N8" s="265">
        <v>0.01</v>
      </c>
      <c r="O8" s="265"/>
      <c r="P8" s="166" t="s">
        <v>21</v>
      </c>
      <c r="Q8" s="165"/>
      <c r="S8" s="164" t="s">
        <v>11</v>
      </c>
      <c r="T8" s="1"/>
      <c r="V8" s="255">
        <f>N8/2</f>
        <v>5.0000000000000001E-3</v>
      </c>
      <c r="W8" s="255"/>
      <c r="X8" s="166" t="s">
        <v>21</v>
      </c>
      <c r="Y8" s="165"/>
      <c r="Z8" s="144"/>
      <c r="AA8" s="144"/>
      <c r="AB8" s="144"/>
      <c r="AC8" s="144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</row>
    <row r="9" spans="1:247" ht="21" customHeight="1" x14ac:dyDescent="0.15">
      <c r="A9" s="148" t="s">
        <v>74</v>
      </c>
      <c r="B9" s="148"/>
      <c r="C9" s="148"/>
      <c r="D9" s="148"/>
      <c r="E9" s="148"/>
      <c r="F9" s="146"/>
      <c r="G9" s="146"/>
      <c r="H9" s="146" t="s">
        <v>75</v>
      </c>
      <c r="I9" s="1"/>
      <c r="J9" s="149"/>
      <c r="K9" s="1"/>
      <c r="L9" s="146" t="s">
        <v>76</v>
      </c>
      <c r="M9" s="1"/>
      <c r="N9" s="146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144"/>
      <c r="AA9" s="144"/>
      <c r="AB9" s="144"/>
      <c r="AC9" s="144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1:247" ht="9.75" customHeight="1" x14ac:dyDescent="0.25">
      <c r="A10" s="150"/>
      <c r="B10" s="150"/>
      <c r="C10" s="150"/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5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1:247" ht="20.100000000000001" customHeight="1" x14ac:dyDescent="0.15">
      <c r="A11" s="146" t="s">
        <v>32</v>
      </c>
      <c r="B11" s="146"/>
      <c r="C11" s="146"/>
      <c r="D11" s="146"/>
      <c r="E11" s="146"/>
      <c r="F11" s="258"/>
      <c r="G11" s="258"/>
      <c r="H11" s="258"/>
      <c r="I11" s="258"/>
      <c r="J11" s="258"/>
      <c r="K11" s="258"/>
      <c r="L11" s="258"/>
      <c r="M11" s="258"/>
      <c r="N11" s="143"/>
      <c r="O11" s="152" t="s">
        <v>77</v>
      </c>
      <c r="P11" s="152"/>
      <c r="Q11" s="254"/>
      <c r="R11" s="254"/>
      <c r="S11" s="254"/>
      <c r="T11" s="254"/>
      <c r="U11" s="254"/>
      <c r="V11" s="254"/>
      <c r="W11" s="254"/>
      <c r="X11" s="254"/>
      <c r="Y11" s="254"/>
      <c r="Z11" s="145"/>
      <c r="AA11" s="145"/>
      <c r="AB11" s="137"/>
      <c r="AC11" s="137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</row>
    <row r="12" spans="1:247" ht="20.100000000000001" customHeight="1" x14ac:dyDescent="0.15">
      <c r="A12" s="146" t="s">
        <v>32</v>
      </c>
      <c r="B12" s="146"/>
      <c r="C12" s="146"/>
      <c r="D12" s="146"/>
      <c r="E12" s="146"/>
      <c r="F12" s="262"/>
      <c r="G12" s="262"/>
      <c r="H12" s="262"/>
      <c r="I12" s="262"/>
      <c r="J12" s="262"/>
      <c r="K12" s="262"/>
      <c r="L12" s="262"/>
      <c r="M12" s="262"/>
      <c r="N12" s="143"/>
      <c r="O12" s="152" t="s">
        <v>77</v>
      </c>
      <c r="P12" s="152"/>
      <c r="Q12" s="255"/>
      <c r="R12" s="255"/>
      <c r="S12" s="255"/>
      <c r="T12" s="255"/>
      <c r="U12" s="255"/>
      <c r="V12" s="255"/>
      <c r="W12" s="255"/>
      <c r="X12" s="255"/>
      <c r="Y12" s="255"/>
      <c r="Z12" s="145"/>
      <c r="AA12" s="145"/>
      <c r="AB12" s="137"/>
      <c r="AC12" s="137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</row>
    <row r="13" spans="1:247" ht="9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53"/>
      <c r="X13" s="153"/>
      <c r="Y13" s="153"/>
      <c r="Z13" s="1"/>
      <c r="AA13" s="1"/>
      <c r="AB13" s="1"/>
      <c r="AC13" s="1"/>
      <c r="AD13" s="154"/>
      <c r="AE13" s="154"/>
      <c r="AF13" s="154"/>
      <c r="AG13" s="154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</row>
    <row r="14" spans="1:247" ht="15" customHeight="1" x14ac:dyDescent="0.25">
      <c r="A14" s="50"/>
      <c r="B14" s="125" t="s">
        <v>25</v>
      </c>
      <c r="C14" s="124"/>
      <c r="D14" s="124"/>
      <c r="E14" s="123"/>
      <c r="F14" s="121"/>
      <c r="G14" s="126"/>
      <c r="H14" s="126"/>
      <c r="I14" s="126"/>
      <c r="J14" s="126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127"/>
      <c r="V14" s="127"/>
      <c r="W14" s="50"/>
      <c r="X14" s="50"/>
      <c r="Y14" s="50"/>
      <c r="Z14" s="50"/>
      <c r="AA14" s="50"/>
      <c r="AB14" s="50"/>
      <c r="AC14" s="50"/>
      <c r="AD14" s="154"/>
      <c r="AE14" s="154"/>
      <c r="AF14" s="154"/>
      <c r="AG14" s="154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</row>
    <row r="15" spans="1:247" ht="15" customHeight="1" x14ac:dyDescent="0.25">
      <c r="A15" s="1"/>
      <c r="B15" s="1"/>
      <c r="C15" s="1" t="s">
        <v>26</v>
      </c>
      <c r="D15" s="1"/>
      <c r="E15" s="1"/>
      <c r="F15" s="1"/>
      <c r="G15" s="122"/>
      <c r="H15" s="122"/>
      <c r="I15" s="267"/>
      <c r="J15" s="267"/>
      <c r="K15" s="1"/>
      <c r="L15" s="264"/>
      <c r="M15" s="264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54"/>
      <c r="AE15" s="154"/>
      <c r="AF15" s="154"/>
      <c r="AG15" s="154"/>
    </row>
    <row r="16" spans="1:247" ht="21" customHeight="1" x14ac:dyDescent="0.25">
      <c r="A16" s="1"/>
      <c r="B16" s="1"/>
      <c r="C16" s="288" t="s">
        <v>86</v>
      </c>
      <c r="D16" s="289"/>
      <c r="E16" s="290"/>
      <c r="F16" s="268" t="s">
        <v>24</v>
      </c>
      <c r="G16" s="269"/>
      <c r="H16" s="269"/>
      <c r="I16" s="269"/>
      <c r="J16" s="269"/>
      <c r="K16" s="269"/>
      <c r="L16" s="282" t="s">
        <v>27</v>
      </c>
      <c r="M16" s="283"/>
      <c r="N16" s="283"/>
      <c r="O16" s="28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1" customHeight="1" x14ac:dyDescent="0.25">
      <c r="A17" s="1"/>
      <c r="B17" s="1"/>
      <c r="C17" s="291" t="s">
        <v>4</v>
      </c>
      <c r="D17" s="292"/>
      <c r="E17" s="293"/>
      <c r="F17" s="268" t="s">
        <v>28</v>
      </c>
      <c r="G17" s="275"/>
      <c r="H17" s="268" t="s">
        <v>29</v>
      </c>
      <c r="I17" s="275"/>
      <c r="J17" s="268" t="s">
        <v>30</v>
      </c>
      <c r="K17" s="276"/>
      <c r="L17" s="285"/>
      <c r="M17" s="286"/>
      <c r="N17" s="286"/>
      <c r="O17" s="28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1" customHeight="1" x14ac:dyDescent="0.25">
      <c r="A18" s="1"/>
      <c r="B18" s="1"/>
      <c r="C18" s="294">
        <f>F8*10%</f>
        <v>15</v>
      </c>
      <c r="D18" s="295"/>
      <c r="E18" s="296"/>
      <c r="F18" s="256">
        <v>15</v>
      </c>
      <c r="G18" s="257"/>
      <c r="H18" s="256">
        <v>14.99</v>
      </c>
      <c r="I18" s="257"/>
      <c r="J18" s="256">
        <v>14.99</v>
      </c>
      <c r="K18" s="257"/>
      <c r="L18" s="310">
        <f>MAX(F18:J18)-MIN(F18:J18)</f>
        <v>9.9999999999997868E-3</v>
      </c>
      <c r="M18" s="311"/>
      <c r="N18" s="311"/>
      <c r="O18" s="31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" customHeight="1" x14ac:dyDescent="0.25">
      <c r="A19" s="1"/>
      <c r="B19" s="1"/>
      <c r="C19" s="297">
        <f>F8/2</f>
        <v>75</v>
      </c>
      <c r="D19" s="297"/>
      <c r="E19" s="297"/>
      <c r="F19" s="270">
        <v>75</v>
      </c>
      <c r="G19" s="303"/>
      <c r="H19" s="270">
        <v>75</v>
      </c>
      <c r="I19" s="303"/>
      <c r="J19" s="270">
        <v>75</v>
      </c>
      <c r="K19" s="303"/>
      <c r="L19" s="313">
        <f>MAX(F19:J19)-MIN(F19:J19)</f>
        <v>0</v>
      </c>
      <c r="M19" s="313"/>
      <c r="N19" s="313"/>
      <c r="O19" s="31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" customHeight="1" x14ac:dyDescent="0.25">
      <c r="A20" s="1"/>
      <c r="B20" s="1"/>
      <c r="C20" s="298">
        <f>F8</f>
        <v>150</v>
      </c>
      <c r="D20" s="299"/>
      <c r="E20" s="300"/>
      <c r="F20" s="273">
        <v>150</v>
      </c>
      <c r="G20" s="274"/>
      <c r="H20" s="273">
        <v>150.01</v>
      </c>
      <c r="I20" s="274"/>
      <c r="J20" s="273">
        <v>150.01</v>
      </c>
      <c r="K20" s="274"/>
      <c r="L20" s="314">
        <f>MAX(F20:J20)-MIN(F20:J20)</f>
        <v>9.9999999999909051E-3</v>
      </c>
      <c r="M20" s="315"/>
      <c r="N20" s="315"/>
      <c r="O20" s="31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" customHeight="1" x14ac:dyDescent="0.25">
      <c r="A21" s="50"/>
      <c r="B21" s="50"/>
      <c r="C21" s="301" t="s">
        <v>31</v>
      </c>
      <c r="D21" s="301"/>
      <c r="E21" s="301"/>
      <c r="F21" s="301"/>
      <c r="G21" s="301"/>
      <c r="H21" s="301"/>
      <c r="I21" s="301"/>
      <c r="J21" s="301"/>
      <c r="K21" s="302"/>
      <c r="L21" s="307">
        <f>MAX(L18:L20)</f>
        <v>9.9999999999997868E-3</v>
      </c>
      <c r="M21" s="308"/>
      <c r="N21" s="308"/>
      <c r="O21" s="309"/>
      <c r="P21" s="121"/>
      <c r="Q21" s="128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</row>
    <row r="22" spans="1:29" ht="15" customHeight="1" x14ac:dyDescent="0.25">
      <c r="A22" s="1"/>
      <c r="B22" s="122" t="s">
        <v>12</v>
      </c>
      <c r="C22" s="1"/>
      <c r="D22" s="1"/>
      <c r="E22" s="1"/>
      <c r="F22" s="1"/>
      <c r="G22" s="1"/>
      <c r="H22" s="1"/>
      <c r="I22" s="1"/>
      <c r="J22" s="1"/>
      <c r="K22" s="1"/>
      <c r="P22" s="1"/>
      <c r="Q22" s="264"/>
      <c r="R22" s="264"/>
      <c r="S22" s="286"/>
      <c r="T22" s="286"/>
      <c r="U22" s="1"/>
      <c r="V22" s="1"/>
      <c r="W22" s="1"/>
      <c r="X22" s="1"/>
      <c r="Y22" s="1"/>
      <c r="Z22" s="1"/>
      <c r="AA22" s="1"/>
      <c r="AB22" s="1"/>
      <c r="AC22" s="1"/>
    </row>
    <row r="23" spans="1:29" ht="21" customHeight="1" x14ac:dyDescent="0.25">
      <c r="A23" s="1"/>
      <c r="B23" s="1"/>
      <c r="C23" s="288" t="s">
        <v>86</v>
      </c>
      <c r="D23" s="289"/>
      <c r="E23" s="290"/>
      <c r="F23" s="268" t="s">
        <v>87</v>
      </c>
      <c r="G23" s="280"/>
      <c r="H23" s="280"/>
      <c r="I23" s="280"/>
      <c r="J23" s="280"/>
      <c r="K23" s="280"/>
      <c r="L23" s="280"/>
      <c r="M23" s="280"/>
      <c r="N23" s="280"/>
      <c r="O23" s="280"/>
      <c r="P23" s="280"/>
      <c r="Q23" s="280"/>
      <c r="R23" s="280"/>
      <c r="S23" s="280"/>
      <c r="T23" s="281"/>
      <c r="U23" s="282" t="s">
        <v>8</v>
      </c>
      <c r="V23" s="283"/>
      <c r="W23" s="283"/>
      <c r="X23" s="284"/>
      <c r="Y23" s="340" t="s">
        <v>46</v>
      </c>
      <c r="Z23" s="340"/>
      <c r="AA23" s="340"/>
    </row>
    <row r="24" spans="1:29" ht="21" customHeight="1" x14ac:dyDescent="0.25">
      <c r="A24" s="1"/>
      <c r="B24" s="1"/>
      <c r="C24" s="291" t="s">
        <v>4</v>
      </c>
      <c r="D24" s="292"/>
      <c r="E24" s="293"/>
      <c r="F24" s="268" t="s">
        <v>5</v>
      </c>
      <c r="G24" s="280"/>
      <c r="H24" s="281"/>
      <c r="I24" s="268" t="s">
        <v>88</v>
      </c>
      <c r="J24" s="280"/>
      <c r="K24" s="281"/>
      <c r="L24" s="268" t="s">
        <v>89</v>
      </c>
      <c r="M24" s="280"/>
      <c r="N24" s="281"/>
      <c r="O24" s="268" t="s">
        <v>90</v>
      </c>
      <c r="P24" s="280"/>
      <c r="Q24" s="281"/>
      <c r="R24" s="268" t="s">
        <v>6</v>
      </c>
      <c r="S24" s="280"/>
      <c r="T24" s="281"/>
      <c r="U24" s="285"/>
      <c r="V24" s="286"/>
      <c r="W24" s="286"/>
      <c r="X24" s="287"/>
      <c r="Y24" s="340"/>
      <c r="Z24" s="340"/>
      <c r="AA24" s="340"/>
    </row>
    <row r="25" spans="1:29" ht="21" customHeight="1" x14ac:dyDescent="0.25">
      <c r="A25" s="1"/>
      <c r="B25" s="1"/>
      <c r="C25" s="334">
        <v>0</v>
      </c>
      <c r="D25" s="335"/>
      <c r="E25" s="336"/>
      <c r="F25" s="256">
        <v>0</v>
      </c>
      <c r="G25" s="278"/>
      <c r="H25" s="279"/>
      <c r="I25" s="256">
        <v>0</v>
      </c>
      <c r="J25" s="278"/>
      <c r="K25" s="279"/>
      <c r="L25" s="256">
        <v>0</v>
      </c>
      <c r="M25" s="278"/>
      <c r="N25" s="279"/>
      <c r="O25" s="256">
        <v>0</v>
      </c>
      <c r="P25" s="278"/>
      <c r="Q25" s="279"/>
      <c r="R25" s="304">
        <f t="shared" ref="R25:R44" si="0">AVERAGE(F25:P25)</f>
        <v>0</v>
      </c>
      <c r="S25" s="305"/>
      <c r="T25" s="306"/>
      <c r="U25" s="331">
        <f>_xlfn.STDEV.S(F25:Q25)/SQRT(4)</f>
        <v>0</v>
      </c>
      <c r="V25" s="332"/>
      <c r="W25" s="332"/>
      <c r="X25" s="333"/>
      <c r="Y25" s="330">
        <f>R25-C25</f>
        <v>0</v>
      </c>
      <c r="Z25" s="330"/>
      <c r="AA25" s="330"/>
    </row>
    <row r="26" spans="1:29" ht="21" customHeight="1" x14ac:dyDescent="0.25">
      <c r="A26" s="1"/>
      <c r="B26" s="1"/>
      <c r="C26" s="277">
        <v>1</v>
      </c>
      <c r="D26" s="277"/>
      <c r="E26" s="277"/>
      <c r="F26" s="270">
        <v>1</v>
      </c>
      <c r="G26" s="270"/>
      <c r="H26" s="270"/>
      <c r="I26" s="270">
        <v>1</v>
      </c>
      <c r="J26" s="270"/>
      <c r="K26" s="270"/>
      <c r="L26" s="270">
        <v>1</v>
      </c>
      <c r="M26" s="270"/>
      <c r="N26" s="270"/>
      <c r="O26" s="270">
        <v>1</v>
      </c>
      <c r="P26" s="270"/>
      <c r="Q26" s="270"/>
      <c r="R26" s="271">
        <f t="shared" si="0"/>
        <v>1</v>
      </c>
      <c r="S26" s="271"/>
      <c r="T26" s="271"/>
      <c r="U26" s="331">
        <f t="shared" ref="U26:U44" si="1">_xlfn.STDEV.S(F26:Q26)/SQRT(4)</f>
        <v>0</v>
      </c>
      <c r="V26" s="332"/>
      <c r="W26" s="332"/>
      <c r="X26" s="333"/>
      <c r="Y26" s="330">
        <f t="shared" ref="Y26:Y42" si="2">R26-C26</f>
        <v>0</v>
      </c>
      <c r="Z26" s="330"/>
      <c r="AA26" s="330"/>
    </row>
    <row r="27" spans="1:29" ht="21" customHeight="1" x14ac:dyDescent="0.25">
      <c r="A27" s="1"/>
      <c r="B27" s="1"/>
      <c r="C27" s="277">
        <v>1.5</v>
      </c>
      <c r="D27" s="277"/>
      <c r="E27" s="277"/>
      <c r="F27" s="270">
        <v>1.5</v>
      </c>
      <c r="G27" s="270"/>
      <c r="H27" s="270"/>
      <c r="I27" s="270">
        <v>1.5</v>
      </c>
      <c r="J27" s="270"/>
      <c r="K27" s="270"/>
      <c r="L27" s="270">
        <v>1.5</v>
      </c>
      <c r="M27" s="270"/>
      <c r="N27" s="270"/>
      <c r="O27" s="270">
        <v>1.5</v>
      </c>
      <c r="P27" s="270"/>
      <c r="Q27" s="270"/>
      <c r="R27" s="271">
        <f t="shared" si="0"/>
        <v>1.5</v>
      </c>
      <c r="S27" s="271"/>
      <c r="T27" s="271"/>
      <c r="U27" s="331">
        <f t="shared" si="1"/>
        <v>0</v>
      </c>
      <c r="V27" s="332"/>
      <c r="W27" s="332"/>
      <c r="X27" s="333"/>
      <c r="Y27" s="330">
        <f t="shared" si="2"/>
        <v>0</v>
      </c>
      <c r="Z27" s="330"/>
      <c r="AA27" s="330"/>
    </row>
    <row r="28" spans="1:29" ht="21" customHeight="1" x14ac:dyDescent="0.25">
      <c r="A28" s="1"/>
      <c r="B28" s="1"/>
      <c r="C28" s="277">
        <v>5</v>
      </c>
      <c r="D28" s="277"/>
      <c r="E28" s="277"/>
      <c r="F28" s="270">
        <v>5</v>
      </c>
      <c r="G28" s="270"/>
      <c r="H28" s="270"/>
      <c r="I28" s="270">
        <v>5</v>
      </c>
      <c r="J28" s="270"/>
      <c r="K28" s="270"/>
      <c r="L28" s="270">
        <v>5</v>
      </c>
      <c r="M28" s="270"/>
      <c r="N28" s="270"/>
      <c r="O28" s="270">
        <v>5</v>
      </c>
      <c r="P28" s="270"/>
      <c r="Q28" s="270"/>
      <c r="R28" s="271">
        <f t="shared" si="0"/>
        <v>5</v>
      </c>
      <c r="S28" s="271"/>
      <c r="T28" s="271"/>
      <c r="U28" s="331">
        <f t="shared" si="1"/>
        <v>0</v>
      </c>
      <c r="V28" s="332"/>
      <c r="W28" s="332"/>
      <c r="X28" s="333"/>
      <c r="Y28" s="330">
        <f t="shared" si="2"/>
        <v>0</v>
      </c>
      <c r="Z28" s="330"/>
      <c r="AA28" s="330"/>
    </row>
    <row r="29" spans="1:29" ht="21" customHeight="1" x14ac:dyDescent="0.25">
      <c r="A29" s="1"/>
      <c r="B29" s="1"/>
      <c r="C29" s="277">
        <v>10</v>
      </c>
      <c r="D29" s="277"/>
      <c r="E29" s="277"/>
      <c r="F29" s="270">
        <v>10</v>
      </c>
      <c r="G29" s="270"/>
      <c r="H29" s="270"/>
      <c r="I29" s="270">
        <v>10</v>
      </c>
      <c r="J29" s="270"/>
      <c r="K29" s="270"/>
      <c r="L29" s="270">
        <v>10</v>
      </c>
      <c r="M29" s="270"/>
      <c r="N29" s="270"/>
      <c r="O29" s="270">
        <v>10</v>
      </c>
      <c r="P29" s="270"/>
      <c r="Q29" s="270"/>
      <c r="R29" s="271">
        <f t="shared" si="0"/>
        <v>10</v>
      </c>
      <c r="S29" s="271"/>
      <c r="T29" s="271"/>
      <c r="U29" s="331">
        <f t="shared" si="1"/>
        <v>0</v>
      </c>
      <c r="V29" s="332"/>
      <c r="W29" s="332"/>
      <c r="X29" s="333"/>
      <c r="Y29" s="330">
        <f t="shared" si="2"/>
        <v>0</v>
      </c>
      <c r="Z29" s="330"/>
      <c r="AA29" s="330"/>
    </row>
    <row r="30" spans="1:29" ht="21" customHeight="1" x14ac:dyDescent="0.25">
      <c r="A30" s="1"/>
      <c r="B30" s="1"/>
      <c r="C30" s="277">
        <v>20</v>
      </c>
      <c r="D30" s="277"/>
      <c r="E30" s="277"/>
      <c r="F30" s="270">
        <v>20</v>
      </c>
      <c r="G30" s="270"/>
      <c r="H30" s="270"/>
      <c r="I30" s="270">
        <v>20</v>
      </c>
      <c r="J30" s="270"/>
      <c r="K30" s="270"/>
      <c r="L30" s="270">
        <v>20</v>
      </c>
      <c r="M30" s="270"/>
      <c r="N30" s="270"/>
      <c r="O30" s="270">
        <v>20</v>
      </c>
      <c r="P30" s="270"/>
      <c r="Q30" s="270"/>
      <c r="R30" s="271">
        <f t="shared" si="0"/>
        <v>20</v>
      </c>
      <c r="S30" s="271"/>
      <c r="T30" s="271"/>
      <c r="U30" s="331">
        <f t="shared" si="1"/>
        <v>0</v>
      </c>
      <c r="V30" s="332"/>
      <c r="W30" s="332"/>
      <c r="X30" s="333"/>
      <c r="Y30" s="330">
        <f t="shared" si="2"/>
        <v>0</v>
      </c>
      <c r="Z30" s="330"/>
      <c r="AA30" s="330"/>
    </row>
    <row r="31" spans="1:29" ht="21" customHeight="1" x14ac:dyDescent="0.25">
      <c r="A31" s="1"/>
      <c r="B31" s="1"/>
      <c r="C31" s="277">
        <v>50</v>
      </c>
      <c r="D31" s="277"/>
      <c r="E31" s="277"/>
      <c r="F31" s="270">
        <v>50</v>
      </c>
      <c r="G31" s="270"/>
      <c r="H31" s="270"/>
      <c r="I31" s="270">
        <v>50</v>
      </c>
      <c r="J31" s="270"/>
      <c r="K31" s="270"/>
      <c r="L31" s="270">
        <v>50</v>
      </c>
      <c r="M31" s="270"/>
      <c r="N31" s="270"/>
      <c r="O31" s="270">
        <v>50</v>
      </c>
      <c r="P31" s="270"/>
      <c r="Q31" s="270"/>
      <c r="R31" s="271">
        <f t="shared" si="0"/>
        <v>50</v>
      </c>
      <c r="S31" s="271"/>
      <c r="T31" s="271"/>
      <c r="U31" s="331">
        <f t="shared" si="1"/>
        <v>0</v>
      </c>
      <c r="V31" s="332"/>
      <c r="W31" s="332"/>
      <c r="X31" s="333"/>
      <c r="Y31" s="330">
        <f t="shared" si="2"/>
        <v>0</v>
      </c>
      <c r="Z31" s="330"/>
      <c r="AA31" s="330"/>
    </row>
    <row r="32" spans="1:29" ht="21" customHeight="1" x14ac:dyDescent="0.25">
      <c r="A32" s="1"/>
      <c r="B32" s="1"/>
      <c r="C32" s="277">
        <v>100</v>
      </c>
      <c r="D32" s="277"/>
      <c r="E32" s="277"/>
      <c r="F32" s="270">
        <v>100</v>
      </c>
      <c r="G32" s="270"/>
      <c r="H32" s="270"/>
      <c r="I32" s="270">
        <v>100</v>
      </c>
      <c r="J32" s="270"/>
      <c r="K32" s="270"/>
      <c r="L32" s="270">
        <v>100</v>
      </c>
      <c r="M32" s="270"/>
      <c r="N32" s="270"/>
      <c r="O32" s="270">
        <v>100</v>
      </c>
      <c r="P32" s="270"/>
      <c r="Q32" s="270"/>
      <c r="R32" s="271">
        <f t="shared" si="0"/>
        <v>100</v>
      </c>
      <c r="S32" s="271"/>
      <c r="T32" s="271"/>
      <c r="U32" s="331">
        <f t="shared" si="1"/>
        <v>0</v>
      </c>
      <c r="V32" s="332"/>
      <c r="W32" s="332"/>
      <c r="X32" s="333"/>
      <c r="Y32" s="330">
        <f t="shared" si="2"/>
        <v>0</v>
      </c>
      <c r="Z32" s="330"/>
      <c r="AA32" s="330"/>
    </row>
    <row r="33" spans="1:29" ht="21" customHeight="1" x14ac:dyDescent="0.25">
      <c r="A33" s="1"/>
      <c r="B33" s="1"/>
      <c r="C33" s="277">
        <v>150</v>
      </c>
      <c r="D33" s="277"/>
      <c r="E33" s="277"/>
      <c r="F33" s="270">
        <v>150</v>
      </c>
      <c r="G33" s="270"/>
      <c r="H33" s="270"/>
      <c r="I33" s="270">
        <v>150</v>
      </c>
      <c r="J33" s="270"/>
      <c r="K33" s="270"/>
      <c r="L33" s="270">
        <v>150</v>
      </c>
      <c r="M33" s="270"/>
      <c r="N33" s="270"/>
      <c r="O33" s="270">
        <v>150</v>
      </c>
      <c r="P33" s="270"/>
      <c r="Q33" s="270"/>
      <c r="R33" s="271">
        <f t="shared" si="0"/>
        <v>150</v>
      </c>
      <c r="S33" s="271"/>
      <c r="T33" s="271"/>
      <c r="U33" s="331">
        <f t="shared" si="1"/>
        <v>0</v>
      </c>
      <c r="V33" s="332"/>
      <c r="W33" s="332"/>
      <c r="X33" s="333"/>
      <c r="Y33" s="330">
        <f t="shared" si="2"/>
        <v>0</v>
      </c>
      <c r="Z33" s="330"/>
      <c r="AA33" s="330"/>
    </row>
    <row r="34" spans="1:29" ht="21" customHeight="1" x14ac:dyDescent="0.25">
      <c r="A34" s="1"/>
      <c r="B34" s="1"/>
      <c r="C34" s="277">
        <v>200</v>
      </c>
      <c r="D34" s="277"/>
      <c r="E34" s="277"/>
      <c r="F34" s="270">
        <v>200</v>
      </c>
      <c r="G34" s="270"/>
      <c r="H34" s="270"/>
      <c r="I34" s="270">
        <v>200</v>
      </c>
      <c r="J34" s="270"/>
      <c r="K34" s="270"/>
      <c r="L34" s="270">
        <v>200</v>
      </c>
      <c r="M34" s="270"/>
      <c r="N34" s="270"/>
      <c r="O34" s="270">
        <v>200</v>
      </c>
      <c r="P34" s="270"/>
      <c r="Q34" s="270"/>
      <c r="R34" s="271">
        <f t="shared" si="0"/>
        <v>200</v>
      </c>
      <c r="S34" s="271"/>
      <c r="T34" s="271"/>
      <c r="U34" s="331">
        <f t="shared" si="1"/>
        <v>0</v>
      </c>
      <c r="V34" s="332"/>
      <c r="W34" s="332"/>
      <c r="X34" s="333"/>
      <c r="Y34" s="330">
        <f t="shared" si="2"/>
        <v>0</v>
      </c>
      <c r="Z34" s="330"/>
      <c r="AA34" s="330"/>
    </row>
    <row r="35" spans="1:29" ht="21" customHeight="1" x14ac:dyDescent="0.25">
      <c r="A35" s="1"/>
      <c r="B35" s="1"/>
      <c r="C35" s="277">
        <v>250</v>
      </c>
      <c r="D35" s="277"/>
      <c r="E35" s="277"/>
      <c r="F35" s="270">
        <v>250</v>
      </c>
      <c r="G35" s="270"/>
      <c r="H35" s="270"/>
      <c r="I35" s="270">
        <v>250</v>
      </c>
      <c r="J35" s="270"/>
      <c r="K35" s="270"/>
      <c r="L35" s="270">
        <v>250</v>
      </c>
      <c r="M35" s="270"/>
      <c r="N35" s="270"/>
      <c r="O35" s="270">
        <v>250</v>
      </c>
      <c r="P35" s="270"/>
      <c r="Q35" s="270"/>
      <c r="R35" s="271">
        <f t="shared" si="0"/>
        <v>250</v>
      </c>
      <c r="S35" s="271"/>
      <c r="T35" s="271"/>
      <c r="U35" s="331">
        <f t="shared" si="1"/>
        <v>0</v>
      </c>
      <c r="V35" s="332"/>
      <c r="W35" s="332"/>
      <c r="X35" s="333"/>
      <c r="Y35" s="330">
        <f t="shared" si="2"/>
        <v>0</v>
      </c>
      <c r="Z35" s="330"/>
      <c r="AA35" s="330"/>
    </row>
    <row r="36" spans="1:29" ht="21" customHeight="1" x14ac:dyDescent="0.25">
      <c r="A36" s="1"/>
      <c r="B36" s="1"/>
      <c r="C36" s="277">
        <v>300</v>
      </c>
      <c r="D36" s="277"/>
      <c r="E36" s="277"/>
      <c r="F36" s="270">
        <v>300</v>
      </c>
      <c r="G36" s="270"/>
      <c r="H36" s="270"/>
      <c r="I36" s="270">
        <v>300</v>
      </c>
      <c r="J36" s="270"/>
      <c r="K36" s="270"/>
      <c r="L36" s="270">
        <v>300</v>
      </c>
      <c r="M36" s="270"/>
      <c r="N36" s="270"/>
      <c r="O36" s="270">
        <v>300</v>
      </c>
      <c r="P36" s="270"/>
      <c r="Q36" s="270"/>
      <c r="R36" s="271">
        <f t="shared" si="0"/>
        <v>300</v>
      </c>
      <c r="S36" s="271"/>
      <c r="T36" s="271"/>
      <c r="U36" s="331">
        <f t="shared" si="1"/>
        <v>0</v>
      </c>
      <c r="V36" s="332"/>
      <c r="W36" s="332"/>
      <c r="X36" s="333"/>
      <c r="Y36" s="330">
        <f t="shared" si="2"/>
        <v>0</v>
      </c>
      <c r="Z36" s="330"/>
      <c r="AA36" s="330"/>
    </row>
    <row r="37" spans="1:29" ht="21" customHeight="1" x14ac:dyDescent="0.25">
      <c r="A37" s="1"/>
      <c r="B37" s="1"/>
      <c r="C37" s="277">
        <v>400</v>
      </c>
      <c r="D37" s="277"/>
      <c r="E37" s="277"/>
      <c r="F37" s="266">
        <v>400</v>
      </c>
      <c r="G37" s="266"/>
      <c r="H37" s="266"/>
      <c r="I37" s="266">
        <v>400</v>
      </c>
      <c r="J37" s="266"/>
      <c r="K37" s="266"/>
      <c r="L37" s="266">
        <v>400</v>
      </c>
      <c r="M37" s="266"/>
      <c r="N37" s="266"/>
      <c r="O37" s="266">
        <v>400</v>
      </c>
      <c r="P37" s="266"/>
      <c r="Q37" s="266"/>
      <c r="R37" s="271">
        <f t="shared" si="0"/>
        <v>400</v>
      </c>
      <c r="S37" s="271"/>
      <c r="T37" s="271"/>
      <c r="U37" s="331">
        <f t="shared" si="1"/>
        <v>0</v>
      </c>
      <c r="V37" s="332"/>
      <c r="W37" s="332"/>
      <c r="X37" s="333"/>
      <c r="Y37" s="330">
        <f t="shared" si="2"/>
        <v>0</v>
      </c>
      <c r="Z37" s="330"/>
      <c r="AA37" s="330"/>
    </row>
    <row r="38" spans="1:29" ht="21" customHeight="1" x14ac:dyDescent="0.25">
      <c r="A38" s="1"/>
      <c r="B38" s="1"/>
      <c r="C38" s="277">
        <v>500</v>
      </c>
      <c r="D38" s="277"/>
      <c r="E38" s="277"/>
      <c r="F38" s="266">
        <v>500</v>
      </c>
      <c r="G38" s="266"/>
      <c r="H38" s="266"/>
      <c r="I38" s="266">
        <v>500</v>
      </c>
      <c r="J38" s="266"/>
      <c r="K38" s="266"/>
      <c r="L38" s="266">
        <v>500</v>
      </c>
      <c r="M38" s="266"/>
      <c r="N38" s="266"/>
      <c r="O38" s="266">
        <v>500</v>
      </c>
      <c r="P38" s="266"/>
      <c r="Q38" s="266"/>
      <c r="R38" s="271">
        <f t="shared" si="0"/>
        <v>500</v>
      </c>
      <c r="S38" s="271"/>
      <c r="T38" s="271"/>
      <c r="U38" s="331">
        <f t="shared" si="1"/>
        <v>0</v>
      </c>
      <c r="V38" s="332"/>
      <c r="W38" s="332"/>
      <c r="X38" s="333"/>
      <c r="Y38" s="330">
        <f t="shared" si="2"/>
        <v>0</v>
      </c>
      <c r="Z38" s="330"/>
      <c r="AA38" s="330"/>
    </row>
    <row r="39" spans="1:29" ht="21" customHeight="1" x14ac:dyDescent="0.25">
      <c r="A39" s="1"/>
      <c r="B39" s="1"/>
      <c r="C39" s="277">
        <v>600</v>
      </c>
      <c r="D39" s="277"/>
      <c r="E39" s="277"/>
      <c r="F39" s="266">
        <v>600</v>
      </c>
      <c r="G39" s="266"/>
      <c r="H39" s="266"/>
      <c r="I39" s="266">
        <v>600</v>
      </c>
      <c r="J39" s="266"/>
      <c r="K39" s="266"/>
      <c r="L39" s="266">
        <v>600</v>
      </c>
      <c r="M39" s="266"/>
      <c r="N39" s="266"/>
      <c r="O39" s="266">
        <v>600</v>
      </c>
      <c r="P39" s="266"/>
      <c r="Q39" s="266"/>
      <c r="R39" s="271">
        <f t="shared" si="0"/>
        <v>600</v>
      </c>
      <c r="S39" s="271"/>
      <c r="T39" s="271"/>
      <c r="U39" s="331">
        <f t="shared" si="1"/>
        <v>0</v>
      </c>
      <c r="V39" s="332"/>
      <c r="W39" s="332"/>
      <c r="X39" s="333"/>
      <c r="Y39" s="330">
        <f t="shared" si="2"/>
        <v>0</v>
      </c>
      <c r="Z39" s="330"/>
      <c r="AA39" s="330"/>
    </row>
    <row r="40" spans="1:29" ht="21" customHeight="1" x14ac:dyDescent="0.25">
      <c r="A40" s="1"/>
      <c r="B40" s="1"/>
      <c r="C40" s="277">
        <v>700</v>
      </c>
      <c r="D40" s="277"/>
      <c r="E40" s="277"/>
      <c r="F40" s="266">
        <v>700</v>
      </c>
      <c r="G40" s="266"/>
      <c r="H40" s="266"/>
      <c r="I40" s="266">
        <v>700</v>
      </c>
      <c r="J40" s="266"/>
      <c r="K40" s="266"/>
      <c r="L40" s="266">
        <v>700</v>
      </c>
      <c r="M40" s="266"/>
      <c r="N40" s="266"/>
      <c r="O40" s="266">
        <v>700</v>
      </c>
      <c r="P40" s="266"/>
      <c r="Q40" s="266"/>
      <c r="R40" s="271">
        <f t="shared" si="0"/>
        <v>700</v>
      </c>
      <c r="S40" s="271"/>
      <c r="T40" s="271"/>
      <c r="U40" s="331">
        <f t="shared" si="1"/>
        <v>0</v>
      </c>
      <c r="V40" s="332"/>
      <c r="W40" s="332"/>
      <c r="X40" s="333"/>
      <c r="Y40" s="330">
        <f t="shared" si="2"/>
        <v>0</v>
      </c>
      <c r="Z40" s="330"/>
      <c r="AA40" s="330"/>
    </row>
    <row r="41" spans="1:29" ht="21" customHeight="1" x14ac:dyDescent="0.25">
      <c r="A41" s="1"/>
      <c r="B41" s="1"/>
      <c r="C41" s="277">
        <v>800</v>
      </c>
      <c r="D41" s="277"/>
      <c r="E41" s="277"/>
      <c r="F41" s="266">
        <v>800</v>
      </c>
      <c r="G41" s="266"/>
      <c r="H41" s="266"/>
      <c r="I41" s="266">
        <v>800</v>
      </c>
      <c r="J41" s="266"/>
      <c r="K41" s="266"/>
      <c r="L41" s="266">
        <v>800</v>
      </c>
      <c r="M41" s="266"/>
      <c r="N41" s="266"/>
      <c r="O41" s="266">
        <v>800</v>
      </c>
      <c r="P41" s="266"/>
      <c r="Q41" s="266"/>
      <c r="R41" s="271">
        <f t="shared" si="0"/>
        <v>800</v>
      </c>
      <c r="S41" s="271"/>
      <c r="T41" s="271"/>
      <c r="U41" s="331">
        <f t="shared" si="1"/>
        <v>0</v>
      </c>
      <c r="V41" s="332"/>
      <c r="W41" s="332"/>
      <c r="X41" s="333"/>
      <c r="Y41" s="330">
        <f t="shared" si="2"/>
        <v>0</v>
      </c>
      <c r="Z41" s="330"/>
      <c r="AA41" s="330"/>
    </row>
    <row r="42" spans="1:29" ht="21" customHeight="1" x14ac:dyDescent="0.25">
      <c r="A42" s="1"/>
      <c r="B42" s="1"/>
      <c r="C42" s="277">
        <v>900</v>
      </c>
      <c r="D42" s="277"/>
      <c r="E42" s="277"/>
      <c r="F42" s="266">
        <v>900</v>
      </c>
      <c r="G42" s="266"/>
      <c r="H42" s="266"/>
      <c r="I42" s="266">
        <v>900</v>
      </c>
      <c r="J42" s="266"/>
      <c r="K42" s="266"/>
      <c r="L42" s="266">
        <v>900</v>
      </c>
      <c r="M42" s="266"/>
      <c r="N42" s="266"/>
      <c r="O42" s="266">
        <v>900</v>
      </c>
      <c r="P42" s="266"/>
      <c r="Q42" s="266"/>
      <c r="R42" s="271">
        <f t="shared" si="0"/>
        <v>900</v>
      </c>
      <c r="S42" s="271"/>
      <c r="T42" s="271"/>
      <c r="U42" s="331">
        <f t="shared" si="1"/>
        <v>0</v>
      </c>
      <c r="V42" s="332"/>
      <c r="W42" s="332"/>
      <c r="X42" s="333"/>
      <c r="Y42" s="330">
        <f t="shared" si="2"/>
        <v>0</v>
      </c>
      <c r="Z42" s="330"/>
      <c r="AA42" s="330"/>
    </row>
    <row r="43" spans="1:29" ht="21" customHeight="1" x14ac:dyDescent="0.25">
      <c r="A43" s="1"/>
      <c r="B43" s="1"/>
      <c r="C43" s="277">
        <v>1000</v>
      </c>
      <c r="D43" s="277"/>
      <c r="E43" s="277"/>
      <c r="F43" s="266">
        <v>1000</v>
      </c>
      <c r="G43" s="266"/>
      <c r="H43" s="266"/>
      <c r="I43" s="266">
        <v>1000</v>
      </c>
      <c r="J43" s="266"/>
      <c r="K43" s="266"/>
      <c r="L43" s="266">
        <v>1000</v>
      </c>
      <c r="M43" s="266"/>
      <c r="N43" s="266"/>
      <c r="O43" s="266">
        <v>1000</v>
      </c>
      <c r="P43" s="266"/>
      <c r="Q43" s="266"/>
      <c r="R43" s="271">
        <f t="shared" si="0"/>
        <v>1000</v>
      </c>
      <c r="S43" s="271"/>
      <c r="T43" s="271"/>
      <c r="U43" s="331">
        <f t="shared" si="1"/>
        <v>0</v>
      </c>
      <c r="V43" s="332"/>
      <c r="W43" s="332"/>
      <c r="X43" s="333"/>
      <c r="Y43" s="330">
        <f>R43-C43</f>
        <v>0</v>
      </c>
      <c r="Z43" s="330"/>
      <c r="AA43" s="330"/>
    </row>
    <row r="44" spans="1:29" ht="21" customHeight="1" x14ac:dyDescent="0.25">
      <c r="A44" s="1"/>
      <c r="B44" s="1"/>
      <c r="C44" s="327">
        <v>1500</v>
      </c>
      <c r="D44" s="328"/>
      <c r="E44" s="329"/>
      <c r="F44" s="317">
        <v>1500.01</v>
      </c>
      <c r="G44" s="318"/>
      <c r="H44" s="319"/>
      <c r="I44" s="317">
        <v>1500.01</v>
      </c>
      <c r="J44" s="318"/>
      <c r="K44" s="319"/>
      <c r="L44" s="317">
        <v>1500.01</v>
      </c>
      <c r="M44" s="318"/>
      <c r="N44" s="319"/>
      <c r="O44" s="317">
        <v>1500.01</v>
      </c>
      <c r="P44" s="318"/>
      <c r="Q44" s="319"/>
      <c r="R44" s="320">
        <f t="shared" si="0"/>
        <v>1500.01</v>
      </c>
      <c r="S44" s="321"/>
      <c r="T44" s="322"/>
      <c r="U44" s="331">
        <f t="shared" si="1"/>
        <v>0</v>
      </c>
      <c r="V44" s="332"/>
      <c r="W44" s="332"/>
      <c r="X44" s="333"/>
      <c r="Y44" s="330">
        <f>R44-C44</f>
        <v>9.9999999999909051E-3</v>
      </c>
      <c r="Z44" s="330"/>
      <c r="AA44" s="330"/>
    </row>
    <row r="45" spans="1:29" ht="15" customHeight="1" x14ac:dyDescent="0.25">
      <c r="A45" s="2"/>
      <c r="B45" s="2"/>
      <c r="C45" s="155"/>
      <c r="D45" s="155"/>
      <c r="E45" s="155"/>
      <c r="F45" s="156"/>
      <c r="G45" s="156"/>
      <c r="H45" s="156"/>
      <c r="I45" s="156"/>
      <c r="J45" s="156"/>
      <c r="K45" s="156"/>
      <c r="L45" s="156"/>
      <c r="M45" s="156"/>
      <c r="N45" s="156"/>
      <c r="O45" s="156"/>
      <c r="P45" s="156"/>
      <c r="Q45" s="156"/>
      <c r="R45" s="157"/>
      <c r="S45" s="157"/>
      <c r="T45" s="157"/>
      <c r="U45" s="49"/>
      <c r="V45" s="49"/>
      <c r="W45" s="49"/>
      <c r="X45" s="49"/>
      <c r="Y45" s="49"/>
      <c r="Z45" s="1"/>
      <c r="AA45" s="2"/>
    </row>
    <row r="46" spans="1:29" ht="15" customHeight="1" x14ac:dyDescent="0.25">
      <c r="A46" s="1"/>
      <c r="B46" s="122" t="s">
        <v>13</v>
      </c>
      <c r="C46" s="1"/>
      <c r="D46" s="1"/>
      <c r="E46" s="1"/>
      <c r="F46" s="1"/>
      <c r="G46" s="1"/>
      <c r="H46" s="1"/>
      <c r="I46" s="1"/>
      <c r="J46" s="1"/>
      <c r="K46" s="4"/>
      <c r="Q46" s="4"/>
      <c r="R46" s="4"/>
      <c r="S46" s="1"/>
      <c r="T46" s="1"/>
      <c r="U46" s="1"/>
      <c r="V46" s="1"/>
      <c r="W46" s="1"/>
      <c r="X46" s="1"/>
      <c r="Y46" s="1"/>
      <c r="Z46" s="1"/>
      <c r="AA46" s="1"/>
      <c r="AB46" s="2"/>
      <c r="AC46" s="2"/>
    </row>
    <row r="47" spans="1:29" ht="21" customHeight="1" x14ac:dyDescent="0.25">
      <c r="A47" s="1"/>
      <c r="B47" s="1"/>
      <c r="C47" s="288" t="s">
        <v>86</v>
      </c>
      <c r="D47" s="289"/>
      <c r="E47" s="290"/>
      <c r="F47" s="268" t="s">
        <v>87</v>
      </c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1"/>
      <c r="U47" s="282" t="s">
        <v>8</v>
      </c>
      <c r="V47" s="283"/>
      <c r="W47" s="283"/>
      <c r="X47" s="284"/>
      <c r="Y47" s="340" t="s">
        <v>46</v>
      </c>
      <c r="Z47" s="340"/>
      <c r="AA47" s="340"/>
    </row>
    <row r="48" spans="1:29" ht="21" customHeight="1" x14ac:dyDescent="0.25">
      <c r="A48" s="1"/>
      <c r="B48" s="1"/>
      <c r="C48" s="291" t="s">
        <v>4</v>
      </c>
      <c r="D48" s="292"/>
      <c r="E48" s="293"/>
      <c r="F48" s="268" t="s">
        <v>5</v>
      </c>
      <c r="G48" s="280"/>
      <c r="H48" s="281"/>
      <c r="I48" s="268" t="s">
        <v>88</v>
      </c>
      <c r="J48" s="280"/>
      <c r="K48" s="281"/>
      <c r="L48" s="268" t="s">
        <v>89</v>
      </c>
      <c r="M48" s="280"/>
      <c r="N48" s="281"/>
      <c r="O48" s="268" t="s">
        <v>90</v>
      </c>
      <c r="P48" s="280"/>
      <c r="Q48" s="281"/>
      <c r="R48" s="268" t="s">
        <v>6</v>
      </c>
      <c r="S48" s="280"/>
      <c r="T48" s="281"/>
      <c r="U48" s="285"/>
      <c r="V48" s="286"/>
      <c r="W48" s="286"/>
      <c r="X48" s="287"/>
      <c r="Y48" s="340"/>
      <c r="Z48" s="340"/>
      <c r="AA48" s="340"/>
    </row>
    <row r="49" spans="1:27" ht="21" customHeight="1" x14ac:dyDescent="0.25">
      <c r="A49" s="1"/>
      <c r="B49" s="1"/>
      <c r="C49" s="334">
        <v>0</v>
      </c>
      <c r="D49" s="335"/>
      <c r="E49" s="336"/>
      <c r="F49" s="256">
        <v>0</v>
      </c>
      <c r="G49" s="278"/>
      <c r="H49" s="279"/>
      <c r="I49" s="256">
        <v>0</v>
      </c>
      <c r="J49" s="278"/>
      <c r="K49" s="279"/>
      <c r="L49" s="256">
        <v>0</v>
      </c>
      <c r="M49" s="278"/>
      <c r="N49" s="279"/>
      <c r="O49" s="256">
        <v>0</v>
      </c>
      <c r="P49" s="278"/>
      <c r="Q49" s="279"/>
      <c r="R49" s="304">
        <f t="shared" ref="R49:R68" si="3">AVERAGE(F49:P49)</f>
        <v>0</v>
      </c>
      <c r="S49" s="305"/>
      <c r="T49" s="306"/>
      <c r="U49" s="331">
        <f>_xlfn.STDEV.S(F49:Q49)/SQRT(4)</f>
        <v>0</v>
      </c>
      <c r="V49" s="332"/>
      <c r="W49" s="332"/>
      <c r="X49" s="333"/>
      <c r="Y49" s="330">
        <f>R49-C49</f>
        <v>0</v>
      </c>
      <c r="Z49" s="330"/>
      <c r="AA49" s="330"/>
    </row>
    <row r="50" spans="1:27" ht="21" customHeight="1" x14ac:dyDescent="0.25">
      <c r="A50" s="1"/>
      <c r="B50" s="1"/>
      <c r="C50" s="277">
        <v>1</v>
      </c>
      <c r="D50" s="277"/>
      <c r="E50" s="277"/>
      <c r="F50" s="270">
        <v>1</v>
      </c>
      <c r="G50" s="270"/>
      <c r="H50" s="270"/>
      <c r="I50" s="270">
        <v>1</v>
      </c>
      <c r="J50" s="270"/>
      <c r="K50" s="270"/>
      <c r="L50" s="270">
        <v>1</v>
      </c>
      <c r="M50" s="270"/>
      <c r="N50" s="270"/>
      <c r="O50" s="270">
        <v>1</v>
      </c>
      <c r="P50" s="270"/>
      <c r="Q50" s="270"/>
      <c r="R50" s="271">
        <f t="shared" si="3"/>
        <v>1</v>
      </c>
      <c r="S50" s="271"/>
      <c r="T50" s="271"/>
      <c r="U50" s="331">
        <f t="shared" ref="U50:U68" si="4">_xlfn.STDEV.S(F50:Q50)/SQRT(4)</f>
        <v>0</v>
      </c>
      <c r="V50" s="332"/>
      <c r="W50" s="332"/>
      <c r="X50" s="333"/>
      <c r="Y50" s="330">
        <f t="shared" ref="Y50:Y66" si="5">R50-C50</f>
        <v>0</v>
      </c>
      <c r="Z50" s="330"/>
      <c r="AA50" s="330"/>
    </row>
    <row r="51" spans="1:27" ht="21" customHeight="1" x14ac:dyDescent="0.25">
      <c r="A51" s="1"/>
      <c r="B51" s="1"/>
      <c r="C51" s="277">
        <v>1.5</v>
      </c>
      <c r="D51" s="277"/>
      <c r="E51" s="277"/>
      <c r="F51" s="270">
        <v>1.5</v>
      </c>
      <c r="G51" s="270"/>
      <c r="H51" s="270"/>
      <c r="I51" s="270">
        <v>1.5</v>
      </c>
      <c r="J51" s="270"/>
      <c r="K51" s="270"/>
      <c r="L51" s="270">
        <v>1.5</v>
      </c>
      <c r="M51" s="270"/>
      <c r="N51" s="270"/>
      <c r="O51" s="270">
        <v>1.5</v>
      </c>
      <c r="P51" s="270"/>
      <c r="Q51" s="270"/>
      <c r="R51" s="271">
        <f t="shared" si="3"/>
        <v>1.5</v>
      </c>
      <c r="S51" s="271"/>
      <c r="T51" s="271"/>
      <c r="U51" s="331">
        <f t="shared" si="4"/>
        <v>0</v>
      </c>
      <c r="V51" s="332"/>
      <c r="W51" s="332"/>
      <c r="X51" s="333"/>
      <c r="Y51" s="330">
        <f t="shared" si="5"/>
        <v>0</v>
      </c>
      <c r="Z51" s="330"/>
      <c r="AA51" s="330"/>
    </row>
    <row r="52" spans="1:27" ht="21" customHeight="1" x14ac:dyDescent="0.25">
      <c r="A52" s="1"/>
      <c r="B52" s="1"/>
      <c r="C52" s="277">
        <v>5</v>
      </c>
      <c r="D52" s="277"/>
      <c r="E52" s="277"/>
      <c r="F52" s="270">
        <v>5</v>
      </c>
      <c r="G52" s="270"/>
      <c r="H52" s="270"/>
      <c r="I52" s="270">
        <v>5</v>
      </c>
      <c r="J52" s="270"/>
      <c r="K52" s="270"/>
      <c r="L52" s="270">
        <v>5</v>
      </c>
      <c r="M52" s="270"/>
      <c r="N52" s="270"/>
      <c r="O52" s="270">
        <v>5</v>
      </c>
      <c r="P52" s="270"/>
      <c r="Q52" s="270"/>
      <c r="R52" s="271">
        <f t="shared" si="3"/>
        <v>5</v>
      </c>
      <c r="S52" s="271"/>
      <c r="T52" s="271"/>
      <c r="U52" s="331">
        <f t="shared" si="4"/>
        <v>0</v>
      </c>
      <c r="V52" s="332"/>
      <c r="W52" s="332"/>
      <c r="X52" s="333"/>
      <c r="Y52" s="330">
        <f t="shared" si="5"/>
        <v>0</v>
      </c>
      <c r="Z52" s="330"/>
      <c r="AA52" s="330"/>
    </row>
    <row r="53" spans="1:27" ht="21" customHeight="1" x14ac:dyDescent="0.25">
      <c r="A53" s="1"/>
      <c r="B53" s="1"/>
      <c r="C53" s="277">
        <v>10</v>
      </c>
      <c r="D53" s="277"/>
      <c r="E53" s="277"/>
      <c r="F53" s="270">
        <v>10</v>
      </c>
      <c r="G53" s="270"/>
      <c r="H53" s="270"/>
      <c r="I53" s="270">
        <v>10</v>
      </c>
      <c r="J53" s="270"/>
      <c r="K53" s="270"/>
      <c r="L53" s="270">
        <v>10</v>
      </c>
      <c r="M53" s="270"/>
      <c r="N53" s="270"/>
      <c r="O53" s="270">
        <v>10</v>
      </c>
      <c r="P53" s="270"/>
      <c r="Q53" s="270"/>
      <c r="R53" s="271">
        <f t="shared" si="3"/>
        <v>10</v>
      </c>
      <c r="S53" s="271"/>
      <c r="T53" s="271"/>
      <c r="U53" s="331">
        <f t="shared" si="4"/>
        <v>0</v>
      </c>
      <c r="V53" s="332"/>
      <c r="W53" s="332"/>
      <c r="X53" s="333"/>
      <c r="Y53" s="330">
        <f t="shared" si="5"/>
        <v>0</v>
      </c>
      <c r="Z53" s="330"/>
      <c r="AA53" s="330"/>
    </row>
    <row r="54" spans="1:27" ht="21" customHeight="1" x14ac:dyDescent="0.25">
      <c r="A54" s="1"/>
      <c r="B54" s="1"/>
      <c r="C54" s="277">
        <v>20</v>
      </c>
      <c r="D54" s="277"/>
      <c r="E54" s="277"/>
      <c r="F54" s="270">
        <v>20</v>
      </c>
      <c r="G54" s="270"/>
      <c r="H54" s="270"/>
      <c r="I54" s="270">
        <v>20</v>
      </c>
      <c r="J54" s="270"/>
      <c r="K54" s="270"/>
      <c r="L54" s="270">
        <v>20</v>
      </c>
      <c r="M54" s="270"/>
      <c r="N54" s="270"/>
      <c r="O54" s="270">
        <v>20</v>
      </c>
      <c r="P54" s="270"/>
      <c r="Q54" s="270"/>
      <c r="R54" s="271">
        <f t="shared" si="3"/>
        <v>20</v>
      </c>
      <c r="S54" s="271"/>
      <c r="T54" s="271"/>
      <c r="U54" s="331">
        <f t="shared" si="4"/>
        <v>0</v>
      </c>
      <c r="V54" s="332"/>
      <c r="W54" s="332"/>
      <c r="X54" s="333"/>
      <c r="Y54" s="330">
        <f t="shared" si="5"/>
        <v>0</v>
      </c>
      <c r="Z54" s="330"/>
      <c r="AA54" s="330"/>
    </row>
    <row r="55" spans="1:27" ht="21" customHeight="1" x14ac:dyDescent="0.25">
      <c r="A55" s="1"/>
      <c r="B55" s="1"/>
      <c r="C55" s="277">
        <v>50</v>
      </c>
      <c r="D55" s="277"/>
      <c r="E55" s="277"/>
      <c r="F55" s="270">
        <v>50</v>
      </c>
      <c r="G55" s="270"/>
      <c r="H55" s="270"/>
      <c r="I55" s="270">
        <v>50</v>
      </c>
      <c r="J55" s="270"/>
      <c r="K55" s="270"/>
      <c r="L55" s="270">
        <v>50</v>
      </c>
      <c r="M55" s="270"/>
      <c r="N55" s="270"/>
      <c r="O55" s="270">
        <v>50</v>
      </c>
      <c r="P55" s="270"/>
      <c r="Q55" s="270"/>
      <c r="R55" s="271">
        <f t="shared" si="3"/>
        <v>50</v>
      </c>
      <c r="S55" s="271"/>
      <c r="T55" s="271"/>
      <c r="U55" s="331">
        <f t="shared" si="4"/>
        <v>0</v>
      </c>
      <c r="V55" s="332"/>
      <c r="W55" s="332"/>
      <c r="X55" s="333"/>
      <c r="Y55" s="330">
        <f t="shared" si="5"/>
        <v>0</v>
      </c>
      <c r="Z55" s="330"/>
      <c r="AA55" s="330"/>
    </row>
    <row r="56" spans="1:27" ht="21" customHeight="1" x14ac:dyDescent="0.25">
      <c r="A56" s="1"/>
      <c r="B56" s="1"/>
      <c r="C56" s="277">
        <v>100</v>
      </c>
      <c r="D56" s="277"/>
      <c r="E56" s="277"/>
      <c r="F56" s="270">
        <v>100</v>
      </c>
      <c r="G56" s="270"/>
      <c r="H56" s="270"/>
      <c r="I56" s="270">
        <v>100</v>
      </c>
      <c r="J56" s="270"/>
      <c r="K56" s="270"/>
      <c r="L56" s="270">
        <v>100</v>
      </c>
      <c r="M56" s="270"/>
      <c r="N56" s="270"/>
      <c r="O56" s="270">
        <v>100</v>
      </c>
      <c r="P56" s="270"/>
      <c r="Q56" s="270"/>
      <c r="R56" s="271">
        <f t="shared" si="3"/>
        <v>100</v>
      </c>
      <c r="S56" s="271"/>
      <c r="T56" s="271"/>
      <c r="U56" s="331">
        <f t="shared" si="4"/>
        <v>0</v>
      </c>
      <c r="V56" s="332"/>
      <c r="W56" s="332"/>
      <c r="X56" s="333"/>
      <c r="Y56" s="330">
        <f t="shared" si="5"/>
        <v>0</v>
      </c>
      <c r="Z56" s="330"/>
      <c r="AA56" s="330"/>
    </row>
    <row r="57" spans="1:27" ht="21" customHeight="1" x14ac:dyDescent="0.25">
      <c r="A57" s="1"/>
      <c r="B57" s="1"/>
      <c r="C57" s="277">
        <v>150</v>
      </c>
      <c r="D57" s="277"/>
      <c r="E57" s="277"/>
      <c r="F57" s="270">
        <v>150</v>
      </c>
      <c r="G57" s="270"/>
      <c r="H57" s="270"/>
      <c r="I57" s="270">
        <v>150</v>
      </c>
      <c r="J57" s="270"/>
      <c r="K57" s="270"/>
      <c r="L57" s="270">
        <v>150</v>
      </c>
      <c r="M57" s="270"/>
      <c r="N57" s="270"/>
      <c r="O57" s="270">
        <v>150</v>
      </c>
      <c r="P57" s="270"/>
      <c r="Q57" s="270"/>
      <c r="R57" s="271">
        <f t="shared" si="3"/>
        <v>150</v>
      </c>
      <c r="S57" s="271"/>
      <c r="T57" s="271"/>
      <c r="U57" s="331">
        <f t="shared" si="4"/>
        <v>0</v>
      </c>
      <c r="V57" s="332"/>
      <c r="W57" s="332"/>
      <c r="X57" s="333"/>
      <c r="Y57" s="330">
        <f t="shared" si="5"/>
        <v>0</v>
      </c>
      <c r="Z57" s="330"/>
      <c r="AA57" s="330"/>
    </row>
    <row r="58" spans="1:27" ht="21" customHeight="1" x14ac:dyDescent="0.25">
      <c r="A58" s="1"/>
      <c r="B58" s="1"/>
      <c r="C58" s="277">
        <v>200</v>
      </c>
      <c r="D58" s="277"/>
      <c r="E58" s="277"/>
      <c r="F58" s="270">
        <v>200</v>
      </c>
      <c r="G58" s="270"/>
      <c r="H58" s="270"/>
      <c r="I58" s="270">
        <v>200</v>
      </c>
      <c r="J58" s="270"/>
      <c r="K58" s="270"/>
      <c r="L58" s="270">
        <v>200</v>
      </c>
      <c r="M58" s="270"/>
      <c r="N58" s="270"/>
      <c r="O58" s="270">
        <v>200</v>
      </c>
      <c r="P58" s="270"/>
      <c r="Q58" s="270"/>
      <c r="R58" s="271">
        <f t="shared" si="3"/>
        <v>200</v>
      </c>
      <c r="S58" s="271"/>
      <c r="T58" s="271"/>
      <c r="U58" s="331">
        <f t="shared" si="4"/>
        <v>0</v>
      </c>
      <c r="V58" s="332"/>
      <c r="W58" s="332"/>
      <c r="X58" s="333"/>
      <c r="Y58" s="330">
        <f t="shared" si="5"/>
        <v>0</v>
      </c>
      <c r="Z58" s="330"/>
      <c r="AA58" s="330"/>
    </row>
    <row r="59" spans="1:27" ht="21" customHeight="1" x14ac:dyDescent="0.25">
      <c r="A59" s="1"/>
      <c r="B59" s="1"/>
      <c r="C59" s="277">
        <v>250</v>
      </c>
      <c r="D59" s="277"/>
      <c r="E59" s="277"/>
      <c r="F59" s="270">
        <v>250</v>
      </c>
      <c r="G59" s="270"/>
      <c r="H59" s="270"/>
      <c r="I59" s="270">
        <v>250</v>
      </c>
      <c r="J59" s="270"/>
      <c r="K59" s="270"/>
      <c r="L59" s="270">
        <v>250</v>
      </c>
      <c r="M59" s="270"/>
      <c r="N59" s="270"/>
      <c r="O59" s="270">
        <v>250</v>
      </c>
      <c r="P59" s="270"/>
      <c r="Q59" s="270"/>
      <c r="R59" s="271">
        <f t="shared" si="3"/>
        <v>250</v>
      </c>
      <c r="S59" s="271"/>
      <c r="T59" s="271"/>
      <c r="U59" s="331">
        <f t="shared" si="4"/>
        <v>0</v>
      </c>
      <c r="V59" s="332"/>
      <c r="W59" s="332"/>
      <c r="X59" s="333"/>
      <c r="Y59" s="330">
        <f t="shared" si="5"/>
        <v>0</v>
      </c>
      <c r="Z59" s="330"/>
      <c r="AA59" s="330"/>
    </row>
    <row r="60" spans="1:27" ht="21" customHeight="1" x14ac:dyDescent="0.25">
      <c r="A60" s="1"/>
      <c r="B60" s="1"/>
      <c r="C60" s="277">
        <v>300</v>
      </c>
      <c r="D60" s="277"/>
      <c r="E60" s="277"/>
      <c r="F60" s="270">
        <v>300</v>
      </c>
      <c r="G60" s="270"/>
      <c r="H60" s="270"/>
      <c r="I60" s="270">
        <v>300</v>
      </c>
      <c r="J60" s="270"/>
      <c r="K60" s="270"/>
      <c r="L60" s="270">
        <v>300</v>
      </c>
      <c r="M60" s="270"/>
      <c r="N60" s="270"/>
      <c r="O60" s="270">
        <v>300</v>
      </c>
      <c r="P60" s="270"/>
      <c r="Q60" s="270"/>
      <c r="R60" s="271">
        <f t="shared" si="3"/>
        <v>300</v>
      </c>
      <c r="S60" s="271"/>
      <c r="T60" s="271"/>
      <c r="U60" s="331">
        <f t="shared" si="4"/>
        <v>0</v>
      </c>
      <c r="V60" s="332"/>
      <c r="W60" s="332"/>
      <c r="X60" s="333"/>
      <c r="Y60" s="330">
        <f t="shared" si="5"/>
        <v>0</v>
      </c>
      <c r="Z60" s="330"/>
      <c r="AA60" s="330"/>
    </row>
    <row r="61" spans="1:27" ht="21" customHeight="1" x14ac:dyDescent="0.25">
      <c r="A61" s="1"/>
      <c r="B61" s="1"/>
      <c r="C61" s="277">
        <v>400</v>
      </c>
      <c r="D61" s="277"/>
      <c r="E61" s="277"/>
      <c r="F61" s="266">
        <v>400</v>
      </c>
      <c r="G61" s="266"/>
      <c r="H61" s="266"/>
      <c r="I61" s="266">
        <v>400</v>
      </c>
      <c r="J61" s="266"/>
      <c r="K61" s="266"/>
      <c r="L61" s="266">
        <v>400</v>
      </c>
      <c r="M61" s="266"/>
      <c r="N61" s="266"/>
      <c r="O61" s="266">
        <v>400</v>
      </c>
      <c r="P61" s="266"/>
      <c r="Q61" s="266"/>
      <c r="R61" s="271">
        <f t="shared" si="3"/>
        <v>400</v>
      </c>
      <c r="S61" s="271"/>
      <c r="T61" s="271"/>
      <c r="U61" s="331">
        <f t="shared" si="4"/>
        <v>0</v>
      </c>
      <c r="V61" s="332"/>
      <c r="W61" s="332"/>
      <c r="X61" s="333"/>
      <c r="Y61" s="330">
        <f t="shared" si="5"/>
        <v>0</v>
      </c>
      <c r="Z61" s="330"/>
      <c r="AA61" s="330"/>
    </row>
    <row r="62" spans="1:27" ht="21" customHeight="1" x14ac:dyDescent="0.25">
      <c r="A62" s="1"/>
      <c r="B62" s="1"/>
      <c r="C62" s="277">
        <v>500</v>
      </c>
      <c r="D62" s="277"/>
      <c r="E62" s="277"/>
      <c r="F62" s="266">
        <v>500</v>
      </c>
      <c r="G62" s="266"/>
      <c r="H62" s="266"/>
      <c r="I62" s="266">
        <v>500</v>
      </c>
      <c r="J62" s="266"/>
      <c r="K62" s="266"/>
      <c r="L62" s="266">
        <v>500</v>
      </c>
      <c r="M62" s="266"/>
      <c r="N62" s="266"/>
      <c r="O62" s="266">
        <v>500</v>
      </c>
      <c r="P62" s="266"/>
      <c r="Q62" s="266"/>
      <c r="R62" s="271">
        <f t="shared" si="3"/>
        <v>500</v>
      </c>
      <c r="S62" s="271"/>
      <c r="T62" s="271"/>
      <c r="U62" s="331">
        <f t="shared" si="4"/>
        <v>0</v>
      </c>
      <c r="V62" s="332"/>
      <c r="W62" s="332"/>
      <c r="X62" s="333"/>
      <c r="Y62" s="330">
        <f t="shared" si="5"/>
        <v>0</v>
      </c>
      <c r="Z62" s="330"/>
      <c r="AA62" s="330"/>
    </row>
    <row r="63" spans="1:27" ht="21" customHeight="1" x14ac:dyDescent="0.25">
      <c r="A63" s="1"/>
      <c r="B63" s="1"/>
      <c r="C63" s="277">
        <v>600</v>
      </c>
      <c r="D63" s="277"/>
      <c r="E63" s="277"/>
      <c r="F63" s="266">
        <v>600</v>
      </c>
      <c r="G63" s="266"/>
      <c r="H63" s="266"/>
      <c r="I63" s="266">
        <v>600</v>
      </c>
      <c r="J63" s="266"/>
      <c r="K63" s="266"/>
      <c r="L63" s="266">
        <v>600</v>
      </c>
      <c r="M63" s="266"/>
      <c r="N63" s="266"/>
      <c r="O63" s="266">
        <v>600</v>
      </c>
      <c r="P63" s="266"/>
      <c r="Q63" s="266"/>
      <c r="R63" s="271">
        <f t="shared" si="3"/>
        <v>600</v>
      </c>
      <c r="S63" s="271"/>
      <c r="T63" s="271"/>
      <c r="U63" s="331">
        <f t="shared" si="4"/>
        <v>0</v>
      </c>
      <c r="V63" s="332"/>
      <c r="W63" s="332"/>
      <c r="X63" s="333"/>
      <c r="Y63" s="330">
        <f t="shared" si="5"/>
        <v>0</v>
      </c>
      <c r="Z63" s="330"/>
      <c r="AA63" s="330"/>
    </row>
    <row r="64" spans="1:27" ht="21" customHeight="1" x14ac:dyDescent="0.25">
      <c r="A64" s="1"/>
      <c r="B64" s="1"/>
      <c r="C64" s="277">
        <v>700</v>
      </c>
      <c r="D64" s="277"/>
      <c r="E64" s="277"/>
      <c r="F64" s="266">
        <v>700</v>
      </c>
      <c r="G64" s="266"/>
      <c r="H64" s="266"/>
      <c r="I64" s="266">
        <v>700</v>
      </c>
      <c r="J64" s="266"/>
      <c r="K64" s="266"/>
      <c r="L64" s="266">
        <v>700</v>
      </c>
      <c r="M64" s="266"/>
      <c r="N64" s="266"/>
      <c r="O64" s="266">
        <v>700</v>
      </c>
      <c r="P64" s="266"/>
      <c r="Q64" s="266"/>
      <c r="R64" s="271">
        <f t="shared" si="3"/>
        <v>700</v>
      </c>
      <c r="S64" s="271"/>
      <c r="T64" s="271"/>
      <c r="U64" s="331">
        <f t="shared" si="4"/>
        <v>0</v>
      </c>
      <c r="V64" s="332"/>
      <c r="W64" s="332"/>
      <c r="X64" s="333"/>
      <c r="Y64" s="330">
        <f t="shared" si="5"/>
        <v>0</v>
      </c>
      <c r="Z64" s="330"/>
      <c r="AA64" s="330"/>
    </row>
    <row r="65" spans="1:29" ht="21" customHeight="1" x14ac:dyDescent="0.25">
      <c r="A65" s="1"/>
      <c r="B65" s="1"/>
      <c r="C65" s="277">
        <v>800</v>
      </c>
      <c r="D65" s="277"/>
      <c r="E65" s="277"/>
      <c r="F65" s="266">
        <v>800</v>
      </c>
      <c r="G65" s="266"/>
      <c r="H65" s="266"/>
      <c r="I65" s="266">
        <v>800</v>
      </c>
      <c r="J65" s="266"/>
      <c r="K65" s="266"/>
      <c r="L65" s="266">
        <v>800</v>
      </c>
      <c r="M65" s="266"/>
      <c r="N65" s="266"/>
      <c r="O65" s="266">
        <v>800</v>
      </c>
      <c r="P65" s="266"/>
      <c r="Q65" s="266"/>
      <c r="R65" s="271">
        <f t="shared" si="3"/>
        <v>800</v>
      </c>
      <c r="S65" s="271"/>
      <c r="T65" s="271"/>
      <c r="U65" s="331">
        <f t="shared" si="4"/>
        <v>0</v>
      </c>
      <c r="V65" s="332"/>
      <c r="W65" s="332"/>
      <c r="X65" s="333"/>
      <c r="Y65" s="330">
        <f t="shared" si="5"/>
        <v>0</v>
      </c>
      <c r="Z65" s="330"/>
      <c r="AA65" s="330"/>
    </row>
    <row r="66" spans="1:29" ht="21" customHeight="1" x14ac:dyDescent="0.25">
      <c r="A66" s="1"/>
      <c r="B66" s="1"/>
      <c r="C66" s="277">
        <v>900</v>
      </c>
      <c r="D66" s="277"/>
      <c r="E66" s="277"/>
      <c r="F66" s="266">
        <v>900</v>
      </c>
      <c r="G66" s="266"/>
      <c r="H66" s="266"/>
      <c r="I66" s="266">
        <v>900</v>
      </c>
      <c r="J66" s="266"/>
      <c r="K66" s="266"/>
      <c r="L66" s="266">
        <v>900</v>
      </c>
      <c r="M66" s="266"/>
      <c r="N66" s="266"/>
      <c r="O66" s="266">
        <v>900</v>
      </c>
      <c r="P66" s="266"/>
      <c r="Q66" s="266"/>
      <c r="R66" s="271">
        <f t="shared" si="3"/>
        <v>900</v>
      </c>
      <c r="S66" s="271"/>
      <c r="T66" s="271"/>
      <c r="U66" s="331">
        <f t="shared" si="4"/>
        <v>0</v>
      </c>
      <c r="V66" s="332"/>
      <c r="W66" s="332"/>
      <c r="X66" s="333"/>
      <c r="Y66" s="330">
        <f t="shared" si="5"/>
        <v>0</v>
      </c>
      <c r="Z66" s="330"/>
      <c r="AA66" s="330"/>
    </row>
    <row r="67" spans="1:29" ht="21" customHeight="1" x14ac:dyDescent="0.25">
      <c r="A67" s="1"/>
      <c r="B67" s="1"/>
      <c r="C67" s="277">
        <v>1000</v>
      </c>
      <c r="D67" s="277"/>
      <c r="E67" s="277"/>
      <c r="F67" s="266">
        <v>1000</v>
      </c>
      <c r="G67" s="266"/>
      <c r="H67" s="266"/>
      <c r="I67" s="266">
        <v>1000</v>
      </c>
      <c r="J67" s="266"/>
      <c r="K67" s="266"/>
      <c r="L67" s="266">
        <v>1000</v>
      </c>
      <c r="M67" s="266"/>
      <c r="N67" s="266"/>
      <c r="O67" s="266">
        <v>1000</v>
      </c>
      <c r="P67" s="266"/>
      <c r="Q67" s="266"/>
      <c r="R67" s="271">
        <f t="shared" si="3"/>
        <v>1000</v>
      </c>
      <c r="S67" s="271"/>
      <c r="T67" s="271"/>
      <c r="U67" s="331">
        <f t="shared" si="4"/>
        <v>0</v>
      </c>
      <c r="V67" s="332"/>
      <c r="W67" s="332"/>
      <c r="X67" s="333"/>
      <c r="Y67" s="330">
        <f>R67-C67</f>
        <v>0</v>
      </c>
      <c r="Z67" s="330"/>
      <c r="AA67" s="330"/>
    </row>
    <row r="68" spans="1:29" ht="21" customHeight="1" x14ac:dyDescent="0.25">
      <c r="A68" s="1"/>
      <c r="B68" s="1"/>
      <c r="C68" s="327">
        <v>1500</v>
      </c>
      <c r="D68" s="328"/>
      <c r="E68" s="329"/>
      <c r="F68" s="317">
        <v>1500.01</v>
      </c>
      <c r="G68" s="318"/>
      <c r="H68" s="319"/>
      <c r="I68" s="317">
        <v>1500.01</v>
      </c>
      <c r="J68" s="318"/>
      <c r="K68" s="319"/>
      <c r="L68" s="317">
        <v>1500.01</v>
      </c>
      <c r="M68" s="318"/>
      <c r="N68" s="319"/>
      <c r="O68" s="317">
        <v>1500.01</v>
      </c>
      <c r="P68" s="318"/>
      <c r="Q68" s="319"/>
      <c r="R68" s="320">
        <f t="shared" si="3"/>
        <v>1500.01</v>
      </c>
      <c r="S68" s="321"/>
      <c r="T68" s="322"/>
      <c r="U68" s="331">
        <f t="shared" si="4"/>
        <v>0</v>
      </c>
      <c r="V68" s="332"/>
      <c r="W68" s="332"/>
      <c r="X68" s="333"/>
      <c r="Y68" s="330">
        <f>R68-C68</f>
        <v>9.9999999999909051E-3</v>
      </c>
      <c r="Z68" s="330"/>
      <c r="AA68" s="330"/>
    </row>
    <row r="69" spans="1:29" ht="15" customHeight="1" x14ac:dyDescent="0.25"/>
    <row r="70" spans="1:29" ht="15" customHeight="1" x14ac:dyDescent="0.25">
      <c r="A70" s="1"/>
      <c r="B70" s="3" t="s">
        <v>14</v>
      </c>
      <c r="C70" s="1"/>
      <c r="D70" s="1"/>
      <c r="E70" s="2"/>
      <c r="F70" s="2"/>
      <c r="G70" s="2"/>
      <c r="H70" s="2"/>
      <c r="I70" s="2"/>
      <c r="J70" s="2"/>
      <c r="K70" s="2"/>
      <c r="L70" s="264"/>
      <c r="M70" s="264"/>
      <c r="N70" s="286"/>
      <c r="O70" s="286"/>
      <c r="P70" s="2"/>
      <c r="Q70" s="264"/>
      <c r="R70" s="264"/>
      <c r="S70" s="4"/>
      <c r="T70" s="4"/>
      <c r="U70" s="2"/>
      <c r="V70" s="2"/>
      <c r="W70" s="2"/>
      <c r="X70" s="2"/>
      <c r="Y70" s="2"/>
      <c r="Z70" s="2"/>
      <c r="AA70" s="2"/>
      <c r="AB70" s="2"/>
      <c r="AC70" s="2"/>
    </row>
    <row r="71" spans="1:29" ht="21" customHeight="1" x14ac:dyDescent="0.25">
      <c r="A71" s="1"/>
      <c r="B71" s="1"/>
      <c r="C71" s="288" t="s">
        <v>86</v>
      </c>
      <c r="D71" s="289"/>
      <c r="E71" s="290"/>
      <c r="F71" s="268" t="s">
        <v>87</v>
      </c>
      <c r="G71" s="280"/>
      <c r="H71" s="280"/>
      <c r="I71" s="280"/>
      <c r="J71" s="280"/>
      <c r="K71" s="280"/>
      <c r="L71" s="280"/>
      <c r="M71" s="280"/>
      <c r="N71" s="280"/>
      <c r="O71" s="280"/>
      <c r="P71" s="280"/>
      <c r="Q71" s="280"/>
      <c r="R71" s="280"/>
      <c r="S71" s="280"/>
      <c r="T71" s="281"/>
      <c r="U71" s="282" t="s">
        <v>8</v>
      </c>
      <c r="V71" s="283"/>
      <c r="W71" s="283"/>
      <c r="X71" s="284"/>
      <c r="Y71" s="340" t="s">
        <v>46</v>
      </c>
      <c r="Z71" s="340"/>
      <c r="AA71" s="340"/>
    </row>
    <row r="72" spans="1:29" ht="21" customHeight="1" x14ac:dyDescent="0.25">
      <c r="A72" s="1"/>
      <c r="B72" s="1"/>
      <c r="C72" s="291" t="s">
        <v>4</v>
      </c>
      <c r="D72" s="292"/>
      <c r="E72" s="293"/>
      <c r="F72" s="268" t="s">
        <v>5</v>
      </c>
      <c r="G72" s="280"/>
      <c r="H72" s="281"/>
      <c r="I72" s="268" t="s">
        <v>88</v>
      </c>
      <c r="J72" s="280"/>
      <c r="K72" s="281"/>
      <c r="L72" s="268" t="s">
        <v>89</v>
      </c>
      <c r="M72" s="280"/>
      <c r="N72" s="281"/>
      <c r="O72" s="268" t="s">
        <v>90</v>
      </c>
      <c r="P72" s="280"/>
      <c r="Q72" s="281"/>
      <c r="R72" s="268" t="s">
        <v>6</v>
      </c>
      <c r="S72" s="280"/>
      <c r="T72" s="281"/>
      <c r="U72" s="285"/>
      <c r="V72" s="286"/>
      <c r="W72" s="286"/>
      <c r="X72" s="287"/>
      <c r="Y72" s="340"/>
      <c r="Z72" s="340"/>
      <c r="AA72" s="340"/>
    </row>
    <row r="73" spans="1:29" ht="21" customHeight="1" x14ac:dyDescent="0.25">
      <c r="A73" s="1"/>
      <c r="B73" s="1"/>
      <c r="C73" s="334">
        <v>0</v>
      </c>
      <c r="D73" s="335"/>
      <c r="E73" s="336"/>
      <c r="F73" s="256">
        <v>0</v>
      </c>
      <c r="G73" s="278"/>
      <c r="H73" s="279"/>
      <c r="I73" s="256">
        <v>0</v>
      </c>
      <c r="J73" s="278"/>
      <c r="K73" s="279"/>
      <c r="L73" s="256">
        <v>0</v>
      </c>
      <c r="M73" s="278"/>
      <c r="N73" s="279"/>
      <c r="O73" s="256">
        <v>0</v>
      </c>
      <c r="P73" s="278"/>
      <c r="Q73" s="279"/>
      <c r="R73" s="304">
        <f t="shared" ref="R73:R92" si="6">AVERAGE(F73:P73)</f>
        <v>0</v>
      </c>
      <c r="S73" s="305"/>
      <c r="T73" s="306"/>
      <c r="U73" s="331">
        <f>STDEV(F73:Q73)/SQRT(4)</f>
        <v>0</v>
      </c>
      <c r="V73" s="332"/>
      <c r="W73" s="332"/>
      <c r="X73" s="333"/>
      <c r="Y73" s="330">
        <f>R73-C73</f>
        <v>0</v>
      </c>
      <c r="Z73" s="330"/>
      <c r="AA73" s="330"/>
    </row>
    <row r="74" spans="1:29" ht="21" customHeight="1" x14ac:dyDescent="0.25">
      <c r="A74" s="1"/>
      <c r="B74" s="1"/>
      <c r="C74" s="277">
        <v>1</v>
      </c>
      <c r="D74" s="277"/>
      <c r="E74" s="277"/>
      <c r="F74" s="270">
        <v>1</v>
      </c>
      <c r="G74" s="270"/>
      <c r="H74" s="270"/>
      <c r="I74" s="270">
        <v>1</v>
      </c>
      <c r="J74" s="270"/>
      <c r="K74" s="270"/>
      <c r="L74" s="270">
        <v>1</v>
      </c>
      <c r="M74" s="270"/>
      <c r="N74" s="270"/>
      <c r="O74" s="270">
        <v>1</v>
      </c>
      <c r="P74" s="270"/>
      <c r="Q74" s="270"/>
      <c r="R74" s="271">
        <f t="shared" si="6"/>
        <v>1</v>
      </c>
      <c r="S74" s="271"/>
      <c r="T74" s="271"/>
      <c r="U74" s="326">
        <f t="shared" ref="U74:U92" si="7">STDEV(F74:Q74)/SQRT(4)</f>
        <v>0</v>
      </c>
      <c r="V74" s="326"/>
      <c r="W74" s="326"/>
      <c r="X74" s="326"/>
      <c r="Y74" s="330">
        <f t="shared" ref="Y74:Y92" si="8">R74-C74</f>
        <v>0</v>
      </c>
      <c r="Z74" s="330"/>
      <c r="AA74" s="330"/>
    </row>
    <row r="75" spans="1:29" ht="21" customHeight="1" x14ac:dyDescent="0.25">
      <c r="A75" s="1"/>
      <c r="B75" s="1"/>
      <c r="C75" s="277">
        <v>1.5</v>
      </c>
      <c r="D75" s="277"/>
      <c r="E75" s="277"/>
      <c r="F75" s="270">
        <v>1.5</v>
      </c>
      <c r="G75" s="270"/>
      <c r="H75" s="270"/>
      <c r="I75" s="270">
        <v>1.5</v>
      </c>
      <c r="J75" s="270"/>
      <c r="K75" s="270"/>
      <c r="L75" s="270">
        <v>1.5</v>
      </c>
      <c r="M75" s="270"/>
      <c r="N75" s="270"/>
      <c r="O75" s="270">
        <v>1.5</v>
      </c>
      <c r="P75" s="270"/>
      <c r="Q75" s="270"/>
      <c r="R75" s="271">
        <f t="shared" si="6"/>
        <v>1.5</v>
      </c>
      <c r="S75" s="271"/>
      <c r="T75" s="271"/>
      <c r="U75" s="326">
        <f t="shared" si="7"/>
        <v>0</v>
      </c>
      <c r="V75" s="326"/>
      <c r="W75" s="326"/>
      <c r="X75" s="326"/>
      <c r="Y75" s="330">
        <f t="shared" si="8"/>
        <v>0</v>
      </c>
      <c r="Z75" s="330"/>
      <c r="AA75" s="330"/>
    </row>
    <row r="76" spans="1:29" ht="21" customHeight="1" x14ac:dyDescent="0.25">
      <c r="A76" s="1"/>
      <c r="B76" s="1"/>
      <c r="C76" s="277">
        <v>5</v>
      </c>
      <c r="D76" s="277"/>
      <c r="E76" s="277"/>
      <c r="F76" s="270">
        <v>5</v>
      </c>
      <c r="G76" s="270"/>
      <c r="H76" s="270"/>
      <c r="I76" s="270">
        <v>5</v>
      </c>
      <c r="J76" s="270"/>
      <c r="K76" s="270"/>
      <c r="L76" s="270">
        <v>5</v>
      </c>
      <c r="M76" s="270"/>
      <c r="N76" s="270"/>
      <c r="O76" s="270">
        <v>5</v>
      </c>
      <c r="P76" s="270"/>
      <c r="Q76" s="270"/>
      <c r="R76" s="271">
        <f t="shared" si="6"/>
        <v>5</v>
      </c>
      <c r="S76" s="271"/>
      <c r="T76" s="271"/>
      <c r="U76" s="326">
        <f t="shared" si="7"/>
        <v>0</v>
      </c>
      <c r="V76" s="326"/>
      <c r="W76" s="326"/>
      <c r="X76" s="326"/>
      <c r="Y76" s="330">
        <f t="shared" si="8"/>
        <v>0</v>
      </c>
      <c r="Z76" s="330"/>
      <c r="AA76" s="330"/>
    </row>
    <row r="77" spans="1:29" ht="21" customHeight="1" x14ac:dyDescent="0.25">
      <c r="A77" s="1"/>
      <c r="B77" s="1"/>
      <c r="C77" s="277">
        <v>10</v>
      </c>
      <c r="D77" s="277"/>
      <c r="E77" s="277"/>
      <c r="F77" s="270">
        <v>10</v>
      </c>
      <c r="G77" s="270"/>
      <c r="H77" s="270"/>
      <c r="I77" s="270">
        <v>10</v>
      </c>
      <c r="J77" s="270"/>
      <c r="K77" s="270"/>
      <c r="L77" s="270">
        <v>10</v>
      </c>
      <c r="M77" s="270"/>
      <c r="N77" s="270"/>
      <c r="O77" s="270">
        <v>10</v>
      </c>
      <c r="P77" s="270"/>
      <c r="Q77" s="270"/>
      <c r="R77" s="271">
        <f t="shared" si="6"/>
        <v>10</v>
      </c>
      <c r="S77" s="271"/>
      <c r="T77" s="271"/>
      <c r="U77" s="326">
        <f t="shared" si="7"/>
        <v>0</v>
      </c>
      <c r="V77" s="326"/>
      <c r="W77" s="326"/>
      <c r="X77" s="326"/>
      <c r="Y77" s="330">
        <f t="shared" si="8"/>
        <v>0</v>
      </c>
      <c r="Z77" s="330"/>
      <c r="AA77" s="330"/>
    </row>
    <row r="78" spans="1:29" ht="21" customHeight="1" x14ac:dyDescent="0.25">
      <c r="A78" s="1"/>
      <c r="B78" s="1"/>
      <c r="C78" s="277">
        <v>20</v>
      </c>
      <c r="D78" s="277"/>
      <c r="E78" s="277"/>
      <c r="F78" s="270">
        <v>20</v>
      </c>
      <c r="G78" s="270"/>
      <c r="H78" s="270"/>
      <c r="I78" s="270">
        <v>20</v>
      </c>
      <c r="J78" s="270"/>
      <c r="K78" s="270"/>
      <c r="L78" s="270">
        <v>20</v>
      </c>
      <c r="M78" s="270"/>
      <c r="N78" s="270"/>
      <c r="O78" s="270">
        <v>20</v>
      </c>
      <c r="P78" s="270"/>
      <c r="Q78" s="270"/>
      <c r="R78" s="271">
        <f t="shared" si="6"/>
        <v>20</v>
      </c>
      <c r="S78" s="271"/>
      <c r="T78" s="271"/>
      <c r="U78" s="326">
        <f t="shared" si="7"/>
        <v>0</v>
      </c>
      <c r="V78" s="326"/>
      <c r="W78" s="326"/>
      <c r="X78" s="326"/>
      <c r="Y78" s="330">
        <f t="shared" si="8"/>
        <v>0</v>
      </c>
      <c r="Z78" s="330"/>
      <c r="AA78" s="330"/>
    </row>
    <row r="79" spans="1:29" ht="21" customHeight="1" x14ac:dyDescent="0.25">
      <c r="A79" s="1"/>
      <c r="B79" s="1"/>
      <c r="C79" s="277">
        <v>50</v>
      </c>
      <c r="D79" s="277"/>
      <c r="E79" s="277"/>
      <c r="F79" s="270">
        <v>50</v>
      </c>
      <c r="G79" s="270"/>
      <c r="H79" s="270"/>
      <c r="I79" s="270">
        <v>50</v>
      </c>
      <c r="J79" s="270"/>
      <c r="K79" s="270"/>
      <c r="L79" s="270">
        <v>50</v>
      </c>
      <c r="M79" s="270"/>
      <c r="N79" s="270"/>
      <c r="O79" s="270">
        <v>50</v>
      </c>
      <c r="P79" s="270"/>
      <c r="Q79" s="270"/>
      <c r="R79" s="271">
        <f t="shared" si="6"/>
        <v>50</v>
      </c>
      <c r="S79" s="271"/>
      <c r="T79" s="271"/>
      <c r="U79" s="326">
        <f t="shared" si="7"/>
        <v>0</v>
      </c>
      <c r="V79" s="326"/>
      <c r="W79" s="326"/>
      <c r="X79" s="326"/>
      <c r="Y79" s="330">
        <f t="shared" si="8"/>
        <v>0</v>
      </c>
      <c r="Z79" s="330"/>
      <c r="AA79" s="330"/>
    </row>
    <row r="80" spans="1:29" ht="21" customHeight="1" x14ac:dyDescent="0.25">
      <c r="A80" s="1"/>
      <c r="B80" s="1"/>
      <c r="C80" s="277">
        <v>100</v>
      </c>
      <c r="D80" s="277"/>
      <c r="E80" s="277"/>
      <c r="F80" s="270">
        <v>100</v>
      </c>
      <c r="G80" s="270"/>
      <c r="H80" s="270"/>
      <c r="I80" s="270">
        <v>100</v>
      </c>
      <c r="J80" s="270"/>
      <c r="K80" s="270"/>
      <c r="L80" s="270">
        <v>100</v>
      </c>
      <c r="M80" s="270"/>
      <c r="N80" s="270"/>
      <c r="O80" s="270">
        <v>100</v>
      </c>
      <c r="P80" s="270"/>
      <c r="Q80" s="270"/>
      <c r="R80" s="271">
        <f t="shared" si="6"/>
        <v>100</v>
      </c>
      <c r="S80" s="271"/>
      <c r="T80" s="271"/>
      <c r="U80" s="326">
        <f t="shared" si="7"/>
        <v>0</v>
      </c>
      <c r="V80" s="326"/>
      <c r="W80" s="326"/>
      <c r="X80" s="326"/>
      <c r="Y80" s="330">
        <f t="shared" si="8"/>
        <v>0</v>
      </c>
      <c r="Z80" s="330"/>
      <c r="AA80" s="330"/>
    </row>
    <row r="81" spans="1:29" ht="21" customHeight="1" x14ac:dyDescent="0.25">
      <c r="A81" s="1"/>
      <c r="B81" s="1"/>
      <c r="C81" s="277">
        <v>150</v>
      </c>
      <c r="D81" s="277"/>
      <c r="E81" s="277"/>
      <c r="F81" s="270">
        <v>150</v>
      </c>
      <c r="G81" s="270"/>
      <c r="H81" s="270"/>
      <c r="I81" s="270">
        <v>150</v>
      </c>
      <c r="J81" s="270"/>
      <c r="K81" s="270"/>
      <c r="L81" s="270">
        <v>150</v>
      </c>
      <c r="M81" s="270"/>
      <c r="N81" s="270"/>
      <c r="O81" s="270">
        <v>150</v>
      </c>
      <c r="P81" s="270"/>
      <c r="Q81" s="270"/>
      <c r="R81" s="271">
        <f t="shared" si="6"/>
        <v>150</v>
      </c>
      <c r="S81" s="271"/>
      <c r="T81" s="271"/>
      <c r="U81" s="326">
        <f t="shared" si="7"/>
        <v>0</v>
      </c>
      <c r="V81" s="326"/>
      <c r="W81" s="326"/>
      <c r="X81" s="326"/>
      <c r="Y81" s="330">
        <f t="shared" si="8"/>
        <v>0</v>
      </c>
      <c r="Z81" s="330"/>
      <c r="AA81" s="330"/>
    </row>
    <row r="82" spans="1:29" ht="21" customHeight="1" x14ac:dyDescent="0.25">
      <c r="A82" s="1"/>
      <c r="B82" s="1"/>
      <c r="C82" s="277">
        <v>200</v>
      </c>
      <c r="D82" s="277"/>
      <c r="E82" s="277"/>
      <c r="F82" s="270">
        <v>200</v>
      </c>
      <c r="G82" s="270"/>
      <c r="H82" s="270"/>
      <c r="I82" s="270">
        <v>200</v>
      </c>
      <c r="J82" s="270"/>
      <c r="K82" s="270"/>
      <c r="L82" s="270">
        <v>200</v>
      </c>
      <c r="M82" s="270"/>
      <c r="N82" s="270"/>
      <c r="O82" s="270">
        <v>200</v>
      </c>
      <c r="P82" s="270"/>
      <c r="Q82" s="270"/>
      <c r="R82" s="271">
        <f t="shared" si="6"/>
        <v>200</v>
      </c>
      <c r="S82" s="271"/>
      <c r="T82" s="271"/>
      <c r="U82" s="326">
        <f t="shared" si="7"/>
        <v>0</v>
      </c>
      <c r="V82" s="326"/>
      <c r="W82" s="326"/>
      <c r="X82" s="326"/>
      <c r="Y82" s="330">
        <f t="shared" si="8"/>
        <v>0</v>
      </c>
      <c r="Z82" s="330"/>
      <c r="AA82" s="330"/>
    </row>
    <row r="83" spans="1:29" ht="21" customHeight="1" x14ac:dyDescent="0.25">
      <c r="A83" s="1"/>
      <c r="B83" s="1"/>
      <c r="C83" s="277">
        <v>250</v>
      </c>
      <c r="D83" s="277"/>
      <c r="E83" s="277"/>
      <c r="F83" s="270">
        <v>250</v>
      </c>
      <c r="G83" s="270"/>
      <c r="H83" s="270"/>
      <c r="I83" s="270">
        <v>250</v>
      </c>
      <c r="J83" s="270"/>
      <c r="K83" s="270"/>
      <c r="L83" s="270">
        <v>250</v>
      </c>
      <c r="M83" s="270"/>
      <c r="N83" s="270"/>
      <c r="O83" s="270">
        <v>250</v>
      </c>
      <c r="P83" s="270"/>
      <c r="Q83" s="270"/>
      <c r="R83" s="271">
        <f t="shared" si="6"/>
        <v>250</v>
      </c>
      <c r="S83" s="271"/>
      <c r="T83" s="271"/>
      <c r="U83" s="326">
        <f t="shared" si="7"/>
        <v>0</v>
      </c>
      <c r="V83" s="326"/>
      <c r="W83" s="326"/>
      <c r="X83" s="326"/>
      <c r="Y83" s="330">
        <f t="shared" si="8"/>
        <v>0</v>
      </c>
      <c r="Z83" s="330"/>
      <c r="AA83" s="330"/>
    </row>
    <row r="84" spans="1:29" ht="21" customHeight="1" x14ac:dyDescent="0.25">
      <c r="A84" s="1"/>
      <c r="B84" s="1"/>
      <c r="C84" s="277">
        <v>300</v>
      </c>
      <c r="D84" s="277"/>
      <c r="E84" s="277"/>
      <c r="F84" s="270">
        <v>300</v>
      </c>
      <c r="G84" s="270"/>
      <c r="H84" s="270"/>
      <c r="I84" s="270">
        <v>300</v>
      </c>
      <c r="J84" s="270"/>
      <c r="K84" s="270"/>
      <c r="L84" s="270">
        <v>300</v>
      </c>
      <c r="M84" s="270"/>
      <c r="N84" s="270"/>
      <c r="O84" s="270">
        <v>300</v>
      </c>
      <c r="P84" s="270"/>
      <c r="Q84" s="270"/>
      <c r="R84" s="271">
        <f t="shared" si="6"/>
        <v>300</v>
      </c>
      <c r="S84" s="271"/>
      <c r="T84" s="271"/>
      <c r="U84" s="326">
        <f t="shared" si="7"/>
        <v>0</v>
      </c>
      <c r="V84" s="326"/>
      <c r="W84" s="326"/>
      <c r="X84" s="326"/>
      <c r="Y84" s="330">
        <f t="shared" si="8"/>
        <v>0</v>
      </c>
      <c r="Z84" s="330"/>
      <c r="AA84" s="330"/>
    </row>
    <row r="85" spans="1:29" ht="21" customHeight="1" x14ac:dyDescent="0.25">
      <c r="A85" s="1"/>
      <c r="B85" s="1"/>
      <c r="C85" s="277">
        <v>400</v>
      </c>
      <c r="D85" s="277"/>
      <c r="E85" s="277"/>
      <c r="F85" s="266">
        <v>400</v>
      </c>
      <c r="G85" s="266"/>
      <c r="H85" s="266"/>
      <c r="I85" s="266">
        <v>400</v>
      </c>
      <c r="J85" s="266"/>
      <c r="K85" s="266"/>
      <c r="L85" s="266">
        <v>400</v>
      </c>
      <c r="M85" s="266"/>
      <c r="N85" s="266"/>
      <c r="O85" s="266">
        <v>400</v>
      </c>
      <c r="P85" s="266"/>
      <c r="Q85" s="266"/>
      <c r="R85" s="271">
        <f t="shared" si="6"/>
        <v>400</v>
      </c>
      <c r="S85" s="271"/>
      <c r="T85" s="271"/>
      <c r="U85" s="326">
        <f t="shared" si="7"/>
        <v>0</v>
      </c>
      <c r="V85" s="326"/>
      <c r="W85" s="326"/>
      <c r="X85" s="326"/>
      <c r="Y85" s="330">
        <f t="shared" si="8"/>
        <v>0</v>
      </c>
      <c r="Z85" s="330"/>
      <c r="AA85" s="330"/>
    </row>
    <row r="86" spans="1:29" ht="21" customHeight="1" x14ac:dyDescent="0.25">
      <c r="A86" s="1"/>
      <c r="B86" s="1"/>
      <c r="C86" s="277">
        <v>500</v>
      </c>
      <c r="D86" s="277"/>
      <c r="E86" s="277"/>
      <c r="F86" s="266">
        <v>500</v>
      </c>
      <c r="G86" s="266"/>
      <c r="H86" s="266"/>
      <c r="I86" s="266">
        <v>500</v>
      </c>
      <c r="J86" s="266"/>
      <c r="K86" s="266"/>
      <c r="L86" s="266">
        <v>500</v>
      </c>
      <c r="M86" s="266"/>
      <c r="N86" s="266"/>
      <c r="O86" s="266">
        <v>500</v>
      </c>
      <c r="P86" s="266"/>
      <c r="Q86" s="266"/>
      <c r="R86" s="271">
        <f t="shared" si="6"/>
        <v>500</v>
      </c>
      <c r="S86" s="271"/>
      <c r="T86" s="271"/>
      <c r="U86" s="326">
        <f t="shared" si="7"/>
        <v>0</v>
      </c>
      <c r="V86" s="326"/>
      <c r="W86" s="326"/>
      <c r="X86" s="326"/>
      <c r="Y86" s="330">
        <f t="shared" si="8"/>
        <v>0</v>
      </c>
      <c r="Z86" s="330"/>
      <c r="AA86" s="330"/>
    </row>
    <row r="87" spans="1:29" ht="21" customHeight="1" x14ac:dyDescent="0.25">
      <c r="A87" s="1"/>
      <c r="B87" s="1"/>
      <c r="C87" s="277">
        <v>600</v>
      </c>
      <c r="D87" s="277"/>
      <c r="E87" s="277"/>
      <c r="F87" s="266">
        <v>600</v>
      </c>
      <c r="G87" s="266"/>
      <c r="H87" s="266"/>
      <c r="I87" s="266">
        <v>600</v>
      </c>
      <c r="J87" s="266"/>
      <c r="K87" s="266"/>
      <c r="L87" s="266">
        <v>600</v>
      </c>
      <c r="M87" s="266"/>
      <c r="N87" s="266"/>
      <c r="O87" s="266">
        <v>600</v>
      </c>
      <c r="P87" s="266"/>
      <c r="Q87" s="266"/>
      <c r="R87" s="271">
        <f t="shared" si="6"/>
        <v>600</v>
      </c>
      <c r="S87" s="271"/>
      <c r="T87" s="271"/>
      <c r="U87" s="326">
        <f t="shared" si="7"/>
        <v>0</v>
      </c>
      <c r="V87" s="326"/>
      <c r="W87" s="326"/>
      <c r="X87" s="326"/>
      <c r="Y87" s="330">
        <f t="shared" si="8"/>
        <v>0</v>
      </c>
      <c r="Z87" s="330"/>
      <c r="AA87" s="330"/>
    </row>
    <row r="88" spans="1:29" ht="21" customHeight="1" x14ac:dyDescent="0.25">
      <c r="A88" s="1"/>
      <c r="B88" s="1"/>
      <c r="C88" s="277">
        <v>700</v>
      </c>
      <c r="D88" s="277"/>
      <c r="E88" s="277"/>
      <c r="F88" s="266">
        <v>700</v>
      </c>
      <c r="G88" s="266"/>
      <c r="H88" s="266"/>
      <c r="I88" s="266">
        <v>700</v>
      </c>
      <c r="J88" s="266"/>
      <c r="K88" s="266"/>
      <c r="L88" s="266">
        <v>700</v>
      </c>
      <c r="M88" s="266"/>
      <c r="N88" s="266"/>
      <c r="O88" s="266">
        <v>700</v>
      </c>
      <c r="P88" s="266"/>
      <c r="Q88" s="266"/>
      <c r="R88" s="271">
        <f t="shared" si="6"/>
        <v>700</v>
      </c>
      <c r="S88" s="271"/>
      <c r="T88" s="271"/>
      <c r="U88" s="326">
        <f t="shared" si="7"/>
        <v>0</v>
      </c>
      <c r="V88" s="326"/>
      <c r="W88" s="326"/>
      <c r="X88" s="326"/>
      <c r="Y88" s="330">
        <f t="shared" si="8"/>
        <v>0</v>
      </c>
      <c r="Z88" s="330"/>
      <c r="AA88" s="330"/>
    </row>
    <row r="89" spans="1:29" ht="21" customHeight="1" x14ac:dyDescent="0.25">
      <c r="A89" s="1"/>
      <c r="B89" s="1"/>
      <c r="C89" s="277">
        <v>800</v>
      </c>
      <c r="D89" s="277"/>
      <c r="E89" s="277"/>
      <c r="F89" s="266">
        <v>800</v>
      </c>
      <c r="G89" s="266"/>
      <c r="H89" s="266"/>
      <c r="I89" s="266">
        <v>800</v>
      </c>
      <c r="J89" s="266"/>
      <c r="K89" s="266"/>
      <c r="L89" s="266">
        <v>800</v>
      </c>
      <c r="M89" s="266"/>
      <c r="N89" s="266"/>
      <c r="O89" s="266">
        <v>800</v>
      </c>
      <c r="P89" s="266"/>
      <c r="Q89" s="266"/>
      <c r="R89" s="271">
        <f t="shared" si="6"/>
        <v>800</v>
      </c>
      <c r="S89" s="271"/>
      <c r="T89" s="271"/>
      <c r="U89" s="326">
        <f t="shared" si="7"/>
        <v>0</v>
      </c>
      <c r="V89" s="326"/>
      <c r="W89" s="326"/>
      <c r="X89" s="326"/>
      <c r="Y89" s="330">
        <f t="shared" si="8"/>
        <v>0</v>
      </c>
      <c r="Z89" s="330"/>
      <c r="AA89" s="330"/>
    </row>
    <row r="90" spans="1:29" ht="21" customHeight="1" x14ac:dyDescent="0.25">
      <c r="A90" s="1"/>
      <c r="B90" s="1"/>
      <c r="C90" s="277">
        <v>900</v>
      </c>
      <c r="D90" s="277"/>
      <c r="E90" s="277"/>
      <c r="F90" s="266">
        <v>900</v>
      </c>
      <c r="G90" s="266"/>
      <c r="H90" s="266"/>
      <c r="I90" s="266">
        <v>900</v>
      </c>
      <c r="J90" s="266"/>
      <c r="K90" s="266"/>
      <c r="L90" s="266">
        <v>900</v>
      </c>
      <c r="M90" s="266"/>
      <c r="N90" s="266"/>
      <c r="O90" s="266">
        <v>900</v>
      </c>
      <c r="P90" s="266"/>
      <c r="Q90" s="266"/>
      <c r="R90" s="271">
        <f t="shared" si="6"/>
        <v>900</v>
      </c>
      <c r="S90" s="271"/>
      <c r="T90" s="271"/>
      <c r="U90" s="326">
        <f t="shared" si="7"/>
        <v>0</v>
      </c>
      <c r="V90" s="326"/>
      <c r="W90" s="326"/>
      <c r="X90" s="326"/>
      <c r="Y90" s="330">
        <f t="shared" si="8"/>
        <v>0</v>
      </c>
      <c r="Z90" s="330"/>
      <c r="AA90" s="330"/>
    </row>
    <row r="91" spans="1:29" ht="21" customHeight="1" x14ac:dyDescent="0.25">
      <c r="A91" s="1"/>
      <c r="B91" s="1"/>
      <c r="C91" s="277">
        <v>1000</v>
      </c>
      <c r="D91" s="277"/>
      <c r="E91" s="277"/>
      <c r="F91" s="266">
        <v>1000</v>
      </c>
      <c r="G91" s="266"/>
      <c r="H91" s="266"/>
      <c r="I91" s="266">
        <v>1000</v>
      </c>
      <c r="J91" s="266"/>
      <c r="K91" s="266"/>
      <c r="L91" s="266">
        <v>1000</v>
      </c>
      <c r="M91" s="266"/>
      <c r="N91" s="266"/>
      <c r="O91" s="266">
        <v>1000</v>
      </c>
      <c r="P91" s="266"/>
      <c r="Q91" s="266"/>
      <c r="R91" s="271">
        <f t="shared" si="6"/>
        <v>1000</v>
      </c>
      <c r="S91" s="271"/>
      <c r="T91" s="271"/>
      <c r="U91" s="326">
        <f t="shared" si="7"/>
        <v>0</v>
      </c>
      <c r="V91" s="326"/>
      <c r="W91" s="326"/>
      <c r="X91" s="326"/>
      <c r="Y91" s="330">
        <f>R91-C91</f>
        <v>0</v>
      </c>
      <c r="Z91" s="330"/>
      <c r="AA91" s="330"/>
    </row>
    <row r="92" spans="1:29" ht="21" customHeight="1" x14ac:dyDescent="0.25">
      <c r="A92" s="1"/>
      <c r="B92" s="1"/>
      <c r="C92" s="327">
        <v>1500</v>
      </c>
      <c r="D92" s="328"/>
      <c r="E92" s="329"/>
      <c r="F92" s="317">
        <v>1500.01</v>
      </c>
      <c r="G92" s="318"/>
      <c r="H92" s="319"/>
      <c r="I92" s="317">
        <v>1500.01</v>
      </c>
      <c r="J92" s="318"/>
      <c r="K92" s="319"/>
      <c r="L92" s="317">
        <v>1500.01</v>
      </c>
      <c r="M92" s="318"/>
      <c r="N92" s="319"/>
      <c r="O92" s="317">
        <v>1500.01</v>
      </c>
      <c r="P92" s="318"/>
      <c r="Q92" s="319"/>
      <c r="R92" s="320">
        <f t="shared" si="6"/>
        <v>1500.01</v>
      </c>
      <c r="S92" s="321"/>
      <c r="T92" s="322"/>
      <c r="U92" s="337">
        <f t="shared" si="7"/>
        <v>0</v>
      </c>
      <c r="V92" s="338"/>
      <c r="W92" s="338"/>
      <c r="X92" s="339"/>
      <c r="Y92" s="330">
        <f t="shared" si="8"/>
        <v>9.9999999999909051E-3</v>
      </c>
      <c r="Z92" s="330"/>
      <c r="AA92" s="330"/>
    </row>
    <row r="93" spans="1:29" ht="15" customHeight="1" x14ac:dyDescent="0.25"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5" customHeight="1" x14ac:dyDescent="0.25"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5" customHeight="1" x14ac:dyDescent="0.25">
      <c r="A95" s="1" t="s">
        <v>3</v>
      </c>
      <c r="B95" s="1"/>
      <c r="C95" s="1"/>
      <c r="D95" s="1"/>
      <c r="G95" s="4" t="s">
        <v>81</v>
      </c>
      <c r="H95" s="4"/>
      <c r="I95" s="4"/>
      <c r="J95" s="4"/>
      <c r="K95" s="4"/>
      <c r="L95" s="4"/>
      <c r="M95" s="4"/>
      <c r="N95" s="4"/>
      <c r="O95" s="2"/>
      <c r="X95" s="2"/>
      <c r="Y95" s="2"/>
      <c r="Z95" s="2"/>
      <c r="AA95" s="2"/>
      <c r="AB95" s="2"/>
      <c r="AC95" s="2"/>
    </row>
    <row r="96" spans="1:29" ht="1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5" customHeight="1" x14ac:dyDescent="0.15">
      <c r="A98" s="2"/>
      <c r="B98" s="2"/>
      <c r="C98" s="2"/>
      <c r="D98" s="2"/>
      <c r="E98" s="59">
        <v>11</v>
      </c>
      <c r="F98" s="59"/>
      <c r="G98" s="167" t="s">
        <v>81</v>
      </c>
      <c r="H98" s="168"/>
      <c r="I98" s="154"/>
      <c r="J98" s="168"/>
      <c r="K98" s="168"/>
      <c r="L98" s="168"/>
      <c r="M98" s="168"/>
      <c r="N98" s="169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5" customHeight="1" x14ac:dyDescent="0.25"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5" customHeight="1" x14ac:dyDescent="0.25"/>
    <row r="103" spans="1:29" ht="15" customHeight="1" x14ac:dyDescent="0.25"/>
    <row r="104" spans="1:29" ht="15" customHeight="1" x14ac:dyDescent="0.25"/>
    <row r="105" spans="1:29" ht="15" customHeight="1" x14ac:dyDescent="0.25"/>
    <row r="106" spans="1:29" ht="15" customHeight="1" x14ac:dyDescent="0.25"/>
    <row r="107" spans="1:29" ht="15" customHeight="1" x14ac:dyDescent="0.25"/>
    <row r="108" spans="1:29" ht="15" customHeight="1" x14ac:dyDescent="0.25"/>
    <row r="109" spans="1:29" ht="15" customHeight="1" x14ac:dyDescent="0.25"/>
    <row r="110" spans="1:29" ht="15" customHeight="1" x14ac:dyDescent="0.25"/>
    <row r="111" spans="1:29" ht="15" customHeight="1" x14ac:dyDescent="0.25"/>
    <row r="112" spans="1:29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  <row r="249" ht="17.100000000000001" customHeight="1" x14ac:dyDescent="0.25"/>
    <row r="250" ht="17.100000000000001" customHeight="1" x14ac:dyDescent="0.25"/>
    <row r="251" ht="17.100000000000001" customHeight="1" x14ac:dyDescent="0.25"/>
    <row r="252" ht="17.100000000000001" customHeight="1" x14ac:dyDescent="0.25"/>
    <row r="253" ht="17.100000000000001" customHeight="1" x14ac:dyDescent="0.25"/>
  </sheetData>
  <mergeCells count="564">
    <mergeCell ref="Y2:AC2"/>
    <mergeCell ref="Y31:AA31"/>
    <mergeCell ref="Y32:AA32"/>
    <mergeCell ref="Y33:AA33"/>
    <mergeCell ref="U26:X26"/>
    <mergeCell ref="Y23:AA24"/>
    <mergeCell ref="Y25:AA25"/>
    <mergeCell ref="Y26:AA26"/>
    <mergeCell ref="Y27:AA27"/>
    <mergeCell ref="Y28:AA28"/>
    <mergeCell ref="Y29:AA29"/>
    <mergeCell ref="Y30:AA30"/>
    <mergeCell ref="U31:X31"/>
    <mergeCell ref="U32:X32"/>
    <mergeCell ref="U33:X33"/>
    <mergeCell ref="U30:X30"/>
    <mergeCell ref="Y62:AA62"/>
    <mergeCell ref="Y63:AA63"/>
    <mergeCell ref="U92:X92"/>
    <mergeCell ref="U80:X80"/>
    <mergeCell ref="U81:X81"/>
    <mergeCell ref="U56:X56"/>
    <mergeCell ref="U75:X75"/>
    <mergeCell ref="U60:X60"/>
    <mergeCell ref="U65:X65"/>
    <mergeCell ref="U64:X64"/>
    <mergeCell ref="Y92:AA92"/>
    <mergeCell ref="Y91:AA91"/>
    <mergeCell ref="Y90:AA90"/>
    <mergeCell ref="Y89:AA89"/>
    <mergeCell ref="Y88:AA88"/>
    <mergeCell ref="Y87:AA87"/>
    <mergeCell ref="Y81:AA81"/>
    <mergeCell ref="Y80:AA80"/>
    <mergeCell ref="Y79:AA79"/>
    <mergeCell ref="Y78:AA78"/>
    <mergeCell ref="Y77:AA77"/>
    <mergeCell ref="Y76:AA76"/>
    <mergeCell ref="Y74:AA74"/>
    <mergeCell ref="Y73:AA73"/>
    <mergeCell ref="Y64:AA64"/>
    <mergeCell ref="Y65:AA65"/>
    <mergeCell ref="Y75:AA75"/>
    <mergeCell ref="U53:X53"/>
    <mergeCell ref="U54:X54"/>
    <mergeCell ref="U55:X55"/>
    <mergeCell ref="U47:X48"/>
    <mergeCell ref="U62:X62"/>
    <mergeCell ref="U59:X59"/>
    <mergeCell ref="U51:X51"/>
    <mergeCell ref="U58:X58"/>
    <mergeCell ref="Y47:AA48"/>
    <mergeCell ref="Y49:AA49"/>
    <mergeCell ref="Y50:AA50"/>
    <mergeCell ref="Y51:AA51"/>
    <mergeCell ref="Y52:AA52"/>
    <mergeCell ref="Y53:AA53"/>
    <mergeCell ref="Y54:AA54"/>
    <mergeCell ref="Y55:AA55"/>
    <mergeCell ref="Y66:AA66"/>
    <mergeCell ref="Y67:AA67"/>
    <mergeCell ref="Y56:AA56"/>
    <mergeCell ref="Y57:AA57"/>
    <mergeCell ref="Y58:AA58"/>
    <mergeCell ref="Y59:AA59"/>
    <mergeCell ref="Y60:AA60"/>
    <mergeCell ref="Y44:AA44"/>
    <mergeCell ref="Y34:AA34"/>
    <mergeCell ref="Y35:AA35"/>
    <mergeCell ref="Y36:AA36"/>
    <mergeCell ref="Y37:AA37"/>
    <mergeCell ref="U41:X41"/>
    <mergeCell ref="Y42:AA42"/>
    <mergeCell ref="Y43:AA43"/>
    <mergeCell ref="U40:X40"/>
    <mergeCell ref="U34:X34"/>
    <mergeCell ref="Y38:AA38"/>
    <mergeCell ref="Y39:AA39"/>
    <mergeCell ref="Y40:AA40"/>
    <mergeCell ref="Y41:AA41"/>
    <mergeCell ref="Y71:AA72"/>
    <mergeCell ref="Y61:AA61"/>
    <mergeCell ref="Y68:AA68"/>
    <mergeCell ref="U23:X24"/>
    <mergeCell ref="U25:X25"/>
    <mergeCell ref="C23:E23"/>
    <mergeCell ref="C24:E24"/>
    <mergeCell ref="F23:T23"/>
    <mergeCell ref="F24:H24"/>
    <mergeCell ref="I24:K24"/>
    <mergeCell ref="C25:E25"/>
    <mergeCell ref="U44:X44"/>
    <mergeCell ref="U28:X28"/>
    <mergeCell ref="U29:X29"/>
    <mergeCell ref="U49:X49"/>
    <mergeCell ref="U50:X50"/>
    <mergeCell ref="U57:X57"/>
    <mergeCell ref="U36:X36"/>
    <mergeCell ref="U43:X43"/>
    <mergeCell ref="C63:E63"/>
    <mergeCell ref="U27:X27"/>
    <mergeCell ref="U37:X37"/>
    <mergeCell ref="U38:X38"/>
    <mergeCell ref="U39:X39"/>
    <mergeCell ref="C64:E64"/>
    <mergeCell ref="F64:H64"/>
    <mergeCell ref="I64:K64"/>
    <mergeCell ref="L64:N64"/>
    <mergeCell ref="O64:Q64"/>
    <mergeCell ref="R64:T64"/>
    <mergeCell ref="F63:H63"/>
    <mergeCell ref="F67:H67"/>
    <mergeCell ref="O65:Q65"/>
    <mergeCell ref="R65:T65"/>
    <mergeCell ref="C66:E66"/>
    <mergeCell ref="F66:H66"/>
    <mergeCell ref="I66:K66"/>
    <mergeCell ref="L66:N66"/>
    <mergeCell ref="O66:Q66"/>
    <mergeCell ref="I65:K65"/>
    <mergeCell ref="R67:T67"/>
    <mergeCell ref="C65:E65"/>
    <mergeCell ref="F65:H65"/>
    <mergeCell ref="C67:E67"/>
    <mergeCell ref="C62:E62"/>
    <mergeCell ref="F62:H62"/>
    <mergeCell ref="I62:K62"/>
    <mergeCell ref="L62:N62"/>
    <mergeCell ref="O62:Q62"/>
    <mergeCell ref="R62:T62"/>
    <mergeCell ref="C61:E61"/>
    <mergeCell ref="F61:H61"/>
    <mergeCell ref="O63:Q63"/>
    <mergeCell ref="R63:T63"/>
    <mergeCell ref="O59:Q59"/>
    <mergeCell ref="R59:T59"/>
    <mergeCell ref="C60:E60"/>
    <mergeCell ref="F60:H60"/>
    <mergeCell ref="I60:K60"/>
    <mergeCell ref="L60:N60"/>
    <mergeCell ref="O60:Q60"/>
    <mergeCell ref="R60:T60"/>
    <mergeCell ref="C59:E59"/>
    <mergeCell ref="F59:H59"/>
    <mergeCell ref="O57:Q57"/>
    <mergeCell ref="R57:T57"/>
    <mergeCell ref="C58:E58"/>
    <mergeCell ref="F58:H58"/>
    <mergeCell ref="I58:K58"/>
    <mergeCell ref="L58:N58"/>
    <mergeCell ref="O58:Q58"/>
    <mergeCell ref="R58:T58"/>
    <mergeCell ref="C57:E57"/>
    <mergeCell ref="F57:H57"/>
    <mergeCell ref="O55:Q55"/>
    <mergeCell ref="R55:T55"/>
    <mergeCell ref="C56:E56"/>
    <mergeCell ref="F56:H56"/>
    <mergeCell ref="I56:K56"/>
    <mergeCell ref="L56:N56"/>
    <mergeCell ref="O56:Q56"/>
    <mergeCell ref="R56:T56"/>
    <mergeCell ref="C55:E55"/>
    <mergeCell ref="F55:H55"/>
    <mergeCell ref="O53:Q53"/>
    <mergeCell ref="R53:T53"/>
    <mergeCell ref="C54:E54"/>
    <mergeCell ref="F54:H54"/>
    <mergeCell ref="I54:K54"/>
    <mergeCell ref="L54:N54"/>
    <mergeCell ref="O54:Q54"/>
    <mergeCell ref="R54:T54"/>
    <mergeCell ref="C53:E53"/>
    <mergeCell ref="F53:H53"/>
    <mergeCell ref="I51:K51"/>
    <mergeCell ref="L51:N51"/>
    <mergeCell ref="O51:Q51"/>
    <mergeCell ref="R51:T51"/>
    <mergeCell ref="R50:T50"/>
    <mergeCell ref="O50:Q50"/>
    <mergeCell ref="C52:E52"/>
    <mergeCell ref="F52:H52"/>
    <mergeCell ref="I52:K52"/>
    <mergeCell ref="L52:N52"/>
    <mergeCell ref="O52:Q52"/>
    <mergeCell ref="R52:T52"/>
    <mergeCell ref="C51:E51"/>
    <mergeCell ref="F51:H51"/>
    <mergeCell ref="C50:E50"/>
    <mergeCell ref="F50:H50"/>
    <mergeCell ref="I50:K50"/>
    <mergeCell ref="L50:N50"/>
    <mergeCell ref="C47:E47"/>
    <mergeCell ref="F47:T47"/>
    <mergeCell ref="C48:E48"/>
    <mergeCell ref="F48:H48"/>
    <mergeCell ref="I48:K48"/>
    <mergeCell ref="L48:N48"/>
    <mergeCell ref="O48:Q48"/>
    <mergeCell ref="R48:T48"/>
    <mergeCell ref="C49:E49"/>
    <mergeCell ref="F49:H49"/>
    <mergeCell ref="I49:K49"/>
    <mergeCell ref="L49:N49"/>
    <mergeCell ref="O49:Q49"/>
    <mergeCell ref="R49:T49"/>
    <mergeCell ref="R42:T42"/>
    <mergeCell ref="R43:T43"/>
    <mergeCell ref="R44:T44"/>
    <mergeCell ref="R33:T33"/>
    <mergeCell ref="U52:X52"/>
    <mergeCell ref="R34:T34"/>
    <mergeCell ref="R35:T35"/>
    <mergeCell ref="R36:T36"/>
    <mergeCell ref="R37:T37"/>
    <mergeCell ref="R38:T38"/>
    <mergeCell ref="R39:T39"/>
    <mergeCell ref="R40:T40"/>
    <mergeCell ref="R41:T41"/>
    <mergeCell ref="U42:X42"/>
    <mergeCell ref="U35:X35"/>
    <mergeCell ref="L43:N43"/>
    <mergeCell ref="L44:N44"/>
    <mergeCell ref="O26:Q26"/>
    <mergeCell ref="O27:Q27"/>
    <mergeCell ref="O28:Q28"/>
    <mergeCell ref="O29:Q29"/>
    <mergeCell ref="O30:Q30"/>
    <mergeCell ref="O34:Q34"/>
    <mergeCell ref="O35:Q35"/>
    <mergeCell ref="O36:Q36"/>
    <mergeCell ref="O37:Q37"/>
    <mergeCell ref="O38:Q38"/>
    <mergeCell ref="O39:Q39"/>
    <mergeCell ref="O40:Q40"/>
    <mergeCell ref="O41:Q41"/>
    <mergeCell ref="O42:Q42"/>
    <mergeCell ref="O43:Q43"/>
    <mergeCell ref="O44:Q44"/>
    <mergeCell ref="I42:K42"/>
    <mergeCell ref="I43:K43"/>
    <mergeCell ref="I37:K37"/>
    <mergeCell ref="I38:K38"/>
    <mergeCell ref="I39:K39"/>
    <mergeCell ref="I40:K40"/>
    <mergeCell ref="I44:K44"/>
    <mergeCell ref="L26:N26"/>
    <mergeCell ref="L27:N27"/>
    <mergeCell ref="L28:N28"/>
    <mergeCell ref="L29:N29"/>
    <mergeCell ref="L30:N30"/>
    <mergeCell ref="L31:N31"/>
    <mergeCell ref="L32:N32"/>
    <mergeCell ref="L33:N33"/>
    <mergeCell ref="L35:N35"/>
    <mergeCell ref="L36:N36"/>
    <mergeCell ref="L37:N37"/>
    <mergeCell ref="L38:N38"/>
    <mergeCell ref="L39:N39"/>
    <mergeCell ref="L34:N34"/>
    <mergeCell ref="L40:N40"/>
    <mergeCell ref="L41:N41"/>
    <mergeCell ref="L42:N42"/>
    <mergeCell ref="C92:E92"/>
    <mergeCell ref="F92:H92"/>
    <mergeCell ref="I92:K92"/>
    <mergeCell ref="L92:N92"/>
    <mergeCell ref="F86:H86"/>
    <mergeCell ref="I86:K86"/>
    <mergeCell ref="C90:E90"/>
    <mergeCell ref="F90:H90"/>
    <mergeCell ref="I90:K90"/>
    <mergeCell ref="L90:N90"/>
    <mergeCell ref="C86:E86"/>
    <mergeCell ref="C88:E88"/>
    <mergeCell ref="F88:H88"/>
    <mergeCell ref="I88:K88"/>
    <mergeCell ref="L88:N88"/>
    <mergeCell ref="L89:N89"/>
    <mergeCell ref="I80:K80"/>
    <mergeCell ref="L80:N80"/>
    <mergeCell ref="C81:E81"/>
    <mergeCell ref="F81:H81"/>
    <mergeCell ref="C83:E83"/>
    <mergeCell ref="C84:E84"/>
    <mergeCell ref="L84:N84"/>
    <mergeCell ref="C82:E82"/>
    <mergeCell ref="F82:H82"/>
    <mergeCell ref="C80:E80"/>
    <mergeCell ref="F80:H80"/>
    <mergeCell ref="F84:H84"/>
    <mergeCell ref="F78:H78"/>
    <mergeCell ref="I78:K78"/>
    <mergeCell ref="L78:N78"/>
    <mergeCell ref="C76:E76"/>
    <mergeCell ref="U68:X68"/>
    <mergeCell ref="C74:E74"/>
    <mergeCell ref="F74:H74"/>
    <mergeCell ref="I74:K74"/>
    <mergeCell ref="L74:N74"/>
    <mergeCell ref="R68:T68"/>
    <mergeCell ref="C78:E78"/>
    <mergeCell ref="F73:H73"/>
    <mergeCell ref="C68:E68"/>
    <mergeCell ref="F68:H68"/>
    <mergeCell ref="C75:E75"/>
    <mergeCell ref="U76:X76"/>
    <mergeCell ref="U77:X77"/>
    <mergeCell ref="C77:E77"/>
    <mergeCell ref="F72:H72"/>
    <mergeCell ref="C71:E71"/>
    <mergeCell ref="F71:T71"/>
    <mergeCell ref="L68:N68"/>
    <mergeCell ref="L73:N73"/>
    <mergeCell ref="R72:T72"/>
    <mergeCell ref="L70:M70"/>
    <mergeCell ref="I68:K68"/>
    <mergeCell ref="C73:E73"/>
    <mergeCell ref="C72:E72"/>
    <mergeCell ref="R75:T75"/>
    <mergeCell ref="R74:T74"/>
    <mergeCell ref="N70:O70"/>
    <mergeCell ref="O74:Q74"/>
    <mergeCell ref="I72:K72"/>
    <mergeCell ref="L72:N72"/>
    <mergeCell ref="O72:Q72"/>
    <mergeCell ref="O68:Q68"/>
    <mergeCell ref="Q70:R70"/>
    <mergeCell ref="I73:K73"/>
    <mergeCell ref="U67:X67"/>
    <mergeCell ref="I61:K61"/>
    <mergeCell ref="L61:N61"/>
    <mergeCell ref="U61:X61"/>
    <mergeCell ref="U66:X66"/>
    <mergeCell ref="U63:X63"/>
    <mergeCell ref="I67:K67"/>
    <mergeCell ref="L67:N67"/>
    <mergeCell ref="R66:T66"/>
    <mergeCell ref="L65:N65"/>
    <mergeCell ref="O61:Q61"/>
    <mergeCell ref="R61:T61"/>
    <mergeCell ref="F79:H79"/>
    <mergeCell ref="I79:K79"/>
    <mergeCell ref="L79:N79"/>
    <mergeCell ref="O79:Q79"/>
    <mergeCell ref="I55:K55"/>
    <mergeCell ref="O67:Q67"/>
    <mergeCell ref="F77:H77"/>
    <mergeCell ref="I77:K77"/>
    <mergeCell ref="I59:K59"/>
    <mergeCell ref="L59:N59"/>
    <mergeCell ref="O78:Q78"/>
    <mergeCell ref="L77:N77"/>
    <mergeCell ref="O77:Q77"/>
    <mergeCell ref="I63:K63"/>
    <mergeCell ref="L63:N63"/>
    <mergeCell ref="O76:Q76"/>
    <mergeCell ref="I75:K75"/>
    <mergeCell ref="L75:N75"/>
    <mergeCell ref="O75:Q75"/>
    <mergeCell ref="F76:H76"/>
    <mergeCell ref="I76:K76"/>
    <mergeCell ref="L76:N76"/>
    <mergeCell ref="F75:H75"/>
    <mergeCell ref="O73:Q73"/>
    <mergeCell ref="Y82:AA82"/>
    <mergeCell ref="I53:K53"/>
    <mergeCell ref="L53:N53"/>
    <mergeCell ref="I81:K81"/>
    <mergeCell ref="L81:N81"/>
    <mergeCell ref="O81:Q81"/>
    <mergeCell ref="R81:T81"/>
    <mergeCell ref="I57:K57"/>
    <mergeCell ref="L57:N57"/>
    <mergeCell ref="R77:T77"/>
    <mergeCell ref="U78:X78"/>
    <mergeCell ref="O80:Q80"/>
    <mergeCell ref="R80:T80"/>
    <mergeCell ref="U82:X82"/>
    <mergeCell ref="R79:T79"/>
    <mergeCell ref="U79:X79"/>
    <mergeCell ref="R82:T82"/>
    <mergeCell ref="L55:N55"/>
    <mergeCell ref="R78:T78"/>
    <mergeCell ref="R76:T76"/>
    <mergeCell ref="R73:T73"/>
    <mergeCell ref="U73:X73"/>
    <mergeCell ref="U74:X74"/>
    <mergeCell ref="U71:X72"/>
    <mergeCell ref="U85:X85"/>
    <mergeCell ref="U84:X84"/>
    <mergeCell ref="Y86:AA86"/>
    <mergeCell ref="Y85:AA85"/>
    <mergeCell ref="Y84:AA84"/>
    <mergeCell ref="R84:T84"/>
    <mergeCell ref="I83:K83"/>
    <mergeCell ref="L83:N83"/>
    <mergeCell ref="O83:Q83"/>
    <mergeCell ref="R83:T83"/>
    <mergeCell ref="I84:K84"/>
    <mergeCell ref="Y83:AA83"/>
    <mergeCell ref="U83:X83"/>
    <mergeCell ref="R86:T86"/>
    <mergeCell ref="U88:X88"/>
    <mergeCell ref="U87:X87"/>
    <mergeCell ref="C44:E44"/>
    <mergeCell ref="F44:H44"/>
    <mergeCell ref="L87:N87"/>
    <mergeCell ref="O87:Q87"/>
    <mergeCell ref="R87:T87"/>
    <mergeCell ref="O86:Q86"/>
    <mergeCell ref="C85:E85"/>
    <mergeCell ref="F85:H85"/>
    <mergeCell ref="I85:K85"/>
    <mergeCell ref="L85:N85"/>
    <mergeCell ref="L86:N86"/>
    <mergeCell ref="O85:Q85"/>
    <mergeCell ref="C87:E87"/>
    <mergeCell ref="F87:H87"/>
    <mergeCell ref="I87:K87"/>
    <mergeCell ref="O82:Q82"/>
    <mergeCell ref="O84:Q84"/>
    <mergeCell ref="I82:K82"/>
    <mergeCell ref="L82:N82"/>
    <mergeCell ref="F83:H83"/>
    <mergeCell ref="U86:X86"/>
    <mergeCell ref="R85:T85"/>
    <mergeCell ref="U90:X90"/>
    <mergeCell ref="U91:X91"/>
    <mergeCell ref="O91:Q91"/>
    <mergeCell ref="R91:T91"/>
    <mergeCell ref="R89:T89"/>
    <mergeCell ref="C89:E89"/>
    <mergeCell ref="F89:H89"/>
    <mergeCell ref="I89:K89"/>
    <mergeCell ref="U89:X89"/>
    <mergeCell ref="O89:Q89"/>
    <mergeCell ref="A1:K2"/>
    <mergeCell ref="A3:K3"/>
    <mergeCell ref="A4:K4"/>
    <mergeCell ref="C34:E34"/>
    <mergeCell ref="I34:K34"/>
    <mergeCell ref="S22:T22"/>
    <mergeCell ref="C33:E33"/>
    <mergeCell ref="C38:E38"/>
    <mergeCell ref="F38:H38"/>
    <mergeCell ref="I36:K36"/>
    <mergeCell ref="P1:T1"/>
    <mergeCell ref="P2:T2"/>
    <mergeCell ref="R29:T29"/>
    <mergeCell ref="R30:T30"/>
    <mergeCell ref="C31:E31"/>
    <mergeCell ref="F20:G20"/>
    <mergeCell ref="L18:O18"/>
    <mergeCell ref="L19:O19"/>
    <mergeCell ref="L20:O20"/>
    <mergeCell ref="R26:T26"/>
    <mergeCell ref="R27:T27"/>
    <mergeCell ref="R28:T28"/>
    <mergeCell ref="O92:Q92"/>
    <mergeCell ref="R92:T92"/>
    <mergeCell ref="C91:E91"/>
    <mergeCell ref="F91:H91"/>
    <mergeCell ref="I91:K91"/>
    <mergeCell ref="L91:N91"/>
    <mergeCell ref="C43:E43"/>
    <mergeCell ref="C40:E40"/>
    <mergeCell ref="F40:H40"/>
    <mergeCell ref="C42:E42"/>
    <mergeCell ref="O90:Q90"/>
    <mergeCell ref="R90:T90"/>
    <mergeCell ref="F42:H42"/>
    <mergeCell ref="O88:Q88"/>
    <mergeCell ref="R88:T88"/>
    <mergeCell ref="C79:E79"/>
    <mergeCell ref="F32:H32"/>
    <mergeCell ref="O25:Q25"/>
    <mergeCell ref="F31:H31"/>
    <mergeCell ref="F30:H30"/>
    <mergeCell ref="C16:E16"/>
    <mergeCell ref="C17:E17"/>
    <mergeCell ref="C18:E18"/>
    <mergeCell ref="C19:E19"/>
    <mergeCell ref="C20:E20"/>
    <mergeCell ref="C21:K21"/>
    <mergeCell ref="Q22:R22"/>
    <mergeCell ref="L25:N25"/>
    <mergeCell ref="F19:G19"/>
    <mergeCell ref="H19:I19"/>
    <mergeCell ref="J19:K19"/>
    <mergeCell ref="O24:Q24"/>
    <mergeCell ref="R25:T25"/>
    <mergeCell ref="I25:K25"/>
    <mergeCell ref="L21:O21"/>
    <mergeCell ref="L24:N24"/>
    <mergeCell ref="C32:E32"/>
    <mergeCell ref="I32:K32"/>
    <mergeCell ref="O32:Q32"/>
    <mergeCell ref="R32:T32"/>
    <mergeCell ref="F41:H41"/>
    <mergeCell ref="F39:H39"/>
    <mergeCell ref="C29:E29"/>
    <mergeCell ref="C37:E37"/>
    <mergeCell ref="F28:H28"/>
    <mergeCell ref="F29:H29"/>
    <mergeCell ref="I28:K28"/>
    <mergeCell ref="F27:H27"/>
    <mergeCell ref="R24:T24"/>
    <mergeCell ref="I29:K29"/>
    <mergeCell ref="F26:H26"/>
    <mergeCell ref="C30:E30"/>
    <mergeCell ref="O33:Q33"/>
    <mergeCell ref="I26:K26"/>
    <mergeCell ref="I27:K27"/>
    <mergeCell ref="F34:H34"/>
    <mergeCell ref="F37:H37"/>
    <mergeCell ref="F36:H36"/>
    <mergeCell ref="F35:H35"/>
    <mergeCell ref="C36:E36"/>
    <mergeCell ref="I35:K35"/>
    <mergeCell ref="F33:H33"/>
    <mergeCell ref="I41:K41"/>
    <mergeCell ref="I33:K33"/>
    <mergeCell ref="F43:H43"/>
    <mergeCell ref="I15:J15"/>
    <mergeCell ref="F16:K16"/>
    <mergeCell ref="I30:K30"/>
    <mergeCell ref="I31:K31"/>
    <mergeCell ref="O31:Q31"/>
    <mergeCell ref="R31:T31"/>
    <mergeCell ref="C7:H7"/>
    <mergeCell ref="H20:I20"/>
    <mergeCell ref="J20:K20"/>
    <mergeCell ref="F17:G17"/>
    <mergeCell ref="H17:I17"/>
    <mergeCell ref="J17:K17"/>
    <mergeCell ref="H18:I18"/>
    <mergeCell ref="J18:K18"/>
    <mergeCell ref="C8:D8"/>
    <mergeCell ref="F8:G8"/>
    <mergeCell ref="C39:E39"/>
    <mergeCell ref="C41:E41"/>
    <mergeCell ref="F25:H25"/>
    <mergeCell ref="C35:E35"/>
    <mergeCell ref="C26:E26"/>
    <mergeCell ref="C27:E27"/>
    <mergeCell ref="C28:E28"/>
    <mergeCell ref="E5:Y5"/>
    <mergeCell ref="Q6:Y6"/>
    <mergeCell ref="F18:G18"/>
    <mergeCell ref="U7:Y7"/>
    <mergeCell ref="Q11:Y11"/>
    <mergeCell ref="F11:M11"/>
    <mergeCell ref="I7:K7"/>
    <mergeCell ref="F6:L6"/>
    <mergeCell ref="S7:T7"/>
    <mergeCell ref="L7:R7"/>
    <mergeCell ref="F12:M12"/>
    <mergeCell ref="O9:Y9"/>
    <mergeCell ref="Q12:Y12"/>
    <mergeCell ref="L15:M15"/>
    <mergeCell ref="N8:O8"/>
    <mergeCell ref="V8:W8"/>
    <mergeCell ref="L16:O17"/>
  </mergeCells>
  <phoneticPr fontId="45" type="noConversion"/>
  <pageMargins left="0.23622047244094491" right="0.23622047244094491" top="0.51181102362204722" bottom="0.11811023622047245" header="0.31496062992125984" footer="0"/>
  <pageSetup paperSize="9" scale="72" orientation="portrait" horizontalDpi="1200" verticalDpi="1200" r:id="rId1"/>
  <headerFooter>
    <oddFooter>&amp;R&amp;"Gulim,Regular"&amp;8SP-FMD-04-02 Rev.0 Efftive date 2-Nov-2015&amp;"-,Regular"&amp;11_x000D_</oddFooter>
  </headerFooter>
  <rowBreaks count="1" manualBreakCount="1">
    <brk id="45" max="16383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16</xdr:col>
                    <xdr:colOff>38100</xdr:colOff>
                    <xdr:row>3</xdr:row>
                    <xdr:rowOff>66675</xdr:rowOff>
                  </from>
                  <to>
                    <xdr:col>16</xdr:col>
                    <xdr:colOff>257175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24</xdr:col>
                    <xdr:colOff>38100</xdr:colOff>
                    <xdr:row>3</xdr:row>
                    <xdr:rowOff>66675</xdr:rowOff>
                  </from>
                  <to>
                    <xdr:col>24</xdr:col>
                    <xdr:colOff>238125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>
                <anchor moveWithCells="1">
                  <from>
                    <xdr:col>6</xdr:col>
                    <xdr:colOff>38100</xdr:colOff>
                    <xdr:row>8</xdr:row>
                    <xdr:rowOff>66675</xdr:rowOff>
                  </from>
                  <to>
                    <xdr:col>6</xdr:col>
                    <xdr:colOff>257175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>
                <anchor moveWithCells="1">
                  <from>
                    <xdr:col>10</xdr:col>
                    <xdr:colOff>28575</xdr:colOff>
                    <xdr:row>8</xdr:row>
                    <xdr:rowOff>66675</xdr:rowOff>
                  </from>
                  <to>
                    <xdr:col>10</xdr:col>
                    <xdr:colOff>219075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1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2:X51"/>
  <sheetViews>
    <sheetView topLeftCell="A12" workbookViewId="0">
      <selection activeCell="Z15" sqref="Z15"/>
    </sheetView>
  </sheetViews>
  <sheetFormatPr defaultColWidth="8.85546875" defaultRowHeight="23.25" x14ac:dyDescent="0.25"/>
  <cols>
    <col min="1" max="1" width="1.42578125" customWidth="1"/>
    <col min="2" max="3" width="5.42578125" style="8" customWidth="1"/>
    <col min="4" max="4" width="2.7109375" style="8" customWidth="1"/>
    <col min="5" max="5" width="7" style="8" customWidth="1"/>
    <col min="6" max="6" width="3.140625" style="8" customWidth="1"/>
    <col min="7" max="7" width="1.42578125" style="8" customWidth="1"/>
    <col min="8" max="9" width="5.42578125" style="8" customWidth="1"/>
    <col min="10" max="10" width="2.7109375" style="8" customWidth="1"/>
    <col min="11" max="11" width="7" style="8" customWidth="1"/>
    <col min="12" max="12" width="3.140625" style="8" customWidth="1"/>
    <col min="13" max="13" width="1.42578125" style="8" customWidth="1"/>
    <col min="14" max="15" width="5.42578125" style="8" customWidth="1"/>
    <col min="16" max="16" width="2.7109375" style="8" customWidth="1"/>
    <col min="17" max="17" width="7" style="8" customWidth="1"/>
    <col min="18" max="18" width="3.140625" style="8" customWidth="1"/>
    <col min="19" max="19" width="1.42578125" style="8" customWidth="1"/>
    <col min="20" max="21" width="5.42578125" style="8" customWidth="1"/>
    <col min="22" max="22" width="2.7109375" style="8" customWidth="1"/>
    <col min="23" max="23" width="7" style="8" customWidth="1"/>
    <col min="24" max="24" width="3.140625" style="8" customWidth="1"/>
  </cols>
  <sheetData>
    <row r="2" spans="2:24" ht="26.25" x14ac:dyDescent="0.25">
      <c r="B2" s="9"/>
      <c r="C2" s="9"/>
      <c r="D2" s="9"/>
      <c r="E2" s="9"/>
      <c r="F2" s="9"/>
      <c r="H2" s="9"/>
      <c r="I2" s="9"/>
      <c r="J2" s="9"/>
      <c r="K2" s="9"/>
      <c r="L2" s="9"/>
      <c r="N2" s="9"/>
      <c r="O2" s="9"/>
      <c r="P2" s="9"/>
      <c r="Q2" s="9"/>
      <c r="R2" s="9"/>
      <c r="T2" s="9"/>
      <c r="U2" s="9"/>
      <c r="V2" s="9"/>
      <c r="W2" s="9"/>
      <c r="X2" s="9"/>
    </row>
    <row r="3" spans="2:24" x14ac:dyDescent="0.25">
      <c r="B3" s="431" t="s">
        <v>15</v>
      </c>
      <c r="C3" s="432"/>
      <c r="D3" s="432"/>
      <c r="E3" s="432"/>
      <c r="F3" s="433"/>
      <c r="H3" s="431" t="s">
        <v>15</v>
      </c>
      <c r="I3" s="432"/>
      <c r="J3" s="432"/>
      <c r="K3" s="432"/>
      <c r="L3" s="433"/>
      <c r="N3" s="431" t="s">
        <v>15</v>
      </c>
      <c r="O3" s="432"/>
      <c r="P3" s="432"/>
      <c r="Q3" s="432"/>
      <c r="R3" s="433"/>
      <c r="T3" s="431" t="s">
        <v>15</v>
      </c>
      <c r="U3" s="432"/>
      <c r="V3" s="432"/>
      <c r="W3" s="432"/>
      <c r="X3" s="433"/>
    </row>
    <row r="4" spans="2:24" ht="26.25" x14ac:dyDescent="0.25">
      <c r="B4" s="434" t="s">
        <v>16</v>
      </c>
      <c r="C4" s="435"/>
      <c r="D4" s="435"/>
      <c r="E4" s="435"/>
      <c r="F4" s="436"/>
      <c r="H4" s="434" t="s">
        <v>17</v>
      </c>
      <c r="I4" s="435"/>
      <c r="J4" s="435"/>
      <c r="K4" s="435"/>
      <c r="L4" s="436"/>
      <c r="N4" s="434" t="s">
        <v>18</v>
      </c>
      <c r="O4" s="435"/>
      <c r="P4" s="435"/>
      <c r="Q4" s="435"/>
      <c r="R4" s="436"/>
      <c r="T4" s="434" t="s">
        <v>19</v>
      </c>
      <c r="U4" s="435"/>
      <c r="V4" s="435"/>
      <c r="W4" s="435"/>
      <c r="X4" s="436"/>
    </row>
    <row r="5" spans="2:24" x14ac:dyDescent="0.25">
      <c r="B5" s="15">
        <v>2.5</v>
      </c>
      <c r="C5" s="11">
        <v>0.08</v>
      </c>
      <c r="D5" s="12" t="s">
        <v>20</v>
      </c>
      <c r="E5" s="13">
        <f t="shared" ref="E5:E17" si="0">C5/1000</f>
        <v>8.0000000000000007E-5</v>
      </c>
      <c r="F5" s="14" t="s">
        <v>21</v>
      </c>
      <c r="H5" s="16">
        <v>1.0049999999999999</v>
      </c>
      <c r="I5" s="11">
        <v>0.06</v>
      </c>
      <c r="J5" s="12" t="s">
        <v>20</v>
      </c>
      <c r="K5" s="13">
        <f t="shared" ref="K5:K51" si="1">I5/1000</f>
        <v>5.9999999999999995E-5</v>
      </c>
      <c r="L5" s="14" t="s">
        <v>21</v>
      </c>
      <c r="N5" s="10">
        <v>1</v>
      </c>
      <c r="O5" s="11">
        <v>0.08</v>
      </c>
      <c r="P5" s="12" t="s">
        <v>20</v>
      </c>
      <c r="Q5" s="13">
        <f t="shared" ref="Q5:Q36" si="2">O5/1000</f>
        <v>8.0000000000000007E-5</v>
      </c>
      <c r="R5" s="14" t="s">
        <v>21</v>
      </c>
      <c r="T5" s="10">
        <v>125</v>
      </c>
      <c r="U5" s="11">
        <v>0.42</v>
      </c>
      <c r="V5" s="12" t="s">
        <v>20</v>
      </c>
      <c r="W5" s="13">
        <f t="shared" ref="W5:W12" si="3">U5/1000</f>
        <v>4.1999999999999996E-4</v>
      </c>
      <c r="X5" s="14" t="s">
        <v>21</v>
      </c>
    </row>
    <row r="6" spans="2:24" x14ac:dyDescent="0.25">
      <c r="B6" s="15">
        <v>5.0999999999999996</v>
      </c>
      <c r="C6" s="11">
        <v>0.09</v>
      </c>
      <c r="D6" s="12" t="s">
        <v>20</v>
      </c>
      <c r="E6" s="13">
        <f t="shared" si="0"/>
        <v>8.9999999999999992E-5</v>
      </c>
      <c r="F6" s="14" t="s">
        <v>21</v>
      </c>
      <c r="H6" s="17">
        <v>1.01</v>
      </c>
      <c r="I6" s="11">
        <v>0.06</v>
      </c>
      <c r="J6" s="12" t="s">
        <v>20</v>
      </c>
      <c r="K6" s="13">
        <f t="shared" si="1"/>
        <v>5.9999999999999995E-5</v>
      </c>
      <c r="L6" s="14" t="s">
        <v>21</v>
      </c>
      <c r="N6" s="16">
        <v>1.0049999999999999</v>
      </c>
      <c r="O6" s="11">
        <v>0.08</v>
      </c>
      <c r="P6" s="12" t="s">
        <v>20</v>
      </c>
      <c r="Q6" s="13">
        <f t="shared" si="2"/>
        <v>8.0000000000000007E-5</v>
      </c>
      <c r="R6" s="14" t="s">
        <v>21</v>
      </c>
      <c r="T6" s="10">
        <v>150</v>
      </c>
      <c r="U6" s="11">
        <v>0.47</v>
      </c>
      <c r="V6" s="12" t="s">
        <v>20</v>
      </c>
      <c r="W6" s="13">
        <f t="shared" si="3"/>
        <v>4.6999999999999999E-4</v>
      </c>
      <c r="X6" s="14" t="s">
        <v>21</v>
      </c>
    </row>
    <row r="7" spans="2:24" x14ac:dyDescent="0.25">
      <c r="B7" s="15">
        <v>7.7</v>
      </c>
      <c r="C7" s="11">
        <v>0.09</v>
      </c>
      <c r="D7" s="12" t="s">
        <v>20</v>
      </c>
      <c r="E7" s="13">
        <f t="shared" si="0"/>
        <v>8.9999999999999992E-5</v>
      </c>
      <c r="F7" s="14" t="s">
        <v>21</v>
      </c>
      <c r="H7" s="17">
        <v>1.02</v>
      </c>
      <c r="I7" s="11">
        <v>0.06</v>
      </c>
      <c r="J7" s="12" t="s">
        <v>20</v>
      </c>
      <c r="K7" s="13">
        <f t="shared" si="1"/>
        <v>5.9999999999999995E-5</v>
      </c>
      <c r="L7" s="14" t="s">
        <v>21</v>
      </c>
      <c r="N7" s="17">
        <v>1.01</v>
      </c>
      <c r="O7" s="11">
        <v>0.08</v>
      </c>
      <c r="P7" s="12" t="s">
        <v>20</v>
      </c>
      <c r="Q7" s="13">
        <f t="shared" si="2"/>
        <v>8.0000000000000007E-5</v>
      </c>
      <c r="R7" s="14" t="s">
        <v>21</v>
      </c>
      <c r="T7" s="10">
        <v>175</v>
      </c>
      <c r="U7" s="11">
        <v>0.51</v>
      </c>
      <c r="V7" s="12" t="s">
        <v>20</v>
      </c>
      <c r="W7" s="13">
        <f t="shared" si="3"/>
        <v>5.1000000000000004E-4</v>
      </c>
      <c r="X7" s="14" t="s">
        <v>21</v>
      </c>
    </row>
    <row r="8" spans="2:24" x14ac:dyDescent="0.25">
      <c r="B8" s="15">
        <v>10.3</v>
      </c>
      <c r="C8" s="11">
        <v>0.09</v>
      </c>
      <c r="D8" s="12" t="s">
        <v>20</v>
      </c>
      <c r="E8" s="13">
        <f t="shared" si="0"/>
        <v>8.9999999999999992E-5</v>
      </c>
      <c r="F8" s="14" t="s">
        <v>21</v>
      </c>
      <c r="H8" s="17">
        <v>1.03</v>
      </c>
      <c r="I8" s="11">
        <v>0.06</v>
      </c>
      <c r="J8" s="12" t="s">
        <v>20</v>
      </c>
      <c r="K8" s="13">
        <f t="shared" si="1"/>
        <v>5.9999999999999995E-5</v>
      </c>
      <c r="L8" s="14" t="s">
        <v>21</v>
      </c>
      <c r="N8" s="17">
        <v>1.02</v>
      </c>
      <c r="O8" s="11">
        <v>0.08</v>
      </c>
      <c r="P8" s="12" t="s">
        <v>20</v>
      </c>
      <c r="Q8" s="13">
        <f t="shared" si="2"/>
        <v>8.0000000000000007E-5</v>
      </c>
      <c r="R8" s="14" t="s">
        <v>21</v>
      </c>
      <c r="T8" s="10">
        <v>200</v>
      </c>
      <c r="U8" s="11">
        <v>0.55000000000000004</v>
      </c>
      <c r="V8" s="12" t="s">
        <v>20</v>
      </c>
      <c r="W8" s="13">
        <f t="shared" si="3"/>
        <v>5.5000000000000003E-4</v>
      </c>
      <c r="X8" s="14" t="s">
        <v>21</v>
      </c>
    </row>
    <row r="9" spans="2:24" x14ac:dyDescent="0.25">
      <c r="B9" s="15">
        <v>12.9</v>
      </c>
      <c r="C9" s="11">
        <v>0.09</v>
      </c>
      <c r="D9" s="12" t="s">
        <v>20</v>
      </c>
      <c r="E9" s="13">
        <f t="shared" si="0"/>
        <v>8.9999999999999992E-5</v>
      </c>
      <c r="F9" s="14" t="s">
        <v>21</v>
      </c>
      <c r="H9" s="17">
        <v>1.04</v>
      </c>
      <c r="I9" s="11">
        <v>0.06</v>
      </c>
      <c r="J9" s="12" t="s">
        <v>20</v>
      </c>
      <c r="K9" s="13">
        <f t="shared" si="1"/>
        <v>5.9999999999999995E-5</v>
      </c>
      <c r="L9" s="14" t="s">
        <v>21</v>
      </c>
      <c r="N9" s="17">
        <v>1.03</v>
      </c>
      <c r="O9" s="11">
        <v>0.08</v>
      </c>
      <c r="P9" s="12" t="s">
        <v>20</v>
      </c>
      <c r="Q9" s="13">
        <f t="shared" si="2"/>
        <v>8.0000000000000007E-5</v>
      </c>
      <c r="R9" s="14" t="s">
        <v>21</v>
      </c>
      <c r="T9" s="10">
        <v>250</v>
      </c>
      <c r="U9" s="11">
        <v>0.63</v>
      </c>
      <c r="V9" s="12" t="s">
        <v>20</v>
      </c>
      <c r="W9" s="13">
        <f t="shared" si="3"/>
        <v>6.3000000000000003E-4</v>
      </c>
      <c r="X9" s="14" t="s">
        <v>21</v>
      </c>
    </row>
    <row r="10" spans="2:24" x14ac:dyDescent="0.25">
      <c r="B10" s="10">
        <v>15</v>
      </c>
      <c r="C10" s="11">
        <v>0.1</v>
      </c>
      <c r="D10" s="12" t="s">
        <v>20</v>
      </c>
      <c r="E10" s="13">
        <f t="shared" si="0"/>
        <v>1E-4</v>
      </c>
      <c r="F10" s="14" t="s">
        <v>21</v>
      </c>
      <c r="H10" s="17">
        <v>1.05</v>
      </c>
      <c r="I10" s="11">
        <v>0.06</v>
      </c>
      <c r="J10" s="12" t="s">
        <v>20</v>
      </c>
      <c r="K10" s="13">
        <f t="shared" si="1"/>
        <v>5.9999999999999995E-5</v>
      </c>
      <c r="L10" s="14" t="s">
        <v>21</v>
      </c>
      <c r="N10" s="17">
        <v>1.04</v>
      </c>
      <c r="O10" s="11">
        <v>0.08</v>
      </c>
      <c r="P10" s="12" t="s">
        <v>20</v>
      </c>
      <c r="Q10" s="13">
        <f t="shared" si="2"/>
        <v>8.0000000000000007E-5</v>
      </c>
      <c r="R10" s="14" t="s">
        <v>21</v>
      </c>
      <c r="T10" s="10">
        <v>300</v>
      </c>
      <c r="U10" s="11">
        <v>0.71</v>
      </c>
      <c r="V10" s="12" t="s">
        <v>20</v>
      </c>
      <c r="W10" s="13">
        <f t="shared" si="3"/>
        <v>7.0999999999999991E-4</v>
      </c>
      <c r="X10" s="14" t="s">
        <v>21</v>
      </c>
    </row>
    <row r="11" spans="2:24" x14ac:dyDescent="0.25">
      <c r="B11" s="15">
        <v>17.600000000000001</v>
      </c>
      <c r="C11" s="11">
        <v>0.1</v>
      </c>
      <c r="D11" s="12" t="s">
        <v>20</v>
      </c>
      <c r="E11" s="13">
        <f t="shared" si="0"/>
        <v>1E-4</v>
      </c>
      <c r="F11" s="14" t="s">
        <v>21</v>
      </c>
      <c r="H11" s="17">
        <v>1.06</v>
      </c>
      <c r="I11" s="11">
        <v>0.06</v>
      </c>
      <c r="J11" s="12" t="s">
        <v>20</v>
      </c>
      <c r="K11" s="13">
        <f t="shared" si="1"/>
        <v>5.9999999999999995E-5</v>
      </c>
      <c r="L11" s="14" t="s">
        <v>21</v>
      </c>
      <c r="N11" s="17">
        <v>1.05</v>
      </c>
      <c r="O11" s="11">
        <v>0.08</v>
      </c>
      <c r="P11" s="12" t="s">
        <v>20</v>
      </c>
      <c r="Q11" s="13">
        <f t="shared" si="2"/>
        <v>8.0000000000000007E-5</v>
      </c>
      <c r="R11" s="14" t="s">
        <v>21</v>
      </c>
      <c r="T11" s="10">
        <v>400</v>
      </c>
      <c r="U11" s="11">
        <v>0.89</v>
      </c>
      <c r="V11" s="12" t="s">
        <v>20</v>
      </c>
      <c r="W11" s="13">
        <f t="shared" si="3"/>
        <v>8.9000000000000006E-4</v>
      </c>
      <c r="X11" s="14" t="s">
        <v>21</v>
      </c>
    </row>
    <row r="12" spans="2:24" x14ac:dyDescent="0.25">
      <c r="B12" s="15">
        <v>20.2</v>
      </c>
      <c r="C12" s="11">
        <v>0.1</v>
      </c>
      <c r="D12" s="12" t="s">
        <v>20</v>
      </c>
      <c r="E12" s="13">
        <f t="shared" si="0"/>
        <v>1E-4</v>
      </c>
      <c r="F12" s="14" t="s">
        <v>21</v>
      </c>
      <c r="H12" s="17">
        <v>1.07</v>
      </c>
      <c r="I12" s="11">
        <v>0.06</v>
      </c>
      <c r="J12" s="12" t="s">
        <v>20</v>
      </c>
      <c r="K12" s="13">
        <f t="shared" si="1"/>
        <v>5.9999999999999995E-5</v>
      </c>
      <c r="L12" s="14" t="s">
        <v>21</v>
      </c>
      <c r="N12" s="17">
        <v>1.06</v>
      </c>
      <c r="O12" s="11">
        <v>0.08</v>
      </c>
      <c r="P12" s="12" t="s">
        <v>20</v>
      </c>
      <c r="Q12" s="13">
        <f t="shared" si="2"/>
        <v>8.0000000000000007E-5</v>
      </c>
      <c r="R12" s="14" t="s">
        <v>21</v>
      </c>
      <c r="T12" s="10">
        <v>500</v>
      </c>
      <c r="U12" s="11">
        <v>1.1000000000000001</v>
      </c>
      <c r="V12" s="12" t="s">
        <v>20</v>
      </c>
      <c r="W12" s="13">
        <f t="shared" si="3"/>
        <v>1.1000000000000001E-3</v>
      </c>
      <c r="X12" s="14" t="s">
        <v>21</v>
      </c>
    </row>
    <row r="13" spans="2:24" x14ac:dyDescent="0.25">
      <c r="B13" s="15">
        <v>22.8</v>
      </c>
      <c r="C13" s="11">
        <v>0.1</v>
      </c>
      <c r="D13" s="12" t="s">
        <v>20</v>
      </c>
      <c r="E13" s="13">
        <f t="shared" si="0"/>
        <v>1E-4</v>
      </c>
      <c r="F13" s="14" t="s">
        <v>21</v>
      </c>
      <c r="H13" s="17">
        <v>1.08</v>
      </c>
      <c r="I13" s="11">
        <v>0.06</v>
      </c>
      <c r="J13" s="12" t="s">
        <v>20</v>
      </c>
      <c r="K13" s="13">
        <f t="shared" si="1"/>
        <v>5.9999999999999995E-5</v>
      </c>
      <c r="L13" s="14" t="s">
        <v>21</v>
      </c>
      <c r="N13" s="17">
        <v>1.07</v>
      </c>
      <c r="O13" s="11">
        <v>0.08</v>
      </c>
      <c r="P13" s="12" t="s">
        <v>20</v>
      </c>
      <c r="Q13" s="13">
        <f t="shared" si="2"/>
        <v>8.0000000000000007E-5</v>
      </c>
      <c r="R13" s="14" t="s">
        <v>21</v>
      </c>
    </row>
    <row r="14" spans="2:24" x14ac:dyDescent="0.25">
      <c r="B14" s="10">
        <v>25</v>
      </c>
      <c r="C14" s="11">
        <v>0.11</v>
      </c>
      <c r="D14" s="12" t="s">
        <v>20</v>
      </c>
      <c r="E14" s="13">
        <f t="shared" si="0"/>
        <v>1.1E-4</v>
      </c>
      <c r="F14" s="14" t="s">
        <v>21</v>
      </c>
      <c r="H14" s="17">
        <v>1.0900000000000001</v>
      </c>
      <c r="I14" s="11">
        <v>0.06</v>
      </c>
      <c r="J14" s="12" t="s">
        <v>20</v>
      </c>
      <c r="K14" s="13">
        <f t="shared" si="1"/>
        <v>5.9999999999999995E-5</v>
      </c>
      <c r="L14" s="14" t="s">
        <v>21</v>
      </c>
      <c r="N14" s="17">
        <v>1.08</v>
      </c>
      <c r="O14" s="11">
        <v>0.08</v>
      </c>
      <c r="P14" s="12" t="s">
        <v>20</v>
      </c>
      <c r="Q14" s="13">
        <f t="shared" si="2"/>
        <v>8.0000000000000007E-5</v>
      </c>
      <c r="R14" s="14" t="s">
        <v>21</v>
      </c>
    </row>
    <row r="15" spans="2:24" x14ac:dyDescent="0.25">
      <c r="B15" s="10">
        <v>50</v>
      </c>
      <c r="C15" s="11">
        <v>0.13</v>
      </c>
      <c r="D15" s="12" t="s">
        <v>20</v>
      </c>
      <c r="E15" s="13">
        <f t="shared" si="0"/>
        <v>1.3000000000000002E-4</v>
      </c>
      <c r="F15" s="14" t="s">
        <v>21</v>
      </c>
      <c r="H15" s="17">
        <v>1.1000000000000001</v>
      </c>
      <c r="I15" s="11">
        <v>0.06</v>
      </c>
      <c r="J15" s="12" t="s">
        <v>20</v>
      </c>
      <c r="K15" s="13">
        <f t="shared" si="1"/>
        <v>5.9999999999999995E-5</v>
      </c>
      <c r="L15" s="14" t="s">
        <v>21</v>
      </c>
      <c r="N15" s="17">
        <v>1.0900000000000001</v>
      </c>
      <c r="O15" s="11">
        <v>0.08</v>
      </c>
      <c r="P15" s="12" t="s">
        <v>20</v>
      </c>
      <c r="Q15" s="13">
        <f t="shared" si="2"/>
        <v>8.0000000000000007E-5</v>
      </c>
      <c r="R15" s="14" t="s">
        <v>21</v>
      </c>
    </row>
    <row r="16" spans="2:24" x14ac:dyDescent="0.25">
      <c r="B16" s="10">
        <v>75</v>
      </c>
      <c r="C16" s="11">
        <v>0.16</v>
      </c>
      <c r="D16" s="12" t="s">
        <v>20</v>
      </c>
      <c r="E16" s="13">
        <f t="shared" si="0"/>
        <v>1.6000000000000001E-4</v>
      </c>
      <c r="F16" s="14" t="s">
        <v>21</v>
      </c>
      <c r="H16" s="17">
        <v>1.2</v>
      </c>
      <c r="I16" s="11">
        <v>0.06</v>
      </c>
      <c r="J16" s="12" t="s">
        <v>20</v>
      </c>
      <c r="K16" s="13">
        <f t="shared" si="1"/>
        <v>5.9999999999999995E-5</v>
      </c>
      <c r="L16" s="14" t="s">
        <v>21</v>
      </c>
      <c r="N16" s="17">
        <v>1.1000000000000001</v>
      </c>
      <c r="O16" s="11">
        <v>0.08</v>
      </c>
      <c r="P16" s="12" t="s">
        <v>20</v>
      </c>
      <c r="Q16" s="13">
        <f t="shared" si="2"/>
        <v>8.0000000000000007E-5</v>
      </c>
      <c r="R16" s="14" t="s">
        <v>21</v>
      </c>
    </row>
    <row r="17" spans="2:18" x14ac:dyDescent="0.25">
      <c r="B17" s="10">
        <v>100</v>
      </c>
      <c r="C17" s="11">
        <v>0.18</v>
      </c>
      <c r="D17" s="12" t="s">
        <v>20</v>
      </c>
      <c r="E17" s="13">
        <f t="shared" si="0"/>
        <v>1.7999999999999998E-4</v>
      </c>
      <c r="F17" s="14" t="s">
        <v>21</v>
      </c>
      <c r="H17" s="17">
        <v>1.3</v>
      </c>
      <c r="I17" s="11">
        <v>0.06</v>
      </c>
      <c r="J17" s="12" t="s">
        <v>20</v>
      </c>
      <c r="K17" s="13">
        <f t="shared" si="1"/>
        <v>5.9999999999999995E-5</v>
      </c>
      <c r="L17" s="14" t="s">
        <v>21</v>
      </c>
      <c r="N17" s="17">
        <v>1.2</v>
      </c>
      <c r="O17" s="11">
        <v>0.08</v>
      </c>
      <c r="P17" s="12" t="s">
        <v>20</v>
      </c>
      <c r="Q17" s="13">
        <f t="shared" si="2"/>
        <v>8.0000000000000007E-5</v>
      </c>
      <c r="R17" s="14" t="s">
        <v>21</v>
      </c>
    </row>
    <row r="18" spans="2:18" x14ac:dyDescent="0.25">
      <c r="H18" s="17">
        <v>1.4</v>
      </c>
      <c r="I18" s="11">
        <v>0.06</v>
      </c>
      <c r="J18" s="12" t="s">
        <v>20</v>
      </c>
      <c r="K18" s="13">
        <f t="shared" si="1"/>
        <v>5.9999999999999995E-5</v>
      </c>
      <c r="L18" s="14" t="s">
        <v>21</v>
      </c>
      <c r="N18" s="17">
        <v>1.3</v>
      </c>
      <c r="O18" s="11">
        <v>0.08</v>
      </c>
      <c r="P18" s="12" t="s">
        <v>20</v>
      </c>
      <c r="Q18" s="13">
        <f t="shared" si="2"/>
        <v>8.0000000000000007E-5</v>
      </c>
      <c r="R18" s="14" t="s">
        <v>21</v>
      </c>
    </row>
    <row r="19" spans="2:18" x14ac:dyDescent="0.25">
      <c r="H19" s="17">
        <v>1.5</v>
      </c>
      <c r="I19" s="11">
        <v>0.06</v>
      </c>
      <c r="J19" s="12" t="s">
        <v>20</v>
      </c>
      <c r="K19" s="13">
        <f t="shared" si="1"/>
        <v>5.9999999999999995E-5</v>
      </c>
      <c r="L19" s="14" t="s">
        <v>21</v>
      </c>
      <c r="N19" s="17">
        <v>1.4</v>
      </c>
      <c r="O19" s="11">
        <v>0.08</v>
      </c>
      <c r="P19" s="12" t="s">
        <v>20</v>
      </c>
      <c r="Q19" s="13">
        <f t="shared" si="2"/>
        <v>8.0000000000000007E-5</v>
      </c>
      <c r="R19" s="14" t="s">
        <v>21</v>
      </c>
    </row>
    <row r="20" spans="2:18" x14ac:dyDescent="0.25">
      <c r="H20" s="17">
        <v>1.6</v>
      </c>
      <c r="I20" s="11">
        <v>0.06</v>
      </c>
      <c r="J20" s="12" t="s">
        <v>20</v>
      </c>
      <c r="K20" s="13">
        <f t="shared" si="1"/>
        <v>5.9999999999999995E-5</v>
      </c>
      <c r="L20" s="14" t="s">
        <v>21</v>
      </c>
      <c r="N20" s="17">
        <v>1.5</v>
      </c>
      <c r="O20" s="11">
        <v>0.08</v>
      </c>
      <c r="P20" s="12" t="s">
        <v>20</v>
      </c>
      <c r="Q20" s="13">
        <f t="shared" si="2"/>
        <v>8.0000000000000007E-5</v>
      </c>
      <c r="R20" s="14" t="s">
        <v>21</v>
      </c>
    </row>
    <row r="21" spans="2:18" x14ac:dyDescent="0.25">
      <c r="H21" s="17">
        <v>1.7</v>
      </c>
      <c r="I21" s="11">
        <v>0.06</v>
      </c>
      <c r="J21" s="12" t="s">
        <v>20</v>
      </c>
      <c r="K21" s="13">
        <f t="shared" si="1"/>
        <v>5.9999999999999995E-5</v>
      </c>
      <c r="L21" s="14" t="s">
        <v>21</v>
      </c>
      <c r="N21" s="17">
        <v>1.6</v>
      </c>
      <c r="O21" s="11">
        <v>0.08</v>
      </c>
      <c r="P21" s="12" t="s">
        <v>20</v>
      </c>
      <c r="Q21" s="13">
        <f t="shared" si="2"/>
        <v>8.0000000000000007E-5</v>
      </c>
      <c r="R21" s="14" t="s">
        <v>21</v>
      </c>
    </row>
    <row r="22" spans="2:18" x14ac:dyDescent="0.25">
      <c r="H22" s="17">
        <v>1.8</v>
      </c>
      <c r="I22" s="11">
        <v>0.06</v>
      </c>
      <c r="J22" s="12" t="s">
        <v>20</v>
      </c>
      <c r="K22" s="13">
        <f t="shared" si="1"/>
        <v>5.9999999999999995E-5</v>
      </c>
      <c r="L22" s="14" t="s">
        <v>21</v>
      </c>
      <c r="N22" s="17">
        <v>1.7</v>
      </c>
      <c r="O22" s="11">
        <v>0.08</v>
      </c>
      <c r="P22" s="12" t="s">
        <v>20</v>
      </c>
      <c r="Q22" s="13">
        <f t="shared" si="2"/>
        <v>8.0000000000000007E-5</v>
      </c>
      <c r="R22" s="14" t="s">
        <v>21</v>
      </c>
    </row>
    <row r="23" spans="2:18" x14ac:dyDescent="0.25">
      <c r="H23" s="17">
        <v>1.9</v>
      </c>
      <c r="I23" s="11">
        <v>0.06</v>
      </c>
      <c r="J23" s="12" t="s">
        <v>20</v>
      </c>
      <c r="K23" s="13">
        <f t="shared" si="1"/>
        <v>5.9999999999999995E-5</v>
      </c>
      <c r="L23" s="14" t="s">
        <v>21</v>
      </c>
      <c r="N23" s="17">
        <v>1.8</v>
      </c>
      <c r="O23" s="11">
        <v>0.08</v>
      </c>
      <c r="P23" s="12" t="s">
        <v>20</v>
      </c>
      <c r="Q23" s="13">
        <f t="shared" si="2"/>
        <v>8.0000000000000007E-5</v>
      </c>
      <c r="R23" s="14" t="s">
        <v>21</v>
      </c>
    </row>
    <row r="24" spans="2:18" x14ac:dyDescent="0.25">
      <c r="H24" s="10">
        <v>1</v>
      </c>
      <c r="I24" s="11">
        <v>0.06</v>
      </c>
      <c r="J24" s="12" t="s">
        <v>20</v>
      </c>
      <c r="K24" s="13">
        <f t="shared" si="1"/>
        <v>5.9999999999999995E-5</v>
      </c>
      <c r="L24" s="14" t="s">
        <v>21</v>
      </c>
      <c r="N24" s="17">
        <v>1.9</v>
      </c>
      <c r="O24" s="11">
        <v>0.08</v>
      </c>
      <c r="P24" s="12" t="s">
        <v>20</v>
      </c>
      <c r="Q24" s="13">
        <f t="shared" si="2"/>
        <v>8.0000000000000007E-5</v>
      </c>
      <c r="R24" s="14" t="s">
        <v>21</v>
      </c>
    </row>
    <row r="25" spans="2:18" x14ac:dyDescent="0.25">
      <c r="H25" s="10">
        <v>2</v>
      </c>
      <c r="I25" s="11">
        <v>0.06</v>
      </c>
      <c r="J25" s="12" t="s">
        <v>20</v>
      </c>
      <c r="K25" s="13">
        <f t="shared" si="1"/>
        <v>5.9999999999999995E-5</v>
      </c>
      <c r="L25" s="14" t="s">
        <v>21</v>
      </c>
      <c r="N25" s="10">
        <v>2</v>
      </c>
      <c r="O25" s="11">
        <v>0.08</v>
      </c>
      <c r="P25" s="12" t="s">
        <v>20</v>
      </c>
      <c r="Q25" s="13">
        <f t="shared" si="2"/>
        <v>8.0000000000000007E-5</v>
      </c>
      <c r="R25" s="14" t="s">
        <v>21</v>
      </c>
    </row>
    <row r="26" spans="2:18" x14ac:dyDescent="0.25">
      <c r="H26" s="10">
        <v>3</v>
      </c>
      <c r="I26" s="11">
        <v>0.06</v>
      </c>
      <c r="J26" s="12" t="s">
        <v>20</v>
      </c>
      <c r="K26" s="13">
        <f t="shared" si="1"/>
        <v>5.9999999999999995E-5</v>
      </c>
      <c r="L26" s="14" t="s">
        <v>21</v>
      </c>
      <c r="N26" s="10">
        <v>3</v>
      </c>
      <c r="O26" s="11">
        <v>0.08</v>
      </c>
      <c r="P26" s="12" t="s">
        <v>20</v>
      </c>
      <c r="Q26" s="13">
        <f t="shared" si="2"/>
        <v>8.0000000000000007E-5</v>
      </c>
      <c r="R26" s="14" t="s">
        <v>21</v>
      </c>
    </row>
    <row r="27" spans="2:18" x14ac:dyDescent="0.25">
      <c r="H27" s="10">
        <v>4</v>
      </c>
      <c r="I27" s="11">
        <v>0.06</v>
      </c>
      <c r="J27" s="12" t="s">
        <v>20</v>
      </c>
      <c r="K27" s="13">
        <f t="shared" si="1"/>
        <v>5.9999999999999995E-5</v>
      </c>
      <c r="L27" s="14" t="s">
        <v>21</v>
      </c>
      <c r="N27" s="10">
        <v>4</v>
      </c>
      <c r="O27" s="11">
        <v>0.08</v>
      </c>
      <c r="P27" s="12" t="s">
        <v>20</v>
      </c>
      <c r="Q27" s="13">
        <f t="shared" si="2"/>
        <v>8.0000000000000007E-5</v>
      </c>
      <c r="R27" s="14" t="s">
        <v>21</v>
      </c>
    </row>
    <row r="28" spans="2:18" x14ac:dyDescent="0.25">
      <c r="H28" s="10">
        <v>5</v>
      </c>
      <c r="I28" s="11">
        <v>0.06</v>
      </c>
      <c r="J28" s="12" t="s">
        <v>20</v>
      </c>
      <c r="K28" s="13">
        <f t="shared" si="1"/>
        <v>5.9999999999999995E-5</v>
      </c>
      <c r="L28" s="14" t="s">
        <v>21</v>
      </c>
      <c r="N28" s="10">
        <v>5</v>
      </c>
      <c r="O28" s="11">
        <v>0.09</v>
      </c>
      <c r="P28" s="12" t="s">
        <v>20</v>
      </c>
      <c r="Q28" s="13">
        <f t="shared" si="2"/>
        <v>8.9999999999999992E-5</v>
      </c>
      <c r="R28" s="14" t="s">
        <v>21</v>
      </c>
    </row>
    <row r="29" spans="2:18" x14ac:dyDescent="0.25">
      <c r="H29" s="10">
        <v>6</v>
      </c>
      <c r="I29" s="11">
        <v>0.06</v>
      </c>
      <c r="J29" s="12" t="s">
        <v>20</v>
      </c>
      <c r="K29" s="13">
        <f t="shared" si="1"/>
        <v>5.9999999999999995E-5</v>
      </c>
      <c r="L29" s="14" t="s">
        <v>21</v>
      </c>
      <c r="N29" s="10">
        <v>6</v>
      </c>
      <c r="O29" s="11">
        <v>0.09</v>
      </c>
      <c r="P29" s="12" t="s">
        <v>20</v>
      </c>
      <c r="Q29" s="13">
        <f t="shared" si="2"/>
        <v>8.9999999999999992E-5</v>
      </c>
      <c r="R29" s="14" t="s">
        <v>21</v>
      </c>
    </row>
    <row r="30" spans="2:18" x14ac:dyDescent="0.25">
      <c r="H30" s="10">
        <v>7</v>
      </c>
      <c r="I30" s="11">
        <v>0.06</v>
      </c>
      <c r="J30" s="12" t="s">
        <v>20</v>
      </c>
      <c r="K30" s="13">
        <f t="shared" si="1"/>
        <v>5.9999999999999995E-5</v>
      </c>
      <c r="L30" s="14" t="s">
        <v>21</v>
      </c>
      <c r="N30" s="10">
        <v>7</v>
      </c>
      <c r="O30" s="11">
        <v>0.09</v>
      </c>
      <c r="P30" s="12" t="s">
        <v>20</v>
      </c>
      <c r="Q30" s="13">
        <f t="shared" si="2"/>
        <v>8.9999999999999992E-5</v>
      </c>
      <c r="R30" s="14" t="s">
        <v>21</v>
      </c>
    </row>
    <row r="31" spans="2:18" x14ac:dyDescent="0.25">
      <c r="H31" s="10">
        <v>8</v>
      </c>
      <c r="I31" s="11">
        <v>0.06</v>
      </c>
      <c r="J31" s="12" t="s">
        <v>20</v>
      </c>
      <c r="K31" s="13">
        <f t="shared" si="1"/>
        <v>5.9999999999999995E-5</v>
      </c>
      <c r="L31" s="14" t="s">
        <v>21</v>
      </c>
      <c r="N31" s="10">
        <v>8</v>
      </c>
      <c r="O31" s="11">
        <v>0.09</v>
      </c>
      <c r="P31" s="12" t="s">
        <v>20</v>
      </c>
      <c r="Q31" s="13">
        <f t="shared" si="2"/>
        <v>8.9999999999999992E-5</v>
      </c>
      <c r="R31" s="14" t="s">
        <v>21</v>
      </c>
    </row>
    <row r="32" spans="2:18" x14ac:dyDescent="0.25">
      <c r="H32" s="10">
        <v>9</v>
      </c>
      <c r="I32" s="11">
        <v>0.06</v>
      </c>
      <c r="J32" s="12" t="s">
        <v>20</v>
      </c>
      <c r="K32" s="13">
        <f t="shared" si="1"/>
        <v>5.9999999999999995E-5</v>
      </c>
      <c r="L32" s="14" t="s">
        <v>21</v>
      </c>
      <c r="N32" s="10">
        <v>9</v>
      </c>
      <c r="O32" s="11">
        <v>0.09</v>
      </c>
      <c r="P32" s="12" t="s">
        <v>20</v>
      </c>
      <c r="Q32" s="13">
        <f t="shared" si="2"/>
        <v>8.9999999999999992E-5</v>
      </c>
      <c r="R32" s="14" t="s">
        <v>21</v>
      </c>
    </row>
    <row r="33" spans="8:18" x14ac:dyDescent="0.25">
      <c r="H33" s="10">
        <v>10</v>
      </c>
      <c r="I33" s="11">
        <v>0.06</v>
      </c>
      <c r="J33" s="12" t="s">
        <v>20</v>
      </c>
      <c r="K33" s="13">
        <f t="shared" si="1"/>
        <v>5.9999999999999995E-5</v>
      </c>
      <c r="L33" s="14" t="s">
        <v>21</v>
      </c>
      <c r="N33" s="10">
        <v>10</v>
      </c>
      <c r="O33" s="11">
        <v>0.09</v>
      </c>
      <c r="P33" s="12" t="s">
        <v>20</v>
      </c>
      <c r="Q33" s="13">
        <f t="shared" si="2"/>
        <v>8.9999999999999992E-5</v>
      </c>
      <c r="R33" s="14" t="s">
        <v>21</v>
      </c>
    </row>
    <row r="34" spans="8:18" x14ac:dyDescent="0.25">
      <c r="H34" s="10">
        <v>11</v>
      </c>
      <c r="I34" s="11">
        <v>7.0000000000000007E-2</v>
      </c>
      <c r="J34" s="12" t="s">
        <v>20</v>
      </c>
      <c r="K34" s="13">
        <f t="shared" si="1"/>
        <v>7.0000000000000007E-5</v>
      </c>
      <c r="L34" s="14" t="s">
        <v>21</v>
      </c>
      <c r="N34" s="10">
        <v>20</v>
      </c>
      <c r="O34" s="11">
        <v>0.1</v>
      </c>
      <c r="P34" s="12" t="s">
        <v>20</v>
      </c>
      <c r="Q34" s="13">
        <f t="shared" si="2"/>
        <v>1E-4</v>
      </c>
      <c r="R34" s="14" t="s">
        <v>21</v>
      </c>
    </row>
    <row r="35" spans="8:18" x14ac:dyDescent="0.25">
      <c r="H35" s="10">
        <v>12</v>
      </c>
      <c r="I35" s="11">
        <v>7.0000000000000007E-2</v>
      </c>
      <c r="J35" s="12" t="s">
        <v>20</v>
      </c>
      <c r="K35" s="13">
        <f t="shared" si="1"/>
        <v>7.0000000000000007E-5</v>
      </c>
      <c r="L35" s="14" t="s">
        <v>21</v>
      </c>
      <c r="N35" s="10">
        <v>30</v>
      </c>
      <c r="O35" s="11">
        <v>0.11</v>
      </c>
      <c r="P35" s="12" t="s">
        <v>20</v>
      </c>
      <c r="Q35" s="13">
        <f t="shared" si="2"/>
        <v>1.1E-4</v>
      </c>
      <c r="R35" s="14" t="s">
        <v>21</v>
      </c>
    </row>
    <row r="36" spans="8:18" x14ac:dyDescent="0.25">
      <c r="H36" s="10">
        <v>13</v>
      </c>
      <c r="I36" s="11">
        <v>7.0000000000000007E-2</v>
      </c>
      <c r="J36" s="12" t="s">
        <v>20</v>
      </c>
      <c r="K36" s="13">
        <f t="shared" si="1"/>
        <v>7.0000000000000007E-5</v>
      </c>
      <c r="L36" s="14" t="s">
        <v>21</v>
      </c>
      <c r="N36" s="10">
        <v>50</v>
      </c>
      <c r="O36" s="11">
        <v>0.13</v>
      </c>
      <c r="P36" s="12" t="s">
        <v>20</v>
      </c>
      <c r="Q36" s="13">
        <f t="shared" si="2"/>
        <v>1.3000000000000002E-4</v>
      </c>
      <c r="R36" s="14" t="s">
        <v>21</v>
      </c>
    </row>
    <row r="37" spans="8:18" x14ac:dyDescent="0.25">
      <c r="H37" s="10">
        <v>14</v>
      </c>
      <c r="I37" s="11">
        <v>7.0000000000000007E-2</v>
      </c>
      <c r="J37" s="12" t="s">
        <v>20</v>
      </c>
      <c r="K37" s="13">
        <f t="shared" si="1"/>
        <v>7.0000000000000007E-5</v>
      </c>
      <c r="L37" s="14" t="s">
        <v>21</v>
      </c>
    </row>
    <row r="38" spans="8:18" x14ac:dyDescent="0.25">
      <c r="H38" s="10">
        <v>15</v>
      </c>
      <c r="I38" s="11">
        <v>7.0000000000000007E-2</v>
      </c>
      <c r="J38" s="12" t="s">
        <v>20</v>
      </c>
      <c r="K38" s="13">
        <f t="shared" si="1"/>
        <v>7.0000000000000007E-5</v>
      </c>
      <c r="L38" s="14" t="s">
        <v>21</v>
      </c>
    </row>
    <row r="39" spans="8:18" x14ac:dyDescent="0.25">
      <c r="H39" s="10">
        <v>16</v>
      </c>
      <c r="I39" s="11">
        <v>7.0000000000000007E-2</v>
      </c>
      <c r="J39" s="12" t="s">
        <v>20</v>
      </c>
      <c r="K39" s="13">
        <f t="shared" si="1"/>
        <v>7.0000000000000007E-5</v>
      </c>
      <c r="L39" s="14" t="s">
        <v>21</v>
      </c>
    </row>
    <row r="40" spans="8:18" x14ac:dyDescent="0.25">
      <c r="H40" s="10">
        <v>17</v>
      </c>
      <c r="I40" s="11">
        <v>7.0000000000000007E-2</v>
      </c>
      <c r="J40" s="12" t="s">
        <v>20</v>
      </c>
      <c r="K40" s="13">
        <f t="shared" si="1"/>
        <v>7.0000000000000007E-5</v>
      </c>
      <c r="L40" s="14" t="s">
        <v>21</v>
      </c>
    </row>
    <row r="41" spans="8:18" x14ac:dyDescent="0.25">
      <c r="H41" s="10">
        <v>18</v>
      </c>
      <c r="I41" s="11">
        <v>7.0000000000000007E-2</v>
      </c>
      <c r="J41" s="12" t="s">
        <v>20</v>
      </c>
      <c r="K41" s="13">
        <f t="shared" si="1"/>
        <v>7.0000000000000007E-5</v>
      </c>
      <c r="L41" s="14" t="s">
        <v>21</v>
      </c>
    </row>
    <row r="42" spans="8:18" x14ac:dyDescent="0.25">
      <c r="H42" s="10">
        <v>19</v>
      </c>
      <c r="I42" s="11">
        <v>7.0000000000000007E-2</v>
      </c>
      <c r="J42" s="12" t="s">
        <v>20</v>
      </c>
      <c r="K42" s="13">
        <f t="shared" si="1"/>
        <v>7.0000000000000007E-5</v>
      </c>
      <c r="L42" s="14" t="s">
        <v>21</v>
      </c>
    </row>
    <row r="43" spans="8:18" x14ac:dyDescent="0.25">
      <c r="H43" s="10">
        <v>20</v>
      </c>
      <c r="I43" s="11">
        <v>7.0000000000000007E-2</v>
      </c>
      <c r="J43" s="12" t="s">
        <v>20</v>
      </c>
      <c r="K43" s="13">
        <f t="shared" si="1"/>
        <v>7.0000000000000007E-5</v>
      </c>
      <c r="L43" s="14" t="s">
        <v>21</v>
      </c>
    </row>
    <row r="44" spans="8:18" x14ac:dyDescent="0.25">
      <c r="H44" s="10">
        <v>21</v>
      </c>
      <c r="I44" s="11">
        <v>7.0000000000000007E-2</v>
      </c>
      <c r="J44" s="12" t="s">
        <v>20</v>
      </c>
      <c r="K44" s="13">
        <f t="shared" si="1"/>
        <v>7.0000000000000007E-5</v>
      </c>
      <c r="L44" s="14" t="s">
        <v>21</v>
      </c>
    </row>
    <row r="45" spans="8:18" x14ac:dyDescent="0.25">
      <c r="H45" s="10">
        <v>22</v>
      </c>
      <c r="I45" s="11">
        <v>7.0000000000000007E-2</v>
      </c>
      <c r="J45" s="12" t="s">
        <v>20</v>
      </c>
      <c r="K45" s="13">
        <f t="shared" si="1"/>
        <v>7.0000000000000007E-5</v>
      </c>
      <c r="L45" s="14" t="s">
        <v>21</v>
      </c>
    </row>
    <row r="46" spans="8:18" x14ac:dyDescent="0.25">
      <c r="H46" s="10">
        <v>23</v>
      </c>
      <c r="I46" s="11">
        <v>7.0000000000000007E-2</v>
      </c>
      <c r="J46" s="12" t="s">
        <v>20</v>
      </c>
      <c r="K46" s="13">
        <f t="shared" si="1"/>
        <v>7.0000000000000007E-5</v>
      </c>
      <c r="L46" s="14" t="s">
        <v>21</v>
      </c>
    </row>
    <row r="47" spans="8:18" x14ac:dyDescent="0.25">
      <c r="H47" s="10">
        <v>24</v>
      </c>
      <c r="I47" s="11">
        <v>7.0000000000000007E-2</v>
      </c>
      <c r="J47" s="12" t="s">
        <v>20</v>
      </c>
      <c r="K47" s="13">
        <f t="shared" si="1"/>
        <v>7.0000000000000007E-5</v>
      </c>
      <c r="L47" s="14" t="s">
        <v>21</v>
      </c>
    </row>
    <row r="48" spans="8:18" x14ac:dyDescent="0.25">
      <c r="H48" s="10">
        <v>25</v>
      </c>
      <c r="I48" s="11">
        <v>7.0000000000000007E-2</v>
      </c>
      <c r="J48" s="12" t="s">
        <v>20</v>
      </c>
      <c r="K48" s="13">
        <f t="shared" si="1"/>
        <v>7.0000000000000007E-5</v>
      </c>
      <c r="L48" s="14" t="s">
        <v>21</v>
      </c>
    </row>
    <row r="49" spans="8:12" x14ac:dyDescent="0.25">
      <c r="H49" s="10">
        <v>50</v>
      </c>
      <c r="I49" s="11">
        <v>0.09</v>
      </c>
      <c r="J49" s="12" t="s">
        <v>20</v>
      </c>
      <c r="K49" s="13">
        <f t="shared" si="1"/>
        <v>8.9999999999999992E-5</v>
      </c>
      <c r="L49" s="14" t="s">
        <v>21</v>
      </c>
    </row>
    <row r="50" spans="8:12" x14ac:dyDescent="0.25">
      <c r="H50" s="10">
        <v>75</v>
      </c>
      <c r="I50" s="11">
        <v>0.1</v>
      </c>
      <c r="J50" s="12" t="s">
        <v>20</v>
      </c>
      <c r="K50" s="13">
        <f t="shared" si="1"/>
        <v>1E-4</v>
      </c>
      <c r="L50" s="14" t="s">
        <v>21</v>
      </c>
    </row>
    <row r="51" spans="8:12" x14ac:dyDescent="0.25">
      <c r="H51" s="10">
        <v>100</v>
      </c>
      <c r="I51" s="11">
        <v>0.12</v>
      </c>
      <c r="J51" s="12" t="s">
        <v>20</v>
      </c>
      <c r="K51" s="13">
        <f t="shared" si="1"/>
        <v>1.1999999999999999E-4</v>
      </c>
      <c r="L51" s="14" t="s">
        <v>21</v>
      </c>
    </row>
  </sheetData>
  <mergeCells count="8">
    <mergeCell ref="B3:F3"/>
    <mergeCell ref="H3:L3"/>
    <mergeCell ref="N3:R3"/>
    <mergeCell ref="T3:X3"/>
    <mergeCell ref="B4:F4"/>
    <mergeCell ref="H4:L4"/>
    <mergeCell ref="N4:R4"/>
    <mergeCell ref="T4:X4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IV43"/>
  <sheetViews>
    <sheetView view="pageLayout" zoomScaleSheetLayoutView="100" workbookViewId="0">
      <selection activeCell="T13" sqref="T13"/>
    </sheetView>
  </sheetViews>
  <sheetFormatPr defaultColWidth="9.140625" defaultRowHeight="20.25" x14ac:dyDescent="0.25"/>
  <cols>
    <col min="1" max="14" width="3.7109375" style="52" customWidth="1"/>
    <col min="15" max="28" width="3.42578125" style="52" customWidth="1"/>
    <col min="29" max="31" width="3.7109375" style="52" customWidth="1"/>
    <col min="32" max="16384" width="9.140625" style="52"/>
  </cols>
  <sheetData>
    <row r="1" spans="1:256" ht="12.75" customHeight="1" x14ac:dyDescent="0.25"/>
    <row r="2" spans="1:256" ht="12.75" customHeight="1" x14ac:dyDescent="0.25"/>
    <row r="3" spans="1:256" ht="35.25" customHeight="1" x14ac:dyDescent="0.25">
      <c r="A3" s="344" t="s">
        <v>100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  <c r="X3" s="344"/>
    </row>
    <row r="4" spans="1:256" ht="19.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</row>
    <row r="5" spans="1:256" ht="24" customHeight="1" x14ac:dyDescent="0.25">
      <c r="A5" s="54"/>
      <c r="B5" s="54"/>
      <c r="C5" s="201" t="s">
        <v>33</v>
      </c>
      <c r="D5" s="201"/>
      <c r="E5" s="202"/>
      <c r="F5" s="201"/>
      <c r="G5" s="202"/>
      <c r="H5" s="202"/>
      <c r="I5" s="203" t="s">
        <v>34</v>
      </c>
      <c r="J5" s="204" t="str">
        <f>Data!P1</f>
        <v>SPR15120012-1</v>
      </c>
      <c r="K5" s="205"/>
      <c r="L5" s="205"/>
      <c r="M5" s="204"/>
      <c r="N5" s="204"/>
      <c r="O5" s="204"/>
      <c r="P5" s="204"/>
      <c r="Q5" s="204"/>
      <c r="R5" s="205"/>
      <c r="S5" s="205"/>
      <c r="T5" s="205"/>
      <c r="U5" s="205"/>
      <c r="V5" s="205"/>
      <c r="W5" s="205"/>
      <c r="X5" s="5"/>
      <c r="Y5" s="206" t="s">
        <v>130</v>
      </c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</row>
    <row r="6" spans="1:256" ht="24" customHeight="1" x14ac:dyDescent="0.25">
      <c r="A6" s="54"/>
      <c r="B6" s="54"/>
      <c r="C6" s="202"/>
      <c r="D6" s="202"/>
      <c r="E6" s="202"/>
      <c r="F6" s="201"/>
      <c r="G6" s="207"/>
      <c r="H6" s="207"/>
      <c r="I6" s="201"/>
      <c r="J6" s="204"/>
      <c r="K6" s="205"/>
      <c r="L6" s="205"/>
      <c r="M6" s="204"/>
      <c r="N6" s="204"/>
      <c r="O6" s="204"/>
      <c r="P6" s="204"/>
      <c r="Q6" s="204"/>
      <c r="R6" s="205"/>
      <c r="S6" s="205"/>
      <c r="T6" s="205"/>
      <c r="U6" s="205"/>
      <c r="V6" s="205"/>
      <c r="W6" s="205"/>
      <c r="X6" s="20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</row>
    <row r="7" spans="1:256" ht="24" customHeight="1" x14ac:dyDescent="0.25">
      <c r="A7" s="54"/>
      <c r="B7" s="54"/>
      <c r="C7" s="208" t="s">
        <v>101</v>
      </c>
      <c r="D7" s="208"/>
      <c r="E7" s="202"/>
      <c r="F7" s="202"/>
      <c r="G7" s="202"/>
      <c r="H7" s="202"/>
      <c r="I7" s="203" t="s">
        <v>34</v>
      </c>
      <c r="J7" s="209"/>
      <c r="K7" s="205"/>
      <c r="L7" s="205"/>
      <c r="M7" s="210"/>
      <c r="N7" s="210"/>
      <c r="O7" s="210"/>
      <c r="P7" s="210"/>
      <c r="Q7" s="210"/>
      <c r="R7" s="210"/>
      <c r="S7" s="210"/>
      <c r="T7" s="210"/>
      <c r="U7" s="210"/>
      <c r="V7" s="211"/>
      <c r="W7" s="211"/>
      <c r="X7" s="211"/>
      <c r="Y7" s="79"/>
      <c r="Z7" s="79"/>
      <c r="AA7" s="79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</row>
    <row r="8" spans="1:256" ht="24" customHeight="1" x14ac:dyDescent="0.25">
      <c r="A8" s="54"/>
      <c r="B8" s="54"/>
      <c r="C8" s="202"/>
      <c r="D8" s="208"/>
      <c r="E8" s="208"/>
      <c r="F8" s="202"/>
      <c r="G8" s="202"/>
      <c r="H8" s="202"/>
      <c r="I8" s="203"/>
      <c r="J8" s="212"/>
      <c r="K8" s="205"/>
      <c r="L8" s="209"/>
      <c r="M8" s="213"/>
      <c r="N8" s="213"/>
      <c r="O8" s="210"/>
      <c r="P8" s="210"/>
      <c r="Q8" s="210"/>
      <c r="R8" s="210"/>
      <c r="S8" s="210"/>
      <c r="T8" s="210"/>
      <c r="U8" s="210"/>
      <c r="V8" s="210"/>
      <c r="W8" s="211"/>
      <c r="X8" s="211"/>
      <c r="Y8" s="70"/>
      <c r="Z8" s="70"/>
      <c r="AA8" s="70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</row>
    <row r="9" spans="1:256" ht="24" customHeight="1" x14ac:dyDescent="0.25">
      <c r="A9" s="54"/>
      <c r="B9" s="54"/>
      <c r="C9" s="159"/>
      <c r="D9" s="161"/>
      <c r="E9" s="161"/>
      <c r="F9" s="159"/>
      <c r="G9" s="159"/>
      <c r="H9" s="159"/>
      <c r="I9" s="159"/>
      <c r="J9" s="84"/>
      <c r="K9" s="5"/>
      <c r="L9" s="84"/>
      <c r="M9" s="214"/>
      <c r="N9" s="214"/>
      <c r="O9" s="68"/>
      <c r="P9" s="68"/>
      <c r="Q9" s="68"/>
      <c r="R9" s="68"/>
      <c r="S9" s="68"/>
      <c r="T9" s="68"/>
      <c r="U9" s="68"/>
      <c r="V9" s="68"/>
      <c r="W9" s="69"/>
      <c r="X9" s="70"/>
      <c r="Y9" s="70"/>
      <c r="Z9" s="70"/>
      <c r="AA9" s="70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</row>
    <row r="10" spans="1:256" ht="15" customHeight="1" x14ac:dyDescent="0.25">
      <c r="A10" s="71"/>
      <c r="B10" s="71"/>
      <c r="C10" s="215"/>
      <c r="D10" s="215"/>
      <c r="E10" s="215"/>
      <c r="F10" s="215"/>
      <c r="G10" s="215"/>
      <c r="H10" s="216"/>
      <c r="I10" s="215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217"/>
      <c r="V10" s="217"/>
      <c r="W10" s="77"/>
      <c r="X10" s="218"/>
      <c r="Y10" s="219"/>
      <c r="Z10" s="220"/>
      <c r="AA10" s="220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79"/>
      <c r="DE10" s="79"/>
      <c r="DF10" s="79"/>
      <c r="DG10" s="79"/>
      <c r="DH10" s="79"/>
      <c r="DI10" s="79"/>
      <c r="DJ10" s="79"/>
      <c r="DK10" s="79"/>
      <c r="DL10" s="79"/>
      <c r="DM10" s="79"/>
      <c r="DN10" s="79"/>
      <c r="DO10" s="79"/>
      <c r="DP10" s="79"/>
      <c r="DQ10" s="79"/>
      <c r="DR10" s="79"/>
      <c r="DS10" s="79"/>
      <c r="DT10" s="79"/>
      <c r="DU10" s="79"/>
      <c r="DV10" s="79"/>
      <c r="DW10" s="79"/>
      <c r="DX10" s="79"/>
      <c r="DY10" s="79"/>
      <c r="DZ10" s="79"/>
      <c r="EA10" s="79"/>
      <c r="EB10" s="79"/>
      <c r="EC10" s="79"/>
      <c r="ED10" s="79"/>
      <c r="EE10" s="79"/>
      <c r="EF10" s="79"/>
      <c r="EG10" s="79"/>
      <c r="EH10" s="79"/>
      <c r="EI10" s="79"/>
      <c r="EJ10" s="79"/>
      <c r="EK10" s="79"/>
      <c r="EL10" s="79"/>
      <c r="EM10" s="79"/>
      <c r="EN10" s="79"/>
      <c r="EO10" s="79"/>
      <c r="EP10" s="79"/>
      <c r="EQ10" s="79"/>
      <c r="ER10" s="79"/>
      <c r="ES10" s="79"/>
      <c r="ET10" s="79"/>
      <c r="EU10" s="79"/>
      <c r="EV10" s="79"/>
      <c r="EW10" s="79"/>
      <c r="EX10" s="79"/>
      <c r="EY10" s="79"/>
      <c r="EZ10" s="79"/>
      <c r="FA10" s="79"/>
      <c r="FB10" s="79"/>
      <c r="FC10" s="79"/>
      <c r="FD10" s="79"/>
      <c r="FE10" s="79"/>
      <c r="FF10" s="79"/>
      <c r="FG10" s="79"/>
      <c r="FH10" s="79"/>
      <c r="FI10" s="79"/>
      <c r="FJ10" s="79"/>
      <c r="FK10" s="79"/>
      <c r="FL10" s="79"/>
      <c r="FM10" s="79"/>
      <c r="FN10" s="79"/>
      <c r="FO10" s="79"/>
      <c r="FP10" s="79"/>
      <c r="FQ10" s="79"/>
      <c r="FR10" s="79"/>
      <c r="FS10" s="79"/>
      <c r="FT10" s="79"/>
      <c r="FU10" s="79"/>
      <c r="FV10" s="79"/>
      <c r="FW10" s="79"/>
      <c r="FX10" s="79"/>
      <c r="FY10" s="79"/>
      <c r="FZ10" s="79"/>
      <c r="GA10" s="79"/>
      <c r="GB10" s="79"/>
      <c r="GC10" s="79"/>
      <c r="GD10" s="79"/>
      <c r="GE10" s="79"/>
      <c r="GF10" s="79"/>
      <c r="GG10" s="79"/>
      <c r="GH10" s="79"/>
      <c r="GI10" s="79"/>
      <c r="GJ10" s="79"/>
      <c r="GK10" s="79"/>
      <c r="GL10" s="79"/>
      <c r="GM10" s="79"/>
      <c r="GN10" s="79"/>
      <c r="GO10" s="79"/>
      <c r="GP10" s="79"/>
      <c r="GQ10" s="79"/>
      <c r="GR10" s="79"/>
      <c r="GS10" s="79"/>
      <c r="GT10" s="79"/>
      <c r="GU10" s="79"/>
      <c r="GV10" s="79"/>
      <c r="GW10" s="79"/>
      <c r="GX10" s="79"/>
      <c r="GY10" s="79"/>
      <c r="GZ10" s="79"/>
      <c r="HA10" s="79"/>
      <c r="HB10" s="79"/>
      <c r="HC10" s="79"/>
      <c r="HD10" s="79"/>
      <c r="HE10" s="79"/>
      <c r="HF10" s="79"/>
      <c r="HG10" s="79"/>
      <c r="HH10" s="79"/>
      <c r="HI10" s="79"/>
      <c r="HJ10" s="79"/>
      <c r="HK10" s="79"/>
      <c r="HL10" s="79"/>
      <c r="HM10" s="79"/>
      <c r="HN10" s="79"/>
      <c r="HO10" s="79"/>
      <c r="HP10" s="79"/>
      <c r="HQ10" s="79"/>
      <c r="HR10" s="79"/>
      <c r="HS10" s="79"/>
      <c r="HT10" s="79"/>
      <c r="HU10" s="79"/>
      <c r="HV10" s="79"/>
      <c r="HW10" s="79"/>
      <c r="HX10" s="79"/>
      <c r="HY10" s="79"/>
      <c r="HZ10" s="79"/>
      <c r="IA10" s="79"/>
      <c r="IB10" s="79"/>
      <c r="IC10" s="79"/>
      <c r="ID10" s="79"/>
      <c r="IE10" s="79"/>
      <c r="IF10" s="79"/>
      <c r="IG10" s="79"/>
      <c r="IH10" s="79"/>
      <c r="II10" s="79"/>
      <c r="IJ10" s="79"/>
      <c r="IK10" s="79"/>
      <c r="IL10" s="79"/>
      <c r="IM10" s="79"/>
      <c r="IN10" s="79"/>
      <c r="IO10" s="79"/>
      <c r="IP10" s="79"/>
      <c r="IQ10" s="79"/>
      <c r="IR10" s="79"/>
      <c r="IS10" s="79"/>
      <c r="IT10" s="79"/>
      <c r="IU10" s="79"/>
      <c r="IV10" s="79"/>
    </row>
    <row r="11" spans="1:256" ht="15" customHeight="1" x14ac:dyDescent="0.15">
      <c r="A11" s="54"/>
      <c r="B11" s="54"/>
      <c r="C11" s="161"/>
      <c r="D11" s="161"/>
      <c r="E11" s="161"/>
      <c r="F11" s="161"/>
      <c r="G11" s="161"/>
      <c r="H11" s="221"/>
      <c r="I11" s="222"/>
      <c r="J11" s="69"/>
      <c r="K11" s="214"/>
      <c r="L11" s="68"/>
      <c r="M11" s="68"/>
      <c r="N11" s="68"/>
      <c r="O11" s="68"/>
      <c r="P11" s="68"/>
      <c r="Q11" s="68"/>
      <c r="R11" s="68"/>
      <c r="S11" s="68"/>
      <c r="T11" s="68"/>
      <c r="U11" s="69"/>
      <c r="V11" s="69"/>
      <c r="W11" s="59"/>
      <c r="X11" s="5"/>
      <c r="Y11" s="223"/>
      <c r="Z11" s="223"/>
      <c r="AA11" s="223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</row>
    <row r="12" spans="1:256" ht="24" customHeight="1" x14ac:dyDescent="0.25">
      <c r="A12" s="54"/>
      <c r="B12" s="54"/>
      <c r="C12" s="208" t="s">
        <v>35</v>
      </c>
      <c r="D12" s="161"/>
      <c r="E12" s="161"/>
      <c r="F12" s="161"/>
      <c r="G12" s="159"/>
      <c r="H12" s="159"/>
      <c r="I12" s="221" t="s">
        <v>34</v>
      </c>
      <c r="J12" s="209" t="str">
        <f>Data!F6</f>
        <v xml:space="preserve">Vernier Dial </v>
      </c>
      <c r="K12" s="205"/>
      <c r="L12" s="209"/>
      <c r="M12" s="60"/>
      <c r="N12" s="60"/>
      <c r="O12" s="5"/>
      <c r="P12" s="60"/>
      <c r="Q12" s="84"/>
      <c r="R12" s="84"/>
      <c r="S12" s="84"/>
      <c r="T12" s="84"/>
      <c r="U12" s="84"/>
      <c r="V12" s="84"/>
      <c r="W12" s="84"/>
      <c r="X12" s="86"/>
      <c r="Y12" s="86"/>
      <c r="Z12" s="86"/>
      <c r="AA12" s="86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</row>
    <row r="13" spans="1:256" ht="24" customHeight="1" x14ac:dyDescent="0.25">
      <c r="A13" s="54"/>
      <c r="B13" s="54"/>
      <c r="C13" s="224" t="s">
        <v>102</v>
      </c>
      <c r="D13" s="161"/>
      <c r="E13" s="161"/>
      <c r="F13" s="161"/>
      <c r="G13" s="159"/>
      <c r="H13" s="159"/>
      <c r="I13" s="221" t="s">
        <v>34</v>
      </c>
      <c r="J13" s="209" t="str">
        <f>Data!Q6</f>
        <v>Mitotoyo</v>
      </c>
      <c r="K13" s="205"/>
      <c r="L13" s="209"/>
      <c r="M13" s="60"/>
      <c r="N13" s="60"/>
      <c r="O13" s="5"/>
      <c r="P13" s="60"/>
      <c r="Q13" s="84"/>
      <c r="R13" s="84"/>
      <c r="S13" s="60"/>
      <c r="T13" s="60"/>
      <c r="U13" s="60"/>
      <c r="V13" s="60"/>
      <c r="W13" s="60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</row>
    <row r="14" spans="1:256" ht="24" customHeight="1" x14ac:dyDescent="0.25">
      <c r="A14" s="54"/>
      <c r="B14" s="54"/>
      <c r="C14" s="208" t="s">
        <v>36</v>
      </c>
      <c r="D14" s="161"/>
      <c r="E14" s="161"/>
      <c r="F14" s="161"/>
      <c r="G14" s="159"/>
      <c r="H14" s="159"/>
      <c r="I14" s="221" t="s">
        <v>34</v>
      </c>
      <c r="J14" s="351">
        <f>Data!C7</f>
        <v>123</v>
      </c>
      <c r="K14" s="351"/>
      <c r="L14" s="351"/>
      <c r="M14" s="351"/>
      <c r="N14" s="60"/>
      <c r="O14" s="5"/>
      <c r="P14" s="60"/>
      <c r="Q14" s="84"/>
      <c r="R14" s="84"/>
      <c r="S14" s="84"/>
      <c r="T14" s="84"/>
      <c r="U14" s="84"/>
      <c r="V14" s="161"/>
      <c r="W14" s="60"/>
      <c r="X14" s="86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</row>
    <row r="15" spans="1:256" ht="24" customHeight="1" x14ac:dyDescent="0.25">
      <c r="A15" s="54"/>
      <c r="B15" s="54"/>
      <c r="C15" s="208" t="s">
        <v>103</v>
      </c>
      <c r="D15" s="161"/>
      <c r="E15" s="161"/>
      <c r="F15" s="161"/>
      <c r="G15" s="159"/>
      <c r="H15" s="159"/>
      <c r="I15" s="221" t="s">
        <v>34</v>
      </c>
      <c r="J15" s="345">
        <f>Data!L7</f>
        <v>456</v>
      </c>
      <c r="K15" s="345"/>
      <c r="L15" s="345"/>
      <c r="M15" s="225"/>
      <c r="N15" s="225"/>
      <c r="O15" s="5"/>
      <c r="P15" s="60"/>
      <c r="Q15" s="60"/>
      <c r="R15" s="84"/>
      <c r="S15" s="60"/>
      <c r="T15" s="60"/>
      <c r="U15" s="60"/>
      <c r="V15" s="60"/>
      <c r="W15" s="60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</row>
    <row r="16" spans="1:256" ht="24" customHeight="1" x14ac:dyDescent="0.25">
      <c r="A16" s="54"/>
      <c r="B16" s="54"/>
      <c r="C16" s="208" t="s">
        <v>104</v>
      </c>
      <c r="D16" s="161"/>
      <c r="E16" s="161"/>
      <c r="F16" s="161"/>
      <c r="G16" s="159"/>
      <c r="H16" s="159"/>
      <c r="I16" s="221" t="s">
        <v>34</v>
      </c>
      <c r="J16" s="350">
        <f>Data!U7</f>
        <v>789</v>
      </c>
      <c r="K16" s="350"/>
      <c r="L16" s="350"/>
      <c r="M16" s="350"/>
      <c r="N16" s="60"/>
      <c r="O16" s="5"/>
      <c r="P16" s="60"/>
      <c r="Q16" s="60"/>
      <c r="R16" s="84"/>
      <c r="S16" s="84"/>
      <c r="T16" s="84"/>
      <c r="U16" s="84"/>
      <c r="V16" s="89"/>
      <c r="W16" s="60"/>
      <c r="X16" s="86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</row>
    <row r="17" spans="1:256" ht="18.75" customHeight="1" x14ac:dyDescent="0.25">
      <c r="A17" s="54"/>
      <c r="B17" s="54"/>
      <c r="C17" s="161"/>
      <c r="D17" s="161"/>
      <c r="E17" s="161"/>
      <c r="F17" s="161"/>
      <c r="G17" s="159"/>
      <c r="H17" s="159"/>
      <c r="I17" s="89"/>
      <c r="J17" s="226"/>
      <c r="K17" s="60"/>
      <c r="L17" s="60"/>
      <c r="M17" s="84"/>
      <c r="N17" s="84"/>
      <c r="O17" s="5"/>
      <c r="P17" s="60"/>
      <c r="Q17" s="84"/>
      <c r="R17" s="84"/>
      <c r="S17" s="84"/>
      <c r="T17" s="89"/>
      <c r="U17" s="60"/>
      <c r="V17" s="84"/>
      <c r="W17" s="60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</row>
    <row r="18" spans="1:256" ht="24" customHeight="1" x14ac:dyDescent="0.25">
      <c r="A18" s="54"/>
      <c r="B18" s="54"/>
      <c r="C18" s="208" t="s">
        <v>105</v>
      </c>
      <c r="D18" s="208"/>
      <c r="E18" s="161"/>
      <c r="F18" s="161"/>
      <c r="G18" s="161"/>
      <c r="H18" s="161"/>
      <c r="I18" s="109"/>
      <c r="J18" s="84"/>
      <c r="K18" s="84"/>
      <c r="L18" s="159"/>
      <c r="M18" s="227"/>
      <c r="N18" s="227"/>
      <c r="O18" s="5"/>
      <c r="P18" s="5"/>
      <c r="Q18" s="5"/>
      <c r="R18" s="5"/>
      <c r="S18" s="5"/>
      <c r="T18" s="5"/>
      <c r="U18" s="5"/>
      <c r="V18" s="5"/>
      <c r="W18" s="60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</row>
    <row r="19" spans="1:256" ht="24" customHeight="1" x14ac:dyDescent="0.25">
      <c r="A19" s="54"/>
      <c r="B19" s="54"/>
      <c r="C19" s="208" t="s">
        <v>106</v>
      </c>
      <c r="D19" s="208"/>
      <c r="E19" s="161"/>
      <c r="F19" s="161"/>
      <c r="G19" s="159"/>
      <c r="H19" s="159"/>
      <c r="I19" s="160" t="s">
        <v>34</v>
      </c>
      <c r="J19" s="228" t="s">
        <v>128</v>
      </c>
      <c r="K19" s="205"/>
      <c r="L19" s="205"/>
      <c r="M19" s="227"/>
      <c r="N19" s="5"/>
      <c r="O19" s="224" t="s">
        <v>107</v>
      </c>
      <c r="P19" s="5"/>
      <c r="Q19" s="159"/>
      <c r="R19" s="162"/>
      <c r="S19" s="159"/>
      <c r="T19" s="5"/>
      <c r="U19" s="5"/>
      <c r="V19" s="221" t="s">
        <v>34</v>
      </c>
      <c r="W19" s="346">
        <f>Data!P2</f>
        <v>42716</v>
      </c>
      <c r="X19" s="346"/>
      <c r="Y19" s="346"/>
      <c r="Z19" s="229"/>
      <c r="AA19" s="229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</row>
    <row r="20" spans="1:256" ht="24" customHeight="1" x14ac:dyDescent="0.25">
      <c r="A20" s="54"/>
      <c r="B20" s="54"/>
      <c r="C20" s="208" t="s">
        <v>108</v>
      </c>
      <c r="D20" s="201"/>
      <c r="E20" s="158"/>
      <c r="F20" s="158"/>
      <c r="G20" s="159"/>
      <c r="H20" s="159"/>
      <c r="I20" s="230" t="s">
        <v>34</v>
      </c>
      <c r="J20" s="231" t="s">
        <v>109</v>
      </c>
      <c r="K20" s="205"/>
      <c r="L20" s="205"/>
      <c r="M20" s="232"/>
      <c r="N20" s="5"/>
      <c r="O20" s="224" t="s">
        <v>110</v>
      </c>
      <c r="P20" s="5"/>
      <c r="Q20" s="159"/>
      <c r="R20" s="233"/>
      <c r="S20" s="159"/>
      <c r="T20" s="5"/>
      <c r="U20" s="5"/>
      <c r="V20" s="221" t="s">
        <v>34</v>
      </c>
      <c r="W20" s="346">
        <f>Data!Y2</f>
        <v>42716</v>
      </c>
      <c r="X20" s="346"/>
      <c r="Y20" s="346"/>
      <c r="Z20" s="229"/>
      <c r="AA20" s="229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5"/>
    </row>
    <row r="21" spans="1:256" ht="24" customHeight="1" x14ac:dyDescent="0.25">
      <c r="A21" s="54"/>
      <c r="B21" s="54"/>
      <c r="C21" s="208" t="s">
        <v>111</v>
      </c>
      <c r="D21" s="201"/>
      <c r="E21" s="158"/>
      <c r="F21" s="158"/>
      <c r="G21" s="159"/>
      <c r="H21" s="159"/>
      <c r="I21" s="230" t="s">
        <v>34</v>
      </c>
      <c r="J21" s="228" t="s">
        <v>112</v>
      </c>
      <c r="K21" s="205"/>
      <c r="L21" s="205"/>
      <c r="M21" s="84"/>
      <c r="N21" s="5"/>
      <c r="O21" s="201" t="s">
        <v>113</v>
      </c>
      <c r="P21" s="5"/>
      <c r="Q21" s="159"/>
      <c r="R21" s="158"/>
      <c r="S21" s="159"/>
      <c r="T21" s="5"/>
      <c r="U21" s="5"/>
      <c r="V21" s="221" t="s">
        <v>34</v>
      </c>
      <c r="W21" s="347">
        <f>W20+365</f>
        <v>43081</v>
      </c>
      <c r="X21" s="347"/>
      <c r="Y21" s="347"/>
      <c r="Z21" s="234"/>
      <c r="AA21" s="234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5"/>
    </row>
    <row r="22" spans="1:256" ht="24" customHeight="1" x14ac:dyDescent="0.25">
      <c r="A22" s="54"/>
      <c r="B22" s="54"/>
      <c r="C22" s="208" t="s">
        <v>114</v>
      </c>
      <c r="D22" s="205"/>
      <c r="E22" s="5"/>
      <c r="F22" s="5"/>
      <c r="G22" s="5"/>
      <c r="H22" s="5"/>
      <c r="I22" s="230" t="s">
        <v>34</v>
      </c>
      <c r="J22" s="205" t="s">
        <v>129</v>
      </c>
      <c r="K22" s="205"/>
      <c r="L22" s="205"/>
      <c r="M22" s="60"/>
      <c r="N22" s="60"/>
      <c r="O22" s="5"/>
      <c r="P22" s="60"/>
      <c r="Q22" s="97"/>
      <c r="R22" s="97"/>
      <c r="S22" s="60"/>
      <c r="T22" s="60"/>
      <c r="U22" s="60"/>
      <c r="V22" s="60"/>
      <c r="W22" s="60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5"/>
    </row>
    <row r="23" spans="1:256" ht="18.75" customHeight="1" x14ac:dyDescent="0.25">
      <c r="A23" s="54"/>
      <c r="B23" s="54"/>
      <c r="C23" s="5"/>
      <c r="D23" s="5"/>
      <c r="E23" s="5"/>
      <c r="F23" s="5"/>
      <c r="G23" s="5"/>
      <c r="H23" s="5"/>
      <c r="I23" s="5"/>
      <c r="J23" s="5"/>
      <c r="K23" s="5"/>
      <c r="L23" s="5"/>
      <c r="M23" s="60"/>
      <c r="N23" s="60"/>
      <c r="O23" s="5"/>
      <c r="P23" s="60"/>
      <c r="Q23" s="60"/>
      <c r="R23" s="60"/>
      <c r="S23" s="60"/>
      <c r="T23" s="60"/>
      <c r="U23" s="60"/>
      <c r="V23" s="60"/>
      <c r="W23" s="60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5"/>
    </row>
    <row r="24" spans="1:256" ht="24" customHeight="1" x14ac:dyDescent="0.25">
      <c r="A24" s="54"/>
      <c r="B24" s="54"/>
      <c r="C24" s="159" t="s">
        <v>115</v>
      </c>
      <c r="D24" s="102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235"/>
      <c r="X24" s="104"/>
      <c r="Y24" s="236"/>
      <c r="Z24" s="236"/>
      <c r="AA24" s="236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5"/>
    </row>
    <row r="25" spans="1:256" ht="24" customHeight="1" x14ac:dyDescent="0.25">
      <c r="A25" s="54"/>
      <c r="B25" s="54"/>
      <c r="C25" s="237" t="s">
        <v>116</v>
      </c>
      <c r="D25" s="5"/>
      <c r="E25" s="5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54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</row>
    <row r="26" spans="1:256" ht="24" customHeight="1" x14ac:dyDescent="0.25">
      <c r="A26" s="54"/>
      <c r="B26" s="54"/>
      <c r="C26" s="237" t="s">
        <v>117</v>
      </c>
      <c r="D26" s="60"/>
      <c r="E26" s="54"/>
      <c r="F26" s="54"/>
      <c r="G26" s="54"/>
      <c r="H26" s="105"/>
      <c r="I26" s="105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54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5"/>
    </row>
    <row r="27" spans="1:256" ht="24" customHeight="1" x14ac:dyDescent="0.25">
      <c r="A27" s="54"/>
      <c r="B27" s="54"/>
      <c r="C27" s="237" t="s">
        <v>118</v>
      </c>
      <c r="D27" s="60"/>
      <c r="E27" s="105"/>
      <c r="F27" s="105"/>
      <c r="G27" s="105"/>
      <c r="H27" s="105"/>
      <c r="I27" s="105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54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5"/>
    </row>
    <row r="28" spans="1:256" ht="24" customHeight="1" x14ac:dyDescent="0.25">
      <c r="A28" s="54"/>
      <c r="B28" s="54"/>
      <c r="C28" s="237" t="s">
        <v>119</v>
      </c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54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5"/>
    </row>
    <row r="29" spans="1:256" ht="24" customHeight="1" x14ac:dyDescent="0.25">
      <c r="A29" s="54"/>
      <c r="B29" s="54"/>
      <c r="C29" s="237" t="s">
        <v>120</v>
      </c>
      <c r="D29" s="60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5"/>
    </row>
    <row r="30" spans="1:256" ht="24" customHeight="1" x14ac:dyDescent="0.25">
      <c r="A30" s="54"/>
      <c r="B30" s="54"/>
      <c r="C30" s="237" t="s">
        <v>121</v>
      </c>
      <c r="D30" s="5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54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5"/>
    </row>
    <row r="31" spans="1:256" ht="15.75" customHeight="1" x14ac:dyDescent="0.3">
      <c r="A31" s="54"/>
      <c r="B31" s="54"/>
      <c r="C31" s="7"/>
      <c r="D31" s="7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54"/>
      <c r="V31" s="54"/>
      <c r="W31" s="5"/>
      <c r="X31" s="5"/>
      <c r="Y31" s="5"/>
      <c r="Z31" s="5"/>
      <c r="AA31" s="5"/>
      <c r="AB31" s="5"/>
      <c r="AC31" s="5"/>
      <c r="AD31" s="5"/>
      <c r="AE31" s="238"/>
      <c r="AF31" s="154"/>
      <c r="AG31" s="48"/>
      <c r="AH31" s="48"/>
      <c r="AI31" s="48"/>
      <c r="AJ31" s="48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5"/>
    </row>
    <row r="32" spans="1:256" ht="15.75" customHeight="1" x14ac:dyDescent="0.3">
      <c r="A32" s="54"/>
      <c r="B32" s="54"/>
      <c r="C32" s="7"/>
      <c r="D32" s="7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54"/>
      <c r="V32" s="54"/>
      <c r="W32" s="5"/>
      <c r="X32" s="5"/>
      <c r="Y32" s="5"/>
      <c r="Z32" s="5"/>
      <c r="AA32" s="5"/>
      <c r="AB32" s="5"/>
      <c r="AC32" s="5"/>
      <c r="AD32" s="5"/>
      <c r="AE32" s="238"/>
      <c r="AF32" s="154"/>
      <c r="AG32" s="48"/>
      <c r="AH32" s="48"/>
      <c r="AI32" s="48"/>
      <c r="AJ32" s="48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5"/>
    </row>
    <row r="33" spans="1:256" ht="15.75" customHeight="1" x14ac:dyDescent="0.3">
      <c r="A33" s="54"/>
      <c r="B33" s="54"/>
      <c r="C33" s="7"/>
      <c r="D33" s="7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54"/>
      <c r="V33" s="54"/>
      <c r="W33" s="5"/>
      <c r="X33" s="5"/>
      <c r="Y33" s="5"/>
      <c r="Z33" s="5"/>
      <c r="AA33" s="5"/>
      <c r="AB33" s="5"/>
      <c r="AC33" s="5"/>
      <c r="AD33" s="5"/>
      <c r="AE33" s="238"/>
      <c r="AF33" s="154"/>
      <c r="AG33" s="48"/>
      <c r="AH33" s="48"/>
      <c r="AI33" s="48"/>
      <c r="AJ33" s="48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5"/>
    </row>
    <row r="34" spans="1:256" ht="15.75" customHeight="1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"/>
      <c r="X34" s="5"/>
      <c r="Y34" s="5"/>
      <c r="Z34" s="5"/>
      <c r="AA34" s="5"/>
      <c r="AB34" s="5"/>
      <c r="AC34" s="5"/>
      <c r="AD34" s="5"/>
      <c r="AE34" s="238"/>
      <c r="AF34" s="154"/>
      <c r="AG34" s="48"/>
      <c r="AH34" s="48"/>
      <c r="AI34" s="48"/>
      <c r="AJ34" s="48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</row>
    <row r="35" spans="1:256" ht="24" customHeight="1" x14ac:dyDescent="0.3">
      <c r="A35" s="54"/>
      <c r="B35" s="54"/>
      <c r="C35" s="201" t="s">
        <v>122</v>
      </c>
      <c r="D35" s="205"/>
      <c r="E35" s="205"/>
      <c r="F35" s="205"/>
      <c r="G35" s="221" t="s">
        <v>34</v>
      </c>
      <c r="H35" s="349">
        <f>W20+1</f>
        <v>42717</v>
      </c>
      <c r="I35" s="349"/>
      <c r="J35" s="349"/>
      <c r="K35" s="239"/>
      <c r="L35" s="205"/>
      <c r="M35" s="205"/>
      <c r="N35" s="201"/>
      <c r="O35" s="201" t="s">
        <v>123</v>
      </c>
      <c r="P35" s="201"/>
      <c r="Q35" s="201"/>
      <c r="R35" s="205"/>
      <c r="S35" s="204"/>
      <c r="T35" s="240"/>
      <c r="U35" s="240"/>
      <c r="V35" s="240"/>
      <c r="W35" s="240"/>
      <c r="X35" s="240"/>
      <c r="Y35" s="241"/>
      <c r="Z35" s="5"/>
      <c r="AA35" s="5"/>
      <c r="AB35" s="5"/>
      <c r="AC35" s="5"/>
      <c r="AD35" s="5"/>
      <c r="AE35" s="238"/>
      <c r="AF35" s="154"/>
      <c r="AG35" s="48"/>
      <c r="AH35" s="48"/>
      <c r="AI35" s="48"/>
      <c r="AJ35" s="48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  <c r="IN35" s="5"/>
      <c r="IO35" s="5"/>
      <c r="IP35" s="5"/>
      <c r="IQ35" s="5"/>
      <c r="IR35" s="5"/>
      <c r="IS35" s="5"/>
      <c r="IT35" s="5"/>
      <c r="IU35" s="5"/>
      <c r="IV35" s="5"/>
    </row>
    <row r="36" spans="1:256" ht="24" customHeight="1" x14ac:dyDescent="0.3">
      <c r="A36" s="106"/>
      <c r="B36" s="106"/>
      <c r="C36" s="201" t="s">
        <v>124</v>
      </c>
      <c r="D36" s="201"/>
      <c r="E36" s="201"/>
      <c r="F36" s="205"/>
      <c r="G36" s="221" t="s">
        <v>34</v>
      </c>
      <c r="H36" s="242" t="str">
        <f>Data!G95</f>
        <v>Ms. Arunkamon Raramanus</v>
      </c>
      <c r="I36" s="205"/>
      <c r="J36" s="243"/>
      <c r="K36" s="205"/>
      <c r="L36" s="205"/>
      <c r="M36" s="205"/>
      <c r="N36" s="205"/>
      <c r="O36" s="205"/>
      <c r="P36" s="244"/>
      <c r="Q36" s="245">
        <v>3</v>
      </c>
      <c r="R36" s="205"/>
      <c r="S36" s="352" t="str">
        <f>IF(Q36=1,"( Mr.Sombut Srikampa )",IF(Q36=3,"( Mr. Natthaphol Boonmee )"))</f>
        <v>( Mr. Natthaphol Boonmee )</v>
      </c>
      <c r="T36" s="352"/>
      <c r="U36" s="352"/>
      <c r="V36" s="352"/>
      <c r="W36" s="352"/>
      <c r="X36" s="352"/>
      <c r="Y36" s="352"/>
      <c r="Z36" s="352"/>
      <c r="AA36" s="108"/>
      <c r="AB36" s="5"/>
      <c r="AC36" s="5"/>
      <c r="AD36" s="5"/>
      <c r="AE36" s="238"/>
      <c r="AF36" s="154"/>
      <c r="AG36" s="48"/>
      <c r="AH36" s="48"/>
      <c r="AI36" s="48"/>
      <c r="AJ36" s="48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</row>
    <row r="37" spans="1:256" ht="21" customHeight="1" x14ac:dyDescent="0.2">
      <c r="A37" s="54"/>
      <c r="B37" s="54"/>
      <c r="C37" s="205"/>
      <c r="D37" s="205"/>
      <c r="E37" s="205"/>
      <c r="F37" s="205"/>
      <c r="G37" s="205"/>
      <c r="H37" s="239"/>
      <c r="I37" s="239"/>
      <c r="J37" s="239"/>
      <c r="K37" s="205"/>
      <c r="L37" s="205"/>
      <c r="M37" s="204"/>
      <c r="N37" s="204"/>
      <c r="O37" s="205"/>
      <c r="P37" s="205"/>
      <c r="Q37" s="205"/>
      <c r="R37" s="205"/>
      <c r="S37" s="353" t="s">
        <v>125</v>
      </c>
      <c r="T37" s="353"/>
      <c r="U37" s="353"/>
      <c r="V37" s="353"/>
      <c r="W37" s="353"/>
      <c r="X37" s="353"/>
      <c r="Y37" s="353"/>
      <c r="Z37" s="353"/>
      <c r="AA37" s="108"/>
      <c r="AB37" s="58"/>
      <c r="AC37" s="246"/>
      <c r="AD37" s="247"/>
      <c r="AE37" s="248"/>
      <c r="AF37" s="248"/>
      <c r="AG37" s="248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  <c r="IN37" s="5"/>
      <c r="IO37" s="5"/>
      <c r="IP37" s="5"/>
      <c r="IQ37" s="5"/>
      <c r="IR37" s="5"/>
      <c r="IS37" s="5"/>
      <c r="IT37" s="5"/>
      <c r="IU37" s="5"/>
      <c r="IV37" s="5"/>
    </row>
    <row r="38" spans="1:256" x14ac:dyDescent="0.25">
      <c r="A38" s="54"/>
      <c r="B38" s="54"/>
      <c r="C38" s="5"/>
      <c r="D38" s="5"/>
      <c r="E38" s="59"/>
      <c r="F38" s="59"/>
      <c r="G38" s="59"/>
      <c r="H38" s="59"/>
      <c r="I38" s="59"/>
      <c r="J38" s="5"/>
      <c r="K38" s="5"/>
      <c r="L38" s="71"/>
      <c r="M38" s="54"/>
      <c r="N38" s="54"/>
      <c r="O38" s="54"/>
      <c r="P38" s="109"/>
      <c r="Q38" s="109"/>
      <c r="R38" s="109"/>
      <c r="S38" s="109"/>
      <c r="T38" s="109"/>
      <c r="U38" s="56"/>
      <c r="V38" s="108"/>
      <c r="W38" s="108"/>
      <c r="X38" s="108"/>
      <c r="Y38" s="108"/>
      <c r="Z38" s="108"/>
      <c r="AA38" s="108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  <c r="IN38" s="5"/>
      <c r="IO38" s="5"/>
      <c r="IP38" s="5"/>
      <c r="IQ38" s="5"/>
      <c r="IR38" s="5"/>
      <c r="IS38" s="5"/>
      <c r="IT38" s="5"/>
      <c r="IU38" s="5"/>
      <c r="IV38" s="5"/>
    </row>
    <row r="39" spans="1:256" x14ac:dyDescent="0.25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48"/>
      <c r="P39" s="348"/>
      <c r="Q39" s="348"/>
      <c r="R39" s="348"/>
      <c r="S39" s="348"/>
      <c r="T39" s="348"/>
      <c r="U39" s="348"/>
      <c r="V39" s="348"/>
      <c r="W39" s="117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  <c r="IN39" s="5"/>
      <c r="IO39" s="5"/>
      <c r="IP39" s="5"/>
      <c r="IQ39" s="5"/>
      <c r="IR39" s="5"/>
      <c r="IS39" s="5"/>
      <c r="IT39" s="5"/>
      <c r="IU39" s="5"/>
      <c r="IV39" s="5"/>
    </row>
    <row r="40" spans="1:256" ht="21.75" x14ac:dyDescent="0.25">
      <c r="C40" s="95">
        <v>10</v>
      </c>
      <c r="D40" s="246" t="s">
        <v>80</v>
      </c>
      <c r="T40" s="58">
        <v>1</v>
      </c>
      <c r="U40" s="249" t="s">
        <v>126</v>
      </c>
    </row>
    <row r="41" spans="1:256" ht="21.75" x14ac:dyDescent="0.25">
      <c r="C41" s="110">
        <v>11</v>
      </c>
      <c r="D41" s="246" t="s">
        <v>81</v>
      </c>
      <c r="T41" s="95">
        <v>3</v>
      </c>
      <c r="U41" s="246" t="s">
        <v>127</v>
      </c>
    </row>
    <row r="42" spans="1:256" ht="21.75" x14ac:dyDescent="0.25">
      <c r="T42" s="95"/>
      <c r="U42" s="246"/>
    </row>
    <row r="43" spans="1:256" ht="21.75" x14ac:dyDescent="0.25">
      <c r="T43" s="110"/>
      <c r="U43" s="246"/>
    </row>
  </sheetData>
  <mergeCells count="11">
    <mergeCell ref="A39:V39"/>
    <mergeCell ref="H35:J35"/>
    <mergeCell ref="J16:M16"/>
    <mergeCell ref="J14:M14"/>
    <mergeCell ref="S36:Z36"/>
    <mergeCell ref="S37:Z37"/>
    <mergeCell ref="A3:X3"/>
    <mergeCell ref="J15:L15"/>
    <mergeCell ref="W19:Y19"/>
    <mergeCell ref="W20:Y20"/>
    <mergeCell ref="W21:Y21"/>
  </mergeCells>
  <phoneticPr fontId="45" type="noConversion"/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215"/>
  <sheetViews>
    <sheetView view="pageLayout" zoomScaleSheetLayoutView="100" workbookViewId="0">
      <selection activeCell="J14" sqref="J14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69" width="4.42578125" customWidth="1"/>
  </cols>
  <sheetData>
    <row r="1" spans="1:22" ht="21.75" customHeight="1" x14ac:dyDescent="0.25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</row>
    <row r="2" spans="1:22" ht="13.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</row>
    <row r="3" spans="1:22" ht="34.5" customHeight="1" x14ac:dyDescent="0.25">
      <c r="A3" s="354" t="s">
        <v>37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</row>
    <row r="4" spans="1:22" ht="18.7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"/>
      <c r="V4" s="5"/>
    </row>
    <row r="5" spans="1:22" ht="17.25" customHeight="1" x14ac:dyDescent="0.25">
      <c r="A5" s="54"/>
      <c r="B5" s="158" t="s">
        <v>33</v>
      </c>
      <c r="C5" s="158"/>
      <c r="D5" s="159"/>
      <c r="E5" s="158"/>
      <c r="F5" s="52"/>
      <c r="G5" s="160" t="s">
        <v>34</v>
      </c>
      <c r="H5" s="59" t="e">
        <f>[1]Certificate!J5</f>
        <v>#REF!</v>
      </c>
      <c r="I5" s="60"/>
      <c r="J5" s="60"/>
      <c r="K5" s="60"/>
      <c r="L5" s="59"/>
      <c r="M5" s="59"/>
      <c r="N5" s="59"/>
      <c r="O5" s="59"/>
      <c r="P5" s="60"/>
      <c r="Q5" s="60"/>
      <c r="R5" s="52"/>
      <c r="S5" s="355" t="s">
        <v>135</v>
      </c>
      <c r="T5" s="355"/>
      <c r="U5" s="355"/>
      <c r="V5" s="5"/>
    </row>
    <row r="6" spans="1:22" ht="18" customHeight="1" x14ac:dyDescent="0.25">
      <c r="A6" s="54"/>
      <c r="B6" s="61"/>
      <c r="C6" s="57"/>
      <c r="D6" s="57"/>
      <c r="E6" s="56"/>
      <c r="F6" s="62"/>
      <c r="G6" s="62"/>
      <c r="H6" s="62"/>
      <c r="I6" s="63"/>
      <c r="J6" s="6"/>
      <c r="K6" s="7"/>
      <c r="L6" s="6"/>
      <c r="M6" s="6"/>
      <c r="N6" s="59"/>
      <c r="O6" s="59"/>
      <c r="P6" s="60"/>
      <c r="Q6" s="60"/>
      <c r="R6" s="60"/>
      <c r="S6" s="52"/>
      <c r="T6" s="52"/>
      <c r="U6" s="52"/>
      <c r="V6" s="5"/>
    </row>
    <row r="7" spans="1:22" ht="17.25" customHeight="1" x14ac:dyDescent="0.25">
      <c r="A7" s="54"/>
      <c r="B7" s="64"/>
      <c r="C7" s="65"/>
      <c r="D7" s="57"/>
      <c r="E7" s="57"/>
      <c r="F7" s="57"/>
      <c r="G7" s="57"/>
      <c r="H7" s="57"/>
      <c r="I7" s="58"/>
      <c r="J7" s="66"/>
      <c r="K7" s="7"/>
      <c r="L7" s="67"/>
      <c r="M7" s="67"/>
      <c r="N7" s="68"/>
      <c r="O7" s="68"/>
      <c r="P7" s="68"/>
      <c r="Q7" s="68"/>
      <c r="R7" s="68"/>
      <c r="S7" s="68"/>
      <c r="T7" s="69"/>
      <c r="U7" s="69"/>
      <c r="V7" s="70"/>
    </row>
    <row r="8" spans="1:22" ht="13.5" customHeight="1" x14ac:dyDescent="0.25">
      <c r="A8" s="54"/>
      <c r="B8" s="61"/>
      <c r="C8" s="65"/>
      <c r="D8" s="65"/>
      <c r="E8" s="57"/>
      <c r="F8" s="57"/>
      <c r="G8" s="356" t="s">
        <v>94</v>
      </c>
      <c r="H8" s="356"/>
      <c r="I8" s="356"/>
      <c r="J8" s="356"/>
      <c r="K8" s="356"/>
      <c r="L8" s="356"/>
      <c r="M8" s="356"/>
      <c r="N8" s="356"/>
      <c r="O8" s="356"/>
      <c r="P8" s="356"/>
      <c r="Q8" s="68"/>
      <c r="R8" s="68"/>
      <c r="S8" s="68"/>
      <c r="T8" s="68"/>
      <c r="U8" s="69"/>
      <c r="V8" s="70"/>
    </row>
    <row r="9" spans="1:22" ht="13.5" customHeight="1" x14ac:dyDescent="0.25">
      <c r="A9" s="54"/>
      <c r="B9" s="61"/>
      <c r="C9" s="65"/>
      <c r="D9" s="65"/>
      <c r="E9" s="57"/>
      <c r="F9" s="57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68"/>
      <c r="R9" s="68"/>
      <c r="S9" s="68"/>
      <c r="T9" s="68"/>
      <c r="U9" s="69"/>
      <c r="V9" s="70"/>
    </row>
    <row r="10" spans="1:22" ht="18.75" customHeight="1" x14ac:dyDescent="0.25">
      <c r="A10" s="71"/>
      <c r="B10" s="72"/>
      <c r="C10" s="73"/>
      <c r="D10" s="73"/>
      <c r="E10" s="73"/>
      <c r="F10" s="73"/>
      <c r="G10" s="74"/>
      <c r="H10" s="75"/>
      <c r="I10" s="76"/>
      <c r="J10" s="76"/>
      <c r="K10" s="76"/>
      <c r="L10" s="76"/>
      <c r="M10" s="76"/>
      <c r="N10" s="77"/>
      <c r="O10" s="77"/>
      <c r="P10" s="77"/>
      <c r="Q10" s="78"/>
      <c r="R10" s="71"/>
      <c r="S10" s="82"/>
      <c r="T10" s="70"/>
      <c r="U10" s="79"/>
      <c r="V10" s="80"/>
    </row>
    <row r="11" spans="1:22" ht="23.1" customHeight="1" x14ac:dyDescent="0.25">
      <c r="A11" s="54"/>
      <c r="B11" s="357" t="s">
        <v>35</v>
      </c>
      <c r="C11" s="358"/>
      <c r="D11" s="358"/>
      <c r="E11" s="358"/>
      <c r="F11" s="358"/>
      <c r="G11" s="359"/>
      <c r="H11" s="357" t="s">
        <v>36</v>
      </c>
      <c r="I11" s="358"/>
      <c r="J11" s="359"/>
      <c r="K11" s="357" t="s">
        <v>38</v>
      </c>
      <c r="L11" s="358"/>
      <c r="M11" s="359"/>
      <c r="N11" s="357" t="s">
        <v>39</v>
      </c>
      <c r="O11" s="358"/>
      <c r="P11" s="358"/>
      <c r="Q11" s="359"/>
      <c r="R11" s="358" t="s">
        <v>40</v>
      </c>
      <c r="S11" s="358"/>
      <c r="T11" s="358"/>
      <c r="U11" s="359"/>
      <c r="V11" s="5"/>
    </row>
    <row r="12" spans="1:22" ht="23.1" customHeight="1" x14ac:dyDescent="0.25">
      <c r="A12" s="54"/>
      <c r="B12" s="366" t="s">
        <v>136</v>
      </c>
      <c r="C12" s="367"/>
      <c r="D12" s="367"/>
      <c r="E12" s="367"/>
      <c r="F12" s="367"/>
      <c r="G12" s="367"/>
      <c r="H12" s="363" t="s">
        <v>137</v>
      </c>
      <c r="I12" s="364"/>
      <c r="J12" s="365"/>
      <c r="K12" s="363">
        <v>60711</v>
      </c>
      <c r="L12" s="364"/>
      <c r="M12" s="365"/>
      <c r="N12" s="368" t="s">
        <v>138</v>
      </c>
      <c r="O12" s="369"/>
      <c r="P12" s="369"/>
      <c r="Q12" s="370"/>
      <c r="R12" s="360">
        <v>42336</v>
      </c>
      <c r="S12" s="361"/>
      <c r="T12" s="361"/>
      <c r="U12" s="362"/>
      <c r="V12" s="86"/>
    </row>
    <row r="13" spans="1:22" ht="17.25" customHeight="1" x14ac:dyDescent="0.25">
      <c r="A13" s="54"/>
      <c r="B13" s="87"/>
      <c r="C13" s="65"/>
      <c r="D13" s="65"/>
      <c r="E13" s="65"/>
      <c r="F13" s="57"/>
      <c r="G13" s="57"/>
      <c r="H13" s="57"/>
      <c r="I13" s="83"/>
      <c r="J13" s="66"/>
      <c r="K13" s="7"/>
      <c r="L13" s="66"/>
      <c r="M13" s="7"/>
      <c r="N13" s="5"/>
      <c r="O13" s="84"/>
      <c r="P13" s="84"/>
      <c r="Q13" s="60"/>
      <c r="R13" s="60"/>
      <c r="S13" s="54"/>
      <c r="T13" s="54"/>
      <c r="U13" s="5"/>
      <c r="V13" s="5"/>
    </row>
    <row r="14" spans="1:22" ht="13.5" customHeight="1" x14ac:dyDescent="0.25">
      <c r="A14" s="54"/>
      <c r="B14" s="162" t="s">
        <v>41</v>
      </c>
      <c r="C14" s="109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84"/>
      <c r="Q14" s="60"/>
      <c r="R14" s="60"/>
      <c r="S14" s="54"/>
      <c r="T14" s="54"/>
      <c r="U14" s="54"/>
      <c r="V14" s="5"/>
    </row>
    <row r="15" spans="1:22" ht="18.75" customHeight="1" x14ac:dyDescent="0.25">
      <c r="A15" s="54"/>
      <c r="B15" s="60"/>
      <c r="C15" s="60" t="s">
        <v>42</v>
      </c>
      <c r="D15" s="7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84"/>
      <c r="Q15" s="84"/>
      <c r="R15" s="84"/>
      <c r="S15" s="85"/>
      <c r="T15" s="88"/>
      <c r="U15" s="54"/>
      <c r="V15" s="86"/>
    </row>
    <row r="16" spans="1:22" ht="18.75" customHeight="1" x14ac:dyDescent="0.25">
      <c r="A16" s="54"/>
      <c r="B16" s="102" t="s">
        <v>43</v>
      </c>
      <c r="C16" s="105"/>
      <c r="D16" s="110"/>
      <c r="E16" s="105"/>
      <c r="F16" s="105"/>
      <c r="G16" s="105"/>
      <c r="H16" s="105"/>
      <c r="I16" s="60"/>
      <c r="J16" s="60"/>
      <c r="K16" s="60"/>
      <c r="L16" s="60"/>
      <c r="M16" s="60"/>
      <c r="N16" s="60"/>
      <c r="O16" s="60"/>
      <c r="P16" s="84"/>
      <c r="Q16" s="84"/>
      <c r="R16" s="89"/>
      <c r="S16" s="54"/>
      <c r="T16" s="85"/>
      <c r="U16" s="54"/>
      <c r="V16" s="5"/>
    </row>
    <row r="17" spans="1:22" ht="18" customHeight="1" x14ac:dyDescent="0.25">
      <c r="A17" s="54"/>
      <c r="B17" s="87"/>
      <c r="C17" s="81"/>
      <c r="D17" s="57"/>
      <c r="E17" s="90"/>
      <c r="F17" s="57"/>
      <c r="G17" s="57"/>
      <c r="H17" s="57"/>
      <c r="I17" s="83"/>
      <c r="J17" s="170"/>
      <c r="K17" s="171"/>
      <c r="L17" s="171"/>
      <c r="M17" s="171"/>
      <c r="N17" s="5"/>
      <c r="O17" s="84"/>
      <c r="P17" s="84"/>
      <c r="Q17" s="84"/>
      <c r="R17" s="89"/>
      <c r="S17" s="54"/>
      <c r="T17" s="85"/>
      <c r="U17" s="54"/>
      <c r="V17" s="5"/>
    </row>
    <row r="18" spans="1:22" ht="18" customHeight="1" x14ac:dyDescent="0.25">
      <c r="A18" s="54"/>
      <c r="B18" s="87"/>
      <c r="C18" s="81"/>
      <c r="D18" s="57"/>
      <c r="E18" s="91"/>
      <c r="F18" s="57"/>
      <c r="G18" s="57"/>
      <c r="H18" s="57"/>
      <c r="I18" s="83"/>
      <c r="J18" s="170"/>
      <c r="K18" s="171"/>
      <c r="L18" s="171"/>
      <c r="M18" s="171"/>
      <c r="N18" s="5"/>
      <c r="O18" s="84"/>
      <c r="P18" s="84"/>
      <c r="Q18" s="84"/>
      <c r="R18" s="89"/>
      <c r="S18" s="54"/>
      <c r="T18" s="85"/>
      <c r="U18" s="54"/>
      <c r="V18" s="5"/>
    </row>
    <row r="19" spans="1:22" ht="18" customHeight="1" x14ac:dyDescent="0.25">
      <c r="A19" s="54"/>
      <c r="B19" s="55"/>
      <c r="C19" s="81"/>
      <c r="D19" s="57"/>
      <c r="E19" s="56"/>
      <c r="F19" s="57"/>
      <c r="G19" s="57"/>
      <c r="H19" s="57"/>
      <c r="I19" s="83"/>
      <c r="J19" s="171"/>
      <c r="K19" s="171"/>
      <c r="L19" s="171"/>
      <c r="M19" s="171"/>
      <c r="N19" s="5"/>
      <c r="O19" s="84"/>
      <c r="P19" s="84"/>
      <c r="Q19" s="84"/>
      <c r="R19" s="89"/>
      <c r="S19" s="54"/>
      <c r="T19" s="85"/>
      <c r="U19" s="54"/>
      <c r="V19" s="5"/>
    </row>
    <row r="20" spans="1:22" ht="18" customHeight="1" x14ac:dyDescent="0.25">
      <c r="A20" s="54"/>
      <c r="B20" s="55"/>
      <c r="C20" s="81"/>
      <c r="D20" s="57"/>
      <c r="E20" s="56"/>
      <c r="F20" s="57"/>
      <c r="G20" s="81"/>
      <c r="H20" s="92"/>
      <c r="I20" s="93"/>
      <c r="J20" s="93"/>
      <c r="K20" s="93"/>
      <c r="L20" s="66"/>
      <c r="M20" s="66"/>
      <c r="N20" s="5"/>
      <c r="O20" s="84"/>
      <c r="P20" s="89"/>
      <c r="Q20" s="54"/>
      <c r="R20" s="85"/>
      <c r="S20" s="54"/>
      <c r="T20" s="5"/>
      <c r="U20" s="5"/>
      <c r="V20" s="5"/>
    </row>
    <row r="21" spans="1:22" ht="18" customHeight="1" x14ac:dyDescent="0.25">
      <c r="A21" s="54"/>
      <c r="B21" s="64"/>
      <c r="C21" s="65"/>
      <c r="D21" s="65"/>
      <c r="E21" s="65"/>
      <c r="F21" s="65"/>
      <c r="G21" s="65"/>
      <c r="H21" s="94"/>
      <c r="I21" s="95"/>
      <c r="J21" s="66"/>
      <c r="K21" s="66"/>
      <c r="L21" s="96"/>
      <c r="M21" s="7"/>
      <c r="N21" s="5"/>
      <c r="O21" s="97"/>
      <c r="P21" s="97"/>
      <c r="Q21" s="54"/>
      <c r="R21" s="54"/>
      <c r="S21" s="54"/>
      <c r="T21" s="5"/>
      <c r="U21" s="5"/>
      <c r="V21" s="5"/>
    </row>
    <row r="22" spans="1:22" ht="18" customHeight="1" x14ac:dyDescent="0.25">
      <c r="A22" s="54"/>
      <c r="B22" s="64"/>
      <c r="C22" s="65"/>
      <c r="D22" s="65"/>
      <c r="E22" s="65"/>
      <c r="F22" s="57"/>
      <c r="G22" s="57"/>
      <c r="H22" s="57"/>
      <c r="I22" s="58"/>
      <c r="J22" s="98"/>
      <c r="K22" s="7"/>
      <c r="L22" s="7"/>
      <c r="M22" s="7"/>
      <c r="N22" s="5"/>
      <c r="O22" s="60"/>
      <c r="P22" s="60"/>
      <c r="Q22" s="60"/>
      <c r="R22" s="60"/>
      <c r="S22" s="54"/>
      <c r="T22" s="54"/>
      <c r="U22" s="54"/>
      <c r="V22" s="5"/>
    </row>
    <row r="23" spans="1:22" ht="18" customHeight="1" x14ac:dyDescent="0.25">
      <c r="A23" s="54"/>
      <c r="B23" s="64"/>
      <c r="C23" s="56"/>
      <c r="D23" s="56"/>
      <c r="E23" s="56"/>
      <c r="F23" s="57"/>
      <c r="G23" s="57"/>
      <c r="H23" s="57"/>
      <c r="I23" s="99"/>
      <c r="J23" s="98"/>
      <c r="K23" s="7"/>
      <c r="L23" s="7"/>
      <c r="M23" s="7"/>
      <c r="N23" s="5"/>
      <c r="O23" s="60"/>
      <c r="P23" s="60"/>
      <c r="Q23" s="60"/>
      <c r="R23" s="60"/>
      <c r="S23" s="54"/>
      <c r="T23" s="54"/>
      <c r="U23" s="54"/>
      <c r="V23" s="79"/>
    </row>
    <row r="24" spans="1:22" ht="18" customHeight="1" x14ac:dyDescent="0.25">
      <c r="A24" s="54"/>
      <c r="B24" s="64"/>
      <c r="C24" s="56"/>
      <c r="D24" s="56"/>
      <c r="E24" s="56"/>
      <c r="F24" s="57"/>
      <c r="G24" s="57"/>
      <c r="H24" s="57"/>
      <c r="I24" s="99"/>
      <c r="J24" s="98"/>
      <c r="K24" s="7"/>
      <c r="L24" s="7"/>
      <c r="M24" s="7"/>
      <c r="N24" s="5"/>
      <c r="O24" s="60"/>
      <c r="P24" s="60"/>
      <c r="Q24" s="60"/>
      <c r="R24" s="60"/>
      <c r="S24" s="54"/>
      <c r="T24" s="54"/>
      <c r="U24" s="54"/>
      <c r="V24" s="79"/>
    </row>
    <row r="25" spans="1:22" ht="18" customHeight="1" x14ac:dyDescent="0.25">
      <c r="A25" s="54"/>
      <c r="B25" s="61"/>
      <c r="C25" s="57"/>
      <c r="D25" s="56"/>
      <c r="E25" s="56"/>
      <c r="F25" s="56"/>
      <c r="G25" s="56"/>
      <c r="H25" s="62"/>
      <c r="I25" s="7"/>
      <c r="J25" s="7"/>
      <c r="K25" s="7"/>
      <c r="L25" s="7"/>
      <c r="M25" s="7"/>
      <c r="N25" s="85"/>
      <c r="O25" s="54"/>
      <c r="P25" s="54"/>
      <c r="Q25" s="54"/>
      <c r="R25" s="54"/>
      <c r="S25" s="54"/>
      <c r="T25" s="54"/>
      <c r="U25" s="79"/>
      <c r="V25" s="79"/>
    </row>
    <row r="26" spans="1:22" ht="18" customHeight="1" x14ac:dyDescent="0.25">
      <c r="A26" s="71"/>
      <c r="B26" s="55"/>
      <c r="C26" s="57"/>
      <c r="D26" s="56"/>
      <c r="E26" s="56"/>
      <c r="F26" s="56"/>
      <c r="G26" s="56"/>
      <c r="H26" s="100"/>
      <c r="I26" s="101"/>
      <c r="J26" s="100"/>
      <c r="K26" s="100"/>
      <c r="L26" s="100"/>
      <c r="M26" s="101"/>
      <c r="N26" s="100"/>
      <c r="O26" s="100"/>
      <c r="P26" s="100"/>
      <c r="Q26" s="100"/>
      <c r="R26" s="100"/>
      <c r="S26" s="100"/>
      <c r="T26" s="101"/>
      <c r="U26" s="5"/>
      <c r="V26" s="5"/>
    </row>
    <row r="27" spans="1:22" ht="18" customHeight="1" x14ac:dyDescent="0.25">
      <c r="A27" s="5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111"/>
    </row>
    <row r="28" spans="1:22" ht="18" customHeight="1" x14ac:dyDescent="0.25">
      <c r="A28" s="5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111"/>
    </row>
    <row r="29" spans="1:22" ht="18" customHeight="1" x14ac:dyDescent="0.25">
      <c r="A29" s="54"/>
      <c r="B29" s="109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4"/>
    </row>
    <row r="30" spans="1:22" ht="18" customHeight="1" x14ac:dyDescent="0.25">
      <c r="A30" s="5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103"/>
      <c r="Q30" s="103"/>
      <c r="R30" s="103"/>
      <c r="S30" s="103"/>
      <c r="T30" s="103"/>
      <c r="U30" s="104"/>
      <c r="V30" s="104"/>
    </row>
    <row r="31" spans="1:22" ht="18" customHeight="1" x14ac:dyDescent="0.25">
      <c r="A31" s="5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0"/>
      <c r="Q31" s="60"/>
      <c r="R31" s="60"/>
      <c r="S31" s="60"/>
      <c r="T31" s="54"/>
      <c r="U31" s="5"/>
      <c r="V31" s="5"/>
    </row>
    <row r="32" spans="1:22" ht="18" customHeight="1" x14ac:dyDescent="0.25">
      <c r="A32" s="5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0"/>
      <c r="Q32" s="60"/>
      <c r="R32" s="60"/>
      <c r="S32" s="60"/>
      <c r="T32" s="54"/>
      <c r="U32" s="5"/>
      <c r="V32" s="5"/>
    </row>
    <row r="33" spans="1:22" ht="18" customHeight="1" x14ac:dyDescent="0.25">
      <c r="A33" s="54"/>
      <c r="B33" s="102"/>
      <c r="C33" s="105"/>
      <c r="D33" s="105"/>
      <c r="E33" s="105"/>
      <c r="F33" s="105"/>
      <c r="G33" s="105"/>
      <c r="H33" s="105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54"/>
      <c r="U33" s="5"/>
      <c r="V33" s="5"/>
    </row>
    <row r="34" spans="1:22" ht="18" customHeight="1" x14ac:dyDescent="0.25">
      <c r="A34" s="54"/>
      <c r="B34" s="55"/>
      <c r="C34" s="112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71"/>
      <c r="U34" s="5"/>
      <c r="V34" s="5"/>
    </row>
    <row r="35" spans="1:22" ht="18" customHeight="1" x14ac:dyDescent="0.25">
      <c r="A35" s="54"/>
      <c r="B35" s="6"/>
      <c r="C35" s="6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71"/>
      <c r="T35" s="71"/>
      <c r="U35" s="5"/>
      <c r="V35" s="5"/>
    </row>
    <row r="36" spans="1:22" ht="18" customHeight="1" x14ac:dyDescent="0.25">
      <c r="A36" s="54"/>
      <c r="B36" s="113"/>
      <c r="C36" s="110"/>
      <c r="D36" s="105"/>
      <c r="E36" s="105"/>
      <c r="F36" s="105"/>
      <c r="G36" s="105"/>
      <c r="H36" s="105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71"/>
      <c r="T36" s="71"/>
      <c r="U36" s="5"/>
      <c r="V36" s="5"/>
    </row>
    <row r="37" spans="1:22" ht="18" customHeight="1" x14ac:dyDescent="0.25">
      <c r="A37" s="54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5"/>
      <c r="V37" s="5"/>
    </row>
    <row r="38" spans="1:22" ht="18" customHeight="1" x14ac:dyDescent="0.25">
      <c r="A38" s="54"/>
      <c r="B38" s="55"/>
      <c r="C38" s="79"/>
      <c r="D38" s="79"/>
      <c r="E38" s="79"/>
      <c r="F38" s="172"/>
      <c r="G38" s="172"/>
      <c r="H38" s="172"/>
      <c r="I38" s="172"/>
      <c r="J38" s="114"/>
      <c r="K38" s="79"/>
      <c r="L38" s="55"/>
      <c r="M38" s="55"/>
      <c r="N38" s="55"/>
      <c r="O38" s="55"/>
      <c r="P38" s="59"/>
      <c r="Q38" s="59"/>
      <c r="R38" s="59"/>
      <c r="S38" s="59"/>
      <c r="T38" s="59"/>
      <c r="U38" s="5"/>
      <c r="V38" s="5"/>
    </row>
    <row r="39" spans="1:22" ht="18" customHeight="1" x14ac:dyDescent="0.25">
      <c r="A39" s="106"/>
      <c r="B39" s="79"/>
      <c r="C39" s="79"/>
      <c r="D39" s="79"/>
      <c r="E39" s="79"/>
      <c r="F39" s="6"/>
      <c r="G39" s="6"/>
      <c r="H39" s="6"/>
      <c r="I39" s="110"/>
      <c r="J39" s="71"/>
      <c r="K39" s="79"/>
      <c r="L39" s="71"/>
      <c r="M39" s="71"/>
      <c r="N39" s="107"/>
      <c r="O39" s="115"/>
      <c r="P39" s="110"/>
      <c r="Q39" s="110"/>
      <c r="R39" s="110"/>
      <c r="S39" s="110"/>
      <c r="T39" s="110"/>
      <c r="U39" s="108"/>
      <c r="V39" s="108"/>
    </row>
    <row r="40" spans="1:22" ht="18" customHeight="1" x14ac:dyDescent="0.25">
      <c r="A40" s="54"/>
      <c r="B40" s="55"/>
      <c r="C40" s="56"/>
      <c r="D40" s="56"/>
      <c r="E40" s="79"/>
      <c r="F40" s="6"/>
      <c r="G40" s="116"/>
      <c r="H40" s="116"/>
      <c r="I40" s="116"/>
      <c r="J40" s="79"/>
      <c r="K40" s="79"/>
      <c r="L40" s="71"/>
      <c r="M40" s="71"/>
      <c r="N40" s="71"/>
      <c r="O40" s="71"/>
      <c r="P40" s="6"/>
      <c r="Q40" s="6"/>
      <c r="R40" s="6"/>
      <c r="S40" s="6"/>
      <c r="T40" s="6"/>
      <c r="U40" s="108"/>
      <c r="V40" s="108"/>
    </row>
    <row r="41" spans="1:22" ht="17.100000000000001" customHeight="1" x14ac:dyDescent="0.25">
      <c r="A41" s="54"/>
      <c r="B41" s="5"/>
      <c r="C41" s="5"/>
      <c r="D41" s="59"/>
      <c r="E41" s="59"/>
      <c r="F41" s="59"/>
      <c r="G41" s="59"/>
      <c r="H41" s="59"/>
      <c r="I41" s="5"/>
      <c r="J41" s="5"/>
      <c r="K41" s="71"/>
      <c r="L41" s="54"/>
      <c r="M41" s="54"/>
      <c r="N41" s="109"/>
      <c r="O41" s="109"/>
      <c r="P41" s="109"/>
      <c r="Q41" s="109"/>
      <c r="R41" s="109"/>
      <c r="S41" s="56"/>
      <c r="T41" s="108"/>
      <c r="U41" s="108"/>
      <c r="V41" s="108"/>
    </row>
    <row r="42" spans="1:22" ht="17.100000000000001" customHeight="1" x14ac:dyDescent="0.25">
      <c r="A42" s="117"/>
      <c r="B42" s="117"/>
      <c r="C42" s="117"/>
      <c r="D42" s="117"/>
      <c r="E42" s="117"/>
      <c r="F42" s="117"/>
      <c r="G42" s="117"/>
      <c r="H42" s="117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7"/>
      <c r="T42" s="117"/>
      <c r="U42" s="117"/>
      <c r="V42" s="5"/>
    </row>
    <row r="43" spans="1:22" ht="17.100000000000001" customHeight="1" x14ac:dyDescent="0.25"/>
    <row r="44" spans="1:22" ht="17.100000000000001" customHeight="1" x14ac:dyDescent="0.25"/>
    <row r="45" spans="1:22" ht="17.100000000000001" customHeight="1" x14ac:dyDescent="0.25"/>
    <row r="46" spans="1:22" ht="17.100000000000001" customHeight="1" x14ac:dyDescent="0.25"/>
    <row r="47" spans="1:22" ht="17.100000000000001" customHeight="1" x14ac:dyDescent="0.25"/>
    <row r="48" spans="1:22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</sheetData>
  <mergeCells count="13">
    <mergeCell ref="R12:U12"/>
    <mergeCell ref="R11:U11"/>
    <mergeCell ref="H12:J12"/>
    <mergeCell ref="B12:G12"/>
    <mergeCell ref="K11:M11"/>
    <mergeCell ref="N11:Q11"/>
    <mergeCell ref="K12:M12"/>
    <mergeCell ref="N12:Q12"/>
    <mergeCell ref="A3:V3"/>
    <mergeCell ref="S5:U5"/>
    <mergeCell ref="G8:P9"/>
    <mergeCell ref="B11:G11"/>
    <mergeCell ref="H11:J11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247"/>
  <sheetViews>
    <sheetView view="pageLayout" zoomScaleSheetLayoutView="100" workbookViewId="0">
      <selection activeCell="B10" sqref="B10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114" width="4.42578125" customWidth="1"/>
  </cols>
  <sheetData>
    <row r="1" spans="1:23" ht="13.5" customHeight="1" x14ac:dyDescent="0.25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</row>
    <row r="2" spans="1:23" ht="21.75" customHeight="1" x14ac:dyDescent="0.25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</row>
    <row r="3" spans="1:23" ht="34.5" customHeight="1" x14ac:dyDescent="0.25">
      <c r="A3" s="386" t="s">
        <v>44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</row>
    <row r="4" spans="1:23" ht="18.75" customHeight="1" x14ac:dyDescent="0.2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118"/>
      <c r="R4" s="118"/>
      <c r="S4" s="118"/>
      <c r="T4" s="118"/>
      <c r="U4" s="118"/>
      <c r="V4" s="118"/>
    </row>
    <row r="5" spans="1:23" ht="17.25" customHeight="1" x14ac:dyDescent="0.55000000000000004">
      <c r="A5" s="130"/>
      <c r="B5" s="120"/>
      <c r="C5" s="181" t="s">
        <v>57</v>
      </c>
      <c r="D5" s="181"/>
      <c r="E5" s="181"/>
      <c r="G5" s="253" t="e">
        <f>Report!H5</f>
        <v>#REF!</v>
      </c>
      <c r="I5" s="253"/>
      <c r="J5" s="253"/>
      <c r="K5" s="253"/>
      <c r="L5" s="176"/>
      <c r="M5" s="176"/>
      <c r="N5" s="176"/>
      <c r="O5" s="120"/>
      <c r="P5" s="177"/>
      <c r="Q5" s="168"/>
      <c r="S5" s="168"/>
      <c r="T5" s="191" t="s">
        <v>91</v>
      </c>
      <c r="U5" s="119"/>
      <c r="V5" s="131"/>
      <c r="W5" s="130"/>
    </row>
    <row r="6" spans="1:23" ht="18.75" customHeight="1" x14ac:dyDescent="0.55000000000000004">
      <c r="A6" s="130"/>
      <c r="B6" s="120"/>
      <c r="C6" s="179"/>
      <c r="D6" s="179"/>
      <c r="E6" s="179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20"/>
      <c r="Q6" s="120"/>
      <c r="R6" s="120"/>
      <c r="S6" s="120"/>
      <c r="T6" s="120"/>
      <c r="U6" s="131"/>
      <c r="V6" s="131"/>
      <c r="W6" s="130"/>
    </row>
    <row r="7" spans="1:23" ht="18.75" customHeight="1" x14ac:dyDescent="0.55000000000000004">
      <c r="A7" s="130"/>
      <c r="B7" s="17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32"/>
      <c r="V7" s="132"/>
      <c r="W7" s="130"/>
    </row>
    <row r="8" spans="1:23" ht="21" customHeight="1" x14ac:dyDescent="0.55000000000000004">
      <c r="A8" s="130"/>
      <c r="B8" s="181"/>
      <c r="C8" s="181"/>
      <c r="D8" s="120"/>
      <c r="F8" s="176" t="s">
        <v>45</v>
      </c>
      <c r="G8" s="120"/>
      <c r="H8" s="120"/>
      <c r="I8" s="120"/>
      <c r="J8" s="120"/>
      <c r="K8" s="120"/>
      <c r="L8" s="120"/>
      <c r="M8" s="120"/>
      <c r="N8" s="120"/>
      <c r="O8" s="120"/>
      <c r="P8" s="387" t="s">
        <v>131</v>
      </c>
      <c r="Q8" s="387"/>
      <c r="R8" s="120" t="s">
        <v>21</v>
      </c>
      <c r="S8" s="120"/>
      <c r="T8" s="120"/>
      <c r="U8" s="132"/>
      <c r="V8" s="132"/>
      <c r="W8" s="130"/>
    </row>
    <row r="9" spans="1:23" ht="21" customHeight="1" x14ac:dyDescent="0.55000000000000004">
      <c r="A9" s="130"/>
      <c r="B9" s="120"/>
      <c r="C9" s="120"/>
      <c r="D9" s="120"/>
      <c r="F9" s="388" t="s">
        <v>132</v>
      </c>
      <c r="G9" s="389"/>
      <c r="H9" s="390"/>
      <c r="I9" s="388" t="s">
        <v>133</v>
      </c>
      <c r="J9" s="389"/>
      <c r="K9" s="390"/>
      <c r="L9" s="394" t="s">
        <v>46</v>
      </c>
      <c r="M9" s="395"/>
      <c r="N9" s="396"/>
      <c r="O9" s="388" t="s">
        <v>134</v>
      </c>
      <c r="P9" s="389"/>
      <c r="Q9" s="389"/>
      <c r="R9" s="390"/>
      <c r="S9" s="120"/>
      <c r="T9" s="182"/>
      <c r="U9" s="132"/>
      <c r="V9" s="130"/>
      <c r="W9" s="130"/>
    </row>
    <row r="10" spans="1:23" ht="21" customHeight="1" x14ac:dyDescent="0.55000000000000004">
      <c r="A10" s="130"/>
      <c r="B10" s="120"/>
      <c r="C10" s="120"/>
      <c r="D10" s="120"/>
      <c r="F10" s="391"/>
      <c r="G10" s="392"/>
      <c r="H10" s="393"/>
      <c r="I10" s="391"/>
      <c r="J10" s="392"/>
      <c r="K10" s="393"/>
      <c r="L10" s="397"/>
      <c r="M10" s="398"/>
      <c r="N10" s="399"/>
      <c r="O10" s="391"/>
      <c r="P10" s="392"/>
      <c r="Q10" s="392"/>
      <c r="R10" s="393"/>
      <c r="S10" s="120"/>
      <c r="T10" s="182"/>
      <c r="U10" s="132"/>
      <c r="V10" s="130"/>
      <c r="W10" s="130"/>
    </row>
    <row r="11" spans="1:23" ht="21" customHeight="1" x14ac:dyDescent="0.55000000000000004">
      <c r="A11" s="130"/>
      <c r="B11" s="181"/>
      <c r="C11" s="120"/>
      <c r="D11" s="120"/>
      <c r="F11" s="409">
        <f>Data!C25</f>
        <v>0</v>
      </c>
      <c r="G11" s="410"/>
      <c r="H11" s="411"/>
      <c r="I11" s="374">
        <f>Data!R25</f>
        <v>0</v>
      </c>
      <c r="J11" s="375"/>
      <c r="K11" s="376"/>
      <c r="L11" s="374">
        <f>Data!Y25</f>
        <v>0</v>
      </c>
      <c r="M11" s="375"/>
      <c r="N11" s="376"/>
      <c r="O11" s="380">
        <f>'Uncertainty Budget (Ext)'!P7</f>
        <v>5.7738144526243082E-3</v>
      </c>
      <c r="P11" s="381"/>
      <c r="Q11" s="381"/>
      <c r="R11" s="382"/>
      <c r="S11" s="120"/>
      <c r="T11" s="182"/>
      <c r="U11" s="132"/>
      <c r="V11" s="130"/>
      <c r="W11" s="130"/>
    </row>
    <row r="12" spans="1:23" ht="21" customHeight="1" x14ac:dyDescent="0.55000000000000004">
      <c r="A12" s="130"/>
      <c r="B12" s="181"/>
      <c r="C12" s="120"/>
      <c r="D12" s="120"/>
      <c r="F12" s="383">
        <f>Data!C26</f>
        <v>1</v>
      </c>
      <c r="G12" s="384"/>
      <c r="H12" s="385"/>
      <c r="I12" s="371">
        <f>Data!R26</f>
        <v>1</v>
      </c>
      <c r="J12" s="372"/>
      <c r="K12" s="373"/>
      <c r="L12" s="371">
        <f>Data!Y26</f>
        <v>0</v>
      </c>
      <c r="M12" s="372"/>
      <c r="N12" s="373"/>
      <c r="O12" s="377">
        <f>'Uncertainty Budget (Ext)'!P8</f>
        <v>5.773829722694173E-3</v>
      </c>
      <c r="P12" s="378"/>
      <c r="Q12" s="378"/>
      <c r="R12" s="379"/>
      <c r="S12" s="120"/>
      <c r="T12" s="182"/>
      <c r="U12" s="132"/>
      <c r="V12" s="130"/>
      <c r="W12" s="130"/>
    </row>
    <row r="13" spans="1:23" ht="21" customHeight="1" x14ac:dyDescent="0.55000000000000004">
      <c r="A13" s="130"/>
      <c r="B13" s="181"/>
      <c r="C13" s="120"/>
      <c r="D13" s="120"/>
      <c r="F13" s="383">
        <f>Data!C27</f>
        <v>1.5</v>
      </c>
      <c r="G13" s="384"/>
      <c r="H13" s="385"/>
      <c r="I13" s="371">
        <f>Data!R27</f>
        <v>1.5</v>
      </c>
      <c r="J13" s="372"/>
      <c r="K13" s="373"/>
      <c r="L13" s="371">
        <f>Data!Y27</f>
        <v>0</v>
      </c>
      <c r="M13" s="372"/>
      <c r="N13" s="373"/>
      <c r="O13" s="377">
        <f>'Uncertainty Budget (Ext)'!P9</f>
        <v>5.7738488102247135E-3</v>
      </c>
      <c r="P13" s="378"/>
      <c r="Q13" s="378"/>
      <c r="R13" s="379"/>
      <c r="S13" s="120"/>
      <c r="T13" s="182"/>
      <c r="U13" s="132"/>
      <c r="V13" s="130"/>
      <c r="W13" s="130"/>
    </row>
    <row r="14" spans="1:23" ht="21" customHeight="1" x14ac:dyDescent="0.55000000000000004">
      <c r="A14" s="130"/>
      <c r="B14" s="181"/>
      <c r="C14" s="120"/>
      <c r="D14" s="120"/>
      <c r="F14" s="383">
        <f>Data!C28</f>
        <v>5</v>
      </c>
      <c r="G14" s="384"/>
      <c r="H14" s="385"/>
      <c r="I14" s="371">
        <f>Data!R28</f>
        <v>5</v>
      </c>
      <c r="J14" s="372"/>
      <c r="K14" s="373"/>
      <c r="L14" s="371">
        <f>Data!Y28</f>
        <v>0</v>
      </c>
      <c r="M14" s="372"/>
      <c r="N14" s="373"/>
      <c r="O14" s="377">
        <f>'Uncertainty Budget (Ext)'!P10</f>
        <v>5.7741961922562583E-3</v>
      </c>
      <c r="P14" s="378"/>
      <c r="Q14" s="378"/>
      <c r="R14" s="379"/>
      <c r="S14" s="120"/>
      <c r="T14" s="182"/>
      <c r="U14" s="132"/>
      <c r="V14" s="130"/>
      <c r="W14" s="130"/>
    </row>
    <row r="15" spans="1:23" ht="21" customHeight="1" x14ac:dyDescent="0.55000000000000004">
      <c r="A15" s="130"/>
      <c r="B15" s="181"/>
      <c r="C15" s="120"/>
      <c r="D15" s="120"/>
      <c r="F15" s="383">
        <f>Data!C29</f>
        <v>10</v>
      </c>
      <c r="G15" s="384"/>
      <c r="H15" s="385"/>
      <c r="I15" s="371">
        <f>Data!R29</f>
        <v>10</v>
      </c>
      <c r="J15" s="372"/>
      <c r="K15" s="373"/>
      <c r="L15" s="371">
        <f>Data!Y29</f>
        <v>0</v>
      </c>
      <c r="M15" s="372"/>
      <c r="N15" s="373"/>
      <c r="O15" s="377">
        <f>'Uncertainty Budget (Ext)'!P11</f>
        <v>5.7753412597583067E-3</v>
      </c>
      <c r="P15" s="378"/>
      <c r="Q15" s="378"/>
      <c r="R15" s="379"/>
      <c r="S15" s="120"/>
      <c r="T15" s="182"/>
      <c r="U15" s="132"/>
      <c r="V15" s="130"/>
      <c r="W15" s="130"/>
    </row>
    <row r="16" spans="1:23" ht="21" customHeight="1" x14ac:dyDescent="0.55000000000000004">
      <c r="A16" s="130"/>
      <c r="B16" s="181"/>
      <c r="C16" s="120"/>
      <c r="D16" s="120"/>
      <c r="F16" s="383">
        <f>Data!C30</f>
        <v>20</v>
      </c>
      <c r="G16" s="384"/>
      <c r="H16" s="385"/>
      <c r="I16" s="371">
        <f>Data!R30</f>
        <v>20</v>
      </c>
      <c r="J16" s="372"/>
      <c r="K16" s="373"/>
      <c r="L16" s="371">
        <f>Data!Y30</f>
        <v>0</v>
      </c>
      <c r="M16" s="372"/>
      <c r="N16" s="373"/>
      <c r="O16" s="377">
        <f>'Uncertainty Budget (Ext)'!P12</f>
        <v>5.7800317184827513E-3</v>
      </c>
      <c r="P16" s="378"/>
      <c r="Q16" s="378"/>
      <c r="R16" s="379"/>
      <c r="S16" s="120"/>
      <c r="T16" s="182"/>
      <c r="U16" s="132"/>
      <c r="V16" s="130"/>
      <c r="W16" s="130"/>
    </row>
    <row r="17" spans="1:23" ht="21" customHeight="1" x14ac:dyDescent="0.55000000000000004">
      <c r="A17" s="130"/>
      <c r="B17" s="181"/>
      <c r="C17" s="120"/>
      <c r="D17" s="120"/>
      <c r="F17" s="383">
        <f>Data!C31</f>
        <v>50</v>
      </c>
      <c r="G17" s="384"/>
      <c r="H17" s="385"/>
      <c r="I17" s="371">
        <f>Data!R31</f>
        <v>50</v>
      </c>
      <c r="J17" s="372"/>
      <c r="K17" s="373"/>
      <c r="L17" s="371">
        <f>Data!Y31</f>
        <v>0</v>
      </c>
      <c r="M17" s="372"/>
      <c r="N17" s="373"/>
      <c r="O17" s="377">
        <f>'Uncertainty Budget (Ext)'!P13</f>
        <v>5.8122514283766727E-3</v>
      </c>
      <c r="P17" s="378"/>
      <c r="Q17" s="378"/>
      <c r="R17" s="379"/>
      <c r="S17" s="120"/>
      <c r="T17" s="182"/>
      <c r="U17" s="132"/>
      <c r="V17" s="130"/>
      <c r="W17" s="130"/>
    </row>
    <row r="18" spans="1:23" ht="21" customHeight="1" x14ac:dyDescent="0.55000000000000004">
      <c r="A18" s="130"/>
      <c r="B18" s="181"/>
      <c r="C18" s="120"/>
      <c r="D18" s="120"/>
      <c r="F18" s="383">
        <f>Data!C32</f>
        <v>100</v>
      </c>
      <c r="G18" s="384"/>
      <c r="H18" s="385"/>
      <c r="I18" s="371">
        <f>Data!R32</f>
        <v>100</v>
      </c>
      <c r="J18" s="372"/>
      <c r="K18" s="373"/>
      <c r="L18" s="371">
        <f>Data!Y32</f>
        <v>0</v>
      </c>
      <c r="M18" s="372"/>
      <c r="N18" s="373"/>
      <c r="O18" s="377">
        <f>'Uncertainty Budget (Ext)'!P14</f>
        <v>5.9254591945828699E-3</v>
      </c>
      <c r="P18" s="378"/>
      <c r="Q18" s="378"/>
      <c r="R18" s="379"/>
      <c r="S18" s="120"/>
      <c r="T18" s="182"/>
      <c r="U18" s="132"/>
      <c r="V18" s="130"/>
      <c r="W18" s="130"/>
    </row>
    <row r="19" spans="1:23" ht="21" customHeight="1" x14ac:dyDescent="0.55000000000000004">
      <c r="A19" s="130"/>
      <c r="B19" s="181"/>
      <c r="C19" s="120"/>
      <c r="D19" s="120"/>
      <c r="F19" s="383">
        <f>Data!C33</f>
        <v>150</v>
      </c>
      <c r="G19" s="384"/>
      <c r="H19" s="385"/>
      <c r="I19" s="371">
        <f>Data!R33</f>
        <v>150</v>
      </c>
      <c r="J19" s="372"/>
      <c r="K19" s="373"/>
      <c r="L19" s="371">
        <f>Data!Y33</f>
        <v>0</v>
      </c>
      <c r="M19" s="372"/>
      <c r="N19" s="373"/>
      <c r="O19" s="377">
        <f>'Uncertainty Budget (Ext)'!P15</f>
        <v>6.125498619160185E-3</v>
      </c>
      <c r="P19" s="378"/>
      <c r="Q19" s="378"/>
      <c r="R19" s="379"/>
      <c r="S19" s="120"/>
      <c r="T19" s="182"/>
      <c r="U19" s="132"/>
      <c r="V19" s="130"/>
      <c r="W19" s="130"/>
    </row>
    <row r="20" spans="1:23" ht="21" customHeight="1" x14ac:dyDescent="0.55000000000000004">
      <c r="A20" s="130"/>
      <c r="B20" s="181"/>
      <c r="C20" s="120"/>
      <c r="D20" s="120"/>
      <c r="F20" s="383">
        <f>Data!C34</f>
        <v>200</v>
      </c>
      <c r="G20" s="384"/>
      <c r="H20" s="385"/>
      <c r="I20" s="371">
        <f>Data!R34</f>
        <v>200</v>
      </c>
      <c r="J20" s="372"/>
      <c r="K20" s="373"/>
      <c r="L20" s="371">
        <f>Data!Y34</f>
        <v>0</v>
      </c>
      <c r="M20" s="372"/>
      <c r="N20" s="373"/>
      <c r="O20" s="377">
        <f>'Uncertainty Budget (Ext)'!P16</f>
        <v>6.3788060533822993E-3</v>
      </c>
      <c r="P20" s="378"/>
      <c r="Q20" s="378"/>
      <c r="R20" s="379"/>
      <c r="S20" s="120"/>
      <c r="T20" s="182"/>
      <c r="U20" s="132"/>
      <c r="V20" s="130"/>
      <c r="W20" s="130"/>
    </row>
    <row r="21" spans="1:23" ht="21" customHeight="1" x14ac:dyDescent="0.55000000000000004">
      <c r="A21" s="130"/>
      <c r="B21" s="181"/>
      <c r="C21" s="120"/>
      <c r="D21" s="120"/>
      <c r="F21" s="383">
        <f>Data!C35</f>
        <v>250</v>
      </c>
      <c r="G21" s="384"/>
      <c r="H21" s="385"/>
      <c r="I21" s="371">
        <f>Data!R35</f>
        <v>250</v>
      </c>
      <c r="J21" s="372"/>
      <c r="K21" s="373"/>
      <c r="L21" s="371">
        <f>Data!Y35</f>
        <v>0</v>
      </c>
      <c r="M21" s="372"/>
      <c r="N21" s="373"/>
      <c r="O21" s="377">
        <f>'Uncertainty Budget (Ext)'!P17</f>
        <v>6.689623806064633E-3</v>
      </c>
      <c r="P21" s="378"/>
      <c r="Q21" s="378"/>
      <c r="R21" s="379"/>
      <c r="S21" s="120"/>
      <c r="T21" s="182"/>
      <c r="U21" s="132"/>
      <c r="V21" s="130"/>
      <c r="W21" s="130"/>
    </row>
    <row r="22" spans="1:23" ht="21" customHeight="1" x14ac:dyDescent="0.55000000000000004">
      <c r="A22" s="130"/>
      <c r="B22" s="181"/>
      <c r="C22" s="120"/>
      <c r="D22" s="120"/>
      <c r="F22" s="383">
        <f>Data!C36</f>
        <v>300</v>
      </c>
      <c r="G22" s="384"/>
      <c r="H22" s="385"/>
      <c r="I22" s="371">
        <f>Data!R36</f>
        <v>300</v>
      </c>
      <c r="J22" s="372"/>
      <c r="K22" s="373"/>
      <c r="L22" s="371">
        <f>Data!Y36</f>
        <v>0</v>
      </c>
      <c r="M22" s="372"/>
      <c r="N22" s="373"/>
      <c r="O22" s="377">
        <f>'Uncertainty Budget (Ext)'!P18</f>
        <v>7.0503498731150447E-3</v>
      </c>
      <c r="P22" s="378"/>
      <c r="Q22" s="378"/>
      <c r="R22" s="379"/>
      <c r="S22" s="120"/>
      <c r="T22" s="182"/>
      <c r="U22" s="132"/>
      <c r="V22" s="130"/>
      <c r="W22" s="130"/>
    </row>
    <row r="23" spans="1:23" ht="21" customHeight="1" x14ac:dyDescent="0.55000000000000004">
      <c r="A23" s="130"/>
      <c r="B23" s="181"/>
      <c r="C23" s="120"/>
      <c r="D23" s="120"/>
      <c r="F23" s="383">
        <f>Data!C37</f>
        <v>400</v>
      </c>
      <c r="G23" s="384"/>
      <c r="H23" s="385"/>
      <c r="I23" s="371">
        <f>Data!R37</f>
        <v>400</v>
      </c>
      <c r="J23" s="372"/>
      <c r="K23" s="373"/>
      <c r="L23" s="371">
        <f>Data!Y37</f>
        <v>0</v>
      </c>
      <c r="M23" s="372"/>
      <c r="N23" s="373"/>
      <c r="O23" s="377">
        <f>'Uncertainty Budget (Ext)'!P19</f>
        <v>7.8954902739897456E-3</v>
      </c>
      <c r="P23" s="378"/>
      <c r="Q23" s="378"/>
      <c r="R23" s="379"/>
      <c r="S23" s="120"/>
      <c r="T23" s="182"/>
      <c r="U23" s="132"/>
      <c r="V23" s="130"/>
      <c r="W23" s="130"/>
    </row>
    <row r="24" spans="1:23" ht="21" customHeight="1" x14ac:dyDescent="0.55000000000000004">
      <c r="A24" s="130"/>
      <c r="B24" s="181"/>
      <c r="C24" s="120"/>
      <c r="D24" s="120"/>
      <c r="F24" s="383">
        <f>Data!C38</f>
        <v>500</v>
      </c>
      <c r="G24" s="384"/>
      <c r="H24" s="385"/>
      <c r="I24" s="371">
        <f>Data!R38</f>
        <v>500</v>
      </c>
      <c r="J24" s="372"/>
      <c r="K24" s="373"/>
      <c r="L24" s="371">
        <f>Data!Y38</f>
        <v>0</v>
      </c>
      <c r="M24" s="372"/>
      <c r="N24" s="373"/>
      <c r="O24" s="377">
        <f>'Uncertainty Budget (Ext)'!P20</f>
        <v>8.8671679056318009E-3</v>
      </c>
      <c r="P24" s="378"/>
      <c r="Q24" s="378"/>
      <c r="R24" s="379"/>
      <c r="S24" s="120"/>
      <c r="T24" s="182"/>
      <c r="U24" s="132"/>
      <c r="V24" s="130"/>
      <c r="W24" s="130"/>
    </row>
    <row r="25" spans="1:23" ht="21" customHeight="1" x14ac:dyDescent="0.55000000000000004">
      <c r="A25" s="130"/>
      <c r="B25" s="181"/>
      <c r="C25" s="120"/>
      <c r="D25" s="120"/>
      <c r="F25" s="383">
        <f>Data!C39</f>
        <v>600</v>
      </c>
      <c r="G25" s="384"/>
      <c r="H25" s="385"/>
      <c r="I25" s="371">
        <f>Data!R39</f>
        <v>600</v>
      </c>
      <c r="J25" s="372"/>
      <c r="K25" s="373"/>
      <c r="L25" s="371">
        <f>Data!Y39</f>
        <v>0</v>
      </c>
      <c r="M25" s="372"/>
      <c r="N25" s="373"/>
      <c r="O25" s="377">
        <f>'Uncertainty Budget (Ext)'!P21</f>
        <v>9.9147230588319171E-3</v>
      </c>
      <c r="P25" s="378"/>
      <c r="Q25" s="378"/>
      <c r="R25" s="379"/>
      <c r="S25" s="120"/>
      <c r="T25" s="182"/>
      <c r="U25" s="132"/>
      <c r="V25" s="130"/>
      <c r="W25" s="130"/>
    </row>
    <row r="26" spans="1:23" ht="21" customHeight="1" x14ac:dyDescent="0.55000000000000004">
      <c r="A26" s="130"/>
      <c r="B26" s="181"/>
      <c r="C26" s="120"/>
      <c r="D26" s="120"/>
      <c r="F26" s="383">
        <f>Data!C40</f>
        <v>700</v>
      </c>
      <c r="G26" s="384"/>
      <c r="H26" s="385"/>
      <c r="I26" s="371">
        <f>Data!R40</f>
        <v>700</v>
      </c>
      <c r="J26" s="372"/>
      <c r="K26" s="373"/>
      <c r="L26" s="371">
        <f>Data!Y40</f>
        <v>0</v>
      </c>
      <c r="M26" s="372"/>
      <c r="N26" s="373"/>
      <c r="O26" s="377">
        <f>'Uncertainty Budget (Ext)'!P22</f>
        <v>1.106612699487344E-2</v>
      </c>
      <c r="P26" s="378"/>
      <c r="Q26" s="378"/>
      <c r="R26" s="379"/>
      <c r="S26" s="120"/>
      <c r="T26" s="182"/>
      <c r="U26" s="132"/>
      <c r="V26" s="130"/>
      <c r="W26" s="130"/>
    </row>
    <row r="27" spans="1:23" ht="21" customHeight="1" x14ac:dyDescent="0.55000000000000004">
      <c r="A27" s="130"/>
      <c r="B27" s="181"/>
      <c r="C27" s="120"/>
      <c r="D27" s="120"/>
      <c r="F27" s="383">
        <f>Data!C41</f>
        <v>800</v>
      </c>
      <c r="G27" s="384"/>
      <c r="H27" s="385"/>
      <c r="I27" s="371">
        <f>Data!R41</f>
        <v>800</v>
      </c>
      <c r="J27" s="372"/>
      <c r="K27" s="373"/>
      <c r="L27" s="371">
        <f>Data!Y41</f>
        <v>0</v>
      </c>
      <c r="M27" s="372"/>
      <c r="N27" s="373"/>
      <c r="O27" s="377">
        <f>'Uncertainty Budget (Ext)'!P23</f>
        <v>1.2225496581598093E-2</v>
      </c>
      <c r="P27" s="378"/>
      <c r="Q27" s="378"/>
      <c r="R27" s="379"/>
      <c r="S27" s="120"/>
      <c r="T27" s="182"/>
      <c r="U27" s="132"/>
      <c r="V27" s="130"/>
      <c r="W27" s="130"/>
    </row>
    <row r="28" spans="1:23" ht="21" customHeight="1" x14ac:dyDescent="0.55000000000000004">
      <c r="A28" s="130"/>
      <c r="B28" s="181"/>
      <c r="C28" s="120"/>
      <c r="D28" s="120"/>
      <c r="F28" s="383">
        <f>Data!C42</f>
        <v>900</v>
      </c>
      <c r="G28" s="384"/>
      <c r="H28" s="385"/>
      <c r="I28" s="371">
        <f>Data!R42</f>
        <v>900</v>
      </c>
      <c r="J28" s="372"/>
      <c r="K28" s="373"/>
      <c r="L28" s="371">
        <f>Data!Y42</f>
        <v>0</v>
      </c>
      <c r="M28" s="372"/>
      <c r="N28" s="373"/>
      <c r="O28" s="377">
        <f>'Uncertainty Budget (Ext)'!P24</f>
        <v>1.3421007165385664E-2</v>
      </c>
      <c r="P28" s="378"/>
      <c r="Q28" s="378"/>
      <c r="R28" s="379"/>
      <c r="S28" s="120"/>
      <c r="T28" s="182"/>
      <c r="U28" s="132"/>
      <c r="V28" s="130"/>
      <c r="W28" s="130"/>
    </row>
    <row r="29" spans="1:23" ht="21" customHeight="1" x14ac:dyDescent="0.55000000000000004">
      <c r="A29" s="130"/>
      <c r="B29" s="181"/>
      <c r="C29" s="184"/>
      <c r="D29" s="184"/>
      <c r="F29" s="383">
        <f>Data!C43</f>
        <v>1000</v>
      </c>
      <c r="G29" s="384"/>
      <c r="H29" s="385"/>
      <c r="I29" s="371">
        <f>Data!R43</f>
        <v>1000</v>
      </c>
      <c r="J29" s="372"/>
      <c r="K29" s="373"/>
      <c r="L29" s="371">
        <f>Data!Y43</f>
        <v>0</v>
      </c>
      <c r="M29" s="372"/>
      <c r="N29" s="373"/>
      <c r="O29" s="377">
        <f>'Uncertainty Budget (Ext)'!P25</f>
        <v>1.4632797636360132E-2</v>
      </c>
      <c r="P29" s="378"/>
      <c r="Q29" s="378"/>
      <c r="R29" s="379"/>
      <c r="S29" s="120"/>
      <c r="T29" s="182"/>
      <c r="U29" s="132"/>
      <c r="V29" s="130"/>
      <c r="W29" s="130"/>
    </row>
    <row r="30" spans="1:23" ht="21" customHeight="1" x14ac:dyDescent="0.55000000000000004">
      <c r="A30" s="130"/>
      <c r="B30" s="181"/>
      <c r="C30" s="184"/>
      <c r="D30" s="184"/>
      <c r="E30" s="183"/>
      <c r="F30" s="400">
        <f>Data!C44</f>
        <v>1500</v>
      </c>
      <c r="G30" s="401"/>
      <c r="H30" s="402"/>
      <c r="I30" s="403">
        <f>Data!R44</f>
        <v>1500.01</v>
      </c>
      <c r="J30" s="404"/>
      <c r="K30" s="405"/>
      <c r="L30" s="403">
        <f>Data!Y44</f>
        <v>9.9999999999909051E-3</v>
      </c>
      <c r="M30" s="404"/>
      <c r="N30" s="405"/>
      <c r="O30" s="406">
        <f>'Uncertainty Budget (Ext)'!P26</f>
        <v>2.101047913145565E-2</v>
      </c>
      <c r="P30" s="407"/>
      <c r="Q30" s="407"/>
      <c r="R30" s="408"/>
      <c r="S30" s="120"/>
      <c r="T30" s="182"/>
      <c r="U30" s="132"/>
      <c r="V30" s="130"/>
      <c r="W30" s="130"/>
    </row>
    <row r="31" spans="1:23" ht="21" customHeight="1" x14ac:dyDescent="0.55000000000000004">
      <c r="A31" s="130"/>
      <c r="B31" s="181"/>
      <c r="C31" s="184"/>
      <c r="D31" s="184"/>
      <c r="E31" s="183"/>
      <c r="F31" s="183"/>
      <c r="G31" s="183"/>
      <c r="H31" s="183"/>
      <c r="I31" s="180"/>
      <c r="J31" s="180"/>
      <c r="K31" s="180"/>
      <c r="L31" s="180"/>
      <c r="M31" s="180"/>
      <c r="N31" s="180"/>
      <c r="O31" s="252"/>
      <c r="P31" s="252"/>
      <c r="Q31" s="252"/>
      <c r="R31" s="252"/>
      <c r="S31" s="120"/>
      <c r="T31" s="182"/>
      <c r="U31" s="132"/>
      <c r="V31" s="130"/>
      <c r="W31" s="130"/>
    </row>
    <row r="32" spans="1:23" ht="18" customHeight="1" x14ac:dyDescent="0.55000000000000004">
      <c r="A32" s="130"/>
      <c r="B32" s="185"/>
      <c r="C32" s="185"/>
      <c r="D32" s="185"/>
      <c r="E32" s="185" t="s">
        <v>47</v>
      </c>
      <c r="F32" s="186"/>
      <c r="G32" s="186"/>
      <c r="H32" s="186"/>
      <c r="I32" s="186"/>
      <c r="J32" s="186"/>
      <c r="K32" s="186"/>
      <c r="L32" s="186"/>
      <c r="M32" s="187"/>
      <c r="N32" s="188"/>
      <c r="O32" s="186"/>
      <c r="P32" s="186"/>
      <c r="Q32" s="186"/>
      <c r="R32" s="186"/>
      <c r="S32" s="186"/>
      <c r="T32" s="186"/>
      <c r="U32" s="133"/>
      <c r="V32" s="130"/>
    </row>
    <row r="33" spans="1:23" ht="18" customHeight="1" x14ac:dyDescent="0.55000000000000004">
      <c r="A33" s="130"/>
      <c r="B33" s="185"/>
      <c r="C33" s="185"/>
      <c r="D33" s="186"/>
      <c r="E33" s="189" t="s">
        <v>48</v>
      </c>
      <c r="F33" s="186"/>
      <c r="G33" s="186"/>
      <c r="H33" s="186"/>
      <c r="I33" s="186"/>
      <c r="J33" s="187"/>
      <c r="K33" s="188"/>
      <c r="L33" s="168"/>
      <c r="O33" s="195">
        <f>Data!L21</f>
        <v>9.9999999999997868E-3</v>
      </c>
      <c r="P33" s="190" t="s">
        <v>21</v>
      </c>
      <c r="Q33" s="186"/>
      <c r="R33" s="186"/>
      <c r="S33" s="186"/>
      <c r="T33" s="186"/>
      <c r="U33" s="133"/>
      <c r="V33" s="130"/>
    </row>
    <row r="34" spans="1:23" ht="18" customHeight="1" x14ac:dyDescent="0.55000000000000004">
      <c r="A34" s="130"/>
      <c r="B34" s="134"/>
      <c r="C34" s="64"/>
      <c r="D34" s="134"/>
      <c r="E34" s="130"/>
      <c r="F34" s="135"/>
      <c r="G34" s="135"/>
      <c r="H34" s="135"/>
      <c r="I34" s="135"/>
      <c r="J34" s="135"/>
      <c r="K34" s="135"/>
      <c r="L34" s="135"/>
      <c r="Q34" s="135"/>
      <c r="R34" s="135"/>
      <c r="S34" s="135"/>
      <c r="T34" s="135"/>
      <c r="U34" s="134"/>
      <c r="V34" s="134"/>
      <c r="W34" s="130"/>
    </row>
    <row r="35" spans="1:23" ht="18" customHeight="1" x14ac:dyDescent="0.55000000000000004">
      <c r="A35" s="130"/>
      <c r="B35" s="135"/>
      <c r="D35" s="136"/>
      <c r="E35" s="130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4"/>
      <c r="V35" s="134"/>
      <c r="W35" s="130"/>
    </row>
    <row r="36" spans="1:23" ht="18" customHeight="1" x14ac:dyDescent="0.55000000000000004">
      <c r="A36" s="130"/>
      <c r="B36" s="134"/>
      <c r="C36" s="136"/>
      <c r="D36" s="130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4"/>
      <c r="V36" s="134"/>
      <c r="W36" s="130"/>
    </row>
    <row r="37" spans="1:23" ht="17.100000000000001" customHeight="1" x14ac:dyDescent="0.55000000000000004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</row>
    <row r="38" spans="1:23" ht="17.100000000000001" customHeight="1" x14ac:dyDescent="0.55000000000000004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92"/>
      <c r="N38" s="192"/>
      <c r="O38" s="192"/>
      <c r="P38" s="192"/>
      <c r="Q38" s="192"/>
      <c r="R38" s="192"/>
      <c r="S38" s="192"/>
      <c r="T38" s="192"/>
      <c r="U38" s="192"/>
      <c r="V38" s="134"/>
      <c r="W38" s="130"/>
    </row>
    <row r="39" spans="1:23" ht="17.100000000000001" customHeight="1" x14ac:dyDescent="0.55000000000000004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</row>
    <row r="40" spans="1:23" ht="17.100000000000001" customHeight="1" x14ac:dyDescent="0.55000000000000004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</row>
    <row r="41" spans="1:23" ht="17.100000000000001" customHeight="1" x14ac:dyDescent="0.55000000000000004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</row>
    <row r="42" spans="1:23" ht="17.100000000000001" customHeight="1" x14ac:dyDescent="0.55000000000000004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</row>
    <row r="43" spans="1:23" ht="17.100000000000001" customHeight="1" x14ac:dyDescent="0.55000000000000004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</row>
    <row r="44" spans="1:23" ht="17.100000000000001" customHeight="1" x14ac:dyDescent="0.5500000000000000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</row>
    <row r="45" spans="1:23" ht="17.100000000000001" customHeight="1" x14ac:dyDescent="0.55000000000000004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</row>
    <row r="46" spans="1:23" ht="17.100000000000001" customHeight="1" x14ac:dyDescent="0.55000000000000004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</row>
    <row r="47" spans="1:23" ht="17.100000000000001" customHeight="1" x14ac:dyDescent="0.55000000000000004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</row>
    <row r="48" spans="1:23" ht="17.100000000000001" customHeight="1" x14ac:dyDescent="0.55000000000000004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</row>
    <row r="49" spans="1:23" ht="17.100000000000001" customHeight="1" x14ac:dyDescent="0.55000000000000004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</row>
    <row r="50" spans="1:23" ht="17.100000000000001" customHeight="1" x14ac:dyDescent="0.55000000000000004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</row>
    <row r="51" spans="1:23" ht="17.100000000000001" customHeight="1" x14ac:dyDescent="0.55000000000000004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</row>
    <row r="52" spans="1:23" ht="17.100000000000001" customHeight="1" x14ac:dyDescent="0.55000000000000004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</row>
    <row r="53" spans="1:23" ht="17.100000000000001" customHeight="1" x14ac:dyDescent="0.55000000000000004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</row>
    <row r="54" spans="1:23" ht="17.100000000000001" customHeight="1" x14ac:dyDescent="0.55000000000000004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</row>
    <row r="55" spans="1:23" ht="17.100000000000001" customHeight="1" x14ac:dyDescent="0.55000000000000004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</row>
    <row r="56" spans="1:23" ht="17.100000000000001" customHeight="1" x14ac:dyDescent="0.55000000000000004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</row>
    <row r="57" spans="1:23" ht="17.100000000000001" customHeight="1" x14ac:dyDescent="0.55000000000000004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</row>
    <row r="58" spans="1:23" ht="17.100000000000001" customHeight="1" x14ac:dyDescent="0.55000000000000004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</row>
    <row r="59" spans="1:23" ht="17.100000000000001" customHeight="1" x14ac:dyDescent="0.55000000000000004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</row>
    <row r="60" spans="1:23" ht="17.100000000000001" customHeight="1" x14ac:dyDescent="0.55000000000000004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</row>
    <row r="61" spans="1:23" ht="17.100000000000001" customHeight="1" x14ac:dyDescent="0.55000000000000004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</row>
    <row r="62" spans="1:23" ht="17.100000000000001" customHeight="1" x14ac:dyDescent="0.55000000000000004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</row>
    <row r="63" spans="1:23" ht="17.100000000000001" customHeight="1" x14ac:dyDescent="0.55000000000000004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</row>
    <row r="64" spans="1:23" ht="17.100000000000001" customHeight="1" x14ac:dyDescent="0.55000000000000004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</row>
    <row r="65" spans="1:23" ht="17.100000000000001" customHeight="1" x14ac:dyDescent="0.55000000000000004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</row>
    <row r="66" spans="1:23" ht="17.100000000000001" customHeight="1" x14ac:dyDescent="0.55000000000000004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</row>
    <row r="67" spans="1:23" ht="17.100000000000001" customHeight="1" x14ac:dyDescent="0.55000000000000004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</row>
    <row r="68" spans="1:23" ht="17.100000000000001" customHeight="1" x14ac:dyDescent="0.55000000000000004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</row>
    <row r="69" spans="1:23" ht="17.100000000000001" customHeight="1" x14ac:dyDescent="0.55000000000000004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</row>
    <row r="70" spans="1:23" ht="17.100000000000001" customHeight="1" x14ac:dyDescent="0.55000000000000004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</row>
    <row r="71" spans="1:23" ht="17.100000000000001" customHeight="1" x14ac:dyDescent="0.55000000000000004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</row>
    <row r="72" spans="1:23" ht="17.100000000000001" customHeight="1" x14ac:dyDescent="0.55000000000000004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</row>
    <row r="73" spans="1:23" ht="17.100000000000001" customHeight="1" x14ac:dyDescent="0.55000000000000004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</row>
    <row r="74" spans="1:23" ht="17.100000000000001" customHeight="1" x14ac:dyDescent="0.55000000000000004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</row>
    <row r="75" spans="1:23" ht="17.100000000000001" customHeight="1" x14ac:dyDescent="0.55000000000000004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</row>
    <row r="76" spans="1:23" ht="17.100000000000001" customHeight="1" x14ac:dyDescent="0.55000000000000004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</row>
    <row r="77" spans="1:23" ht="17.100000000000001" customHeight="1" x14ac:dyDescent="0.55000000000000004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</row>
    <row r="78" spans="1:23" ht="17.100000000000001" customHeight="1" x14ac:dyDescent="0.55000000000000004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</row>
    <row r="79" spans="1:23" ht="17.100000000000001" customHeight="1" x14ac:dyDescent="0.55000000000000004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</row>
    <row r="80" spans="1:23" ht="17.100000000000001" customHeight="1" x14ac:dyDescent="0.55000000000000004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</row>
    <row r="81" spans="1:23" ht="17.100000000000001" customHeight="1" x14ac:dyDescent="0.55000000000000004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</row>
    <row r="82" spans="1:23" ht="17.100000000000001" customHeight="1" x14ac:dyDescent="0.55000000000000004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</row>
    <row r="83" spans="1:23" ht="17.100000000000001" customHeight="1" x14ac:dyDescent="0.55000000000000004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</row>
    <row r="84" spans="1:23" ht="17.100000000000001" customHeight="1" x14ac:dyDescent="0.55000000000000004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</row>
    <row r="85" spans="1:23" ht="17.100000000000001" customHeight="1" x14ac:dyDescent="0.55000000000000004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</row>
    <row r="86" spans="1:23" ht="17.100000000000001" customHeight="1" x14ac:dyDescent="0.55000000000000004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</row>
    <row r="87" spans="1:23" ht="17.100000000000001" customHeight="1" x14ac:dyDescent="0.55000000000000004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</row>
    <row r="88" spans="1:23" ht="17.100000000000001" customHeight="1" x14ac:dyDescent="0.55000000000000004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</row>
    <row r="89" spans="1:23" ht="17.100000000000001" customHeight="1" x14ac:dyDescent="0.55000000000000004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</row>
    <row r="90" spans="1:23" ht="17.100000000000001" customHeight="1" x14ac:dyDescent="0.25"/>
    <row r="91" spans="1:23" ht="17.100000000000001" customHeight="1" x14ac:dyDescent="0.25"/>
    <row r="92" spans="1:23" ht="17.100000000000001" customHeight="1" x14ac:dyDescent="0.25"/>
    <row r="93" spans="1:23" ht="17.100000000000001" customHeight="1" x14ac:dyDescent="0.25"/>
    <row r="94" spans="1:23" ht="17.100000000000001" customHeight="1" x14ac:dyDescent="0.25"/>
    <row r="95" spans="1:23" ht="17.100000000000001" customHeight="1" x14ac:dyDescent="0.25"/>
    <row r="96" spans="1:23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</sheetData>
  <mergeCells count="86">
    <mergeCell ref="F11:H11"/>
    <mergeCell ref="I28:K28"/>
    <mergeCell ref="I27:K27"/>
    <mergeCell ref="I26:K26"/>
    <mergeCell ref="F29:H29"/>
    <mergeCell ref="F28:H28"/>
    <mergeCell ref="F27:H27"/>
    <mergeCell ref="F26:H26"/>
    <mergeCell ref="F30:H30"/>
    <mergeCell ref="I30:K30"/>
    <mergeCell ref="L30:N30"/>
    <mergeCell ref="O30:R30"/>
    <mergeCell ref="L29:N29"/>
    <mergeCell ref="I29:K29"/>
    <mergeCell ref="A3:V3"/>
    <mergeCell ref="F23:H23"/>
    <mergeCell ref="F22:H22"/>
    <mergeCell ref="F21:H21"/>
    <mergeCell ref="F20:H20"/>
    <mergeCell ref="F19:H19"/>
    <mergeCell ref="F18:H18"/>
    <mergeCell ref="F17:H17"/>
    <mergeCell ref="P8:Q8"/>
    <mergeCell ref="O9:R10"/>
    <mergeCell ref="L9:N10"/>
    <mergeCell ref="F9:H10"/>
    <mergeCell ref="I20:K20"/>
    <mergeCell ref="F16:H16"/>
    <mergeCell ref="I9:K10"/>
    <mergeCell ref="F12:H12"/>
    <mergeCell ref="F15:H15"/>
    <mergeCell ref="F14:H14"/>
    <mergeCell ref="F13:H13"/>
    <mergeCell ref="I25:K25"/>
    <mergeCell ref="I24:K24"/>
    <mergeCell ref="I23:K23"/>
    <mergeCell ref="I22:K22"/>
    <mergeCell ref="I21:K21"/>
    <mergeCell ref="I13:K13"/>
    <mergeCell ref="F25:H25"/>
    <mergeCell ref="F24:H24"/>
    <mergeCell ref="I12:K12"/>
    <mergeCell ref="I11:K11"/>
    <mergeCell ref="O29:R29"/>
    <mergeCell ref="O28:R28"/>
    <mergeCell ref="O27:R27"/>
    <mergeCell ref="O26:R26"/>
    <mergeCell ref="O25:R25"/>
    <mergeCell ref="O24:R24"/>
    <mergeCell ref="O23:R23"/>
    <mergeCell ref="I19:K19"/>
    <mergeCell ref="I18:K18"/>
    <mergeCell ref="I17:K17"/>
    <mergeCell ref="I16:K16"/>
    <mergeCell ref="I15:K15"/>
    <mergeCell ref="I14:K14"/>
    <mergeCell ref="O12:R12"/>
    <mergeCell ref="O11:R11"/>
    <mergeCell ref="O22:R22"/>
    <mergeCell ref="O21:R21"/>
    <mergeCell ref="O20:R20"/>
    <mergeCell ref="O19:R19"/>
    <mergeCell ref="O18:R18"/>
    <mergeCell ref="O17:R17"/>
    <mergeCell ref="L16:N16"/>
    <mergeCell ref="O16:R16"/>
    <mergeCell ref="O15:R15"/>
    <mergeCell ref="O14:R14"/>
    <mergeCell ref="O13:R13"/>
    <mergeCell ref="L11:N11"/>
    <mergeCell ref="L12:N12"/>
    <mergeCell ref="L13:N13"/>
    <mergeCell ref="L14:N14"/>
    <mergeCell ref="L15:N15"/>
    <mergeCell ref="L28:N28"/>
    <mergeCell ref="L22:N22"/>
    <mergeCell ref="L23:N23"/>
    <mergeCell ref="L24:N24"/>
    <mergeCell ref="L25:N25"/>
    <mergeCell ref="L26:N26"/>
    <mergeCell ref="L27:N27"/>
    <mergeCell ref="L17:N17"/>
    <mergeCell ref="L18:N18"/>
    <mergeCell ref="L19:N19"/>
    <mergeCell ref="L20:N20"/>
    <mergeCell ref="L21:N21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W156"/>
  <sheetViews>
    <sheetView view="pageLayout" zoomScaleSheetLayoutView="100" workbookViewId="0">
      <selection activeCell="O12" sqref="O12:R12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37" width="4.140625" customWidth="1"/>
  </cols>
  <sheetData>
    <row r="1" spans="1:23" ht="13.5" customHeight="1" x14ac:dyDescent="0.25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23" ht="21.75" customHeight="1" x14ac:dyDescent="0.25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3" spans="1:23" ht="34.5" customHeight="1" x14ac:dyDescent="0.25">
      <c r="A3" s="386" t="s">
        <v>44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</row>
    <row r="4" spans="1:23" s="168" customFormat="1" ht="18.75" customHeight="1" x14ac:dyDescent="0.15">
      <c r="B4" s="176"/>
      <c r="C4" s="176"/>
      <c r="D4" s="176"/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76"/>
      <c r="P4" s="176"/>
      <c r="R4" s="176"/>
      <c r="S4" s="176"/>
      <c r="T4" s="176"/>
      <c r="U4" s="176"/>
    </row>
    <row r="5" spans="1:23" s="168" customFormat="1" ht="17.25" customHeight="1" x14ac:dyDescent="0.15">
      <c r="B5" s="120"/>
      <c r="C5" s="181" t="s">
        <v>57</v>
      </c>
      <c r="D5" s="181"/>
      <c r="E5" s="181"/>
      <c r="F5" s="174"/>
      <c r="G5" s="412" t="e">
        <f>'Result External'!G5</f>
        <v>#REF!</v>
      </c>
      <c r="H5" s="412"/>
      <c r="I5" s="412"/>
      <c r="J5" s="412"/>
      <c r="K5" s="412"/>
      <c r="L5" s="176"/>
      <c r="M5" s="176"/>
      <c r="N5" s="176"/>
      <c r="O5" s="120"/>
      <c r="P5" s="177"/>
      <c r="T5" s="178" t="s">
        <v>92</v>
      </c>
      <c r="U5" s="178"/>
    </row>
    <row r="6" spans="1:23" s="168" customFormat="1" ht="18.75" customHeight="1" x14ac:dyDescent="0.15">
      <c r="B6" s="120"/>
      <c r="C6" s="179"/>
      <c r="D6" s="179"/>
      <c r="E6" s="179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20"/>
      <c r="Q6" s="120"/>
      <c r="R6" s="120"/>
      <c r="S6" s="120"/>
      <c r="U6" s="120"/>
    </row>
    <row r="7" spans="1:23" s="168" customFormat="1" ht="18.75" customHeight="1" x14ac:dyDescent="0.15">
      <c r="B7" s="17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82"/>
    </row>
    <row r="8" spans="1:23" s="168" customFormat="1" ht="21" customHeight="1" x14ac:dyDescent="0.15">
      <c r="B8" s="181"/>
      <c r="C8" s="176"/>
      <c r="D8" s="176"/>
      <c r="F8" s="176" t="s">
        <v>55</v>
      </c>
      <c r="G8" s="176"/>
      <c r="H8" s="176"/>
      <c r="I8" s="176"/>
      <c r="J8" s="176"/>
      <c r="K8" s="176"/>
      <c r="L8" s="176"/>
      <c r="M8" s="176"/>
      <c r="N8" s="176"/>
      <c r="O8" s="176"/>
      <c r="P8" s="387" t="s">
        <v>131</v>
      </c>
      <c r="Q8" s="387"/>
      <c r="R8" s="120" t="s">
        <v>21</v>
      </c>
      <c r="S8" s="120"/>
      <c r="T8" s="182"/>
      <c r="U8" s="182"/>
    </row>
    <row r="9" spans="1:23" s="168" customFormat="1" ht="21" customHeight="1" x14ac:dyDescent="0.15">
      <c r="B9" s="120"/>
      <c r="C9" s="120"/>
      <c r="D9" s="120"/>
      <c r="F9" s="388" t="s">
        <v>132</v>
      </c>
      <c r="G9" s="389"/>
      <c r="H9" s="390"/>
      <c r="I9" s="388" t="s">
        <v>133</v>
      </c>
      <c r="J9" s="389"/>
      <c r="K9" s="390"/>
      <c r="L9" s="394" t="s">
        <v>46</v>
      </c>
      <c r="M9" s="395"/>
      <c r="N9" s="396"/>
      <c r="O9" s="388" t="s">
        <v>134</v>
      </c>
      <c r="P9" s="389"/>
      <c r="Q9" s="389"/>
      <c r="R9" s="390"/>
      <c r="S9" s="120"/>
      <c r="T9" s="182"/>
      <c r="U9" s="182"/>
    </row>
    <row r="10" spans="1:23" s="168" customFormat="1" ht="21" customHeight="1" x14ac:dyDescent="0.15">
      <c r="B10" s="120"/>
      <c r="C10" s="120"/>
      <c r="D10" s="120"/>
      <c r="F10" s="391"/>
      <c r="G10" s="392"/>
      <c r="H10" s="393"/>
      <c r="I10" s="391"/>
      <c r="J10" s="392"/>
      <c r="K10" s="393"/>
      <c r="L10" s="397"/>
      <c r="M10" s="398"/>
      <c r="N10" s="399"/>
      <c r="O10" s="391"/>
      <c r="P10" s="392"/>
      <c r="Q10" s="392"/>
      <c r="R10" s="393"/>
      <c r="S10" s="120"/>
      <c r="T10" s="182"/>
      <c r="U10" s="182"/>
    </row>
    <row r="11" spans="1:23" s="168" customFormat="1" ht="21" customHeight="1" x14ac:dyDescent="0.15">
      <c r="B11" s="181"/>
      <c r="C11" s="120"/>
      <c r="D11" s="120"/>
      <c r="F11" s="409">
        <f>Data!R49</f>
        <v>0</v>
      </c>
      <c r="G11" s="410"/>
      <c r="H11" s="411"/>
      <c r="I11" s="374">
        <f>Data!R49</f>
        <v>0</v>
      </c>
      <c r="J11" s="375"/>
      <c r="K11" s="376"/>
      <c r="L11" s="374">
        <f>Data!Y49</f>
        <v>0</v>
      </c>
      <c r="M11" s="375"/>
      <c r="N11" s="376"/>
      <c r="O11" s="380">
        <f>'Uncertainty Budget (In)'!P7</f>
        <v>5.7738144526243082E-3</v>
      </c>
      <c r="P11" s="381"/>
      <c r="Q11" s="381"/>
      <c r="R11" s="382"/>
      <c r="S11" s="120"/>
      <c r="T11" s="182"/>
      <c r="U11" s="182"/>
    </row>
    <row r="12" spans="1:23" s="168" customFormat="1" ht="21" customHeight="1" x14ac:dyDescent="0.15">
      <c r="B12" s="181"/>
      <c r="C12" s="120"/>
      <c r="D12" s="120"/>
      <c r="F12" s="383">
        <f>Data!R50</f>
        <v>1</v>
      </c>
      <c r="G12" s="384"/>
      <c r="H12" s="385"/>
      <c r="I12" s="371">
        <f>Data!R50</f>
        <v>1</v>
      </c>
      <c r="J12" s="372"/>
      <c r="K12" s="373"/>
      <c r="L12" s="371">
        <f>Data!Y50</f>
        <v>0</v>
      </c>
      <c r="M12" s="372"/>
      <c r="N12" s="373"/>
      <c r="O12" s="377">
        <f>'Uncertainty Budget (In)'!P8</f>
        <v>5.773829722694173E-3</v>
      </c>
      <c r="P12" s="378"/>
      <c r="Q12" s="378"/>
      <c r="R12" s="379"/>
      <c r="S12" s="120"/>
      <c r="T12" s="182"/>
      <c r="U12" s="182"/>
    </row>
    <row r="13" spans="1:23" s="168" customFormat="1" ht="21" customHeight="1" x14ac:dyDescent="0.15">
      <c r="B13" s="181"/>
      <c r="C13" s="120"/>
      <c r="D13" s="120"/>
      <c r="F13" s="383">
        <f>Data!R51</f>
        <v>1.5</v>
      </c>
      <c r="G13" s="384"/>
      <c r="H13" s="385"/>
      <c r="I13" s="371">
        <f>Data!R51</f>
        <v>1.5</v>
      </c>
      <c r="J13" s="372"/>
      <c r="K13" s="373"/>
      <c r="L13" s="371">
        <f>Data!Y51</f>
        <v>0</v>
      </c>
      <c r="M13" s="372"/>
      <c r="N13" s="373"/>
      <c r="O13" s="377">
        <f>'Uncertainty Budget (In)'!P9</f>
        <v>5.7738488102247135E-3</v>
      </c>
      <c r="P13" s="378"/>
      <c r="Q13" s="378"/>
      <c r="R13" s="379"/>
      <c r="S13" s="120"/>
      <c r="T13" s="182"/>
      <c r="U13" s="182"/>
    </row>
    <row r="14" spans="1:23" s="168" customFormat="1" ht="21" customHeight="1" x14ac:dyDescent="0.15">
      <c r="B14" s="181"/>
      <c r="C14" s="120"/>
      <c r="D14" s="120"/>
      <c r="F14" s="383">
        <f>Data!R52</f>
        <v>5</v>
      </c>
      <c r="G14" s="384"/>
      <c r="H14" s="385"/>
      <c r="I14" s="371">
        <f>Data!R52</f>
        <v>5</v>
      </c>
      <c r="J14" s="372"/>
      <c r="K14" s="373"/>
      <c r="L14" s="371">
        <f>Data!Y52</f>
        <v>0</v>
      </c>
      <c r="M14" s="372"/>
      <c r="N14" s="373"/>
      <c r="O14" s="377">
        <f>'Uncertainty Budget (In)'!P10</f>
        <v>5.7741961922562583E-3</v>
      </c>
      <c r="P14" s="378"/>
      <c r="Q14" s="378"/>
      <c r="R14" s="379"/>
      <c r="S14" s="120"/>
      <c r="T14" s="182"/>
      <c r="U14" s="182"/>
    </row>
    <row r="15" spans="1:23" s="168" customFormat="1" ht="21" customHeight="1" x14ac:dyDescent="0.15">
      <c r="B15" s="181"/>
      <c r="C15" s="120"/>
      <c r="D15" s="120"/>
      <c r="F15" s="383">
        <f>Data!R53</f>
        <v>10</v>
      </c>
      <c r="G15" s="384"/>
      <c r="H15" s="385"/>
      <c r="I15" s="371">
        <f>Data!R53</f>
        <v>10</v>
      </c>
      <c r="J15" s="372"/>
      <c r="K15" s="373"/>
      <c r="L15" s="371">
        <f>Data!Y53</f>
        <v>0</v>
      </c>
      <c r="M15" s="372"/>
      <c r="N15" s="373"/>
      <c r="O15" s="377">
        <f>'Uncertainty Budget (In)'!P11</f>
        <v>5.7753412597583067E-3</v>
      </c>
      <c r="P15" s="378"/>
      <c r="Q15" s="378"/>
      <c r="R15" s="379"/>
      <c r="S15" s="120"/>
      <c r="T15" s="182"/>
      <c r="U15" s="182"/>
    </row>
    <row r="16" spans="1:23" s="168" customFormat="1" ht="21" customHeight="1" x14ac:dyDescent="0.15">
      <c r="B16" s="181"/>
      <c r="C16" s="120"/>
      <c r="D16" s="120"/>
      <c r="F16" s="383">
        <f>Data!R54</f>
        <v>20</v>
      </c>
      <c r="G16" s="384"/>
      <c r="H16" s="385"/>
      <c r="I16" s="371">
        <f>Data!R54</f>
        <v>20</v>
      </c>
      <c r="J16" s="372"/>
      <c r="K16" s="373"/>
      <c r="L16" s="371">
        <f>Data!Y54</f>
        <v>0</v>
      </c>
      <c r="M16" s="372"/>
      <c r="N16" s="373"/>
      <c r="O16" s="377">
        <f>'Uncertainty Budget (In)'!P12</f>
        <v>5.7800317184827513E-3</v>
      </c>
      <c r="P16" s="378"/>
      <c r="Q16" s="378"/>
      <c r="R16" s="379"/>
      <c r="S16" s="120"/>
      <c r="T16" s="182"/>
      <c r="U16" s="182"/>
    </row>
    <row r="17" spans="2:21" s="168" customFormat="1" ht="21" customHeight="1" x14ac:dyDescent="0.15">
      <c r="B17" s="181"/>
      <c r="C17" s="120"/>
      <c r="D17" s="120"/>
      <c r="F17" s="383">
        <f>Data!R55</f>
        <v>50</v>
      </c>
      <c r="G17" s="384"/>
      <c r="H17" s="385"/>
      <c r="I17" s="371">
        <f>Data!R55</f>
        <v>50</v>
      </c>
      <c r="J17" s="372"/>
      <c r="K17" s="373"/>
      <c r="L17" s="371">
        <f>Data!Y55</f>
        <v>0</v>
      </c>
      <c r="M17" s="372"/>
      <c r="N17" s="373"/>
      <c r="O17" s="377">
        <f>'Uncertainty Budget (In)'!P13</f>
        <v>5.8122514283766727E-3</v>
      </c>
      <c r="P17" s="378"/>
      <c r="Q17" s="378"/>
      <c r="R17" s="379"/>
      <c r="S17" s="120"/>
      <c r="T17" s="182"/>
      <c r="U17" s="182"/>
    </row>
    <row r="18" spans="2:21" s="168" customFormat="1" ht="21" customHeight="1" x14ac:dyDescent="0.15">
      <c r="B18" s="181"/>
      <c r="C18" s="120"/>
      <c r="D18" s="120"/>
      <c r="F18" s="383">
        <f>Data!R56</f>
        <v>100</v>
      </c>
      <c r="G18" s="384"/>
      <c r="H18" s="385"/>
      <c r="I18" s="371">
        <f>Data!R56</f>
        <v>100</v>
      </c>
      <c r="J18" s="372"/>
      <c r="K18" s="373"/>
      <c r="L18" s="371">
        <f>Data!Y56</f>
        <v>0</v>
      </c>
      <c r="M18" s="372"/>
      <c r="N18" s="373"/>
      <c r="O18" s="377">
        <f>'Uncertainty Budget (In)'!P14</f>
        <v>5.9254591945828699E-3</v>
      </c>
      <c r="P18" s="378"/>
      <c r="Q18" s="378"/>
      <c r="R18" s="379"/>
      <c r="S18" s="120"/>
      <c r="T18" s="182"/>
      <c r="U18" s="182"/>
    </row>
    <row r="19" spans="2:21" s="168" customFormat="1" ht="21" customHeight="1" x14ac:dyDescent="0.15">
      <c r="B19" s="181"/>
      <c r="C19" s="120"/>
      <c r="D19" s="120"/>
      <c r="F19" s="383">
        <f>Data!R57</f>
        <v>150</v>
      </c>
      <c r="G19" s="384"/>
      <c r="H19" s="385"/>
      <c r="I19" s="371">
        <f>Data!R57</f>
        <v>150</v>
      </c>
      <c r="J19" s="372"/>
      <c r="K19" s="373"/>
      <c r="L19" s="371">
        <f>Data!Y57</f>
        <v>0</v>
      </c>
      <c r="M19" s="372"/>
      <c r="N19" s="373"/>
      <c r="O19" s="377">
        <f>'Uncertainty Budget (In)'!P15</f>
        <v>6.125498619160185E-3</v>
      </c>
      <c r="P19" s="378"/>
      <c r="Q19" s="378"/>
      <c r="R19" s="379"/>
      <c r="S19" s="120"/>
      <c r="T19" s="182"/>
      <c r="U19" s="182"/>
    </row>
    <row r="20" spans="2:21" s="168" customFormat="1" ht="21" customHeight="1" x14ac:dyDescent="0.15">
      <c r="B20" s="181"/>
      <c r="C20" s="120"/>
      <c r="D20" s="120"/>
      <c r="F20" s="383">
        <f>Data!R58</f>
        <v>200</v>
      </c>
      <c r="G20" s="384"/>
      <c r="H20" s="385"/>
      <c r="I20" s="371">
        <f>Data!R58</f>
        <v>200</v>
      </c>
      <c r="J20" s="372"/>
      <c r="K20" s="373"/>
      <c r="L20" s="371">
        <f>Data!Y58</f>
        <v>0</v>
      </c>
      <c r="M20" s="372"/>
      <c r="N20" s="373"/>
      <c r="O20" s="377">
        <f>'Uncertainty Budget (In)'!P16</f>
        <v>6.3788060533822993E-3</v>
      </c>
      <c r="P20" s="378"/>
      <c r="Q20" s="378"/>
      <c r="R20" s="379"/>
      <c r="S20" s="120"/>
      <c r="T20" s="182"/>
      <c r="U20" s="182"/>
    </row>
    <row r="21" spans="2:21" s="168" customFormat="1" ht="21" customHeight="1" x14ac:dyDescent="0.15">
      <c r="B21" s="181"/>
      <c r="C21" s="120"/>
      <c r="D21" s="120"/>
      <c r="F21" s="383">
        <f>Data!R59</f>
        <v>250</v>
      </c>
      <c r="G21" s="384"/>
      <c r="H21" s="385"/>
      <c r="I21" s="371">
        <f>Data!R59</f>
        <v>250</v>
      </c>
      <c r="J21" s="372"/>
      <c r="K21" s="373"/>
      <c r="L21" s="371">
        <f>Data!Y59</f>
        <v>0</v>
      </c>
      <c r="M21" s="372"/>
      <c r="N21" s="373"/>
      <c r="O21" s="377">
        <f>'Uncertainty Budget (In)'!P17</f>
        <v>6.689623806064633E-3</v>
      </c>
      <c r="P21" s="378"/>
      <c r="Q21" s="378"/>
      <c r="R21" s="379"/>
      <c r="S21" s="120"/>
      <c r="T21" s="182"/>
      <c r="U21" s="182"/>
    </row>
    <row r="22" spans="2:21" s="168" customFormat="1" ht="21" customHeight="1" x14ac:dyDescent="0.15">
      <c r="B22" s="181"/>
      <c r="C22" s="120"/>
      <c r="D22" s="120"/>
      <c r="F22" s="383">
        <f>Data!R60</f>
        <v>300</v>
      </c>
      <c r="G22" s="384"/>
      <c r="H22" s="385"/>
      <c r="I22" s="371">
        <f>Data!R60</f>
        <v>300</v>
      </c>
      <c r="J22" s="372"/>
      <c r="K22" s="373"/>
      <c r="L22" s="371">
        <f>Data!Y60</f>
        <v>0</v>
      </c>
      <c r="M22" s="372"/>
      <c r="N22" s="373"/>
      <c r="O22" s="377">
        <f>'Uncertainty Budget (In)'!P18</f>
        <v>7.0503498731150447E-3</v>
      </c>
      <c r="P22" s="378"/>
      <c r="Q22" s="378"/>
      <c r="R22" s="379"/>
      <c r="S22" s="120"/>
      <c r="T22" s="182"/>
      <c r="U22" s="182"/>
    </row>
    <row r="23" spans="2:21" s="168" customFormat="1" ht="21" customHeight="1" x14ac:dyDescent="0.15">
      <c r="B23" s="181"/>
      <c r="C23" s="120"/>
      <c r="D23" s="120"/>
      <c r="F23" s="383">
        <f>Data!R61</f>
        <v>400</v>
      </c>
      <c r="G23" s="384"/>
      <c r="H23" s="385"/>
      <c r="I23" s="371">
        <f>Data!R61</f>
        <v>400</v>
      </c>
      <c r="J23" s="372"/>
      <c r="K23" s="373"/>
      <c r="L23" s="371">
        <f>Data!Y61</f>
        <v>0</v>
      </c>
      <c r="M23" s="372"/>
      <c r="N23" s="373"/>
      <c r="O23" s="377">
        <f>'Uncertainty Budget (In)'!P19</f>
        <v>7.8954902739897456E-3</v>
      </c>
      <c r="P23" s="378"/>
      <c r="Q23" s="378"/>
      <c r="R23" s="379"/>
      <c r="S23" s="120"/>
      <c r="T23" s="182"/>
      <c r="U23" s="182"/>
    </row>
    <row r="24" spans="2:21" s="168" customFormat="1" ht="21" customHeight="1" x14ac:dyDescent="0.15">
      <c r="B24" s="181"/>
      <c r="C24" s="120"/>
      <c r="D24" s="120"/>
      <c r="F24" s="383">
        <f>Data!R62</f>
        <v>500</v>
      </c>
      <c r="G24" s="384"/>
      <c r="H24" s="385"/>
      <c r="I24" s="371">
        <f>Data!R62</f>
        <v>500</v>
      </c>
      <c r="J24" s="372"/>
      <c r="K24" s="373"/>
      <c r="L24" s="371">
        <f>Data!Y62</f>
        <v>0</v>
      </c>
      <c r="M24" s="372"/>
      <c r="N24" s="373"/>
      <c r="O24" s="377">
        <f>'Uncertainty Budget (In)'!P20</f>
        <v>8.8671679056318009E-3</v>
      </c>
      <c r="P24" s="378"/>
      <c r="Q24" s="378"/>
      <c r="R24" s="379"/>
      <c r="S24" s="120"/>
      <c r="T24" s="182"/>
      <c r="U24" s="182"/>
    </row>
    <row r="25" spans="2:21" s="168" customFormat="1" ht="21" customHeight="1" x14ac:dyDescent="0.15">
      <c r="B25" s="181"/>
      <c r="C25" s="120"/>
      <c r="D25" s="120"/>
      <c r="F25" s="383">
        <f>Data!R63</f>
        <v>600</v>
      </c>
      <c r="G25" s="384"/>
      <c r="H25" s="385"/>
      <c r="I25" s="371">
        <f>Data!R63</f>
        <v>600</v>
      </c>
      <c r="J25" s="372"/>
      <c r="K25" s="373"/>
      <c r="L25" s="371">
        <f>Data!Y63</f>
        <v>0</v>
      </c>
      <c r="M25" s="372"/>
      <c r="N25" s="373"/>
      <c r="O25" s="377">
        <f>'Uncertainty Budget (In)'!P21</f>
        <v>9.9147230588319171E-3</v>
      </c>
      <c r="P25" s="378"/>
      <c r="Q25" s="378"/>
      <c r="R25" s="379"/>
      <c r="S25" s="120"/>
      <c r="T25" s="182"/>
      <c r="U25" s="182"/>
    </row>
    <row r="26" spans="2:21" s="168" customFormat="1" ht="21" customHeight="1" x14ac:dyDescent="0.15">
      <c r="B26" s="181"/>
      <c r="C26" s="120"/>
      <c r="D26" s="120"/>
      <c r="F26" s="383">
        <f>Data!R64</f>
        <v>700</v>
      </c>
      <c r="G26" s="384"/>
      <c r="H26" s="385"/>
      <c r="I26" s="371">
        <f>Data!R64</f>
        <v>700</v>
      </c>
      <c r="J26" s="372"/>
      <c r="K26" s="373"/>
      <c r="L26" s="371">
        <f>Data!Y64</f>
        <v>0</v>
      </c>
      <c r="M26" s="372"/>
      <c r="N26" s="373"/>
      <c r="O26" s="377">
        <f>'Uncertainty Budget (In)'!P22</f>
        <v>1.106612699487344E-2</v>
      </c>
      <c r="P26" s="378"/>
      <c r="Q26" s="378"/>
      <c r="R26" s="379"/>
      <c r="S26" s="120"/>
      <c r="T26" s="182"/>
      <c r="U26" s="182"/>
    </row>
    <row r="27" spans="2:21" s="168" customFormat="1" ht="21" customHeight="1" x14ac:dyDescent="0.15">
      <c r="B27" s="181"/>
      <c r="C27" s="120"/>
      <c r="D27" s="120"/>
      <c r="F27" s="383">
        <f>Data!R65</f>
        <v>800</v>
      </c>
      <c r="G27" s="384"/>
      <c r="H27" s="385"/>
      <c r="I27" s="371">
        <f>Data!R65</f>
        <v>800</v>
      </c>
      <c r="J27" s="372"/>
      <c r="K27" s="373"/>
      <c r="L27" s="371">
        <f>Data!Y65</f>
        <v>0</v>
      </c>
      <c r="M27" s="372"/>
      <c r="N27" s="373"/>
      <c r="O27" s="377">
        <f>'Uncertainty Budget (In)'!P23</f>
        <v>1.2225496581598093E-2</v>
      </c>
      <c r="P27" s="378"/>
      <c r="Q27" s="378"/>
      <c r="R27" s="379"/>
      <c r="S27" s="120"/>
      <c r="T27" s="182"/>
      <c r="U27" s="182"/>
    </row>
    <row r="28" spans="2:21" s="168" customFormat="1" ht="21" customHeight="1" x14ac:dyDescent="0.15">
      <c r="B28" s="181"/>
      <c r="C28" s="120"/>
      <c r="D28" s="120"/>
      <c r="F28" s="383">
        <f>Data!R66</f>
        <v>900</v>
      </c>
      <c r="G28" s="384"/>
      <c r="H28" s="385"/>
      <c r="I28" s="371">
        <f>Data!R66</f>
        <v>900</v>
      </c>
      <c r="J28" s="372"/>
      <c r="K28" s="373"/>
      <c r="L28" s="371">
        <f>Data!Y66</f>
        <v>0</v>
      </c>
      <c r="M28" s="372"/>
      <c r="N28" s="373"/>
      <c r="O28" s="377">
        <f>'Uncertainty Budget (In)'!P24</f>
        <v>1.3421007165385664E-2</v>
      </c>
      <c r="P28" s="378"/>
      <c r="Q28" s="378"/>
      <c r="R28" s="379"/>
      <c r="S28" s="120"/>
      <c r="T28" s="182"/>
      <c r="U28" s="182"/>
    </row>
    <row r="29" spans="2:21" s="168" customFormat="1" ht="21" customHeight="1" x14ac:dyDescent="0.15">
      <c r="B29" s="181"/>
      <c r="C29" s="184"/>
      <c r="D29" s="184"/>
      <c r="F29" s="383">
        <f>Data!R67</f>
        <v>1000</v>
      </c>
      <c r="G29" s="384"/>
      <c r="H29" s="385"/>
      <c r="I29" s="371">
        <f>Data!R67</f>
        <v>1000</v>
      </c>
      <c r="J29" s="372"/>
      <c r="K29" s="373"/>
      <c r="L29" s="371">
        <f>Data!Y67</f>
        <v>0</v>
      </c>
      <c r="M29" s="372"/>
      <c r="N29" s="373"/>
      <c r="O29" s="377">
        <f>'Uncertainty Budget (In)'!P25</f>
        <v>1.4632797636360132E-2</v>
      </c>
      <c r="P29" s="378"/>
      <c r="Q29" s="378"/>
      <c r="R29" s="379"/>
      <c r="S29" s="120"/>
      <c r="T29" s="182"/>
      <c r="U29" s="182"/>
    </row>
    <row r="30" spans="2:21" s="168" customFormat="1" ht="21" customHeight="1" x14ac:dyDescent="0.15">
      <c r="B30" s="185"/>
      <c r="C30" s="185"/>
      <c r="D30" s="185"/>
      <c r="E30" s="185"/>
      <c r="F30" s="400">
        <f>Data!R68</f>
        <v>1500.01</v>
      </c>
      <c r="G30" s="401"/>
      <c r="H30" s="402"/>
      <c r="I30" s="403">
        <f>Data!R68</f>
        <v>1500.01</v>
      </c>
      <c r="J30" s="404"/>
      <c r="K30" s="405"/>
      <c r="L30" s="403">
        <f>Data!Y68</f>
        <v>9.9999999999909051E-3</v>
      </c>
      <c r="M30" s="404"/>
      <c r="N30" s="405"/>
      <c r="O30" s="406">
        <f>'Uncertainty Budget (In)'!P26</f>
        <v>2.101047913145565E-2</v>
      </c>
      <c r="P30" s="407"/>
      <c r="Q30" s="407"/>
      <c r="R30" s="408"/>
      <c r="S30" s="186"/>
      <c r="T30" s="186"/>
      <c r="U30" s="186"/>
    </row>
    <row r="31" spans="2:21" s="168" customFormat="1" ht="17.100000000000001" customHeight="1" x14ac:dyDescent="0.15">
      <c r="B31" s="185"/>
      <c r="C31" s="185"/>
      <c r="D31" s="186"/>
      <c r="E31" s="186"/>
      <c r="F31" s="189"/>
      <c r="G31" s="186"/>
      <c r="H31" s="186"/>
      <c r="I31" s="186"/>
      <c r="J31" s="186"/>
      <c r="K31" s="187"/>
      <c r="L31" s="188"/>
      <c r="N31" s="413"/>
      <c r="O31" s="413"/>
      <c r="P31" s="190"/>
      <c r="Q31" s="186"/>
      <c r="R31" s="186"/>
      <c r="S31" s="186"/>
      <c r="T31" s="186"/>
      <c r="U31" s="186"/>
    </row>
    <row r="32" spans="2:21" s="168" customFormat="1" ht="17.100000000000001" customHeight="1" x14ac:dyDescent="0.15">
      <c r="B32" s="193"/>
      <c r="C32" s="161"/>
      <c r="D32" s="193"/>
      <c r="F32" s="194"/>
      <c r="G32" s="194"/>
      <c r="H32" s="194"/>
      <c r="I32" s="194"/>
      <c r="J32" s="194"/>
      <c r="K32" s="194"/>
      <c r="L32" s="194"/>
      <c r="M32" s="194"/>
      <c r="P32" s="194"/>
      <c r="Q32" s="194"/>
      <c r="R32" s="194"/>
      <c r="S32" s="194"/>
      <c r="T32" s="194"/>
      <c r="U32" s="193"/>
    </row>
    <row r="33" spans="1:22" ht="17.100000000000001" customHeight="1" x14ac:dyDescent="0.55000000000000004">
      <c r="A33" s="130"/>
      <c r="B33" s="134"/>
      <c r="C33" s="135"/>
      <c r="D33" s="136"/>
      <c r="E33" s="130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4"/>
      <c r="V33" s="130"/>
    </row>
    <row r="34" spans="1:22" ht="17.100000000000001" customHeight="1" x14ac:dyDescent="0.55000000000000004">
      <c r="A34" s="130"/>
      <c r="B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7.100000000000001" customHeight="1" x14ac:dyDescent="0.55000000000000004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92"/>
      <c r="N35" s="192"/>
      <c r="O35" s="192"/>
      <c r="P35" s="192"/>
      <c r="Q35" s="192"/>
      <c r="R35" s="192"/>
      <c r="S35" s="192"/>
      <c r="T35" s="192"/>
      <c r="U35" s="192"/>
      <c r="V35" s="130"/>
    </row>
    <row r="36" spans="1:22" ht="17.100000000000001" customHeight="1" x14ac:dyDescent="0.55000000000000004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7.100000000000001" customHeight="1" x14ac:dyDescent="0.55000000000000004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7.100000000000001" customHeight="1" x14ac:dyDescent="0.55000000000000004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7.100000000000001" customHeight="1" x14ac:dyDescent="0.55000000000000004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7.100000000000001" customHeight="1" x14ac:dyDescent="0.55000000000000004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7.100000000000001" customHeight="1" x14ac:dyDescent="0.55000000000000004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7.100000000000001" customHeight="1" x14ac:dyDescent="0.55000000000000004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7.100000000000001" customHeight="1" x14ac:dyDescent="0.55000000000000004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7.100000000000001" customHeight="1" x14ac:dyDescent="0.55000000000000004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7.100000000000001" customHeight="1" x14ac:dyDescent="0.55000000000000004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  <row r="46" spans="1:22" ht="17.100000000000001" customHeight="1" x14ac:dyDescent="0.55000000000000004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</row>
    <row r="47" spans="1:22" ht="17.100000000000001" customHeight="1" x14ac:dyDescent="0.55000000000000004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</row>
    <row r="48" spans="1:22" ht="17.100000000000001" customHeight="1" x14ac:dyDescent="0.25"/>
    <row r="49" ht="17.100000000000001" customHeight="1" x14ac:dyDescent="0.25"/>
    <row r="50" ht="17.100000000000001" customHeight="1" x14ac:dyDescent="0.25"/>
    <row r="51" ht="17.100000000000001" customHeight="1" x14ac:dyDescent="0.25"/>
    <row r="52" ht="17.100000000000001" customHeight="1" x14ac:dyDescent="0.25"/>
    <row r="53" ht="17.100000000000001" customHeight="1" x14ac:dyDescent="0.25"/>
    <row r="54" ht="17.100000000000001" customHeight="1" x14ac:dyDescent="0.25"/>
    <row r="55" ht="17.100000000000001" customHeight="1" x14ac:dyDescent="0.25"/>
    <row r="56" ht="17.100000000000001" customHeight="1" x14ac:dyDescent="0.25"/>
    <row r="57" ht="17.100000000000001" customHeight="1" x14ac:dyDescent="0.25"/>
    <row r="58" ht="17.100000000000001" customHeight="1" x14ac:dyDescent="0.25"/>
    <row r="59" ht="17.100000000000001" customHeight="1" x14ac:dyDescent="0.25"/>
    <row r="60" ht="17.100000000000001" customHeight="1" x14ac:dyDescent="0.25"/>
    <row r="61" ht="17.100000000000001" customHeight="1" x14ac:dyDescent="0.25"/>
    <row r="62" ht="17.100000000000001" customHeight="1" x14ac:dyDescent="0.25"/>
    <row r="63" ht="17.100000000000001" customHeight="1" x14ac:dyDescent="0.25"/>
    <row r="64" ht="17.100000000000001" customHeight="1" x14ac:dyDescent="0.25"/>
    <row r="65" ht="17.100000000000001" customHeight="1" x14ac:dyDescent="0.25"/>
    <row r="66" ht="17.100000000000001" customHeight="1" x14ac:dyDescent="0.25"/>
    <row r="67" ht="17.100000000000001" customHeight="1" x14ac:dyDescent="0.25"/>
    <row r="68" ht="17.100000000000001" customHeight="1" x14ac:dyDescent="0.25"/>
    <row r="69" ht="17.100000000000001" customHeight="1" x14ac:dyDescent="0.25"/>
    <row r="70" ht="17.100000000000001" customHeight="1" x14ac:dyDescent="0.25"/>
    <row r="71" ht="17.100000000000001" customHeight="1" x14ac:dyDescent="0.25"/>
    <row r="72" ht="17.100000000000001" customHeight="1" x14ac:dyDescent="0.25"/>
    <row r="73" ht="17.100000000000001" customHeight="1" x14ac:dyDescent="0.25"/>
    <row r="74" ht="17.100000000000001" customHeight="1" x14ac:dyDescent="0.25"/>
    <row r="75" ht="17.100000000000001" customHeight="1" x14ac:dyDescent="0.25"/>
    <row r="76" ht="17.100000000000001" customHeight="1" x14ac:dyDescent="0.25"/>
    <row r="77" ht="17.100000000000001" customHeight="1" x14ac:dyDescent="0.25"/>
    <row r="78" ht="17.100000000000001" customHeight="1" x14ac:dyDescent="0.25"/>
    <row r="79" ht="17.100000000000001" customHeight="1" x14ac:dyDescent="0.25"/>
    <row r="80" ht="17.100000000000001" customHeight="1" x14ac:dyDescent="0.25"/>
    <row r="81" ht="17.100000000000001" customHeight="1" x14ac:dyDescent="0.25"/>
    <row r="82" ht="17.100000000000001" customHeight="1" x14ac:dyDescent="0.25"/>
    <row r="83" ht="17.100000000000001" customHeight="1" x14ac:dyDescent="0.25"/>
    <row r="84" ht="17.100000000000001" customHeight="1" x14ac:dyDescent="0.25"/>
    <row r="85" ht="17.100000000000001" customHeight="1" x14ac:dyDescent="0.25"/>
    <row r="86" ht="17.100000000000001" customHeight="1" x14ac:dyDescent="0.25"/>
    <row r="87" ht="17.100000000000001" customHeight="1" x14ac:dyDescent="0.25"/>
    <row r="88" ht="17.100000000000001" customHeight="1" x14ac:dyDescent="0.25"/>
    <row r="89" ht="17.100000000000001" customHeight="1" x14ac:dyDescent="0.25"/>
    <row r="90" ht="17.100000000000001" customHeight="1" x14ac:dyDescent="0.25"/>
    <row r="91" ht="17.100000000000001" customHeight="1" x14ac:dyDescent="0.2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</sheetData>
  <mergeCells count="88">
    <mergeCell ref="O18:R18"/>
    <mergeCell ref="F30:H30"/>
    <mergeCell ref="I30:K30"/>
    <mergeCell ref="L30:N30"/>
    <mergeCell ref="O30:R30"/>
    <mergeCell ref="I23:K23"/>
    <mergeCell ref="F26:H26"/>
    <mergeCell ref="F25:H25"/>
    <mergeCell ref="F24:H24"/>
    <mergeCell ref="I29:K29"/>
    <mergeCell ref="I28:K28"/>
    <mergeCell ref="F23:H23"/>
    <mergeCell ref="I27:K27"/>
    <mergeCell ref="I26:K26"/>
    <mergeCell ref="I25:K25"/>
    <mergeCell ref="I24:K24"/>
    <mergeCell ref="L19:N19"/>
    <mergeCell ref="I19:K19"/>
    <mergeCell ref="F19:H19"/>
    <mergeCell ref="I16:K16"/>
    <mergeCell ref="F16:H16"/>
    <mergeCell ref="P8:Q8"/>
    <mergeCell ref="F9:H10"/>
    <mergeCell ref="I9:K10"/>
    <mergeCell ref="L9:N10"/>
    <mergeCell ref="O9:R10"/>
    <mergeCell ref="F28:H28"/>
    <mergeCell ref="F27:H27"/>
    <mergeCell ref="O24:R24"/>
    <mergeCell ref="L29:N29"/>
    <mergeCell ref="L28:N28"/>
    <mergeCell ref="L27:N27"/>
    <mergeCell ref="L26:N26"/>
    <mergeCell ref="L25:N25"/>
    <mergeCell ref="L24:N24"/>
    <mergeCell ref="O29:R29"/>
    <mergeCell ref="O28:R28"/>
    <mergeCell ref="O27:R27"/>
    <mergeCell ref="O26:R26"/>
    <mergeCell ref="O25:R25"/>
    <mergeCell ref="F29:H29"/>
    <mergeCell ref="L18:N18"/>
    <mergeCell ref="I18:K18"/>
    <mergeCell ref="F18:H18"/>
    <mergeCell ref="O22:R22"/>
    <mergeCell ref="L22:N22"/>
    <mergeCell ref="I22:K22"/>
    <mergeCell ref="F22:H22"/>
    <mergeCell ref="O21:R21"/>
    <mergeCell ref="L21:N21"/>
    <mergeCell ref="I21:K21"/>
    <mergeCell ref="F21:H21"/>
    <mergeCell ref="O20:R20"/>
    <mergeCell ref="L20:N20"/>
    <mergeCell ref="I20:K20"/>
    <mergeCell ref="F20:H20"/>
    <mergeCell ref="O19:R19"/>
    <mergeCell ref="L17:N17"/>
    <mergeCell ref="I17:K17"/>
    <mergeCell ref="F17:H17"/>
    <mergeCell ref="O15:R15"/>
    <mergeCell ref="L15:N15"/>
    <mergeCell ref="I15:K15"/>
    <mergeCell ref="F15:H15"/>
    <mergeCell ref="G5:K5"/>
    <mergeCell ref="A3:W3"/>
    <mergeCell ref="N31:O31"/>
    <mergeCell ref="O23:R23"/>
    <mergeCell ref="L23:N23"/>
    <mergeCell ref="O16:R16"/>
    <mergeCell ref="L16:N16"/>
    <mergeCell ref="O14:R14"/>
    <mergeCell ref="L14:N14"/>
    <mergeCell ref="I14:K14"/>
    <mergeCell ref="F14:H14"/>
    <mergeCell ref="L11:N11"/>
    <mergeCell ref="I11:K11"/>
    <mergeCell ref="F11:H11"/>
    <mergeCell ref="F13:H13"/>
    <mergeCell ref="O17:R17"/>
    <mergeCell ref="O11:R11"/>
    <mergeCell ref="L12:N12"/>
    <mergeCell ref="I12:K12"/>
    <mergeCell ref="I13:K13"/>
    <mergeCell ref="F12:H12"/>
    <mergeCell ref="O12:R12"/>
    <mergeCell ref="O13:R13"/>
    <mergeCell ref="L13:N13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N287"/>
  <sheetViews>
    <sheetView view="pageLayout" topLeftCell="A4" zoomScaleSheetLayoutView="100" workbookViewId="0">
      <selection activeCell="O12" sqref="O12:R12"/>
    </sheetView>
  </sheetViews>
  <sheetFormatPr defaultColWidth="8.85546875" defaultRowHeight="15" x14ac:dyDescent="0.25"/>
  <cols>
    <col min="1" max="7" width="4.28515625" customWidth="1"/>
    <col min="8" max="8" width="3.42578125" customWidth="1"/>
    <col min="9" max="22" width="4.28515625" customWidth="1"/>
    <col min="23" max="37" width="4.140625" customWidth="1"/>
  </cols>
  <sheetData>
    <row r="1" spans="1:40" ht="13.5" customHeight="1" x14ac:dyDescent="0.25"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 spans="1:40" ht="21.75" customHeight="1" x14ac:dyDescent="0.25"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</row>
    <row r="3" spans="1:40" ht="34.5" customHeight="1" x14ac:dyDescent="0.25">
      <c r="A3" s="386" t="s">
        <v>44</v>
      </c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</row>
    <row r="4" spans="1:40" ht="18.75" customHeight="1" x14ac:dyDescent="0.55000000000000004">
      <c r="A4" s="130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30"/>
      <c r="R4" s="129"/>
      <c r="S4" s="129"/>
      <c r="T4" s="129"/>
      <c r="U4" s="129"/>
      <c r="V4" s="130"/>
      <c r="W4" s="130"/>
    </row>
    <row r="5" spans="1:40" s="168" customFormat="1" ht="17.25" customHeight="1" x14ac:dyDescent="0.15">
      <c r="B5" s="120"/>
      <c r="C5" s="181" t="s">
        <v>57</v>
      </c>
      <c r="D5" s="181"/>
      <c r="E5" s="181"/>
      <c r="F5" s="174"/>
      <c r="G5" s="412" t="e">
        <f>'Result  Internal'!G5</f>
        <v>#REF!</v>
      </c>
      <c r="H5" s="412"/>
      <c r="I5" s="412"/>
      <c r="J5" s="412"/>
      <c r="K5" s="412"/>
      <c r="L5" s="176"/>
      <c r="M5" s="176"/>
      <c r="N5" s="176"/>
      <c r="O5" s="120"/>
      <c r="P5" s="177"/>
      <c r="T5" s="178" t="s">
        <v>93</v>
      </c>
      <c r="U5" s="178"/>
    </row>
    <row r="6" spans="1:40" s="168" customFormat="1" ht="18.75" customHeight="1" x14ac:dyDescent="0.15">
      <c r="B6" s="120"/>
      <c r="C6" s="173"/>
      <c r="D6" s="173"/>
      <c r="E6" s="173"/>
      <c r="F6" s="174"/>
      <c r="G6" s="175"/>
      <c r="H6" s="175"/>
      <c r="I6" s="175"/>
      <c r="J6" s="175"/>
      <c r="K6" s="175"/>
      <c r="L6" s="176"/>
      <c r="M6" s="176"/>
      <c r="N6" s="176"/>
      <c r="O6" s="120"/>
      <c r="P6" s="177"/>
      <c r="T6" s="178"/>
      <c r="U6" s="178"/>
    </row>
    <row r="7" spans="1:40" s="168" customFormat="1" ht="18.75" customHeight="1" x14ac:dyDescent="0.15">
      <c r="B7" s="176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82"/>
    </row>
    <row r="8" spans="1:40" s="168" customFormat="1" ht="21" customHeight="1" x14ac:dyDescent="0.15">
      <c r="B8" s="181"/>
      <c r="C8" s="176"/>
      <c r="D8" s="176"/>
      <c r="E8" s="176"/>
      <c r="F8" s="176" t="s">
        <v>56</v>
      </c>
      <c r="G8" s="176"/>
      <c r="H8" s="176"/>
      <c r="I8" s="176"/>
      <c r="J8" s="176"/>
      <c r="K8" s="176"/>
      <c r="L8" s="176"/>
      <c r="M8" s="176"/>
      <c r="N8" s="176"/>
      <c r="O8" s="120"/>
      <c r="P8" s="387" t="s">
        <v>131</v>
      </c>
      <c r="Q8" s="387"/>
      <c r="R8" s="120" t="s">
        <v>21</v>
      </c>
      <c r="S8" s="120"/>
      <c r="T8" s="182"/>
      <c r="U8" s="182"/>
    </row>
    <row r="9" spans="1:40" s="168" customFormat="1" ht="21" customHeight="1" x14ac:dyDescent="0.15">
      <c r="B9" s="120"/>
      <c r="C9" s="120"/>
      <c r="D9" s="120"/>
      <c r="E9" s="120"/>
      <c r="F9" s="388" t="s">
        <v>132</v>
      </c>
      <c r="G9" s="389"/>
      <c r="H9" s="390"/>
      <c r="I9" s="388" t="s">
        <v>133</v>
      </c>
      <c r="J9" s="389"/>
      <c r="K9" s="390"/>
      <c r="L9" s="394" t="s">
        <v>46</v>
      </c>
      <c r="M9" s="395"/>
      <c r="N9" s="396"/>
      <c r="O9" s="388" t="s">
        <v>134</v>
      </c>
      <c r="P9" s="389"/>
      <c r="Q9" s="389"/>
      <c r="R9" s="390"/>
      <c r="S9" s="120"/>
      <c r="T9" s="120"/>
      <c r="U9" s="182"/>
      <c r="V9" s="182"/>
    </row>
    <row r="10" spans="1:40" s="168" customFormat="1" ht="21" customHeight="1" x14ac:dyDescent="0.15">
      <c r="B10" s="120"/>
      <c r="C10" s="120"/>
      <c r="D10" s="120"/>
      <c r="E10" s="120"/>
      <c r="F10" s="391"/>
      <c r="G10" s="392"/>
      <c r="H10" s="393"/>
      <c r="I10" s="391"/>
      <c r="J10" s="392"/>
      <c r="K10" s="393"/>
      <c r="L10" s="397"/>
      <c r="M10" s="398"/>
      <c r="N10" s="399"/>
      <c r="O10" s="391"/>
      <c r="P10" s="392"/>
      <c r="Q10" s="392"/>
      <c r="R10" s="393"/>
      <c r="S10" s="120"/>
      <c r="T10" s="120"/>
      <c r="U10" s="182"/>
      <c r="V10" s="182"/>
    </row>
    <row r="11" spans="1:40" s="168" customFormat="1" ht="21" customHeight="1" x14ac:dyDescent="0.15">
      <c r="B11" s="181"/>
      <c r="C11" s="120"/>
      <c r="D11" s="120"/>
      <c r="E11" s="120"/>
      <c r="F11" s="409">
        <f>Data!C73</f>
        <v>0</v>
      </c>
      <c r="G11" s="410"/>
      <c r="H11" s="410"/>
      <c r="I11" s="374">
        <f>Data!R73</f>
        <v>0</v>
      </c>
      <c r="J11" s="375"/>
      <c r="K11" s="375"/>
      <c r="L11" s="374">
        <f>Data!Y73</f>
        <v>0</v>
      </c>
      <c r="M11" s="375"/>
      <c r="N11" s="375"/>
      <c r="O11" s="380">
        <f>'Uncertainty Budget (Depth)'!P7</f>
        <v>5.7738144526243082E-3</v>
      </c>
      <c r="P11" s="381"/>
      <c r="Q11" s="381"/>
      <c r="R11" s="382"/>
      <c r="S11" s="120"/>
      <c r="T11" s="120"/>
      <c r="U11" s="182"/>
      <c r="V11" s="182"/>
      <c r="AN11" s="176"/>
    </row>
    <row r="12" spans="1:40" s="168" customFormat="1" ht="21" customHeight="1" x14ac:dyDescent="0.15">
      <c r="B12" s="181"/>
      <c r="C12" s="120"/>
      <c r="D12" s="120"/>
      <c r="E12" s="120"/>
      <c r="F12" s="383">
        <f>Data!C74</f>
        <v>1</v>
      </c>
      <c r="G12" s="384"/>
      <c r="H12" s="385"/>
      <c r="I12" s="371">
        <f>Data!R74</f>
        <v>1</v>
      </c>
      <c r="J12" s="372"/>
      <c r="K12" s="373"/>
      <c r="L12" s="371">
        <f>Data!Y74</f>
        <v>0</v>
      </c>
      <c r="M12" s="372"/>
      <c r="N12" s="373"/>
      <c r="O12" s="377">
        <f>'Uncertainty Budget (Depth)'!P8</f>
        <v>5.773829722694173E-3</v>
      </c>
      <c r="P12" s="378"/>
      <c r="Q12" s="378"/>
      <c r="R12" s="379"/>
      <c r="S12" s="120"/>
      <c r="T12" s="120"/>
      <c r="U12" s="182"/>
      <c r="V12" s="182"/>
    </row>
    <row r="13" spans="1:40" s="168" customFormat="1" ht="21" customHeight="1" x14ac:dyDescent="0.15">
      <c r="B13" s="181"/>
      <c r="C13" s="120"/>
      <c r="D13" s="120"/>
      <c r="E13" s="120"/>
      <c r="F13" s="383">
        <f>Data!C75</f>
        <v>1.5</v>
      </c>
      <c r="G13" s="384"/>
      <c r="H13" s="385"/>
      <c r="I13" s="371">
        <f>Data!R75</f>
        <v>1.5</v>
      </c>
      <c r="J13" s="372"/>
      <c r="K13" s="373"/>
      <c r="L13" s="371">
        <f>Data!Y75</f>
        <v>0</v>
      </c>
      <c r="M13" s="372"/>
      <c r="N13" s="373"/>
      <c r="O13" s="377">
        <f>'Uncertainty Budget (Depth)'!P9</f>
        <v>5.7738488102247135E-3</v>
      </c>
      <c r="P13" s="378"/>
      <c r="Q13" s="378"/>
      <c r="R13" s="379"/>
      <c r="S13" s="120"/>
      <c r="T13" s="120"/>
      <c r="U13" s="182"/>
      <c r="V13" s="182"/>
    </row>
    <row r="14" spans="1:40" s="168" customFormat="1" ht="21" customHeight="1" x14ac:dyDescent="0.15">
      <c r="B14" s="181"/>
      <c r="C14" s="120"/>
      <c r="D14" s="120"/>
      <c r="E14" s="120"/>
      <c r="F14" s="383">
        <f>Data!C76</f>
        <v>5</v>
      </c>
      <c r="G14" s="384"/>
      <c r="H14" s="385"/>
      <c r="I14" s="371">
        <f>Data!R76</f>
        <v>5</v>
      </c>
      <c r="J14" s="372"/>
      <c r="K14" s="373"/>
      <c r="L14" s="371">
        <f>Data!Y76</f>
        <v>0</v>
      </c>
      <c r="M14" s="372"/>
      <c r="N14" s="373"/>
      <c r="O14" s="377">
        <f>'Uncertainty Budget (Depth)'!P10</f>
        <v>5.7741961922562583E-3</v>
      </c>
      <c r="P14" s="378"/>
      <c r="Q14" s="378"/>
      <c r="R14" s="379"/>
      <c r="S14" s="120"/>
      <c r="T14" s="120"/>
      <c r="U14" s="182"/>
      <c r="V14" s="182"/>
    </row>
    <row r="15" spans="1:40" s="168" customFormat="1" ht="21" customHeight="1" x14ac:dyDescent="0.15">
      <c r="B15" s="181"/>
      <c r="C15" s="120"/>
      <c r="D15" s="120"/>
      <c r="E15" s="120"/>
      <c r="F15" s="383">
        <f>Data!C77</f>
        <v>10</v>
      </c>
      <c r="G15" s="384"/>
      <c r="H15" s="385"/>
      <c r="I15" s="371">
        <f>Data!R77</f>
        <v>10</v>
      </c>
      <c r="J15" s="372"/>
      <c r="K15" s="373"/>
      <c r="L15" s="371">
        <f>Data!Y77</f>
        <v>0</v>
      </c>
      <c r="M15" s="372"/>
      <c r="N15" s="373"/>
      <c r="O15" s="377">
        <f>'Uncertainty Budget (Depth)'!P11</f>
        <v>5.7753412597583067E-3</v>
      </c>
      <c r="P15" s="378"/>
      <c r="Q15" s="378"/>
      <c r="R15" s="379"/>
      <c r="S15" s="120"/>
      <c r="T15" s="120"/>
      <c r="U15" s="182"/>
      <c r="V15" s="182"/>
    </row>
    <row r="16" spans="1:40" s="168" customFormat="1" ht="21" customHeight="1" x14ac:dyDescent="0.15">
      <c r="B16" s="181"/>
      <c r="C16" s="120"/>
      <c r="D16" s="120"/>
      <c r="E16" s="120"/>
      <c r="F16" s="383">
        <f>Data!C78</f>
        <v>20</v>
      </c>
      <c r="G16" s="384"/>
      <c r="H16" s="385"/>
      <c r="I16" s="371">
        <f>Data!R78</f>
        <v>20</v>
      </c>
      <c r="J16" s="372"/>
      <c r="K16" s="373"/>
      <c r="L16" s="371">
        <f>Data!Y78</f>
        <v>0</v>
      </c>
      <c r="M16" s="372"/>
      <c r="N16" s="373"/>
      <c r="O16" s="377">
        <f>'Uncertainty Budget (Depth)'!P12</f>
        <v>5.7800317184827513E-3</v>
      </c>
      <c r="P16" s="378"/>
      <c r="Q16" s="378"/>
      <c r="R16" s="379"/>
      <c r="S16" s="120"/>
      <c r="T16" s="120"/>
      <c r="U16" s="182"/>
      <c r="V16" s="182"/>
    </row>
    <row r="17" spans="2:22" s="168" customFormat="1" ht="21" customHeight="1" x14ac:dyDescent="0.15">
      <c r="B17" s="181"/>
      <c r="C17" s="120"/>
      <c r="D17" s="120"/>
      <c r="E17" s="120"/>
      <c r="F17" s="383">
        <f>Data!C79</f>
        <v>50</v>
      </c>
      <c r="G17" s="384"/>
      <c r="H17" s="385"/>
      <c r="I17" s="371">
        <f>Data!R79</f>
        <v>50</v>
      </c>
      <c r="J17" s="372"/>
      <c r="K17" s="373"/>
      <c r="L17" s="371">
        <f>Data!Y79</f>
        <v>0</v>
      </c>
      <c r="M17" s="372"/>
      <c r="N17" s="373"/>
      <c r="O17" s="377">
        <f>'Uncertainty Budget (Depth)'!P13</f>
        <v>5.8122514283766727E-3</v>
      </c>
      <c r="P17" s="378"/>
      <c r="Q17" s="378"/>
      <c r="R17" s="379"/>
      <c r="S17" s="120"/>
      <c r="T17" s="120"/>
      <c r="U17" s="182"/>
      <c r="V17" s="182"/>
    </row>
    <row r="18" spans="2:22" s="168" customFormat="1" ht="21" customHeight="1" x14ac:dyDescent="0.15">
      <c r="B18" s="181"/>
      <c r="C18" s="120"/>
      <c r="D18" s="120"/>
      <c r="E18" s="120"/>
      <c r="F18" s="383">
        <f>Data!C80</f>
        <v>100</v>
      </c>
      <c r="G18" s="384"/>
      <c r="H18" s="385"/>
      <c r="I18" s="371">
        <f>Data!R80</f>
        <v>100</v>
      </c>
      <c r="J18" s="372"/>
      <c r="K18" s="373"/>
      <c r="L18" s="371">
        <f>Data!Y80</f>
        <v>0</v>
      </c>
      <c r="M18" s="372"/>
      <c r="N18" s="373"/>
      <c r="O18" s="377">
        <f>'Uncertainty Budget (Depth)'!P14</f>
        <v>5.9254591945828699E-3</v>
      </c>
      <c r="P18" s="378"/>
      <c r="Q18" s="378"/>
      <c r="R18" s="379"/>
      <c r="S18" s="120"/>
      <c r="T18" s="120"/>
      <c r="U18" s="182"/>
      <c r="V18" s="182"/>
    </row>
    <row r="19" spans="2:22" s="168" customFormat="1" ht="21" customHeight="1" x14ac:dyDescent="0.15">
      <c r="B19" s="181"/>
      <c r="C19" s="120"/>
      <c r="D19" s="120"/>
      <c r="E19" s="120"/>
      <c r="F19" s="383">
        <f>Data!C81</f>
        <v>150</v>
      </c>
      <c r="G19" s="384"/>
      <c r="H19" s="385"/>
      <c r="I19" s="371">
        <f>Data!R81</f>
        <v>150</v>
      </c>
      <c r="J19" s="372"/>
      <c r="K19" s="373"/>
      <c r="L19" s="371">
        <f>Data!Y81</f>
        <v>0</v>
      </c>
      <c r="M19" s="372"/>
      <c r="N19" s="373"/>
      <c r="O19" s="377">
        <f>'Uncertainty Budget (Depth)'!P15</f>
        <v>6.125498619160185E-3</v>
      </c>
      <c r="P19" s="378"/>
      <c r="Q19" s="378"/>
      <c r="R19" s="379"/>
      <c r="S19" s="120"/>
      <c r="T19" s="120"/>
      <c r="U19" s="182"/>
      <c r="V19" s="182"/>
    </row>
    <row r="20" spans="2:22" s="168" customFormat="1" ht="21" customHeight="1" x14ac:dyDescent="0.15">
      <c r="B20" s="181"/>
      <c r="C20" s="120"/>
      <c r="D20" s="120"/>
      <c r="E20" s="120"/>
      <c r="F20" s="383">
        <f>Data!C82</f>
        <v>200</v>
      </c>
      <c r="G20" s="384"/>
      <c r="H20" s="385"/>
      <c r="I20" s="371">
        <f>Data!R82</f>
        <v>200</v>
      </c>
      <c r="J20" s="372"/>
      <c r="K20" s="373"/>
      <c r="L20" s="371">
        <f>Data!Y82</f>
        <v>0</v>
      </c>
      <c r="M20" s="372"/>
      <c r="N20" s="373"/>
      <c r="O20" s="377">
        <f>'Uncertainty Budget (Depth)'!P16</f>
        <v>6.3788060533822993E-3</v>
      </c>
      <c r="P20" s="378"/>
      <c r="Q20" s="378"/>
      <c r="R20" s="379"/>
      <c r="S20" s="120"/>
      <c r="T20" s="120"/>
      <c r="U20" s="182"/>
      <c r="V20" s="182"/>
    </row>
    <row r="21" spans="2:22" s="168" customFormat="1" ht="21" customHeight="1" x14ac:dyDescent="0.15">
      <c r="B21" s="181"/>
      <c r="C21" s="120"/>
      <c r="D21" s="120"/>
      <c r="E21" s="120"/>
      <c r="F21" s="383">
        <f>Data!C83</f>
        <v>250</v>
      </c>
      <c r="G21" s="384"/>
      <c r="H21" s="385"/>
      <c r="I21" s="371">
        <f>Data!R83</f>
        <v>250</v>
      </c>
      <c r="J21" s="372"/>
      <c r="K21" s="373"/>
      <c r="L21" s="371">
        <f>Data!Y83</f>
        <v>0</v>
      </c>
      <c r="M21" s="372"/>
      <c r="N21" s="373"/>
      <c r="O21" s="377">
        <f>'Uncertainty Budget (Depth)'!P17</f>
        <v>6.689623806064633E-3</v>
      </c>
      <c r="P21" s="378"/>
      <c r="Q21" s="378"/>
      <c r="R21" s="379"/>
      <c r="S21" s="120"/>
      <c r="T21" s="120"/>
      <c r="U21" s="182"/>
      <c r="V21" s="182"/>
    </row>
    <row r="22" spans="2:22" s="168" customFormat="1" ht="21" customHeight="1" x14ac:dyDescent="0.15">
      <c r="B22" s="181"/>
      <c r="C22" s="120"/>
      <c r="D22" s="120"/>
      <c r="E22" s="120"/>
      <c r="F22" s="383">
        <f>Data!C84</f>
        <v>300</v>
      </c>
      <c r="G22" s="384"/>
      <c r="H22" s="385"/>
      <c r="I22" s="371">
        <f>Data!R84</f>
        <v>300</v>
      </c>
      <c r="J22" s="372"/>
      <c r="K22" s="373"/>
      <c r="L22" s="371">
        <f>Data!Y84</f>
        <v>0</v>
      </c>
      <c r="M22" s="372"/>
      <c r="N22" s="373"/>
      <c r="O22" s="377">
        <f>'Uncertainty Budget (Depth)'!P18</f>
        <v>7.0503498731150447E-3</v>
      </c>
      <c r="P22" s="378"/>
      <c r="Q22" s="378"/>
      <c r="R22" s="379"/>
      <c r="S22" s="120"/>
      <c r="T22" s="120"/>
      <c r="U22" s="182"/>
      <c r="V22" s="182"/>
    </row>
    <row r="23" spans="2:22" s="168" customFormat="1" ht="21" customHeight="1" x14ac:dyDescent="0.15">
      <c r="B23" s="181"/>
      <c r="C23" s="120"/>
      <c r="D23" s="120"/>
      <c r="E23" s="120"/>
      <c r="F23" s="383">
        <f>Data!C85</f>
        <v>400</v>
      </c>
      <c r="G23" s="384"/>
      <c r="H23" s="385"/>
      <c r="I23" s="371">
        <f>Data!R85</f>
        <v>400</v>
      </c>
      <c r="J23" s="372"/>
      <c r="K23" s="373"/>
      <c r="L23" s="371">
        <f>Data!Y85</f>
        <v>0</v>
      </c>
      <c r="M23" s="372"/>
      <c r="N23" s="373"/>
      <c r="O23" s="377">
        <f>'Uncertainty Budget (Depth)'!P19</f>
        <v>7.8954902739897456E-3</v>
      </c>
      <c r="P23" s="378"/>
      <c r="Q23" s="378"/>
      <c r="R23" s="379"/>
      <c r="S23" s="120"/>
      <c r="T23" s="120"/>
      <c r="U23" s="182"/>
      <c r="V23" s="182"/>
    </row>
    <row r="24" spans="2:22" s="168" customFormat="1" ht="21" customHeight="1" x14ac:dyDescent="0.15">
      <c r="B24" s="181"/>
      <c r="C24" s="120"/>
      <c r="D24" s="120"/>
      <c r="E24" s="120"/>
      <c r="F24" s="383">
        <f>Data!C86</f>
        <v>500</v>
      </c>
      <c r="G24" s="384"/>
      <c r="H24" s="385"/>
      <c r="I24" s="371">
        <f>Data!R86</f>
        <v>500</v>
      </c>
      <c r="J24" s="372"/>
      <c r="K24" s="373"/>
      <c r="L24" s="371">
        <f>Data!Y86</f>
        <v>0</v>
      </c>
      <c r="M24" s="372"/>
      <c r="N24" s="373"/>
      <c r="O24" s="377">
        <f>'Uncertainty Budget (Depth)'!P20</f>
        <v>8.8671679056318009E-3</v>
      </c>
      <c r="P24" s="378"/>
      <c r="Q24" s="378"/>
      <c r="R24" s="379"/>
      <c r="S24" s="120"/>
      <c r="T24" s="120"/>
      <c r="U24" s="182"/>
      <c r="V24" s="182"/>
    </row>
    <row r="25" spans="2:22" s="168" customFormat="1" ht="21" customHeight="1" x14ac:dyDescent="0.15">
      <c r="B25" s="181"/>
      <c r="C25" s="120"/>
      <c r="D25" s="120"/>
      <c r="E25" s="120"/>
      <c r="F25" s="383">
        <f>Data!C87</f>
        <v>600</v>
      </c>
      <c r="G25" s="384"/>
      <c r="H25" s="385"/>
      <c r="I25" s="371">
        <f>Data!R87</f>
        <v>600</v>
      </c>
      <c r="J25" s="372"/>
      <c r="K25" s="373"/>
      <c r="L25" s="371">
        <f>Data!Y87</f>
        <v>0</v>
      </c>
      <c r="M25" s="372"/>
      <c r="N25" s="373"/>
      <c r="O25" s="377">
        <f>'Uncertainty Budget (Depth)'!P21</f>
        <v>9.9147230588319171E-3</v>
      </c>
      <c r="P25" s="378"/>
      <c r="Q25" s="378"/>
      <c r="R25" s="379"/>
      <c r="S25" s="120"/>
      <c r="T25" s="120"/>
      <c r="U25" s="182"/>
      <c r="V25" s="182"/>
    </row>
    <row r="26" spans="2:22" s="168" customFormat="1" ht="21" customHeight="1" x14ac:dyDescent="0.15">
      <c r="B26" s="181"/>
      <c r="C26" s="120"/>
      <c r="D26" s="120"/>
      <c r="E26" s="120"/>
      <c r="F26" s="383">
        <f>Data!C88</f>
        <v>700</v>
      </c>
      <c r="G26" s="384"/>
      <c r="H26" s="385"/>
      <c r="I26" s="371">
        <f>Data!R88</f>
        <v>700</v>
      </c>
      <c r="J26" s="372"/>
      <c r="K26" s="373"/>
      <c r="L26" s="371">
        <f>Data!Y88</f>
        <v>0</v>
      </c>
      <c r="M26" s="372"/>
      <c r="N26" s="373"/>
      <c r="O26" s="377">
        <f>'Uncertainty Budget (Depth)'!P22</f>
        <v>1.106612699487344E-2</v>
      </c>
      <c r="P26" s="378"/>
      <c r="Q26" s="378"/>
      <c r="R26" s="379"/>
      <c r="S26" s="120"/>
      <c r="T26" s="120"/>
      <c r="U26" s="182"/>
      <c r="V26" s="182"/>
    </row>
    <row r="27" spans="2:22" s="168" customFormat="1" ht="21" customHeight="1" x14ac:dyDescent="0.15">
      <c r="B27" s="181"/>
      <c r="C27" s="120"/>
      <c r="D27" s="120"/>
      <c r="E27" s="120"/>
      <c r="F27" s="383">
        <f>Data!C89</f>
        <v>800</v>
      </c>
      <c r="G27" s="384"/>
      <c r="H27" s="385"/>
      <c r="I27" s="371">
        <f>Data!R89</f>
        <v>800</v>
      </c>
      <c r="J27" s="372"/>
      <c r="K27" s="373"/>
      <c r="L27" s="371">
        <f>Data!Y89</f>
        <v>0</v>
      </c>
      <c r="M27" s="372"/>
      <c r="N27" s="373"/>
      <c r="O27" s="377">
        <f>'Uncertainty Budget (Depth)'!P23</f>
        <v>1.2225496581598093E-2</v>
      </c>
      <c r="P27" s="378"/>
      <c r="Q27" s="378"/>
      <c r="R27" s="379"/>
      <c r="S27" s="120"/>
      <c r="T27" s="120"/>
      <c r="U27" s="182"/>
      <c r="V27" s="182"/>
    </row>
    <row r="28" spans="2:22" s="168" customFormat="1" ht="21" customHeight="1" x14ac:dyDescent="0.15">
      <c r="B28" s="181"/>
      <c r="C28" s="120"/>
      <c r="D28" s="120"/>
      <c r="E28" s="120"/>
      <c r="F28" s="383">
        <f>Data!C90</f>
        <v>900</v>
      </c>
      <c r="G28" s="384"/>
      <c r="H28" s="385"/>
      <c r="I28" s="371">
        <f>Data!R90</f>
        <v>900</v>
      </c>
      <c r="J28" s="372"/>
      <c r="K28" s="373"/>
      <c r="L28" s="371">
        <f>Data!Y90</f>
        <v>0</v>
      </c>
      <c r="M28" s="372"/>
      <c r="N28" s="373"/>
      <c r="O28" s="377">
        <f>'Uncertainty Budget (Depth)'!P24</f>
        <v>1.3421007165385664E-2</v>
      </c>
      <c r="P28" s="378"/>
      <c r="Q28" s="378"/>
      <c r="R28" s="379"/>
      <c r="S28" s="120"/>
      <c r="T28" s="120"/>
      <c r="U28" s="182"/>
      <c r="V28" s="182"/>
    </row>
    <row r="29" spans="2:22" s="168" customFormat="1" ht="21" customHeight="1" x14ac:dyDescent="0.15">
      <c r="B29" s="181"/>
      <c r="C29" s="184"/>
      <c r="D29" s="184"/>
      <c r="E29" s="184"/>
      <c r="F29" s="383">
        <f>Data!C91</f>
        <v>1000</v>
      </c>
      <c r="G29" s="384"/>
      <c r="H29" s="385"/>
      <c r="I29" s="371">
        <f>Data!R91</f>
        <v>1000</v>
      </c>
      <c r="J29" s="372"/>
      <c r="K29" s="373"/>
      <c r="L29" s="371">
        <f>Data!Y91</f>
        <v>0</v>
      </c>
      <c r="M29" s="372"/>
      <c r="N29" s="373"/>
      <c r="O29" s="377">
        <f>'Uncertainty Budget (Depth)'!P25</f>
        <v>1.4632797636360132E-2</v>
      </c>
      <c r="P29" s="378"/>
      <c r="Q29" s="378"/>
      <c r="R29" s="379"/>
      <c r="S29" s="120"/>
      <c r="T29" s="120"/>
      <c r="U29" s="182"/>
      <c r="V29" s="182"/>
    </row>
    <row r="30" spans="2:22" s="168" customFormat="1" ht="21" customHeight="1" x14ac:dyDescent="0.15">
      <c r="B30" s="185"/>
      <c r="C30" s="185"/>
      <c r="D30" s="185"/>
      <c r="E30" s="185"/>
      <c r="F30" s="400">
        <f>Data!C92</f>
        <v>1500</v>
      </c>
      <c r="G30" s="401"/>
      <c r="H30" s="401"/>
      <c r="I30" s="403">
        <f>Data!R92</f>
        <v>1500.01</v>
      </c>
      <c r="J30" s="404"/>
      <c r="K30" s="405"/>
      <c r="L30" s="403">
        <f>Data!Y92</f>
        <v>9.9999999999909051E-3</v>
      </c>
      <c r="M30" s="404"/>
      <c r="N30" s="405"/>
      <c r="O30" s="406">
        <f>'Uncertainty Budget (Depth)'!P26</f>
        <v>2.101047913145565E-2</v>
      </c>
      <c r="P30" s="407"/>
      <c r="Q30" s="407"/>
      <c r="R30" s="408"/>
      <c r="S30" s="186"/>
      <c r="T30" s="186"/>
      <c r="U30" s="186"/>
    </row>
    <row r="31" spans="2:22" s="168" customFormat="1" ht="17.100000000000001" customHeight="1" x14ac:dyDescent="0.15">
      <c r="B31" s="185"/>
      <c r="C31" s="185"/>
      <c r="D31" s="185"/>
      <c r="E31" s="185"/>
      <c r="F31" s="183"/>
      <c r="G31" s="183"/>
      <c r="H31" s="183"/>
      <c r="I31" s="180"/>
      <c r="J31" s="180"/>
      <c r="K31" s="180"/>
      <c r="L31" s="180"/>
      <c r="M31" s="180"/>
      <c r="N31" s="180"/>
      <c r="O31" s="252"/>
      <c r="P31" s="252"/>
      <c r="Q31" s="252"/>
      <c r="R31" s="252"/>
      <c r="S31" s="186"/>
      <c r="T31" s="186"/>
      <c r="U31" s="186"/>
    </row>
    <row r="32" spans="2:22" s="168" customFormat="1" ht="17.100000000000001" customHeight="1" x14ac:dyDescent="0.15">
      <c r="B32" s="193"/>
      <c r="C32" s="161" t="s">
        <v>49</v>
      </c>
      <c r="D32" s="193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3"/>
    </row>
    <row r="33" spans="1:23" s="168" customFormat="1" ht="17.100000000000001" customHeight="1" x14ac:dyDescent="0.15">
      <c r="B33" s="193"/>
      <c r="C33" s="121" t="s">
        <v>50</v>
      </c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93"/>
    </row>
    <row r="34" spans="1:23" s="168" customFormat="1" ht="17.100000000000001" customHeight="1" x14ac:dyDescent="0.15">
      <c r="B34" s="121" t="s">
        <v>51</v>
      </c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93"/>
    </row>
    <row r="35" spans="1:23" s="168" customFormat="1" ht="17.100000000000001" customHeight="1" x14ac:dyDescent="0.15">
      <c r="A35" s="414" t="s">
        <v>52</v>
      </c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</row>
    <row r="36" spans="1:23" s="168" customFormat="1" ht="17.100000000000001" customHeight="1" x14ac:dyDescent="0.15"/>
    <row r="37" spans="1:23" s="168" customFormat="1" ht="17.100000000000001" customHeight="1" x14ac:dyDescent="0.15"/>
    <row r="38" spans="1:23" s="168" customFormat="1" ht="17.100000000000001" customHeight="1" x14ac:dyDescent="0.15"/>
    <row r="39" spans="1:23" s="168" customFormat="1" ht="17.100000000000001" customHeight="1" x14ac:dyDescent="0.15"/>
    <row r="40" spans="1:23" s="168" customFormat="1" ht="17.100000000000001" customHeight="1" x14ac:dyDescent="0.15"/>
    <row r="41" spans="1:23" s="168" customFormat="1" ht="17.100000000000001" customHeight="1" x14ac:dyDescent="0.15"/>
    <row r="42" spans="1:23" s="168" customFormat="1" ht="17.100000000000001" customHeight="1" x14ac:dyDescent="0.15"/>
    <row r="43" spans="1:23" s="168" customFormat="1" ht="17.100000000000001" customHeight="1" x14ac:dyDescent="0.15"/>
    <row r="44" spans="1:23" s="168" customFormat="1" ht="17.100000000000001" customHeight="1" x14ac:dyDescent="0.15"/>
    <row r="45" spans="1:23" s="168" customFormat="1" ht="17.100000000000001" customHeight="1" x14ac:dyDescent="0.15"/>
    <row r="46" spans="1:23" s="168" customFormat="1" ht="17.100000000000001" customHeight="1" x14ac:dyDescent="0.15"/>
    <row r="47" spans="1:23" s="168" customFormat="1" ht="17.100000000000001" customHeight="1" x14ac:dyDescent="0.15"/>
    <row r="48" spans="1:23" s="168" customFormat="1" ht="17.100000000000001" customHeight="1" x14ac:dyDescent="0.15"/>
    <row r="49" s="168" customFormat="1" ht="17.100000000000001" customHeight="1" x14ac:dyDescent="0.15"/>
    <row r="50" s="168" customFormat="1" ht="17.100000000000001" customHeight="1" x14ac:dyDescent="0.15"/>
    <row r="51" s="168" customFormat="1" ht="17.100000000000001" customHeight="1" x14ac:dyDescent="0.15"/>
    <row r="52" s="168" customFormat="1" ht="17.100000000000001" customHeight="1" x14ac:dyDescent="0.15"/>
    <row r="53" s="168" customFormat="1" ht="17.100000000000001" customHeight="1" x14ac:dyDescent="0.15"/>
    <row r="54" s="168" customFormat="1" ht="17.100000000000001" customHeight="1" x14ac:dyDescent="0.15"/>
    <row r="55" s="168" customFormat="1" ht="17.100000000000001" customHeight="1" x14ac:dyDescent="0.15"/>
    <row r="56" s="168" customFormat="1" ht="17.100000000000001" customHeight="1" x14ac:dyDescent="0.15"/>
    <row r="57" s="168" customFormat="1" ht="17.100000000000001" customHeight="1" x14ac:dyDescent="0.15"/>
    <row r="58" s="168" customFormat="1" ht="17.100000000000001" customHeight="1" x14ac:dyDescent="0.15"/>
    <row r="59" s="168" customFormat="1" ht="17.100000000000001" customHeight="1" x14ac:dyDescent="0.15"/>
    <row r="60" s="168" customFormat="1" ht="17.100000000000001" customHeight="1" x14ac:dyDescent="0.15"/>
    <row r="61" s="168" customFormat="1" ht="17.100000000000001" customHeight="1" x14ac:dyDescent="0.15"/>
    <row r="62" s="168" customFormat="1" ht="17.100000000000001" customHeight="1" x14ac:dyDescent="0.15"/>
    <row r="63" s="168" customFormat="1" ht="17.100000000000001" customHeight="1" x14ac:dyDescent="0.15"/>
    <row r="64" s="168" customFormat="1" ht="17.100000000000001" customHeight="1" x14ac:dyDescent="0.15"/>
    <row r="65" s="168" customFormat="1" ht="17.100000000000001" customHeight="1" x14ac:dyDescent="0.15"/>
    <row r="66" s="168" customFormat="1" ht="17.100000000000001" customHeight="1" x14ac:dyDescent="0.15"/>
    <row r="67" s="168" customFormat="1" ht="17.100000000000001" customHeight="1" x14ac:dyDescent="0.15"/>
    <row r="68" s="168" customFormat="1" ht="17.100000000000001" customHeight="1" x14ac:dyDescent="0.15"/>
    <row r="69" s="168" customFormat="1" ht="17.100000000000001" customHeight="1" x14ac:dyDescent="0.15"/>
    <row r="70" s="168" customFormat="1" ht="17.100000000000001" customHeight="1" x14ac:dyDescent="0.15"/>
    <row r="71" s="168" customFormat="1" ht="17.100000000000001" customHeight="1" x14ac:dyDescent="0.15"/>
    <row r="72" s="168" customFormat="1" ht="17.100000000000001" customHeight="1" x14ac:dyDescent="0.15"/>
    <row r="73" s="168" customFormat="1" ht="17.100000000000001" customHeight="1" x14ac:dyDescent="0.15"/>
    <row r="74" s="168" customFormat="1" ht="17.100000000000001" customHeight="1" x14ac:dyDescent="0.15"/>
    <row r="75" s="168" customFormat="1" ht="17.100000000000001" customHeight="1" x14ac:dyDescent="0.15"/>
    <row r="76" s="168" customFormat="1" ht="17.100000000000001" customHeight="1" x14ac:dyDescent="0.15"/>
    <row r="77" s="168" customFormat="1" ht="17.100000000000001" customHeight="1" x14ac:dyDescent="0.15"/>
    <row r="78" s="168" customFormat="1" ht="17.100000000000001" customHeight="1" x14ac:dyDescent="0.15"/>
    <row r="79" s="168" customFormat="1" ht="17.100000000000001" customHeight="1" x14ac:dyDescent="0.15"/>
    <row r="80" s="168" customFormat="1" ht="17.100000000000001" customHeight="1" x14ac:dyDescent="0.15"/>
    <row r="81" s="168" customFormat="1" ht="17.100000000000001" customHeight="1" x14ac:dyDescent="0.15"/>
    <row r="82" s="168" customFormat="1" ht="17.100000000000001" customHeight="1" x14ac:dyDescent="0.15"/>
    <row r="83" s="168" customFormat="1" ht="17.100000000000001" customHeight="1" x14ac:dyDescent="0.15"/>
    <row r="84" s="168" customFormat="1" ht="17.100000000000001" customHeight="1" x14ac:dyDescent="0.15"/>
    <row r="85" s="168" customFormat="1" ht="17.100000000000001" customHeight="1" x14ac:dyDescent="0.15"/>
    <row r="86" s="168" customFormat="1" ht="17.100000000000001" customHeight="1" x14ac:dyDescent="0.15"/>
    <row r="87" s="168" customFormat="1" ht="17.100000000000001" customHeight="1" x14ac:dyDescent="0.15"/>
    <row r="88" s="168" customFormat="1" ht="17.100000000000001" customHeight="1" x14ac:dyDescent="0.15"/>
    <row r="89" s="168" customFormat="1" ht="17.100000000000001" customHeight="1" x14ac:dyDescent="0.15"/>
    <row r="90" s="168" customFormat="1" ht="17.100000000000001" customHeight="1" x14ac:dyDescent="0.15"/>
    <row r="91" s="168" customFormat="1" ht="17.100000000000001" customHeight="1" x14ac:dyDescent="0.15"/>
    <row r="92" ht="17.100000000000001" customHeight="1" x14ac:dyDescent="0.25"/>
    <row r="93" ht="17.100000000000001" customHeight="1" x14ac:dyDescent="0.25"/>
    <row r="94" ht="17.100000000000001" customHeight="1" x14ac:dyDescent="0.25"/>
    <row r="95" ht="17.100000000000001" customHeight="1" x14ac:dyDescent="0.25"/>
    <row r="96" ht="17.100000000000001" customHeight="1" x14ac:dyDescent="0.25"/>
    <row r="97" ht="17.100000000000001" customHeight="1" x14ac:dyDescent="0.25"/>
    <row r="98" ht="17.100000000000001" customHeight="1" x14ac:dyDescent="0.25"/>
    <row r="99" ht="17.100000000000001" customHeight="1" x14ac:dyDescent="0.25"/>
    <row r="100" ht="17.100000000000001" customHeight="1" x14ac:dyDescent="0.25"/>
    <row r="101" ht="17.100000000000001" customHeight="1" x14ac:dyDescent="0.25"/>
    <row r="102" ht="17.100000000000001" customHeight="1" x14ac:dyDescent="0.25"/>
    <row r="103" ht="17.100000000000001" customHeight="1" x14ac:dyDescent="0.25"/>
    <row r="104" ht="17.100000000000001" customHeight="1" x14ac:dyDescent="0.25"/>
    <row r="105" ht="17.100000000000001" customHeight="1" x14ac:dyDescent="0.25"/>
    <row r="106" ht="17.100000000000001" customHeight="1" x14ac:dyDescent="0.25"/>
    <row r="107" ht="17.100000000000001" customHeight="1" x14ac:dyDescent="0.25"/>
    <row r="108" ht="17.100000000000001" customHeight="1" x14ac:dyDescent="0.25"/>
    <row r="109" ht="17.100000000000001" customHeight="1" x14ac:dyDescent="0.25"/>
    <row r="110" ht="17.100000000000001" customHeight="1" x14ac:dyDescent="0.25"/>
    <row r="111" ht="17.100000000000001" customHeight="1" x14ac:dyDescent="0.25"/>
    <row r="112" ht="17.100000000000001" customHeight="1" x14ac:dyDescent="0.25"/>
    <row r="113" ht="17.100000000000001" customHeight="1" x14ac:dyDescent="0.25"/>
    <row r="114" ht="17.100000000000001" customHeight="1" x14ac:dyDescent="0.25"/>
    <row r="115" ht="17.100000000000001" customHeight="1" x14ac:dyDescent="0.25"/>
    <row r="116" ht="17.100000000000001" customHeight="1" x14ac:dyDescent="0.25"/>
    <row r="117" ht="17.100000000000001" customHeight="1" x14ac:dyDescent="0.25"/>
    <row r="118" ht="17.100000000000001" customHeight="1" x14ac:dyDescent="0.25"/>
    <row r="119" ht="17.100000000000001" customHeight="1" x14ac:dyDescent="0.25"/>
    <row r="120" ht="17.100000000000001" customHeight="1" x14ac:dyDescent="0.25"/>
    <row r="121" ht="17.100000000000001" customHeight="1" x14ac:dyDescent="0.25"/>
    <row r="122" ht="17.100000000000001" customHeight="1" x14ac:dyDescent="0.25"/>
    <row r="123" ht="17.100000000000001" customHeight="1" x14ac:dyDescent="0.25"/>
    <row r="124" ht="17.100000000000001" customHeight="1" x14ac:dyDescent="0.25"/>
    <row r="125" ht="17.100000000000001" customHeight="1" x14ac:dyDescent="0.25"/>
    <row r="126" ht="17.100000000000001" customHeight="1" x14ac:dyDescent="0.25"/>
    <row r="127" ht="17.100000000000001" customHeight="1" x14ac:dyDescent="0.25"/>
    <row r="128" ht="17.100000000000001" customHeight="1" x14ac:dyDescent="0.25"/>
    <row r="129" ht="17.100000000000001" customHeight="1" x14ac:dyDescent="0.25"/>
    <row r="130" ht="17.100000000000001" customHeight="1" x14ac:dyDescent="0.25"/>
    <row r="131" ht="17.100000000000001" customHeight="1" x14ac:dyDescent="0.25"/>
    <row r="132" ht="17.100000000000001" customHeight="1" x14ac:dyDescent="0.25"/>
    <row r="133" ht="17.100000000000001" customHeight="1" x14ac:dyDescent="0.25"/>
    <row r="134" ht="17.100000000000001" customHeight="1" x14ac:dyDescent="0.25"/>
    <row r="135" ht="17.100000000000001" customHeight="1" x14ac:dyDescent="0.25"/>
    <row r="136" ht="17.100000000000001" customHeight="1" x14ac:dyDescent="0.25"/>
    <row r="137" ht="17.100000000000001" customHeight="1" x14ac:dyDescent="0.25"/>
    <row r="138" ht="17.100000000000001" customHeight="1" x14ac:dyDescent="0.25"/>
    <row r="139" ht="17.100000000000001" customHeight="1" x14ac:dyDescent="0.25"/>
    <row r="140" ht="17.100000000000001" customHeight="1" x14ac:dyDescent="0.25"/>
    <row r="141" ht="17.100000000000001" customHeight="1" x14ac:dyDescent="0.25"/>
    <row r="142" ht="17.100000000000001" customHeight="1" x14ac:dyDescent="0.25"/>
    <row r="143" ht="17.100000000000001" customHeight="1" x14ac:dyDescent="0.25"/>
    <row r="144" ht="17.100000000000001" customHeight="1" x14ac:dyDescent="0.25"/>
    <row r="145" ht="17.100000000000001" customHeight="1" x14ac:dyDescent="0.25"/>
    <row r="146" ht="17.100000000000001" customHeight="1" x14ac:dyDescent="0.25"/>
    <row r="147" ht="17.100000000000001" customHeight="1" x14ac:dyDescent="0.25"/>
    <row r="148" ht="17.100000000000001" customHeight="1" x14ac:dyDescent="0.25"/>
    <row r="149" ht="17.100000000000001" customHeight="1" x14ac:dyDescent="0.25"/>
    <row r="150" ht="17.100000000000001" customHeight="1" x14ac:dyDescent="0.25"/>
    <row r="151" ht="17.100000000000001" customHeight="1" x14ac:dyDescent="0.25"/>
    <row r="152" ht="17.100000000000001" customHeight="1" x14ac:dyDescent="0.25"/>
    <row r="153" ht="17.100000000000001" customHeight="1" x14ac:dyDescent="0.25"/>
    <row r="154" ht="17.100000000000001" customHeight="1" x14ac:dyDescent="0.25"/>
    <row r="155" ht="17.100000000000001" customHeight="1" x14ac:dyDescent="0.25"/>
    <row r="156" ht="17.100000000000001" customHeight="1" x14ac:dyDescent="0.25"/>
    <row r="157" ht="17.100000000000001" customHeight="1" x14ac:dyDescent="0.25"/>
    <row r="158" ht="17.100000000000001" customHeight="1" x14ac:dyDescent="0.25"/>
    <row r="159" ht="17.100000000000001" customHeight="1" x14ac:dyDescent="0.25"/>
    <row r="160" ht="17.100000000000001" customHeight="1" x14ac:dyDescent="0.25"/>
    <row r="161" ht="17.100000000000001" customHeight="1" x14ac:dyDescent="0.25"/>
    <row r="162" ht="17.100000000000001" customHeight="1" x14ac:dyDescent="0.25"/>
    <row r="163" ht="17.100000000000001" customHeight="1" x14ac:dyDescent="0.25"/>
    <row r="164" ht="17.100000000000001" customHeight="1" x14ac:dyDescent="0.25"/>
    <row r="165" ht="17.100000000000001" customHeight="1" x14ac:dyDescent="0.25"/>
    <row r="166" ht="17.100000000000001" customHeight="1" x14ac:dyDescent="0.25"/>
    <row r="167" ht="17.100000000000001" customHeight="1" x14ac:dyDescent="0.25"/>
    <row r="168" ht="17.100000000000001" customHeight="1" x14ac:dyDescent="0.25"/>
    <row r="169" ht="17.100000000000001" customHeight="1" x14ac:dyDescent="0.25"/>
    <row r="170" ht="17.100000000000001" customHeight="1" x14ac:dyDescent="0.25"/>
    <row r="171" ht="17.100000000000001" customHeight="1" x14ac:dyDescent="0.25"/>
    <row r="172" ht="17.100000000000001" customHeight="1" x14ac:dyDescent="0.25"/>
    <row r="173" ht="17.100000000000001" customHeight="1" x14ac:dyDescent="0.25"/>
    <row r="174" ht="17.100000000000001" customHeight="1" x14ac:dyDescent="0.25"/>
    <row r="175" ht="17.100000000000001" customHeight="1" x14ac:dyDescent="0.25"/>
    <row r="176" ht="17.100000000000001" customHeight="1" x14ac:dyDescent="0.25"/>
    <row r="177" ht="17.100000000000001" customHeight="1" x14ac:dyDescent="0.25"/>
    <row r="178" ht="17.100000000000001" customHeight="1" x14ac:dyDescent="0.25"/>
    <row r="179" ht="17.100000000000001" customHeight="1" x14ac:dyDescent="0.25"/>
    <row r="180" ht="17.100000000000001" customHeight="1" x14ac:dyDescent="0.25"/>
    <row r="181" ht="17.100000000000001" customHeight="1" x14ac:dyDescent="0.25"/>
    <row r="182" ht="17.100000000000001" customHeight="1" x14ac:dyDescent="0.25"/>
    <row r="183" ht="17.100000000000001" customHeight="1" x14ac:dyDescent="0.25"/>
    <row r="184" ht="17.100000000000001" customHeight="1" x14ac:dyDescent="0.25"/>
    <row r="185" ht="17.100000000000001" customHeight="1" x14ac:dyDescent="0.25"/>
    <row r="186" ht="17.100000000000001" customHeight="1" x14ac:dyDescent="0.25"/>
    <row r="187" ht="17.100000000000001" customHeight="1" x14ac:dyDescent="0.25"/>
    <row r="188" ht="17.100000000000001" customHeight="1" x14ac:dyDescent="0.25"/>
    <row r="189" ht="17.100000000000001" customHeight="1" x14ac:dyDescent="0.25"/>
    <row r="190" ht="17.100000000000001" customHeight="1" x14ac:dyDescent="0.25"/>
    <row r="191" ht="17.100000000000001" customHeight="1" x14ac:dyDescent="0.25"/>
    <row r="192" ht="17.100000000000001" customHeight="1" x14ac:dyDescent="0.25"/>
    <row r="193" ht="17.100000000000001" customHeight="1" x14ac:dyDescent="0.25"/>
    <row r="194" ht="17.100000000000001" customHeight="1" x14ac:dyDescent="0.25"/>
    <row r="195" ht="17.100000000000001" customHeight="1" x14ac:dyDescent="0.25"/>
    <row r="196" ht="17.100000000000001" customHeight="1" x14ac:dyDescent="0.25"/>
    <row r="197" ht="17.100000000000001" customHeight="1" x14ac:dyDescent="0.25"/>
    <row r="198" ht="17.100000000000001" customHeight="1" x14ac:dyDescent="0.25"/>
    <row r="199" ht="17.100000000000001" customHeight="1" x14ac:dyDescent="0.25"/>
    <row r="200" ht="17.100000000000001" customHeight="1" x14ac:dyDescent="0.25"/>
    <row r="201" ht="17.100000000000001" customHeight="1" x14ac:dyDescent="0.25"/>
    <row r="202" ht="17.100000000000001" customHeight="1" x14ac:dyDescent="0.25"/>
    <row r="203" ht="17.100000000000001" customHeight="1" x14ac:dyDescent="0.25"/>
    <row r="204" ht="17.100000000000001" customHeight="1" x14ac:dyDescent="0.25"/>
    <row r="205" ht="17.100000000000001" customHeight="1" x14ac:dyDescent="0.25"/>
    <row r="206" ht="17.100000000000001" customHeight="1" x14ac:dyDescent="0.25"/>
    <row r="207" ht="17.100000000000001" customHeight="1" x14ac:dyDescent="0.25"/>
    <row r="208" ht="17.100000000000001" customHeight="1" x14ac:dyDescent="0.25"/>
    <row r="209" ht="17.100000000000001" customHeight="1" x14ac:dyDescent="0.25"/>
    <row r="210" ht="17.100000000000001" customHeight="1" x14ac:dyDescent="0.25"/>
    <row r="211" ht="17.100000000000001" customHeight="1" x14ac:dyDescent="0.25"/>
    <row r="212" ht="17.100000000000001" customHeight="1" x14ac:dyDescent="0.25"/>
    <row r="213" ht="17.100000000000001" customHeight="1" x14ac:dyDescent="0.25"/>
    <row r="214" ht="17.100000000000001" customHeight="1" x14ac:dyDescent="0.25"/>
    <row r="215" ht="17.100000000000001" customHeight="1" x14ac:dyDescent="0.25"/>
    <row r="216" ht="17.100000000000001" customHeight="1" x14ac:dyDescent="0.25"/>
    <row r="217" ht="17.100000000000001" customHeight="1" x14ac:dyDescent="0.25"/>
    <row r="218" ht="17.100000000000001" customHeight="1" x14ac:dyDescent="0.25"/>
    <row r="219" ht="17.100000000000001" customHeight="1" x14ac:dyDescent="0.25"/>
    <row r="220" ht="17.100000000000001" customHeight="1" x14ac:dyDescent="0.25"/>
    <row r="221" ht="17.100000000000001" customHeight="1" x14ac:dyDescent="0.25"/>
    <row r="222" ht="17.100000000000001" customHeight="1" x14ac:dyDescent="0.25"/>
    <row r="223" ht="17.100000000000001" customHeight="1" x14ac:dyDescent="0.25"/>
    <row r="224" ht="17.100000000000001" customHeight="1" x14ac:dyDescent="0.25"/>
    <row r="225" ht="17.100000000000001" customHeight="1" x14ac:dyDescent="0.25"/>
    <row r="226" ht="17.100000000000001" customHeight="1" x14ac:dyDescent="0.25"/>
    <row r="227" ht="17.100000000000001" customHeight="1" x14ac:dyDescent="0.25"/>
    <row r="228" ht="17.100000000000001" customHeight="1" x14ac:dyDescent="0.25"/>
    <row r="229" ht="17.100000000000001" customHeight="1" x14ac:dyDescent="0.25"/>
    <row r="230" ht="17.100000000000001" customHeight="1" x14ac:dyDescent="0.25"/>
    <row r="231" ht="17.100000000000001" customHeight="1" x14ac:dyDescent="0.25"/>
    <row r="232" ht="17.100000000000001" customHeight="1" x14ac:dyDescent="0.25"/>
    <row r="233" ht="17.100000000000001" customHeight="1" x14ac:dyDescent="0.25"/>
    <row r="234" ht="17.100000000000001" customHeight="1" x14ac:dyDescent="0.25"/>
    <row r="235" ht="17.100000000000001" customHeight="1" x14ac:dyDescent="0.25"/>
    <row r="236" ht="17.100000000000001" customHeight="1" x14ac:dyDescent="0.25"/>
    <row r="237" ht="17.100000000000001" customHeight="1" x14ac:dyDescent="0.25"/>
    <row r="238" ht="17.100000000000001" customHeight="1" x14ac:dyDescent="0.25"/>
    <row r="239" ht="17.100000000000001" customHeight="1" x14ac:dyDescent="0.25"/>
    <row r="240" ht="17.100000000000001" customHeight="1" x14ac:dyDescent="0.25"/>
    <row r="241" ht="17.100000000000001" customHeight="1" x14ac:dyDescent="0.25"/>
    <row r="242" ht="17.100000000000001" customHeight="1" x14ac:dyDescent="0.25"/>
    <row r="243" ht="17.100000000000001" customHeight="1" x14ac:dyDescent="0.25"/>
    <row r="244" ht="17.100000000000001" customHeight="1" x14ac:dyDescent="0.25"/>
    <row r="245" ht="17.100000000000001" customHeight="1" x14ac:dyDescent="0.25"/>
    <row r="246" ht="17.100000000000001" customHeight="1" x14ac:dyDescent="0.25"/>
    <row r="247" ht="17.100000000000001" customHeight="1" x14ac:dyDescent="0.25"/>
    <row r="248" ht="17.100000000000001" customHeight="1" x14ac:dyDescent="0.25"/>
    <row r="249" ht="17.100000000000001" customHeight="1" x14ac:dyDescent="0.25"/>
    <row r="250" ht="17.100000000000001" customHeight="1" x14ac:dyDescent="0.25"/>
    <row r="251" ht="17.100000000000001" customHeight="1" x14ac:dyDescent="0.25"/>
    <row r="252" ht="17.100000000000001" customHeight="1" x14ac:dyDescent="0.25"/>
    <row r="253" ht="17.100000000000001" customHeight="1" x14ac:dyDescent="0.25"/>
    <row r="254" ht="17.100000000000001" customHeight="1" x14ac:dyDescent="0.25"/>
    <row r="255" ht="17.100000000000001" customHeight="1" x14ac:dyDescent="0.25"/>
    <row r="256" ht="17.100000000000001" customHeight="1" x14ac:dyDescent="0.25"/>
    <row r="257" ht="17.100000000000001" customHeight="1" x14ac:dyDescent="0.25"/>
    <row r="258" ht="17.100000000000001" customHeight="1" x14ac:dyDescent="0.25"/>
    <row r="259" ht="17.100000000000001" customHeight="1" x14ac:dyDescent="0.25"/>
    <row r="260" ht="17.100000000000001" customHeight="1" x14ac:dyDescent="0.25"/>
    <row r="261" ht="17.100000000000001" customHeight="1" x14ac:dyDescent="0.25"/>
    <row r="262" ht="17.100000000000001" customHeight="1" x14ac:dyDescent="0.25"/>
    <row r="263" ht="17.100000000000001" customHeight="1" x14ac:dyDescent="0.25"/>
    <row r="264" ht="17.100000000000001" customHeight="1" x14ac:dyDescent="0.25"/>
    <row r="265" ht="17.100000000000001" customHeight="1" x14ac:dyDescent="0.25"/>
    <row r="266" ht="17.100000000000001" customHeight="1" x14ac:dyDescent="0.25"/>
    <row r="267" ht="17.100000000000001" customHeight="1" x14ac:dyDescent="0.25"/>
    <row r="268" ht="17.100000000000001" customHeight="1" x14ac:dyDescent="0.25"/>
    <row r="269" ht="17.100000000000001" customHeight="1" x14ac:dyDescent="0.25"/>
    <row r="270" ht="17.100000000000001" customHeight="1" x14ac:dyDescent="0.25"/>
    <row r="271" ht="17.100000000000001" customHeight="1" x14ac:dyDescent="0.25"/>
    <row r="272" ht="17.100000000000001" customHeight="1" x14ac:dyDescent="0.25"/>
    <row r="273" ht="17.100000000000001" customHeight="1" x14ac:dyDescent="0.25"/>
    <row r="274" ht="17.100000000000001" customHeight="1" x14ac:dyDescent="0.25"/>
    <row r="275" ht="17.100000000000001" customHeight="1" x14ac:dyDescent="0.25"/>
    <row r="276" ht="17.100000000000001" customHeight="1" x14ac:dyDescent="0.25"/>
    <row r="277" ht="17.100000000000001" customHeight="1" x14ac:dyDescent="0.25"/>
    <row r="278" ht="17.100000000000001" customHeight="1" x14ac:dyDescent="0.25"/>
    <row r="279" ht="17.100000000000001" customHeight="1" x14ac:dyDescent="0.25"/>
    <row r="280" ht="17.100000000000001" customHeight="1" x14ac:dyDescent="0.25"/>
    <row r="281" ht="17.100000000000001" customHeight="1" x14ac:dyDescent="0.25"/>
    <row r="282" ht="17.100000000000001" customHeight="1" x14ac:dyDescent="0.25"/>
    <row r="283" ht="17.100000000000001" customHeight="1" x14ac:dyDescent="0.25"/>
    <row r="284" ht="17.100000000000001" customHeight="1" x14ac:dyDescent="0.25"/>
    <row r="285" ht="17.100000000000001" customHeight="1" x14ac:dyDescent="0.25"/>
    <row r="286" ht="17.100000000000001" customHeight="1" x14ac:dyDescent="0.25"/>
    <row r="287" ht="17.100000000000001" customHeight="1" x14ac:dyDescent="0.25"/>
  </sheetData>
  <mergeCells count="88">
    <mergeCell ref="O25:R25"/>
    <mergeCell ref="F26:H26"/>
    <mergeCell ref="F27:H27"/>
    <mergeCell ref="I27:K27"/>
    <mergeCell ref="L27:N27"/>
    <mergeCell ref="O27:R27"/>
    <mergeCell ref="F28:H28"/>
    <mergeCell ref="I28:K28"/>
    <mergeCell ref="L28:N28"/>
    <mergeCell ref="O28:R28"/>
    <mergeCell ref="A35:W35"/>
    <mergeCell ref="F29:H29"/>
    <mergeCell ref="I29:K29"/>
    <mergeCell ref="L29:N29"/>
    <mergeCell ref="O29:R29"/>
    <mergeCell ref="F30:H30"/>
    <mergeCell ref="I30:K30"/>
    <mergeCell ref="L30:N30"/>
    <mergeCell ref="O30:R30"/>
    <mergeCell ref="F22:H22"/>
    <mergeCell ref="I22:K22"/>
    <mergeCell ref="L22:N22"/>
    <mergeCell ref="O22:R22"/>
    <mergeCell ref="O26:R26"/>
    <mergeCell ref="F23:H23"/>
    <mergeCell ref="I23:K23"/>
    <mergeCell ref="F24:H24"/>
    <mergeCell ref="I26:K26"/>
    <mergeCell ref="L26:N26"/>
    <mergeCell ref="I24:K24"/>
    <mergeCell ref="L24:N24"/>
    <mergeCell ref="O24:R24"/>
    <mergeCell ref="F25:H25"/>
    <mergeCell ref="I25:K25"/>
    <mergeCell ref="L25:N25"/>
    <mergeCell ref="L23:N23"/>
    <mergeCell ref="O23:R23"/>
    <mergeCell ref="L19:N19"/>
    <mergeCell ref="O19:R19"/>
    <mergeCell ref="L18:N18"/>
    <mergeCell ref="O18:R18"/>
    <mergeCell ref="L21:N21"/>
    <mergeCell ref="L20:N20"/>
    <mergeCell ref="O21:R21"/>
    <mergeCell ref="F17:H17"/>
    <mergeCell ref="I17:K17"/>
    <mergeCell ref="L17:N17"/>
    <mergeCell ref="O17:R17"/>
    <mergeCell ref="O20:R20"/>
    <mergeCell ref="F18:H18"/>
    <mergeCell ref="F19:H19"/>
    <mergeCell ref="I19:K19"/>
    <mergeCell ref="F21:H21"/>
    <mergeCell ref="I21:K21"/>
    <mergeCell ref="F20:H20"/>
    <mergeCell ref="I20:K20"/>
    <mergeCell ref="I18:K18"/>
    <mergeCell ref="F15:H15"/>
    <mergeCell ref="I15:K15"/>
    <mergeCell ref="L15:N15"/>
    <mergeCell ref="O15:R15"/>
    <mergeCell ref="F16:H16"/>
    <mergeCell ref="I16:K16"/>
    <mergeCell ref="L16:N16"/>
    <mergeCell ref="O16:R16"/>
    <mergeCell ref="F13:H13"/>
    <mergeCell ref="I13:K13"/>
    <mergeCell ref="L13:N13"/>
    <mergeCell ref="O13:R13"/>
    <mergeCell ref="F14:H14"/>
    <mergeCell ref="I14:K14"/>
    <mergeCell ref="L14:N14"/>
    <mergeCell ref="O14:R14"/>
    <mergeCell ref="F9:H10"/>
    <mergeCell ref="I9:K10"/>
    <mergeCell ref="L9:N10"/>
    <mergeCell ref="O9:R10"/>
    <mergeCell ref="A3:W3"/>
    <mergeCell ref="G5:K5"/>
    <mergeCell ref="P8:Q8"/>
    <mergeCell ref="O11:R11"/>
    <mergeCell ref="F12:H12"/>
    <mergeCell ref="I12:K12"/>
    <mergeCell ref="L12:N12"/>
    <mergeCell ref="O12:R12"/>
    <mergeCell ref="F11:H11"/>
    <mergeCell ref="I11:K11"/>
    <mergeCell ref="L11:N11"/>
  </mergeCells>
  <phoneticPr fontId="45" type="noConversion"/>
  <pageMargins left="0.31496062992125984" right="0.31496062992125984" top="0.98425196850393704" bottom="0.19685039370078741" header="0.31496062992125984" footer="0.11811023622047245"/>
  <pageSetup paperSize="9" orientation="portrait" horizontalDpi="1200" verticalDpi="1200" r:id="rId1"/>
  <headerFooter>
    <oddFooter>&amp;R&amp;"Gulim,Regular"&amp;10SP-FM-04-15 REV.0</oddFooter>
  </headerFooter>
  <extLst>
    <ext xmlns:mx="http://schemas.microsoft.com/office/mac/excel/2008/main" uri="{64002731-A6B0-56B0-2670-7721B7C09600}">
      <mx:PLV Mode="1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21"/>
  <sheetViews>
    <sheetView topLeftCell="B1" workbookViewId="0">
      <selection activeCell="O7" sqref="O7:O26"/>
    </sheetView>
  </sheetViews>
  <sheetFormatPr defaultColWidth="1.140625" defaultRowHeight="15" x14ac:dyDescent="0.25"/>
  <cols>
    <col min="1" max="1" width="1.140625" style="18" customWidth="1"/>
    <col min="2" max="16" width="8.7109375" style="18" customWidth="1"/>
    <col min="17" max="17" width="1.42578125" style="18" customWidth="1"/>
    <col min="18" max="23" width="9" customWidth="1"/>
    <col min="24" max="252" width="9" style="18" customWidth="1"/>
    <col min="253" max="253" width="1.140625" style="18" customWidth="1"/>
  </cols>
  <sheetData>
    <row r="1" spans="1:253" x14ac:dyDescent="0.25">
      <c r="B1" s="19"/>
      <c r="C1" s="19"/>
      <c r="D1" s="19"/>
      <c r="E1" s="19"/>
    </row>
    <row r="2" spans="1:253" ht="23.25" x14ac:dyDescent="0.25">
      <c r="B2" s="421" t="s">
        <v>79</v>
      </c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</row>
    <row r="3" spans="1:253" x14ac:dyDescent="0.25">
      <c r="B3" s="422"/>
      <c r="C3" s="422"/>
      <c r="D3" s="422"/>
      <c r="E3" s="422"/>
      <c r="F3" s="20"/>
      <c r="G3" s="20"/>
      <c r="P3" s="20"/>
    </row>
    <row r="4" spans="1:253" x14ac:dyDescent="0.25">
      <c r="B4" s="423" t="s">
        <v>7</v>
      </c>
      <c r="C4" s="424"/>
      <c r="D4" s="423" t="s">
        <v>95</v>
      </c>
      <c r="E4" s="424"/>
      <c r="F4" s="425" t="s">
        <v>22</v>
      </c>
      <c r="G4" s="426"/>
      <c r="H4" s="423" t="s">
        <v>23</v>
      </c>
      <c r="I4" s="424"/>
      <c r="J4" s="423" t="s">
        <v>8</v>
      </c>
      <c r="K4" s="424"/>
      <c r="L4" s="427" t="s">
        <v>9</v>
      </c>
      <c r="M4" s="427" t="s">
        <v>10</v>
      </c>
      <c r="N4" s="427" t="s">
        <v>96</v>
      </c>
      <c r="O4" s="427" t="s">
        <v>97</v>
      </c>
      <c r="P4" s="196" t="s">
        <v>98</v>
      </c>
      <c r="X4" s="21"/>
      <c r="Y4" s="21"/>
      <c r="Z4" s="21"/>
    </row>
    <row r="5" spans="1:253" x14ac:dyDescent="0.25">
      <c r="B5" s="417" t="s">
        <v>99</v>
      </c>
      <c r="C5" s="418"/>
      <c r="D5" s="417" t="s">
        <v>99</v>
      </c>
      <c r="E5" s="418"/>
      <c r="F5" s="429" t="s">
        <v>99</v>
      </c>
      <c r="G5" s="430"/>
      <c r="H5" s="417" t="s">
        <v>99</v>
      </c>
      <c r="I5" s="418"/>
      <c r="J5" s="417" t="s">
        <v>99</v>
      </c>
      <c r="K5" s="418"/>
      <c r="L5" s="428"/>
      <c r="M5" s="428"/>
      <c r="N5" s="428"/>
      <c r="O5" s="428"/>
      <c r="P5" s="197" t="s">
        <v>99</v>
      </c>
      <c r="X5" s="21"/>
      <c r="Y5" s="21"/>
      <c r="Z5" s="21"/>
    </row>
    <row r="6" spans="1:253" ht="18.75" x14ac:dyDescent="0.25">
      <c r="B6" s="419" t="s">
        <v>4</v>
      </c>
      <c r="C6" s="420"/>
      <c r="D6" s="22" t="s">
        <v>4</v>
      </c>
      <c r="E6" s="23" t="s">
        <v>10</v>
      </c>
      <c r="F6" s="22" t="s">
        <v>4</v>
      </c>
      <c r="G6" s="23" t="s">
        <v>10</v>
      </c>
      <c r="H6" s="22" t="s">
        <v>4</v>
      </c>
      <c r="I6" s="23" t="s">
        <v>10</v>
      </c>
      <c r="J6" s="22" t="s">
        <v>4</v>
      </c>
      <c r="K6" s="23" t="s">
        <v>10</v>
      </c>
      <c r="L6" s="22" t="s">
        <v>4</v>
      </c>
      <c r="M6" s="22" t="s">
        <v>4</v>
      </c>
      <c r="N6" s="22" t="s">
        <v>4</v>
      </c>
      <c r="O6" s="24" t="s">
        <v>4</v>
      </c>
      <c r="P6" s="198" t="s">
        <v>4</v>
      </c>
      <c r="Q6" s="25"/>
      <c r="X6" s="21"/>
      <c r="Y6" s="21"/>
      <c r="Z6" s="21"/>
    </row>
    <row r="7" spans="1:253" ht="18.75" x14ac:dyDescent="0.25">
      <c r="A7" s="21"/>
      <c r="B7" s="415">
        <f>Data!C25</f>
        <v>0</v>
      </c>
      <c r="C7" s="416"/>
      <c r="D7" s="51">
        <f>'Cert of STD'!K24</f>
        <v>5.9999999999999995E-5</v>
      </c>
      <c r="E7" s="27">
        <f t="shared" ref="E7:E20" si="0">D7/2</f>
        <v>2.9999999999999997E-5</v>
      </c>
      <c r="F7" s="27">
        <f t="shared" ref="F7:F25" si="1">((B7)*(11.5*10^-6)*1)</f>
        <v>0</v>
      </c>
      <c r="G7" s="27">
        <f t="shared" ref="G7:G20" si="2">F7/SQRT(3)</f>
        <v>0</v>
      </c>
      <c r="H7" s="199">
        <f>Data!N8/2</f>
        <v>5.0000000000000001E-3</v>
      </c>
      <c r="I7" s="28">
        <f t="shared" ref="I7:I20" si="3">(H7/SQRT(3))</f>
        <v>2.886751345948129E-3</v>
      </c>
      <c r="J7" s="199">
        <f>Data!U25</f>
        <v>0</v>
      </c>
      <c r="K7" s="27">
        <f t="shared" ref="K7:K20" si="4">J7/1</f>
        <v>0</v>
      </c>
      <c r="L7" s="27">
        <f>SQRT(E7^2+G7^2+I7^2+K7^2)</f>
        <v>2.8869072263121541E-3</v>
      </c>
      <c r="M7" s="29">
        <f t="shared" ref="M7:M20" si="5">K7/1</f>
        <v>0</v>
      </c>
      <c r="N7" s="30" t="str">
        <f>IF(K7=0,"∞",(L7^4/(K7^4/3)))</f>
        <v>∞</v>
      </c>
      <c r="O7" s="26">
        <f>IF(N7="∞",2,_xlfn.T.INV.2T(0.0455,N7))</f>
        <v>2</v>
      </c>
      <c r="P7" s="200">
        <f>L7*O7</f>
        <v>5.7738144526243082E-3</v>
      </c>
      <c r="Q7" s="25"/>
      <c r="X7" s="21"/>
      <c r="Y7" s="21"/>
      <c r="Z7" s="21"/>
    </row>
    <row r="8" spans="1:253" ht="18.75" x14ac:dyDescent="0.25">
      <c r="A8" s="21"/>
      <c r="B8" s="415">
        <f>Data!C26</f>
        <v>1</v>
      </c>
      <c r="C8" s="416"/>
      <c r="D8" s="51">
        <f>'Cert of STD'!K24</f>
        <v>5.9999999999999995E-5</v>
      </c>
      <c r="E8" s="27">
        <f t="shared" si="0"/>
        <v>2.9999999999999997E-5</v>
      </c>
      <c r="F8" s="27">
        <f t="shared" si="1"/>
        <v>1.15E-5</v>
      </c>
      <c r="G8" s="27">
        <f t="shared" si="2"/>
        <v>6.6395280956806965E-6</v>
      </c>
      <c r="H8" s="199">
        <f>H7</f>
        <v>5.0000000000000001E-3</v>
      </c>
      <c r="I8" s="28">
        <f t="shared" si="3"/>
        <v>2.886751345948129E-3</v>
      </c>
      <c r="J8" s="199">
        <f>Data!U26</f>
        <v>0</v>
      </c>
      <c r="K8" s="27">
        <f t="shared" si="4"/>
        <v>0</v>
      </c>
      <c r="L8" s="27">
        <f t="shared" ref="L8:L16" si="6">SQRT(E8^2+G8^2+I8^2+K8^2)</f>
        <v>2.8869148613470865E-3</v>
      </c>
      <c r="M8" s="29">
        <f t="shared" si="5"/>
        <v>0</v>
      </c>
      <c r="N8" s="30" t="str">
        <f t="shared" ref="N8:N26" si="7">IF(K8=0,"∞",(L8^4/(K8^4/3)))</f>
        <v>∞</v>
      </c>
      <c r="O8" s="26">
        <f t="shared" ref="O8:O26" si="8">IF(N8="∞",2,_xlfn.T.INV.2T(0.0455,N8))</f>
        <v>2</v>
      </c>
      <c r="P8" s="200">
        <f t="shared" ref="P8:P25" si="9">L8*O8</f>
        <v>5.773829722694173E-3</v>
      </c>
      <c r="Q8" s="25"/>
      <c r="X8" s="21"/>
      <c r="Y8" s="21"/>
      <c r="Z8" s="21"/>
    </row>
    <row r="9" spans="1:253" ht="18.75" x14ac:dyDescent="0.25">
      <c r="A9" s="21"/>
      <c r="B9" s="415">
        <f>Data!C27</f>
        <v>1.5</v>
      </c>
      <c r="C9" s="416"/>
      <c r="D9" s="51">
        <f>'Cert of STD'!K19</f>
        <v>5.9999999999999995E-5</v>
      </c>
      <c r="E9" s="27">
        <f t="shared" si="0"/>
        <v>2.9999999999999997E-5</v>
      </c>
      <c r="F9" s="27">
        <f t="shared" si="1"/>
        <v>1.7249999999999999E-5</v>
      </c>
      <c r="G9" s="27">
        <f t="shared" si="2"/>
        <v>9.9592921435210452E-6</v>
      </c>
      <c r="H9" s="199">
        <f t="shared" ref="H9:H25" si="10">H8</f>
        <v>5.0000000000000001E-3</v>
      </c>
      <c r="I9" s="28">
        <f t="shared" si="3"/>
        <v>2.886751345948129E-3</v>
      </c>
      <c r="J9" s="199">
        <f>Data!U27</f>
        <v>0</v>
      </c>
      <c r="K9" s="27">
        <f t="shared" si="4"/>
        <v>0</v>
      </c>
      <c r="L9" s="27">
        <f t="shared" si="6"/>
        <v>2.8869244051123568E-3</v>
      </c>
      <c r="M9" s="29">
        <f t="shared" si="5"/>
        <v>0</v>
      </c>
      <c r="N9" s="30" t="str">
        <f t="shared" si="7"/>
        <v>∞</v>
      </c>
      <c r="O9" s="26">
        <f t="shared" si="8"/>
        <v>2</v>
      </c>
      <c r="P9" s="200">
        <f t="shared" si="9"/>
        <v>5.7738488102247135E-3</v>
      </c>
      <c r="Q9" s="25"/>
      <c r="X9" s="21"/>
      <c r="Y9" s="21"/>
      <c r="Z9" s="21"/>
    </row>
    <row r="10" spans="1:253" ht="18.75" x14ac:dyDescent="0.25">
      <c r="A10" s="21"/>
      <c r="B10" s="415">
        <f>Data!C28</f>
        <v>5</v>
      </c>
      <c r="C10" s="416"/>
      <c r="D10" s="51">
        <f>'Cert of STD'!K28</f>
        <v>5.9999999999999995E-5</v>
      </c>
      <c r="E10" s="27">
        <f t="shared" si="0"/>
        <v>2.9999999999999997E-5</v>
      </c>
      <c r="F10" s="27">
        <f t="shared" si="1"/>
        <v>5.7500000000000002E-5</v>
      </c>
      <c r="G10" s="27">
        <f t="shared" si="2"/>
        <v>3.3197640478403482E-5</v>
      </c>
      <c r="H10" s="199">
        <f t="shared" si="10"/>
        <v>5.0000000000000001E-3</v>
      </c>
      <c r="I10" s="28">
        <f t="shared" si="3"/>
        <v>2.886751345948129E-3</v>
      </c>
      <c r="J10" s="199">
        <f>Data!U28</f>
        <v>0</v>
      </c>
      <c r="K10" s="27">
        <f t="shared" si="4"/>
        <v>0</v>
      </c>
      <c r="L10" s="27">
        <f t="shared" si="6"/>
        <v>2.8870980961281292E-3</v>
      </c>
      <c r="M10" s="29">
        <f t="shared" si="5"/>
        <v>0</v>
      </c>
      <c r="N10" s="30" t="str">
        <f t="shared" si="7"/>
        <v>∞</v>
      </c>
      <c r="O10" s="26">
        <f t="shared" si="8"/>
        <v>2</v>
      </c>
      <c r="P10" s="200">
        <f t="shared" si="9"/>
        <v>5.7741961922562583E-3</v>
      </c>
      <c r="Q10" s="25"/>
      <c r="X10" s="21"/>
      <c r="Y10" s="21"/>
      <c r="Z10" s="21"/>
    </row>
    <row r="11" spans="1:253" ht="18.75" x14ac:dyDescent="0.25">
      <c r="A11" s="21"/>
      <c r="B11" s="415">
        <f>Data!C29</f>
        <v>10</v>
      </c>
      <c r="C11" s="416"/>
      <c r="D11" s="51">
        <f>'Cert of STD'!K33</f>
        <v>5.9999999999999995E-5</v>
      </c>
      <c r="E11" s="27">
        <f t="shared" si="0"/>
        <v>2.9999999999999997E-5</v>
      </c>
      <c r="F11" s="27">
        <f t="shared" si="1"/>
        <v>1.15E-4</v>
      </c>
      <c r="G11" s="27">
        <f t="shared" si="2"/>
        <v>6.6395280956806963E-5</v>
      </c>
      <c r="H11" s="199">
        <f t="shared" si="10"/>
        <v>5.0000000000000001E-3</v>
      </c>
      <c r="I11" s="28">
        <f t="shared" si="3"/>
        <v>2.886751345948129E-3</v>
      </c>
      <c r="J11" s="199">
        <f>Data!U29</f>
        <v>0</v>
      </c>
      <c r="K11" s="27">
        <f t="shared" si="4"/>
        <v>0</v>
      </c>
      <c r="L11" s="27">
        <f t="shared" si="6"/>
        <v>2.8876706298791533E-3</v>
      </c>
      <c r="M11" s="29">
        <f t="shared" si="5"/>
        <v>0</v>
      </c>
      <c r="N11" s="30" t="str">
        <f t="shared" si="7"/>
        <v>∞</v>
      </c>
      <c r="O11" s="26">
        <f t="shared" si="8"/>
        <v>2</v>
      </c>
      <c r="P11" s="200">
        <f t="shared" si="9"/>
        <v>5.7753412597583067E-3</v>
      </c>
      <c r="Q11" s="3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</row>
    <row r="12" spans="1:253" ht="18.75" x14ac:dyDescent="0.25">
      <c r="A12" s="21"/>
      <c r="B12" s="415">
        <f>Data!C30</f>
        <v>20</v>
      </c>
      <c r="C12" s="416"/>
      <c r="D12" s="51">
        <f>'Cert of STD'!K43</f>
        <v>7.0000000000000007E-5</v>
      </c>
      <c r="E12" s="27">
        <f t="shared" si="0"/>
        <v>3.5000000000000004E-5</v>
      </c>
      <c r="F12" s="27">
        <f t="shared" si="1"/>
        <v>2.3000000000000001E-4</v>
      </c>
      <c r="G12" s="27">
        <f t="shared" si="2"/>
        <v>1.3279056191361393E-4</v>
      </c>
      <c r="H12" s="199">
        <f t="shared" si="10"/>
        <v>5.0000000000000001E-3</v>
      </c>
      <c r="I12" s="28">
        <f t="shared" si="3"/>
        <v>2.886751345948129E-3</v>
      </c>
      <c r="J12" s="199">
        <f>Data!U30</f>
        <v>0</v>
      </c>
      <c r="K12" s="27">
        <f t="shared" si="4"/>
        <v>0</v>
      </c>
      <c r="L12" s="27">
        <f t="shared" si="6"/>
        <v>2.8900158592413757E-3</v>
      </c>
      <c r="M12" s="29">
        <f t="shared" si="5"/>
        <v>0</v>
      </c>
      <c r="N12" s="30" t="str">
        <f t="shared" si="7"/>
        <v>∞</v>
      </c>
      <c r="O12" s="26">
        <f t="shared" si="8"/>
        <v>2</v>
      </c>
      <c r="P12" s="200">
        <f t="shared" si="9"/>
        <v>5.7800317184827513E-3</v>
      </c>
      <c r="Q12" s="3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</row>
    <row r="13" spans="1:253" ht="18.75" x14ac:dyDescent="0.25">
      <c r="A13" s="21"/>
      <c r="B13" s="415">
        <f>Data!C31</f>
        <v>50</v>
      </c>
      <c r="C13" s="416"/>
      <c r="D13" s="51">
        <f>'Cert of STD'!K49</f>
        <v>8.9999999999999992E-5</v>
      </c>
      <c r="E13" s="27">
        <f t="shared" si="0"/>
        <v>4.4999999999999996E-5</v>
      </c>
      <c r="F13" s="27">
        <f t="shared" si="1"/>
        <v>5.7499999999999999E-4</v>
      </c>
      <c r="G13" s="27">
        <f t="shared" si="2"/>
        <v>3.3197640478403484E-4</v>
      </c>
      <c r="H13" s="199">
        <f t="shared" si="10"/>
        <v>5.0000000000000001E-3</v>
      </c>
      <c r="I13" s="28">
        <f t="shared" si="3"/>
        <v>2.886751345948129E-3</v>
      </c>
      <c r="J13" s="199">
        <f>Data!U31</f>
        <v>0</v>
      </c>
      <c r="K13" s="27">
        <f t="shared" si="4"/>
        <v>0</v>
      </c>
      <c r="L13" s="27">
        <f t="shared" si="6"/>
        <v>2.9061257141883364E-3</v>
      </c>
      <c r="M13" s="29">
        <f t="shared" si="5"/>
        <v>0</v>
      </c>
      <c r="N13" s="30" t="str">
        <f t="shared" si="7"/>
        <v>∞</v>
      </c>
      <c r="O13" s="26">
        <f t="shared" si="8"/>
        <v>2</v>
      </c>
      <c r="P13" s="200">
        <f t="shared" si="9"/>
        <v>5.8122514283766727E-3</v>
      </c>
      <c r="Q13" s="3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</row>
    <row r="14" spans="1:253" ht="18.75" x14ac:dyDescent="0.25">
      <c r="A14" s="21"/>
      <c r="B14" s="415">
        <f>Data!C32</f>
        <v>100</v>
      </c>
      <c r="C14" s="416"/>
      <c r="D14" s="51">
        <f>'Cert of STD'!K51</f>
        <v>1.1999999999999999E-4</v>
      </c>
      <c r="E14" s="27">
        <f t="shared" si="0"/>
        <v>5.9999999999999995E-5</v>
      </c>
      <c r="F14" s="27">
        <f t="shared" si="1"/>
        <v>1.15E-3</v>
      </c>
      <c r="G14" s="27">
        <f t="shared" si="2"/>
        <v>6.6395280956806969E-4</v>
      </c>
      <c r="H14" s="199">
        <f t="shared" si="10"/>
        <v>5.0000000000000001E-3</v>
      </c>
      <c r="I14" s="28">
        <f t="shared" si="3"/>
        <v>2.886751345948129E-3</v>
      </c>
      <c r="J14" s="199">
        <f>Data!U32</f>
        <v>0</v>
      </c>
      <c r="K14" s="27">
        <f t="shared" si="4"/>
        <v>0</v>
      </c>
      <c r="L14" s="27">
        <f t="shared" si="6"/>
        <v>2.9627295972914349E-3</v>
      </c>
      <c r="M14" s="29">
        <f t="shared" si="5"/>
        <v>0</v>
      </c>
      <c r="N14" s="30" t="str">
        <f t="shared" si="7"/>
        <v>∞</v>
      </c>
      <c r="O14" s="26">
        <f t="shared" si="8"/>
        <v>2</v>
      </c>
      <c r="P14" s="200">
        <f t="shared" si="9"/>
        <v>5.9254591945828699E-3</v>
      </c>
      <c r="Q14" s="31"/>
      <c r="R14" s="21"/>
      <c r="S14" s="21"/>
      <c r="T14" s="21"/>
      <c r="U14" s="21"/>
      <c r="V14" s="21"/>
      <c r="W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</row>
    <row r="15" spans="1:253" ht="18.75" x14ac:dyDescent="0.25">
      <c r="A15" s="21"/>
      <c r="B15" s="415">
        <f>Data!C33</f>
        <v>150</v>
      </c>
      <c r="C15" s="416"/>
      <c r="D15" s="51">
        <f>'Cert of STD'!W6</f>
        <v>4.6999999999999999E-4</v>
      </c>
      <c r="E15" s="27">
        <f t="shared" si="0"/>
        <v>2.3499999999999999E-4</v>
      </c>
      <c r="F15" s="27">
        <f t="shared" si="1"/>
        <v>1.725E-3</v>
      </c>
      <c r="G15" s="27">
        <f t="shared" si="2"/>
        <v>9.9592921435210442E-4</v>
      </c>
      <c r="H15" s="199">
        <f t="shared" si="10"/>
        <v>5.0000000000000001E-3</v>
      </c>
      <c r="I15" s="28">
        <f t="shared" si="3"/>
        <v>2.886751345948129E-3</v>
      </c>
      <c r="J15" s="199">
        <f>Data!U33</f>
        <v>0</v>
      </c>
      <c r="K15" s="27">
        <f t="shared" si="4"/>
        <v>0</v>
      </c>
      <c r="L15" s="27">
        <f t="shared" si="6"/>
        <v>3.0627493095800925E-3</v>
      </c>
      <c r="M15" s="29">
        <f t="shared" si="5"/>
        <v>0</v>
      </c>
      <c r="N15" s="30" t="str">
        <f t="shared" si="7"/>
        <v>∞</v>
      </c>
      <c r="O15" s="26">
        <f t="shared" si="8"/>
        <v>2</v>
      </c>
      <c r="P15" s="200">
        <f t="shared" si="9"/>
        <v>6.125498619160185E-3</v>
      </c>
      <c r="Q15" s="31"/>
      <c r="R15" s="21"/>
      <c r="S15" s="21"/>
      <c r="T15" s="21"/>
      <c r="U15" s="21"/>
      <c r="V15" s="21"/>
      <c r="W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</row>
    <row r="16" spans="1:253" ht="18.75" x14ac:dyDescent="0.25">
      <c r="A16" s="21"/>
      <c r="B16" s="415">
        <f>Data!C34</f>
        <v>200</v>
      </c>
      <c r="C16" s="416"/>
      <c r="D16" s="51">
        <f>'Cert of STD'!W8</f>
        <v>5.5000000000000003E-4</v>
      </c>
      <c r="E16" s="27">
        <f t="shared" si="0"/>
        <v>2.7500000000000002E-4</v>
      </c>
      <c r="F16" s="27">
        <f t="shared" si="1"/>
        <v>2.3E-3</v>
      </c>
      <c r="G16" s="27">
        <f t="shared" si="2"/>
        <v>1.3279056191361394E-3</v>
      </c>
      <c r="H16" s="199">
        <f t="shared" si="10"/>
        <v>5.0000000000000001E-3</v>
      </c>
      <c r="I16" s="28">
        <f t="shared" si="3"/>
        <v>2.886751345948129E-3</v>
      </c>
      <c r="J16" s="199">
        <f>Data!U34</f>
        <v>0</v>
      </c>
      <c r="K16" s="27">
        <f t="shared" si="4"/>
        <v>0</v>
      </c>
      <c r="L16" s="27">
        <f t="shared" si="6"/>
        <v>3.1894030266911497E-3</v>
      </c>
      <c r="M16" s="29">
        <f t="shared" si="5"/>
        <v>0</v>
      </c>
      <c r="N16" s="30" t="str">
        <f t="shared" si="7"/>
        <v>∞</v>
      </c>
      <c r="O16" s="26">
        <f t="shared" si="8"/>
        <v>2</v>
      </c>
      <c r="P16" s="200">
        <f t="shared" si="9"/>
        <v>6.3788060533822993E-3</v>
      </c>
      <c r="Q16" s="31"/>
      <c r="R16" s="21"/>
      <c r="S16" s="21"/>
      <c r="T16" s="21"/>
      <c r="U16" s="21"/>
      <c r="V16" s="21"/>
      <c r="W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</row>
    <row r="17" spans="1:253" ht="18.75" x14ac:dyDescent="0.25">
      <c r="A17" s="21"/>
      <c r="B17" s="415">
        <f>Data!C35</f>
        <v>250</v>
      </c>
      <c r="C17" s="416"/>
      <c r="D17" s="51">
        <f>'Cert of STD'!W9</f>
        <v>6.3000000000000003E-4</v>
      </c>
      <c r="E17" s="27">
        <f t="shared" si="0"/>
        <v>3.1500000000000001E-4</v>
      </c>
      <c r="F17" s="27">
        <f t="shared" si="1"/>
        <v>2.875E-3</v>
      </c>
      <c r="G17" s="27">
        <f t="shared" si="2"/>
        <v>1.6598820239201741E-3</v>
      </c>
      <c r="H17" s="199">
        <f t="shared" si="10"/>
        <v>5.0000000000000001E-3</v>
      </c>
      <c r="I17" s="28">
        <f t="shared" si="3"/>
        <v>2.886751345948129E-3</v>
      </c>
      <c r="J17" s="199">
        <f>Data!U35</f>
        <v>0</v>
      </c>
      <c r="K17" s="27">
        <f t="shared" si="4"/>
        <v>0</v>
      </c>
      <c r="L17" s="27">
        <f>SQRT(E17^2+G17^2+I17^2+K17^2)</f>
        <v>3.3448119030323165E-3</v>
      </c>
      <c r="M17" s="29">
        <f t="shared" si="5"/>
        <v>0</v>
      </c>
      <c r="N17" s="30" t="str">
        <f t="shared" si="7"/>
        <v>∞</v>
      </c>
      <c r="O17" s="26">
        <f t="shared" si="8"/>
        <v>2</v>
      </c>
      <c r="P17" s="200">
        <f t="shared" si="9"/>
        <v>6.689623806064633E-3</v>
      </c>
      <c r="Q17" s="31"/>
      <c r="R17" s="21"/>
      <c r="S17" s="21"/>
      <c r="T17" s="21"/>
      <c r="U17" s="21"/>
      <c r="V17" s="21"/>
      <c r="W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</row>
    <row r="18" spans="1:253" ht="18.75" x14ac:dyDescent="0.25">
      <c r="A18" s="21"/>
      <c r="B18" s="415">
        <f>Data!C36</f>
        <v>300</v>
      </c>
      <c r="C18" s="416"/>
      <c r="D18" s="51">
        <f>'Cert of STD'!W10</f>
        <v>7.0999999999999991E-4</v>
      </c>
      <c r="E18" s="27">
        <f t="shared" si="0"/>
        <v>3.5499999999999996E-4</v>
      </c>
      <c r="F18" s="27">
        <f t="shared" si="1"/>
        <v>3.4499999999999999E-3</v>
      </c>
      <c r="G18" s="27">
        <f t="shared" si="2"/>
        <v>1.9918584287042088E-3</v>
      </c>
      <c r="H18" s="199">
        <f t="shared" si="10"/>
        <v>5.0000000000000001E-3</v>
      </c>
      <c r="I18" s="28">
        <f t="shared" si="3"/>
        <v>2.886751345948129E-3</v>
      </c>
      <c r="J18" s="199">
        <f>Data!U36</f>
        <v>0</v>
      </c>
      <c r="K18" s="27">
        <f t="shared" si="4"/>
        <v>0</v>
      </c>
      <c r="L18" s="27">
        <f t="shared" ref="L18:L25" si="11">SQRT(E18^2+G18^2+I18^2+K18^2)</f>
        <v>3.5251749365575223E-3</v>
      </c>
      <c r="M18" s="29">
        <f t="shared" si="5"/>
        <v>0</v>
      </c>
      <c r="N18" s="30" t="str">
        <f t="shared" si="7"/>
        <v>∞</v>
      </c>
      <c r="O18" s="26">
        <f t="shared" si="8"/>
        <v>2</v>
      </c>
      <c r="P18" s="200">
        <f t="shared" si="9"/>
        <v>7.0503498731150447E-3</v>
      </c>
      <c r="Q18" s="31"/>
      <c r="R18" s="21"/>
      <c r="S18" s="21"/>
      <c r="T18" s="21"/>
      <c r="U18" s="21"/>
      <c r="V18" s="21"/>
      <c r="W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</row>
    <row r="19" spans="1:253" ht="18.75" x14ac:dyDescent="0.25">
      <c r="A19" s="21"/>
      <c r="B19" s="415">
        <f>Data!C37</f>
        <v>400</v>
      </c>
      <c r="C19" s="416"/>
      <c r="D19" s="51">
        <f>'Cert of STD'!W11</f>
        <v>8.9000000000000006E-4</v>
      </c>
      <c r="E19" s="27">
        <f t="shared" si="0"/>
        <v>4.4500000000000003E-4</v>
      </c>
      <c r="F19" s="27">
        <f t="shared" si="1"/>
        <v>4.5999999999999999E-3</v>
      </c>
      <c r="G19" s="27">
        <f t="shared" si="2"/>
        <v>2.6558112382722788E-3</v>
      </c>
      <c r="H19" s="199">
        <f t="shared" si="10"/>
        <v>5.0000000000000001E-3</v>
      </c>
      <c r="I19" s="28">
        <f t="shared" si="3"/>
        <v>2.886751345948129E-3</v>
      </c>
      <c r="J19" s="199">
        <f>Data!U37</f>
        <v>0</v>
      </c>
      <c r="K19" s="27">
        <f t="shared" si="4"/>
        <v>0</v>
      </c>
      <c r="L19" s="27">
        <f t="shared" si="11"/>
        <v>3.9477451369948728E-3</v>
      </c>
      <c r="M19" s="29">
        <f t="shared" si="5"/>
        <v>0</v>
      </c>
      <c r="N19" s="30" t="str">
        <f t="shared" si="7"/>
        <v>∞</v>
      </c>
      <c r="O19" s="26">
        <f t="shared" si="8"/>
        <v>2</v>
      </c>
      <c r="P19" s="200">
        <f t="shared" si="9"/>
        <v>7.8954902739897456E-3</v>
      </c>
      <c r="Q19" s="21"/>
      <c r="R19" s="21"/>
      <c r="S19" s="21"/>
      <c r="T19" s="21"/>
      <c r="U19" s="21"/>
      <c r="V19" s="21"/>
      <c r="W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</row>
    <row r="20" spans="1:253" ht="18.75" x14ac:dyDescent="0.25">
      <c r="A20" s="21"/>
      <c r="B20" s="415">
        <f>Data!C38</f>
        <v>500</v>
      </c>
      <c r="C20" s="416"/>
      <c r="D20" s="51">
        <f>'Cert of STD'!W12</f>
        <v>1.1000000000000001E-3</v>
      </c>
      <c r="E20" s="27">
        <f t="shared" si="0"/>
        <v>5.5000000000000003E-4</v>
      </c>
      <c r="F20" s="27">
        <f t="shared" si="1"/>
        <v>5.7499999999999999E-3</v>
      </c>
      <c r="G20" s="27">
        <f t="shared" si="2"/>
        <v>3.3197640478403482E-3</v>
      </c>
      <c r="H20" s="199">
        <f t="shared" si="10"/>
        <v>5.0000000000000001E-3</v>
      </c>
      <c r="I20" s="28">
        <f t="shared" si="3"/>
        <v>2.886751345948129E-3</v>
      </c>
      <c r="J20" s="199">
        <f>Data!U38</f>
        <v>0</v>
      </c>
      <c r="K20" s="27">
        <f t="shared" si="4"/>
        <v>0</v>
      </c>
      <c r="L20" s="27">
        <f t="shared" si="11"/>
        <v>4.4335839528159005E-3</v>
      </c>
      <c r="M20" s="29">
        <f t="shared" si="5"/>
        <v>0</v>
      </c>
      <c r="N20" s="30" t="str">
        <f t="shared" si="7"/>
        <v>∞</v>
      </c>
      <c r="O20" s="26">
        <f t="shared" si="8"/>
        <v>2</v>
      </c>
      <c r="P20" s="200">
        <f t="shared" si="9"/>
        <v>8.8671679056318009E-3</v>
      </c>
      <c r="Q20" s="21"/>
      <c r="R20" s="21"/>
      <c r="S20" s="21"/>
      <c r="T20" s="21"/>
      <c r="U20" s="21"/>
      <c r="V20" s="21"/>
      <c r="W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</row>
    <row r="21" spans="1:253" ht="18.75" x14ac:dyDescent="0.25">
      <c r="B21" s="415">
        <f>Data!C39</f>
        <v>600</v>
      </c>
      <c r="C21" s="416"/>
      <c r="D21" s="51">
        <f>'Cert of STD'!W12+'Cert of STD'!K51</f>
        <v>1.2200000000000002E-3</v>
      </c>
      <c r="E21" s="27">
        <f t="shared" ref="E21:E26" si="12">D21/2</f>
        <v>6.1000000000000008E-4</v>
      </c>
      <c r="F21" s="27">
        <f t="shared" si="1"/>
        <v>6.8999999999999999E-3</v>
      </c>
      <c r="G21" s="27">
        <f t="shared" ref="G21:G26" si="13">F21/SQRT(3)</f>
        <v>3.9837168574084177E-3</v>
      </c>
      <c r="H21" s="199">
        <f t="shared" si="10"/>
        <v>5.0000000000000001E-3</v>
      </c>
      <c r="I21" s="28">
        <f t="shared" ref="I21:I26" si="14">(H21/SQRT(3))</f>
        <v>2.886751345948129E-3</v>
      </c>
      <c r="J21" s="199">
        <f>Data!U39</f>
        <v>0</v>
      </c>
      <c r="K21" s="27">
        <f t="shared" ref="K21:K26" si="15">J21/1</f>
        <v>0</v>
      </c>
      <c r="L21" s="27">
        <f t="shared" si="11"/>
        <v>4.9573615294159585E-3</v>
      </c>
      <c r="M21" s="29">
        <f t="shared" ref="M21:M26" si="16">K21/1</f>
        <v>0</v>
      </c>
      <c r="N21" s="30" t="str">
        <f t="shared" si="7"/>
        <v>∞</v>
      </c>
      <c r="O21" s="26">
        <f t="shared" si="8"/>
        <v>2</v>
      </c>
      <c r="P21" s="200">
        <f t="shared" si="9"/>
        <v>9.9147230588319171E-3</v>
      </c>
      <c r="Q21" s="21"/>
      <c r="R21" s="21"/>
      <c r="S21" s="21"/>
      <c r="T21" s="21"/>
      <c r="U21" s="21"/>
      <c r="V21" s="21"/>
      <c r="W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</row>
    <row r="22" spans="1:253" ht="18.75" x14ac:dyDescent="0.25">
      <c r="B22" s="415">
        <f>Data!C40</f>
        <v>700</v>
      </c>
      <c r="C22" s="416"/>
      <c r="D22" s="51">
        <f>'Cert of STD'!W12+'Cert of STD'!W8</f>
        <v>1.65E-3</v>
      </c>
      <c r="E22" s="27">
        <f t="shared" si="12"/>
        <v>8.25E-4</v>
      </c>
      <c r="F22" s="27">
        <f t="shared" si="1"/>
        <v>8.0499999999999999E-3</v>
      </c>
      <c r="G22" s="27">
        <f t="shared" si="13"/>
        <v>4.6476696669764872E-3</v>
      </c>
      <c r="H22" s="199">
        <f t="shared" si="10"/>
        <v>5.0000000000000001E-3</v>
      </c>
      <c r="I22" s="28">
        <f t="shared" si="14"/>
        <v>2.886751345948129E-3</v>
      </c>
      <c r="J22" s="199">
        <f>Data!U40</f>
        <v>0</v>
      </c>
      <c r="K22" s="27">
        <f t="shared" si="15"/>
        <v>0</v>
      </c>
      <c r="L22" s="27">
        <f t="shared" si="11"/>
        <v>5.5330634974367198E-3</v>
      </c>
      <c r="M22" s="29">
        <f t="shared" si="16"/>
        <v>0</v>
      </c>
      <c r="N22" s="30" t="str">
        <f t="shared" si="7"/>
        <v>∞</v>
      </c>
      <c r="O22" s="26">
        <f t="shared" si="8"/>
        <v>2</v>
      </c>
      <c r="P22" s="200">
        <f t="shared" si="9"/>
        <v>1.106612699487344E-2</v>
      </c>
      <c r="Q22" s="21"/>
      <c r="R22" s="21"/>
      <c r="S22" s="21"/>
      <c r="T22" s="21"/>
      <c r="U22" s="21"/>
      <c r="V22" s="21"/>
      <c r="W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</row>
    <row r="23" spans="1:253" ht="18.75" x14ac:dyDescent="0.25">
      <c r="B23" s="415">
        <f>Data!C41</f>
        <v>800</v>
      </c>
      <c r="C23" s="416"/>
      <c r="D23" s="51">
        <f>'Cert of STD'!W12+'Cert of STD'!W10</f>
        <v>1.81E-3</v>
      </c>
      <c r="E23" s="27">
        <f t="shared" si="12"/>
        <v>9.0499999999999999E-4</v>
      </c>
      <c r="F23" s="27">
        <f t="shared" si="1"/>
        <v>9.1999999999999998E-3</v>
      </c>
      <c r="G23" s="27">
        <f t="shared" si="13"/>
        <v>5.3116224765445575E-3</v>
      </c>
      <c r="H23" s="199">
        <f t="shared" si="10"/>
        <v>5.0000000000000001E-3</v>
      </c>
      <c r="I23" s="28">
        <f t="shared" si="14"/>
        <v>2.886751345948129E-3</v>
      </c>
      <c r="J23" s="199">
        <f>Data!U41</f>
        <v>0</v>
      </c>
      <c r="K23" s="27">
        <f t="shared" si="15"/>
        <v>0</v>
      </c>
      <c r="L23" s="27">
        <f t="shared" si="11"/>
        <v>6.1127482907990466E-3</v>
      </c>
      <c r="M23" s="29">
        <f t="shared" si="16"/>
        <v>0</v>
      </c>
      <c r="N23" s="30" t="str">
        <f t="shared" si="7"/>
        <v>∞</v>
      </c>
      <c r="O23" s="26">
        <f t="shared" si="8"/>
        <v>2</v>
      </c>
      <c r="P23" s="200">
        <f t="shared" si="9"/>
        <v>1.2225496581598093E-2</v>
      </c>
      <c r="Q23" s="21"/>
      <c r="R23" s="21"/>
      <c r="S23" s="21"/>
      <c r="T23" s="21"/>
      <c r="U23" s="21"/>
      <c r="V23" s="21"/>
      <c r="W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</row>
    <row r="24" spans="1:253" ht="18.75" x14ac:dyDescent="0.25">
      <c r="B24" s="415">
        <f>Data!C42</f>
        <v>900</v>
      </c>
      <c r="C24" s="416"/>
      <c r="D24" s="51">
        <f>'Cert of STD'!W12+'Cert of STD'!W11</f>
        <v>1.99E-3</v>
      </c>
      <c r="E24" s="27">
        <f t="shared" si="12"/>
        <v>9.9500000000000001E-4</v>
      </c>
      <c r="F24" s="27">
        <f t="shared" si="1"/>
        <v>1.035E-2</v>
      </c>
      <c r="G24" s="27">
        <f t="shared" si="13"/>
        <v>5.975575286112627E-3</v>
      </c>
      <c r="H24" s="199">
        <f t="shared" si="10"/>
        <v>5.0000000000000001E-3</v>
      </c>
      <c r="I24" s="28">
        <f t="shared" si="14"/>
        <v>2.886751345948129E-3</v>
      </c>
      <c r="J24" s="199">
        <f>Data!U42</f>
        <v>0</v>
      </c>
      <c r="K24" s="27">
        <f t="shared" si="15"/>
        <v>0</v>
      </c>
      <c r="L24" s="27">
        <f t="shared" si="11"/>
        <v>6.710503582692832E-3</v>
      </c>
      <c r="M24" s="29">
        <f t="shared" si="16"/>
        <v>0</v>
      </c>
      <c r="N24" s="30" t="str">
        <f t="shared" si="7"/>
        <v>∞</v>
      </c>
      <c r="O24" s="26">
        <f t="shared" si="8"/>
        <v>2</v>
      </c>
      <c r="P24" s="200">
        <f t="shared" si="9"/>
        <v>1.3421007165385664E-2</v>
      </c>
      <c r="Q24" s="21"/>
      <c r="R24" s="21"/>
      <c r="S24" s="21"/>
      <c r="T24" s="21"/>
      <c r="U24" s="21"/>
      <c r="V24" s="21"/>
      <c r="W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</row>
    <row r="25" spans="1:253" ht="18.75" x14ac:dyDescent="0.25">
      <c r="B25" s="415">
        <f>Data!C43</f>
        <v>1000</v>
      </c>
      <c r="C25" s="416"/>
      <c r="D25" s="51">
        <f>'Cert of STD'!W12+'Cert of STD'!W11+'Cert of STD'!K51</f>
        <v>2.1099999999999999E-3</v>
      </c>
      <c r="E25" s="27">
        <f t="shared" si="12"/>
        <v>1.0549999999999999E-3</v>
      </c>
      <c r="F25" s="27">
        <f t="shared" si="1"/>
        <v>1.15E-2</v>
      </c>
      <c r="G25" s="27">
        <f t="shared" si="13"/>
        <v>6.6395280956806964E-3</v>
      </c>
      <c r="H25" s="199">
        <f t="shared" si="10"/>
        <v>5.0000000000000001E-3</v>
      </c>
      <c r="I25" s="28">
        <f t="shared" si="14"/>
        <v>2.886751345948129E-3</v>
      </c>
      <c r="J25" s="199">
        <f>Data!U43</f>
        <v>0</v>
      </c>
      <c r="K25" s="27">
        <f t="shared" si="15"/>
        <v>0</v>
      </c>
      <c r="L25" s="27">
        <f t="shared" si="11"/>
        <v>7.3163988181800662E-3</v>
      </c>
      <c r="M25" s="29">
        <f t="shared" si="16"/>
        <v>0</v>
      </c>
      <c r="N25" s="30" t="str">
        <f t="shared" si="7"/>
        <v>∞</v>
      </c>
      <c r="O25" s="26">
        <f t="shared" si="8"/>
        <v>2</v>
      </c>
      <c r="P25" s="200">
        <f t="shared" si="9"/>
        <v>1.4632797636360132E-2</v>
      </c>
      <c r="Q25" s="21"/>
      <c r="R25" s="21"/>
      <c r="S25" s="21"/>
      <c r="T25" s="21"/>
      <c r="U25" s="21"/>
      <c r="V25" s="21"/>
      <c r="W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</row>
    <row r="26" spans="1:253" ht="18.75" x14ac:dyDescent="0.25">
      <c r="B26" s="415">
        <f>Data!C44</f>
        <v>1500</v>
      </c>
      <c r="C26" s="416"/>
      <c r="D26" s="51">
        <f>'Cert of STD'!W12+'Cert of STD'!W11+'Cert of STD'!W10+'Cert of STD'!W8+'Cert of STD'!K51</f>
        <v>3.3700000000000002E-3</v>
      </c>
      <c r="E26" s="27">
        <f t="shared" si="12"/>
        <v>1.6850000000000001E-3</v>
      </c>
      <c r="F26" s="27">
        <f>((B26)*(11.5*10^-6)*1)</f>
        <v>1.7250000000000001E-2</v>
      </c>
      <c r="G26" s="27">
        <f t="shared" si="13"/>
        <v>9.9592921435210455E-3</v>
      </c>
      <c r="H26" s="199">
        <f>H25</f>
        <v>5.0000000000000001E-3</v>
      </c>
      <c r="I26" s="28">
        <f t="shared" si="14"/>
        <v>2.886751345948129E-3</v>
      </c>
      <c r="J26" s="199">
        <f>Data!U44</f>
        <v>0</v>
      </c>
      <c r="K26" s="27">
        <f t="shared" si="15"/>
        <v>0</v>
      </c>
      <c r="L26" s="27">
        <f>SQRT(E26^2+G26^2+I26^2+K26^2)</f>
        <v>1.0505239565727825E-2</v>
      </c>
      <c r="M26" s="29">
        <f t="shared" si="16"/>
        <v>0</v>
      </c>
      <c r="N26" s="30" t="str">
        <f t="shared" si="7"/>
        <v>∞</v>
      </c>
      <c r="O26" s="26">
        <f t="shared" si="8"/>
        <v>2</v>
      </c>
      <c r="P26" s="200">
        <f>L26*O26</f>
        <v>2.101047913145565E-2</v>
      </c>
      <c r="Q26" s="21"/>
      <c r="R26" s="21"/>
      <c r="S26" s="21"/>
      <c r="T26" s="21"/>
      <c r="U26" s="21"/>
      <c r="V26" s="21"/>
      <c r="W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</row>
    <row r="27" spans="1:253" x14ac:dyDescent="0.25">
      <c r="A27" s="3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</row>
    <row r="28" spans="1:253" x14ac:dyDescent="0.25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</row>
    <row r="29" spans="1:253" x14ac:dyDescent="0.25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</row>
    <row r="30" spans="1:253" x14ac:dyDescent="0.25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</row>
    <row r="31" spans="1:253" x14ac:dyDescent="0.25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</row>
    <row r="32" spans="1:253" x14ac:dyDescent="0.25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</row>
    <row r="33" spans="1:253" x14ac:dyDescent="0.25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</row>
    <row r="34" spans="1:253" x14ac:dyDescent="0.25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</row>
    <row r="35" spans="1:253" x14ac:dyDescent="0.25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</row>
    <row r="36" spans="1:253" x14ac:dyDescent="0.25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</row>
    <row r="37" spans="1:253" x14ac:dyDescent="0.25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</row>
    <row r="38" spans="1:253" x14ac:dyDescent="0.25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</row>
    <row r="39" spans="1:253" x14ac:dyDescent="0.25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</row>
    <row r="40" spans="1:253" x14ac:dyDescent="0.25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</row>
    <row r="41" spans="1:253" x14ac:dyDescent="0.25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</row>
    <row r="42" spans="1:253" x14ac:dyDescent="0.25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</row>
    <row r="43" spans="1:253" x14ac:dyDescent="0.25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</row>
    <row r="44" spans="1:253" x14ac:dyDescent="0.25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</row>
    <row r="45" spans="1:253" x14ac:dyDescent="0.25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</row>
    <row r="46" spans="1:253" x14ac:dyDescent="0.25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</row>
    <row r="47" spans="1:253" x14ac:dyDescent="0.25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</row>
    <row r="48" spans="1:253" x14ac:dyDescent="0.25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</row>
    <row r="49" spans="1:253" x14ac:dyDescent="0.25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</row>
    <row r="50" spans="1:253" x14ac:dyDescent="0.25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</row>
    <row r="51" spans="1:253" x14ac:dyDescent="0.25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</row>
    <row r="52" spans="1:253" x14ac:dyDescent="0.25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</row>
    <row r="53" spans="1:253" x14ac:dyDescent="0.25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</row>
    <row r="54" spans="1:253" x14ac:dyDescent="0.25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</row>
    <row r="55" spans="1:253" x14ac:dyDescent="0.25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</row>
    <row r="56" spans="1:253" x14ac:dyDescent="0.25">
      <c r="A56" s="3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</row>
    <row r="57" spans="1:253" x14ac:dyDescent="0.25">
      <c r="A57" s="3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</row>
    <row r="58" spans="1:253" x14ac:dyDescent="0.25">
      <c r="A58" s="3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</row>
    <row r="59" spans="1:253" x14ac:dyDescent="0.25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</row>
    <row r="60" spans="1:253" x14ac:dyDescent="0.25">
      <c r="A60" s="3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</row>
    <row r="61" spans="1:253" x14ac:dyDescent="0.25">
      <c r="A61" s="33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</row>
    <row r="62" spans="1:253" x14ac:dyDescent="0.25">
      <c r="A62" s="3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</row>
    <row r="63" spans="1:253" x14ac:dyDescent="0.25">
      <c r="A63" s="3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</row>
    <row r="64" spans="1:253" x14ac:dyDescent="0.25">
      <c r="A64" s="3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</row>
    <row r="65" spans="1:253" x14ac:dyDescent="0.25">
      <c r="A65" s="3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</row>
    <row r="66" spans="1:253" x14ac:dyDescent="0.25">
      <c r="A66" s="3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</row>
    <row r="67" spans="1:253" x14ac:dyDescent="0.25">
      <c r="A67" s="3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</row>
    <row r="68" spans="1:253" x14ac:dyDescent="0.25">
      <c r="A68" s="3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</row>
    <row r="69" spans="1:253" x14ac:dyDescent="0.25">
      <c r="A69" s="3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</row>
    <row r="70" spans="1:253" x14ac:dyDescent="0.25">
      <c r="A70" s="3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</row>
    <row r="71" spans="1:253" x14ac:dyDescent="0.25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</row>
    <row r="72" spans="1:253" x14ac:dyDescent="0.25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</row>
    <row r="73" spans="1:253" x14ac:dyDescent="0.25">
      <c r="A73" s="33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</row>
    <row r="74" spans="1:253" x14ac:dyDescent="0.25">
      <c r="A74" s="3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</row>
    <row r="75" spans="1:253" x14ac:dyDescent="0.25">
      <c r="A75" s="33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</row>
    <row r="76" spans="1:253" x14ac:dyDescent="0.25">
      <c r="A76" s="33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</row>
    <row r="77" spans="1:253" x14ac:dyDescent="0.25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</row>
    <row r="78" spans="1:253" x14ac:dyDescent="0.25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</row>
    <row r="79" spans="1:253" x14ac:dyDescent="0.25">
      <c r="A79" s="33"/>
      <c r="B79" s="34"/>
      <c r="C79" s="34"/>
      <c r="D79" s="35"/>
      <c r="E79" s="36"/>
      <c r="F79" s="38"/>
      <c r="G79" s="38"/>
      <c r="H79" s="38"/>
      <c r="I79" s="39"/>
      <c r="J79" s="38"/>
      <c r="K79" s="34"/>
      <c r="L79" s="35"/>
      <c r="M79" s="36"/>
      <c r="N79" s="40"/>
      <c r="O79" s="41"/>
      <c r="P79" s="4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</row>
    <row r="80" spans="1:253" x14ac:dyDescent="0.25">
      <c r="A80" s="33"/>
      <c r="B80" s="34"/>
      <c r="C80" s="34"/>
      <c r="D80" s="35"/>
      <c r="E80" s="36"/>
      <c r="F80" s="38"/>
      <c r="G80" s="38"/>
      <c r="H80" s="38"/>
      <c r="I80" s="39"/>
      <c r="J80" s="38"/>
      <c r="K80" s="34"/>
      <c r="L80" s="35"/>
      <c r="M80" s="36"/>
      <c r="N80" s="40"/>
      <c r="O80" s="41"/>
      <c r="P80" s="4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</row>
    <row r="81" spans="1:253" x14ac:dyDescent="0.25">
      <c r="A81" s="33"/>
      <c r="B81" s="34"/>
      <c r="C81" s="34"/>
      <c r="D81" s="35"/>
      <c r="E81" s="36"/>
      <c r="F81" s="38"/>
      <c r="G81" s="38"/>
      <c r="H81" s="38"/>
      <c r="I81" s="39"/>
      <c r="J81" s="38"/>
      <c r="K81" s="34"/>
      <c r="L81" s="35"/>
      <c r="M81" s="36"/>
      <c r="N81" s="40"/>
      <c r="O81" s="41"/>
      <c r="P81" s="4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</row>
    <row r="82" spans="1:253" x14ac:dyDescent="0.25">
      <c r="A82" s="33"/>
      <c r="B82" s="34"/>
      <c r="C82" s="34"/>
      <c r="D82" s="35"/>
      <c r="E82" s="36"/>
      <c r="F82" s="38"/>
      <c r="G82" s="38"/>
      <c r="H82" s="38"/>
      <c r="I82" s="39"/>
      <c r="J82" s="38"/>
      <c r="K82" s="34"/>
      <c r="L82" s="35"/>
      <c r="M82" s="36"/>
      <c r="N82" s="40"/>
      <c r="O82" s="41"/>
      <c r="P82" s="4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</row>
    <row r="83" spans="1:253" x14ac:dyDescent="0.25">
      <c r="A83" s="33"/>
      <c r="B83" s="34"/>
      <c r="C83" s="34"/>
      <c r="D83" s="35"/>
      <c r="E83" s="36"/>
      <c r="F83" s="38"/>
      <c r="G83" s="38"/>
      <c r="H83" s="38"/>
      <c r="I83" s="39"/>
      <c r="J83" s="38"/>
      <c r="K83" s="34"/>
      <c r="L83" s="35"/>
      <c r="M83" s="36"/>
      <c r="N83" s="40"/>
      <c r="O83" s="41"/>
      <c r="P83" s="4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</row>
    <row r="84" spans="1:253" x14ac:dyDescent="0.25">
      <c r="A84" s="33"/>
      <c r="B84" s="34"/>
      <c r="C84" s="34"/>
      <c r="D84" s="35"/>
      <c r="E84" s="36"/>
      <c r="F84" s="38"/>
      <c r="G84" s="38"/>
      <c r="H84" s="38"/>
      <c r="I84" s="39"/>
      <c r="J84" s="38"/>
      <c r="K84" s="34"/>
      <c r="L84" s="35"/>
      <c r="M84" s="36"/>
      <c r="N84" s="40"/>
      <c r="O84" s="41"/>
      <c r="P84" s="4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</row>
    <row r="85" spans="1:253" x14ac:dyDescent="0.25">
      <c r="A85" s="33"/>
      <c r="B85" s="34"/>
      <c r="C85" s="34"/>
      <c r="D85" s="35"/>
      <c r="E85" s="36"/>
      <c r="F85" s="38"/>
      <c r="G85" s="38"/>
      <c r="H85" s="38"/>
      <c r="I85" s="39"/>
      <c r="J85" s="38"/>
      <c r="K85" s="34"/>
      <c r="L85" s="35"/>
      <c r="M85" s="36"/>
      <c r="N85" s="40"/>
      <c r="O85" s="41"/>
      <c r="P85" s="4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</row>
    <row r="86" spans="1:253" x14ac:dyDescent="0.25">
      <c r="A86" s="33"/>
      <c r="B86" s="34"/>
      <c r="C86" s="34"/>
      <c r="D86" s="35"/>
      <c r="E86" s="36"/>
      <c r="F86" s="38"/>
      <c r="G86" s="38"/>
      <c r="H86" s="38"/>
      <c r="I86" s="39"/>
      <c r="J86" s="38"/>
      <c r="K86" s="34"/>
      <c r="L86" s="35"/>
      <c r="M86" s="36"/>
      <c r="N86" s="40"/>
      <c r="O86" s="41"/>
      <c r="P86" s="4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</row>
    <row r="87" spans="1:253" x14ac:dyDescent="0.25">
      <c r="A87" s="33"/>
      <c r="B87" s="34"/>
      <c r="C87" s="34"/>
      <c r="D87" s="35"/>
      <c r="E87" s="36"/>
      <c r="F87" s="38"/>
      <c r="G87" s="38"/>
      <c r="H87" s="38"/>
      <c r="I87" s="39"/>
      <c r="J87" s="38"/>
      <c r="K87" s="34"/>
      <c r="L87" s="35"/>
      <c r="M87" s="36"/>
      <c r="N87" s="40"/>
      <c r="O87" s="41"/>
      <c r="P87" s="4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</row>
    <row r="88" spans="1:253" x14ac:dyDescent="0.25">
      <c r="A88" s="33"/>
      <c r="B88" s="34"/>
      <c r="C88" s="34"/>
      <c r="D88" s="35"/>
      <c r="E88" s="36"/>
      <c r="F88" s="38"/>
      <c r="G88" s="38"/>
      <c r="H88" s="38"/>
      <c r="I88" s="39"/>
      <c r="J88" s="38"/>
      <c r="K88" s="34"/>
      <c r="L88" s="35"/>
      <c r="M88" s="36"/>
      <c r="N88" s="40"/>
      <c r="O88" s="41"/>
      <c r="P88" s="4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</row>
    <row r="89" spans="1:253" x14ac:dyDescent="0.25">
      <c r="A89" s="33"/>
      <c r="B89" s="34"/>
      <c r="C89" s="34"/>
      <c r="D89" s="35"/>
      <c r="E89" s="36"/>
      <c r="F89" s="38"/>
      <c r="G89" s="38"/>
      <c r="H89" s="38"/>
      <c r="I89" s="39"/>
      <c r="J89" s="38"/>
      <c r="K89" s="34"/>
      <c r="L89" s="35"/>
      <c r="M89" s="36"/>
      <c r="N89" s="40"/>
      <c r="O89" s="41"/>
      <c r="P89" s="4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</row>
    <row r="90" spans="1:253" x14ac:dyDescent="0.25">
      <c r="A90" s="33"/>
      <c r="B90" s="34"/>
      <c r="C90" s="34"/>
      <c r="D90" s="35"/>
      <c r="E90" s="36"/>
      <c r="F90" s="38"/>
      <c r="G90" s="38"/>
      <c r="H90" s="38"/>
      <c r="I90" s="39"/>
      <c r="J90" s="38"/>
      <c r="K90" s="34"/>
      <c r="L90" s="35"/>
      <c r="M90" s="36"/>
      <c r="N90" s="40"/>
      <c r="O90" s="41"/>
      <c r="P90" s="4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</row>
    <row r="91" spans="1:253" x14ac:dyDescent="0.25">
      <c r="A91" s="33"/>
      <c r="B91" s="34"/>
      <c r="C91" s="34"/>
      <c r="D91" s="35"/>
      <c r="E91" s="36"/>
      <c r="F91" s="38"/>
      <c r="G91" s="38"/>
      <c r="H91" s="38"/>
      <c r="I91" s="39"/>
      <c r="J91" s="38"/>
      <c r="K91" s="34"/>
      <c r="L91" s="35"/>
      <c r="M91" s="36"/>
      <c r="N91" s="40"/>
      <c r="O91" s="41"/>
      <c r="P91" s="4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</row>
    <row r="92" spans="1:253" x14ac:dyDescent="0.25">
      <c r="A92" s="33"/>
      <c r="B92" s="34"/>
      <c r="C92" s="34"/>
      <c r="D92" s="35"/>
      <c r="E92" s="36"/>
      <c r="F92" s="38"/>
      <c r="G92" s="38"/>
      <c r="H92" s="38"/>
      <c r="I92" s="39"/>
      <c r="J92" s="38"/>
      <c r="K92" s="34"/>
      <c r="L92" s="35"/>
      <c r="M92" s="36"/>
      <c r="N92" s="40"/>
      <c r="O92" s="41"/>
      <c r="P92" s="4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</row>
    <row r="93" spans="1:253" x14ac:dyDescent="0.25">
      <c r="A93" s="33"/>
      <c r="B93" s="34"/>
      <c r="C93" s="34"/>
      <c r="D93" s="35"/>
      <c r="E93" s="36"/>
      <c r="F93" s="38"/>
      <c r="G93" s="38"/>
      <c r="H93" s="38"/>
      <c r="I93" s="39"/>
      <c r="J93" s="38"/>
      <c r="K93" s="34"/>
      <c r="L93" s="35"/>
      <c r="M93" s="36"/>
      <c r="N93" s="40"/>
      <c r="O93" s="41"/>
      <c r="P93" s="4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</row>
    <row r="94" spans="1:253" x14ac:dyDescent="0.25">
      <c r="A94" s="33"/>
      <c r="B94" s="34"/>
      <c r="C94" s="34"/>
      <c r="D94" s="35"/>
      <c r="E94" s="36"/>
      <c r="F94" s="38"/>
      <c r="G94" s="38"/>
      <c r="H94" s="38"/>
      <c r="I94" s="39"/>
      <c r="J94" s="38"/>
      <c r="K94" s="34"/>
      <c r="L94" s="35"/>
      <c r="M94" s="36"/>
      <c r="N94" s="40"/>
      <c r="O94" s="41"/>
      <c r="P94" s="4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</row>
    <row r="95" spans="1:253" x14ac:dyDescent="0.25">
      <c r="A95" s="33"/>
      <c r="B95" s="43"/>
      <c r="C95" s="43"/>
      <c r="D95" s="43"/>
      <c r="E95" s="44"/>
      <c r="F95" s="44"/>
      <c r="G95" s="44"/>
      <c r="H95" s="44"/>
      <c r="I95" s="44"/>
      <c r="J95" s="38"/>
      <c r="K95" s="43"/>
      <c r="L95" s="44"/>
      <c r="M95" s="44"/>
      <c r="N95" s="40"/>
      <c r="O95" s="41"/>
      <c r="P95" s="4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</row>
    <row r="96" spans="1:253" x14ac:dyDescent="0.25">
      <c r="A96" s="33"/>
      <c r="B96" s="34"/>
      <c r="C96" s="34"/>
      <c r="D96" s="35"/>
      <c r="E96" s="39"/>
      <c r="F96" s="37"/>
      <c r="G96" s="37"/>
      <c r="H96" s="37"/>
      <c r="I96" s="39"/>
      <c r="J96" s="38"/>
      <c r="K96" s="34"/>
      <c r="L96" s="37"/>
      <c r="M96" s="39"/>
      <c r="N96" s="40"/>
      <c r="O96" s="41"/>
      <c r="P96" s="4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</row>
    <row r="97" spans="1:253" x14ac:dyDescent="0.25">
      <c r="A97" s="33"/>
      <c r="B97" s="43"/>
      <c r="C97" s="43"/>
      <c r="D97" s="43"/>
      <c r="E97" s="44"/>
      <c r="F97" s="44"/>
      <c r="G97" s="44"/>
      <c r="H97" s="44"/>
      <c r="I97" s="44"/>
      <c r="J97" s="38"/>
      <c r="K97" s="43"/>
      <c r="L97" s="44"/>
      <c r="M97" s="44"/>
      <c r="N97" s="40"/>
      <c r="O97" s="41"/>
      <c r="P97" s="4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</row>
    <row r="98" spans="1:253" x14ac:dyDescent="0.25">
      <c r="A98" s="33"/>
      <c r="B98" s="34"/>
      <c r="C98" s="34"/>
      <c r="D98" s="35"/>
      <c r="E98" s="39"/>
      <c r="F98" s="38"/>
      <c r="G98" s="38"/>
      <c r="H98" s="38"/>
      <c r="I98" s="39"/>
      <c r="J98" s="38"/>
      <c r="K98" s="34"/>
      <c r="L98" s="35"/>
      <c r="M98" s="36"/>
      <c r="N98" s="40"/>
      <c r="O98" s="41"/>
      <c r="P98" s="4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</row>
    <row r="99" spans="1:253" x14ac:dyDescent="0.25">
      <c r="A99" s="33"/>
      <c r="B99" s="34"/>
      <c r="C99" s="34"/>
      <c r="D99" s="35"/>
      <c r="E99" s="36"/>
      <c r="F99" s="38"/>
      <c r="G99" s="38"/>
      <c r="H99" s="38"/>
      <c r="I99" s="39"/>
      <c r="J99" s="38"/>
      <c r="K99" s="34"/>
      <c r="L99" s="35"/>
      <c r="M99" s="36"/>
      <c r="N99" s="40"/>
      <c r="O99" s="41"/>
      <c r="P99" s="4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</row>
    <row r="100" spans="1:253" x14ac:dyDescent="0.25">
      <c r="A100" s="33"/>
      <c r="B100" s="34"/>
      <c r="C100" s="34"/>
      <c r="D100" s="35"/>
      <c r="E100" s="45"/>
      <c r="F100" s="35"/>
      <c r="G100" s="35"/>
      <c r="H100" s="38"/>
      <c r="I100" s="39"/>
      <c r="J100" s="38"/>
      <c r="K100" s="34"/>
      <c r="L100" s="35"/>
      <c r="M100" s="45"/>
      <c r="N100" s="40"/>
      <c r="O100" s="41"/>
      <c r="P100" s="4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</row>
    <row r="101" spans="1:253" x14ac:dyDescent="0.25">
      <c r="A101" s="33"/>
      <c r="B101" s="34"/>
      <c r="C101" s="34"/>
      <c r="D101" s="35"/>
      <c r="E101" s="45"/>
      <c r="F101" s="35"/>
      <c r="G101" s="35"/>
      <c r="H101" s="38"/>
      <c r="I101" s="39"/>
      <c r="J101" s="38"/>
      <c r="K101" s="34"/>
      <c r="L101" s="35"/>
      <c r="M101" s="45"/>
      <c r="N101" s="40"/>
      <c r="O101" s="41"/>
      <c r="P101" s="4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</row>
    <row r="102" spans="1:253" x14ac:dyDescent="0.25">
      <c r="A102" s="33"/>
      <c r="B102" s="34"/>
      <c r="C102" s="34"/>
      <c r="D102" s="35"/>
      <c r="E102" s="45"/>
      <c r="F102" s="35"/>
      <c r="G102" s="35"/>
      <c r="H102" s="38"/>
      <c r="I102" s="39"/>
      <c r="J102" s="38"/>
      <c r="K102" s="34"/>
      <c r="L102" s="35"/>
      <c r="M102" s="45"/>
      <c r="N102" s="40"/>
      <c r="O102" s="41"/>
      <c r="P102" s="4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</row>
    <row r="103" spans="1:253" x14ac:dyDescent="0.25">
      <c r="A103" s="33"/>
      <c r="B103" s="34"/>
      <c r="C103" s="34"/>
      <c r="D103" s="35"/>
      <c r="E103" s="45"/>
      <c r="F103" s="35"/>
      <c r="G103" s="35"/>
      <c r="H103" s="38"/>
      <c r="I103" s="39"/>
      <c r="J103" s="38"/>
      <c r="K103" s="34"/>
      <c r="L103" s="35"/>
      <c r="M103" s="45"/>
      <c r="N103" s="40"/>
      <c r="O103" s="41"/>
      <c r="P103" s="4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</row>
    <row r="104" spans="1:253" x14ac:dyDescent="0.25">
      <c r="A104" s="33"/>
      <c r="B104" s="34"/>
      <c r="C104" s="34"/>
      <c r="D104" s="35"/>
      <c r="E104" s="45"/>
      <c r="F104" s="35"/>
      <c r="G104" s="35"/>
      <c r="H104" s="38"/>
      <c r="I104" s="39"/>
      <c r="J104" s="38"/>
      <c r="K104" s="34"/>
      <c r="L104" s="35"/>
      <c r="M104" s="45"/>
      <c r="N104" s="40"/>
      <c r="O104" s="41"/>
      <c r="P104" s="4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</row>
    <row r="105" spans="1:253" x14ac:dyDescent="0.25">
      <c r="A105" s="33"/>
      <c r="B105" s="34"/>
      <c r="C105" s="34"/>
      <c r="D105" s="35"/>
      <c r="E105" s="45"/>
      <c r="F105" s="35"/>
      <c r="G105" s="35"/>
      <c r="H105" s="38"/>
      <c r="I105" s="39"/>
      <c r="J105" s="38"/>
      <c r="K105" s="34"/>
      <c r="L105" s="35"/>
      <c r="M105" s="45"/>
      <c r="N105" s="40"/>
      <c r="O105" s="41"/>
      <c r="P105" s="4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</row>
    <row r="106" spans="1:253" x14ac:dyDescent="0.25">
      <c r="A106" s="33"/>
      <c r="B106" s="34"/>
      <c r="C106" s="34"/>
      <c r="D106" s="35"/>
      <c r="E106" s="45"/>
      <c r="F106" s="35"/>
      <c r="G106" s="35"/>
      <c r="H106" s="38"/>
      <c r="I106" s="39"/>
      <c r="J106" s="38"/>
      <c r="K106" s="34"/>
      <c r="L106" s="35"/>
      <c r="M106" s="45"/>
      <c r="N106" s="40"/>
      <c r="O106" s="41"/>
      <c r="P106" s="4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</row>
    <row r="107" spans="1:253" x14ac:dyDescent="0.25">
      <c r="A107" s="33"/>
      <c r="B107" s="34"/>
      <c r="C107" s="34"/>
      <c r="D107" s="35"/>
      <c r="E107" s="45"/>
      <c r="F107" s="35"/>
      <c r="G107" s="35"/>
      <c r="H107" s="38"/>
      <c r="I107" s="39"/>
      <c r="J107" s="38"/>
      <c r="K107" s="34"/>
      <c r="L107" s="35"/>
      <c r="M107" s="45"/>
      <c r="N107" s="40"/>
      <c r="O107" s="41"/>
      <c r="P107" s="4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</row>
    <row r="108" spans="1:253" x14ac:dyDescent="0.25">
      <c r="A108" s="33"/>
      <c r="B108" s="34"/>
      <c r="C108" s="34"/>
      <c r="D108" s="35"/>
      <c r="E108" s="45"/>
      <c r="F108" s="35"/>
      <c r="G108" s="35"/>
      <c r="H108" s="38"/>
      <c r="I108" s="39"/>
      <c r="J108" s="38"/>
      <c r="K108" s="34"/>
      <c r="L108" s="35"/>
      <c r="M108" s="45"/>
      <c r="N108" s="40"/>
      <c r="O108" s="41"/>
      <c r="P108" s="4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</row>
    <row r="109" spans="1:253" x14ac:dyDescent="0.25">
      <c r="A109" s="33"/>
      <c r="B109" s="34"/>
      <c r="C109" s="34"/>
      <c r="D109" s="35"/>
      <c r="E109" s="45"/>
      <c r="F109" s="35"/>
      <c r="G109" s="35"/>
      <c r="H109" s="38"/>
      <c r="I109" s="39"/>
      <c r="J109" s="38"/>
      <c r="K109" s="34"/>
      <c r="L109" s="35"/>
      <c r="M109" s="45"/>
      <c r="N109" s="40"/>
      <c r="O109" s="41"/>
      <c r="P109" s="4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</row>
    <row r="110" spans="1:253" x14ac:dyDescent="0.25">
      <c r="A110" s="33"/>
      <c r="B110" s="34"/>
      <c r="C110" s="34"/>
      <c r="D110" s="35"/>
      <c r="E110" s="45"/>
      <c r="F110" s="35"/>
      <c r="G110" s="35"/>
      <c r="H110" s="38"/>
      <c r="I110" s="39"/>
      <c r="J110" s="38"/>
      <c r="K110" s="34"/>
      <c r="L110" s="35"/>
      <c r="M110" s="45"/>
      <c r="N110" s="40"/>
      <c r="O110" s="41"/>
      <c r="P110" s="4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</row>
    <row r="111" spans="1:253" x14ac:dyDescent="0.25">
      <c r="A111" s="33"/>
      <c r="B111" s="34"/>
      <c r="C111" s="34"/>
      <c r="D111" s="35"/>
      <c r="E111" s="45"/>
      <c r="F111" s="35"/>
      <c r="G111" s="35"/>
      <c r="H111" s="38"/>
      <c r="I111" s="39"/>
      <c r="J111" s="43"/>
      <c r="K111" s="34"/>
      <c r="L111" s="35"/>
      <c r="M111" s="45"/>
      <c r="N111" s="40"/>
      <c r="O111" s="41"/>
      <c r="P111" s="4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</row>
    <row r="112" spans="1:253" x14ac:dyDescent="0.25">
      <c r="A112" s="33"/>
      <c r="B112" s="34"/>
      <c r="C112" s="34"/>
      <c r="D112" s="35"/>
      <c r="E112" s="45"/>
      <c r="F112" s="35"/>
      <c r="G112" s="35"/>
      <c r="H112" s="38"/>
      <c r="I112" s="39"/>
      <c r="J112" s="43"/>
      <c r="K112" s="34"/>
      <c r="L112" s="35"/>
      <c r="M112" s="45"/>
      <c r="N112" s="40"/>
      <c r="O112" s="41"/>
      <c r="P112" s="4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</row>
    <row r="113" spans="1:253" x14ac:dyDescent="0.25">
      <c r="A113" s="33"/>
      <c r="B113" s="46"/>
      <c r="C113" s="46"/>
      <c r="D113" s="44"/>
      <c r="E113" s="42"/>
      <c r="F113" s="42"/>
      <c r="G113" s="42"/>
      <c r="H113" s="47"/>
      <c r="I113" s="42"/>
      <c r="J113" s="47"/>
      <c r="K113" s="42"/>
      <c r="L113" s="42"/>
      <c r="M113" s="42"/>
      <c r="N113" s="40"/>
      <c r="O113" s="41"/>
      <c r="P113" s="4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</row>
    <row r="114" spans="1:253" x14ac:dyDescent="0.25">
      <c r="A114" s="33"/>
      <c r="B114" s="46"/>
      <c r="C114" s="46"/>
      <c r="D114" s="44"/>
      <c r="E114" s="42"/>
      <c r="F114" s="42"/>
      <c r="G114" s="42"/>
      <c r="H114" s="47"/>
      <c r="I114" s="42"/>
      <c r="J114" s="47"/>
      <c r="K114" s="42"/>
      <c r="L114" s="42"/>
      <c r="M114" s="42"/>
      <c r="N114" s="40"/>
      <c r="O114" s="41"/>
      <c r="P114" s="4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</row>
    <row r="115" spans="1:253" x14ac:dyDescent="0.25">
      <c r="A115" s="33"/>
      <c r="B115" s="46"/>
      <c r="C115" s="46"/>
      <c r="D115" s="44"/>
      <c r="E115" s="42"/>
      <c r="F115" s="42"/>
      <c r="G115" s="42"/>
      <c r="H115" s="47"/>
      <c r="I115" s="42"/>
      <c r="J115" s="47"/>
      <c r="K115" s="42"/>
      <c r="L115" s="42"/>
      <c r="M115" s="42"/>
      <c r="N115" s="40"/>
      <c r="O115" s="41"/>
      <c r="P115" s="4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</row>
    <row r="116" spans="1:253" x14ac:dyDescent="0.25">
      <c r="A116" s="33"/>
      <c r="B116" s="46"/>
      <c r="C116" s="46"/>
      <c r="D116" s="44"/>
      <c r="E116" s="42"/>
      <c r="F116" s="42"/>
      <c r="G116" s="42"/>
      <c r="H116" s="47"/>
      <c r="I116" s="42"/>
      <c r="J116" s="47"/>
      <c r="K116" s="42"/>
      <c r="L116" s="42"/>
      <c r="M116" s="42"/>
      <c r="N116" s="40"/>
      <c r="O116" s="41"/>
      <c r="P116" s="4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</row>
    <row r="117" spans="1:253" x14ac:dyDescent="0.25">
      <c r="A117" s="33"/>
      <c r="B117" s="46"/>
      <c r="C117" s="46"/>
      <c r="D117" s="44"/>
      <c r="E117" s="42"/>
      <c r="F117" s="42"/>
      <c r="G117" s="42"/>
      <c r="H117" s="47"/>
      <c r="I117" s="42"/>
      <c r="J117" s="47"/>
      <c r="K117" s="42"/>
      <c r="L117" s="42"/>
      <c r="M117" s="42"/>
      <c r="N117" s="40"/>
      <c r="O117" s="41"/>
      <c r="P117" s="4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</row>
    <row r="118" spans="1:253" x14ac:dyDescent="0.25">
      <c r="A118" s="33"/>
      <c r="B118" s="46"/>
      <c r="C118" s="46"/>
      <c r="D118" s="44"/>
      <c r="E118" s="42"/>
      <c r="F118" s="42"/>
      <c r="G118" s="42"/>
      <c r="H118" s="47"/>
      <c r="I118" s="42"/>
      <c r="J118" s="47"/>
      <c r="K118" s="42"/>
      <c r="L118" s="42"/>
      <c r="M118" s="42"/>
      <c r="N118" s="40"/>
      <c r="O118" s="41"/>
      <c r="P118" s="4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</row>
    <row r="119" spans="1:253" x14ac:dyDescent="0.25">
      <c r="A119" s="33"/>
      <c r="B119" s="46"/>
      <c r="C119" s="46"/>
      <c r="D119" s="44"/>
      <c r="E119" s="42"/>
      <c r="F119" s="42"/>
      <c r="G119" s="42"/>
      <c r="H119" s="47"/>
      <c r="I119" s="42"/>
      <c r="J119" s="47"/>
      <c r="K119" s="42"/>
      <c r="L119" s="42"/>
      <c r="M119" s="42"/>
      <c r="N119" s="40"/>
      <c r="O119" s="41"/>
      <c r="P119" s="4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</row>
    <row r="120" spans="1:253" x14ac:dyDescent="0.25">
      <c r="A120" s="33"/>
      <c r="B120" s="46"/>
      <c r="C120" s="46"/>
      <c r="D120" s="44"/>
      <c r="E120" s="42"/>
      <c r="F120" s="42"/>
      <c r="G120" s="42"/>
      <c r="H120" s="47"/>
      <c r="I120" s="42"/>
      <c r="J120" s="47"/>
      <c r="K120" s="42"/>
      <c r="L120" s="42"/>
      <c r="M120" s="42"/>
      <c r="N120" s="40"/>
      <c r="O120" s="41"/>
      <c r="P120" s="4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</row>
    <row r="121" spans="1:253" x14ac:dyDescent="0.25">
      <c r="A121" s="33"/>
      <c r="B121" s="46"/>
      <c r="C121" s="46"/>
      <c r="D121" s="44"/>
      <c r="E121" s="42"/>
      <c r="F121" s="42"/>
      <c r="G121" s="42"/>
      <c r="H121" s="47"/>
      <c r="I121" s="42"/>
      <c r="J121" s="47"/>
      <c r="K121" s="42"/>
      <c r="L121" s="42"/>
      <c r="M121" s="42"/>
      <c r="N121" s="40"/>
      <c r="O121" s="41"/>
      <c r="P121" s="4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</row>
  </sheetData>
  <mergeCells count="37">
    <mergeCell ref="B26:C26"/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4:C24"/>
    <mergeCell ref="B25:C25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21"/>
  <sheetViews>
    <sheetView workbookViewId="0">
      <selection activeCell="O7" sqref="O7:O26"/>
    </sheetView>
  </sheetViews>
  <sheetFormatPr defaultColWidth="1.140625" defaultRowHeight="15" x14ac:dyDescent="0.25"/>
  <cols>
    <col min="1" max="1" width="1.140625" style="18" customWidth="1"/>
    <col min="2" max="16" width="8.7109375" style="18" customWidth="1"/>
    <col min="17" max="17" width="1.42578125" style="18" customWidth="1"/>
    <col min="18" max="23" width="9" customWidth="1"/>
    <col min="24" max="252" width="9" style="18" customWidth="1"/>
    <col min="253" max="253" width="1.140625" style="18" customWidth="1"/>
  </cols>
  <sheetData>
    <row r="1" spans="1:253" x14ac:dyDescent="0.25">
      <c r="B1" s="19"/>
      <c r="C1" s="19"/>
      <c r="D1" s="19"/>
      <c r="E1" s="19"/>
    </row>
    <row r="2" spans="1:253" ht="23.25" x14ac:dyDescent="0.25">
      <c r="B2" s="421" t="s">
        <v>79</v>
      </c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</row>
    <row r="3" spans="1:253" x14ac:dyDescent="0.25">
      <c r="B3" s="422"/>
      <c r="C3" s="422"/>
      <c r="D3" s="422"/>
      <c r="E3" s="422"/>
      <c r="F3" s="20"/>
      <c r="G3" s="20"/>
      <c r="P3" s="20"/>
    </row>
    <row r="4" spans="1:253" x14ac:dyDescent="0.25">
      <c r="B4" s="423" t="s">
        <v>7</v>
      </c>
      <c r="C4" s="424"/>
      <c r="D4" s="423" t="s">
        <v>95</v>
      </c>
      <c r="E4" s="424"/>
      <c r="F4" s="425" t="s">
        <v>22</v>
      </c>
      <c r="G4" s="426"/>
      <c r="H4" s="423" t="s">
        <v>23</v>
      </c>
      <c r="I4" s="424"/>
      <c r="J4" s="423" t="s">
        <v>8</v>
      </c>
      <c r="K4" s="424"/>
      <c r="L4" s="427" t="s">
        <v>9</v>
      </c>
      <c r="M4" s="427" t="s">
        <v>10</v>
      </c>
      <c r="N4" s="427" t="s">
        <v>96</v>
      </c>
      <c r="O4" s="427" t="s">
        <v>97</v>
      </c>
      <c r="P4" s="196" t="s">
        <v>98</v>
      </c>
      <c r="X4" s="21"/>
      <c r="Y4" s="21"/>
      <c r="Z4" s="21"/>
    </row>
    <row r="5" spans="1:253" x14ac:dyDescent="0.25">
      <c r="B5" s="417" t="s">
        <v>99</v>
      </c>
      <c r="C5" s="418"/>
      <c r="D5" s="417" t="s">
        <v>99</v>
      </c>
      <c r="E5" s="418"/>
      <c r="F5" s="429" t="s">
        <v>99</v>
      </c>
      <c r="G5" s="430"/>
      <c r="H5" s="417" t="s">
        <v>99</v>
      </c>
      <c r="I5" s="418"/>
      <c r="J5" s="417" t="s">
        <v>99</v>
      </c>
      <c r="K5" s="418"/>
      <c r="L5" s="428"/>
      <c r="M5" s="428"/>
      <c r="N5" s="428"/>
      <c r="O5" s="428"/>
      <c r="P5" s="197" t="s">
        <v>99</v>
      </c>
      <c r="X5" s="21"/>
      <c r="Y5" s="21"/>
      <c r="Z5" s="21"/>
    </row>
    <row r="6" spans="1:253" ht="18.75" x14ac:dyDescent="0.25">
      <c r="B6" s="419" t="s">
        <v>4</v>
      </c>
      <c r="C6" s="420"/>
      <c r="D6" s="22" t="s">
        <v>4</v>
      </c>
      <c r="E6" s="23" t="s">
        <v>10</v>
      </c>
      <c r="F6" s="22" t="s">
        <v>4</v>
      </c>
      <c r="G6" s="23" t="s">
        <v>10</v>
      </c>
      <c r="H6" s="22" t="s">
        <v>4</v>
      </c>
      <c r="I6" s="23" t="s">
        <v>10</v>
      </c>
      <c r="J6" s="22" t="s">
        <v>4</v>
      </c>
      <c r="K6" s="23" t="s">
        <v>10</v>
      </c>
      <c r="L6" s="22" t="s">
        <v>4</v>
      </c>
      <c r="M6" s="22" t="s">
        <v>4</v>
      </c>
      <c r="N6" s="22" t="s">
        <v>4</v>
      </c>
      <c r="O6" s="24" t="s">
        <v>4</v>
      </c>
      <c r="P6" s="198" t="s">
        <v>4</v>
      </c>
      <c r="Q6" s="25"/>
      <c r="X6" s="21"/>
      <c r="Y6" s="21"/>
      <c r="Z6" s="21"/>
    </row>
    <row r="7" spans="1:253" ht="18.75" x14ac:dyDescent="0.25">
      <c r="A7" s="21"/>
      <c r="B7" s="415">
        <f>Data!C49</f>
        <v>0</v>
      </c>
      <c r="C7" s="416"/>
      <c r="D7" s="51">
        <f>'Cert of STD'!K24</f>
        <v>5.9999999999999995E-5</v>
      </c>
      <c r="E7" s="27">
        <f t="shared" ref="E7:E20" si="0">D7/2</f>
        <v>2.9999999999999997E-5</v>
      </c>
      <c r="F7" s="27">
        <f t="shared" ref="F7:F26" si="1">((B7)*(11.5*10^-6)*1)</f>
        <v>0</v>
      </c>
      <c r="G7" s="27">
        <f t="shared" ref="G7:G20" si="2">F7/SQRT(3)</f>
        <v>0</v>
      </c>
      <c r="H7" s="199">
        <f>Data!N8/2</f>
        <v>5.0000000000000001E-3</v>
      </c>
      <c r="I7" s="28">
        <f t="shared" ref="I7:I20" si="3">(H7/SQRT(3))</f>
        <v>2.886751345948129E-3</v>
      </c>
      <c r="J7" s="199">
        <f>Data!U49</f>
        <v>0</v>
      </c>
      <c r="K7" s="27">
        <f t="shared" ref="K7:K20" si="4">J7/1</f>
        <v>0</v>
      </c>
      <c r="L7" s="27">
        <f>SQRT(E7^2+G7^2+I7^2+K7^2)</f>
        <v>2.8869072263121541E-3</v>
      </c>
      <c r="M7" s="29">
        <f t="shared" ref="M7:M20" si="5">K7/1</f>
        <v>0</v>
      </c>
      <c r="N7" s="30" t="str">
        <f>IF(K7=0,"∞",(L7^4/(K7^4/3)))</f>
        <v>∞</v>
      </c>
      <c r="O7" s="26">
        <f>IF(N7="∞",2,_xlfn.T.INV.2T(0.0455,N7))</f>
        <v>2</v>
      </c>
      <c r="P7" s="200">
        <f>L7*O7</f>
        <v>5.7738144526243082E-3</v>
      </c>
      <c r="Q7" s="25"/>
      <c r="X7" s="21"/>
      <c r="Y7" s="21"/>
      <c r="Z7" s="21"/>
    </row>
    <row r="8" spans="1:253" ht="18.75" x14ac:dyDescent="0.25">
      <c r="A8" s="21"/>
      <c r="B8" s="415">
        <f>Data!C50</f>
        <v>1</v>
      </c>
      <c r="C8" s="416"/>
      <c r="D8" s="51">
        <f>'Cert of STD'!K24</f>
        <v>5.9999999999999995E-5</v>
      </c>
      <c r="E8" s="27">
        <f t="shared" si="0"/>
        <v>2.9999999999999997E-5</v>
      </c>
      <c r="F8" s="27">
        <f t="shared" si="1"/>
        <v>1.15E-5</v>
      </c>
      <c r="G8" s="27">
        <f t="shared" si="2"/>
        <v>6.6395280956806965E-6</v>
      </c>
      <c r="H8" s="199">
        <f>H7</f>
        <v>5.0000000000000001E-3</v>
      </c>
      <c r="I8" s="28">
        <f t="shared" si="3"/>
        <v>2.886751345948129E-3</v>
      </c>
      <c r="J8" s="199">
        <f>Data!U50</f>
        <v>0</v>
      </c>
      <c r="K8" s="27">
        <f t="shared" si="4"/>
        <v>0</v>
      </c>
      <c r="L8" s="27">
        <f t="shared" ref="L8:L16" si="6">SQRT(E8^2+G8^2+I8^2+K8^2)</f>
        <v>2.8869148613470865E-3</v>
      </c>
      <c r="M8" s="29">
        <f t="shared" si="5"/>
        <v>0</v>
      </c>
      <c r="N8" s="30" t="str">
        <f t="shared" ref="N8:N26" si="7">IF(K8=0,"∞",(L8^4/(K8^4/3)))</f>
        <v>∞</v>
      </c>
      <c r="O8" s="26">
        <f t="shared" ref="O8:O26" si="8">IF(N8="∞",2,_xlfn.T.INV.2T(0.0455,N8))</f>
        <v>2</v>
      </c>
      <c r="P8" s="200">
        <f t="shared" ref="P8:P26" si="9">L8*O8</f>
        <v>5.773829722694173E-3</v>
      </c>
      <c r="Q8" s="25"/>
      <c r="X8" s="21"/>
      <c r="Y8" s="21"/>
      <c r="Z8" s="21"/>
    </row>
    <row r="9" spans="1:253" ht="18.75" x14ac:dyDescent="0.25">
      <c r="A9" s="21"/>
      <c r="B9" s="415">
        <f>Data!C51</f>
        <v>1.5</v>
      </c>
      <c r="C9" s="416"/>
      <c r="D9" s="51">
        <f>'Cert of STD'!K19</f>
        <v>5.9999999999999995E-5</v>
      </c>
      <c r="E9" s="27">
        <f t="shared" si="0"/>
        <v>2.9999999999999997E-5</v>
      </c>
      <c r="F9" s="27">
        <f t="shared" si="1"/>
        <v>1.7249999999999999E-5</v>
      </c>
      <c r="G9" s="27">
        <f t="shared" si="2"/>
        <v>9.9592921435210452E-6</v>
      </c>
      <c r="H9" s="199">
        <f t="shared" ref="H9:H26" si="10">H8</f>
        <v>5.0000000000000001E-3</v>
      </c>
      <c r="I9" s="28">
        <f t="shared" si="3"/>
        <v>2.886751345948129E-3</v>
      </c>
      <c r="J9" s="199">
        <f>Data!U51</f>
        <v>0</v>
      </c>
      <c r="K9" s="27">
        <f t="shared" si="4"/>
        <v>0</v>
      </c>
      <c r="L9" s="27">
        <f t="shared" si="6"/>
        <v>2.8869244051123568E-3</v>
      </c>
      <c r="M9" s="29">
        <f t="shared" si="5"/>
        <v>0</v>
      </c>
      <c r="N9" s="30" t="str">
        <f>IF(K9=0,"∞",(L9^4/(K9^4/3)))</f>
        <v>∞</v>
      </c>
      <c r="O9" s="26">
        <f t="shared" si="8"/>
        <v>2</v>
      </c>
      <c r="P9" s="200">
        <f t="shared" si="9"/>
        <v>5.7738488102247135E-3</v>
      </c>
      <c r="Q9" s="25"/>
      <c r="X9" s="21"/>
      <c r="Y9" s="21"/>
      <c r="Z9" s="21"/>
    </row>
    <row r="10" spans="1:253" ht="18.75" x14ac:dyDescent="0.25">
      <c r="A10" s="21"/>
      <c r="B10" s="415">
        <f>Data!C52</f>
        <v>5</v>
      </c>
      <c r="C10" s="416"/>
      <c r="D10" s="51">
        <f>'Cert of STD'!K28</f>
        <v>5.9999999999999995E-5</v>
      </c>
      <c r="E10" s="27">
        <f t="shared" si="0"/>
        <v>2.9999999999999997E-5</v>
      </c>
      <c r="F10" s="27">
        <f t="shared" si="1"/>
        <v>5.7500000000000002E-5</v>
      </c>
      <c r="G10" s="27">
        <f t="shared" si="2"/>
        <v>3.3197640478403482E-5</v>
      </c>
      <c r="H10" s="199">
        <f t="shared" si="10"/>
        <v>5.0000000000000001E-3</v>
      </c>
      <c r="I10" s="28">
        <f t="shared" si="3"/>
        <v>2.886751345948129E-3</v>
      </c>
      <c r="J10" s="199">
        <f>Data!U52</f>
        <v>0</v>
      </c>
      <c r="K10" s="27">
        <f t="shared" si="4"/>
        <v>0</v>
      </c>
      <c r="L10" s="27">
        <f t="shared" si="6"/>
        <v>2.8870980961281292E-3</v>
      </c>
      <c r="M10" s="29">
        <f t="shared" si="5"/>
        <v>0</v>
      </c>
      <c r="N10" s="30" t="str">
        <f t="shared" si="7"/>
        <v>∞</v>
      </c>
      <c r="O10" s="26">
        <f t="shared" si="8"/>
        <v>2</v>
      </c>
      <c r="P10" s="200">
        <f t="shared" si="9"/>
        <v>5.7741961922562583E-3</v>
      </c>
      <c r="Q10" s="25"/>
      <c r="X10" s="21"/>
      <c r="Y10" s="21"/>
      <c r="Z10" s="21"/>
    </row>
    <row r="11" spans="1:253" ht="18.75" x14ac:dyDescent="0.25">
      <c r="A11" s="21"/>
      <c r="B11" s="415">
        <f>Data!C53</f>
        <v>10</v>
      </c>
      <c r="C11" s="416"/>
      <c r="D11" s="51">
        <f>'Cert of STD'!K33</f>
        <v>5.9999999999999995E-5</v>
      </c>
      <c r="E11" s="27">
        <f t="shared" si="0"/>
        <v>2.9999999999999997E-5</v>
      </c>
      <c r="F11" s="27">
        <f t="shared" si="1"/>
        <v>1.15E-4</v>
      </c>
      <c r="G11" s="27">
        <f t="shared" si="2"/>
        <v>6.6395280956806963E-5</v>
      </c>
      <c r="H11" s="199">
        <f t="shared" si="10"/>
        <v>5.0000000000000001E-3</v>
      </c>
      <c r="I11" s="28">
        <f t="shared" si="3"/>
        <v>2.886751345948129E-3</v>
      </c>
      <c r="J11" s="199">
        <f>Data!U53</f>
        <v>0</v>
      </c>
      <c r="K11" s="27">
        <f t="shared" si="4"/>
        <v>0</v>
      </c>
      <c r="L11" s="27">
        <f t="shared" si="6"/>
        <v>2.8876706298791533E-3</v>
      </c>
      <c r="M11" s="29">
        <f t="shared" si="5"/>
        <v>0</v>
      </c>
      <c r="N11" s="30" t="str">
        <f t="shared" si="7"/>
        <v>∞</v>
      </c>
      <c r="O11" s="26">
        <f t="shared" si="8"/>
        <v>2</v>
      </c>
      <c r="P11" s="200">
        <f t="shared" si="9"/>
        <v>5.7753412597583067E-3</v>
      </c>
      <c r="Q11" s="3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</row>
    <row r="12" spans="1:253" ht="18.75" x14ac:dyDescent="0.25">
      <c r="A12" s="21"/>
      <c r="B12" s="415">
        <f>Data!C54</f>
        <v>20</v>
      </c>
      <c r="C12" s="416"/>
      <c r="D12" s="51">
        <f>'Cert of STD'!K43</f>
        <v>7.0000000000000007E-5</v>
      </c>
      <c r="E12" s="27">
        <f t="shared" si="0"/>
        <v>3.5000000000000004E-5</v>
      </c>
      <c r="F12" s="27">
        <f t="shared" si="1"/>
        <v>2.3000000000000001E-4</v>
      </c>
      <c r="G12" s="27">
        <f t="shared" si="2"/>
        <v>1.3279056191361393E-4</v>
      </c>
      <c r="H12" s="199">
        <f t="shared" si="10"/>
        <v>5.0000000000000001E-3</v>
      </c>
      <c r="I12" s="28">
        <f t="shared" si="3"/>
        <v>2.886751345948129E-3</v>
      </c>
      <c r="J12" s="199">
        <f>Data!U54</f>
        <v>0</v>
      </c>
      <c r="K12" s="27">
        <f t="shared" si="4"/>
        <v>0</v>
      </c>
      <c r="L12" s="27">
        <f t="shared" si="6"/>
        <v>2.8900158592413757E-3</v>
      </c>
      <c r="M12" s="29">
        <f t="shared" si="5"/>
        <v>0</v>
      </c>
      <c r="N12" s="30" t="str">
        <f t="shared" si="7"/>
        <v>∞</v>
      </c>
      <c r="O12" s="26">
        <f t="shared" si="8"/>
        <v>2</v>
      </c>
      <c r="P12" s="200">
        <f t="shared" si="9"/>
        <v>5.7800317184827513E-3</v>
      </c>
      <c r="Q12" s="3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</row>
    <row r="13" spans="1:253" ht="18.75" x14ac:dyDescent="0.25">
      <c r="A13" s="21"/>
      <c r="B13" s="415">
        <f>Data!C55</f>
        <v>50</v>
      </c>
      <c r="C13" s="416"/>
      <c r="D13" s="51">
        <f>'Cert of STD'!K49</f>
        <v>8.9999999999999992E-5</v>
      </c>
      <c r="E13" s="27">
        <f t="shared" si="0"/>
        <v>4.4999999999999996E-5</v>
      </c>
      <c r="F13" s="27">
        <f t="shared" si="1"/>
        <v>5.7499999999999999E-4</v>
      </c>
      <c r="G13" s="27">
        <f t="shared" si="2"/>
        <v>3.3197640478403484E-4</v>
      </c>
      <c r="H13" s="199">
        <f t="shared" si="10"/>
        <v>5.0000000000000001E-3</v>
      </c>
      <c r="I13" s="28">
        <f t="shared" si="3"/>
        <v>2.886751345948129E-3</v>
      </c>
      <c r="J13" s="199">
        <f>Data!U55</f>
        <v>0</v>
      </c>
      <c r="K13" s="27">
        <f t="shared" si="4"/>
        <v>0</v>
      </c>
      <c r="L13" s="27">
        <f t="shared" si="6"/>
        <v>2.9061257141883364E-3</v>
      </c>
      <c r="M13" s="29">
        <f t="shared" si="5"/>
        <v>0</v>
      </c>
      <c r="N13" s="30" t="str">
        <f>IF(K13=0,"∞",(L13^4/(K13^4/3)))</f>
        <v>∞</v>
      </c>
      <c r="O13" s="26">
        <f t="shared" si="8"/>
        <v>2</v>
      </c>
      <c r="P13" s="200">
        <f t="shared" si="9"/>
        <v>5.8122514283766727E-3</v>
      </c>
      <c r="Q13" s="3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</row>
    <row r="14" spans="1:253" ht="18.75" x14ac:dyDescent="0.25">
      <c r="A14" s="21"/>
      <c r="B14" s="415">
        <f>Data!C56</f>
        <v>100</v>
      </c>
      <c r="C14" s="416"/>
      <c r="D14" s="51">
        <f>'Cert of STD'!K51</f>
        <v>1.1999999999999999E-4</v>
      </c>
      <c r="E14" s="27">
        <f t="shared" si="0"/>
        <v>5.9999999999999995E-5</v>
      </c>
      <c r="F14" s="27">
        <f t="shared" si="1"/>
        <v>1.15E-3</v>
      </c>
      <c r="G14" s="27">
        <f t="shared" si="2"/>
        <v>6.6395280956806969E-4</v>
      </c>
      <c r="H14" s="199">
        <f t="shared" si="10"/>
        <v>5.0000000000000001E-3</v>
      </c>
      <c r="I14" s="28">
        <f t="shared" si="3"/>
        <v>2.886751345948129E-3</v>
      </c>
      <c r="J14" s="199">
        <f>Data!U56</f>
        <v>0</v>
      </c>
      <c r="K14" s="27">
        <f t="shared" si="4"/>
        <v>0</v>
      </c>
      <c r="L14" s="27">
        <f t="shared" si="6"/>
        <v>2.9627295972914349E-3</v>
      </c>
      <c r="M14" s="29">
        <f t="shared" si="5"/>
        <v>0</v>
      </c>
      <c r="N14" s="30" t="str">
        <f t="shared" si="7"/>
        <v>∞</v>
      </c>
      <c r="O14" s="26">
        <f t="shared" si="8"/>
        <v>2</v>
      </c>
      <c r="P14" s="200">
        <f t="shared" si="9"/>
        <v>5.9254591945828699E-3</v>
      </c>
      <c r="Q14" s="31"/>
      <c r="R14" s="21"/>
      <c r="S14" s="21"/>
      <c r="T14" s="21"/>
      <c r="U14" s="21"/>
      <c r="V14" s="21"/>
      <c r="W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</row>
    <row r="15" spans="1:253" ht="18.75" x14ac:dyDescent="0.25">
      <c r="A15" s="21"/>
      <c r="B15" s="415">
        <f>Data!C57</f>
        <v>150</v>
      </c>
      <c r="C15" s="416"/>
      <c r="D15" s="51">
        <f>'Cert of STD'!W6</f>
        <v>4.6999999999999999E-4</v>
      </c>
      <c r="E15" s="27">
        <f t="shared" si="0"/>
        <v>2.3499999999999999E-4</v>
      </c>
      <c r="F15" s="27">
        <f t="shared" si="1"/>
        <v>1.725E-3</v>
      </c>
      <c r="G15" s="27">
        <f t="shared" si="2"/>
        <v>9.9592921435210442E-4</v>
      </c>
      <c r="H15" s="199">
        <f t="shared" si="10"/>
        <v>5.0000000000000001E-3</v>
      </c>
      <c r="I15" s="28">
        <f t="shared" si="3"/>
        <v>2.886751345948129E-3</v>
      </c>
      <c r="J15" s="199">
        <f>Data!U57</f>
        <v>0</v>
      </c>
      <c r="K15" s="27">
        <f t="shared" si="4"/>
        <v>0</v>
      </c>
      <c r="L15" s="27">
        <f t="shared" si="6"/>
        <v>3.0627493095800925E-3</v>
      </c>
      <c r="M15" s="29">
        <f t="shared" si="5"/>
        <v>0</v>
      </c>
      <c r="N15" s="30" t="str">
        <f t="shared" si="7"/>
        <v>∞</v>
      </c>
      <c r="O15" s="26">
        <f t="shared" si="8"/>
        <v>2</v>
      </c>
      <c r="P15" s="200">
        <f t="shared" si="9"/>
        <v>6.125498619160185E-3</v>
      </c>
      <c r="Q15" s="31"/>
      <c r="R15" s="21"/>
      <c r="S15" s="21"/>
      <c r="T15" s="21"/>
      <c r="U15" s="21"/>
      <c r="V15" s="21"/>
      <c r="W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</row>
    <row r="16" spans="1:253" ht="18.75" x14ac:dyDescent="0.25">
      <c r="A16" s="21"/>
      <c r="B16" s="415">
        <f>Data!C58</f>
        <v>200</v>
      </c>
      <c r="C16" s="416"/>
      <c r="D16" s="51">
        <f>'Cert of STD'!W8</f>
        <v>5.5000000000000003E-4</v>
      </c>
      <c r="E16" s="27">
        <f t="shared" si="0"/>
        <v>2.7500000000000002E-4</v>
      </c>
      <c r="F16" s="27">
        <f t="shared" si="1"/>
        <v>2.3E-3</v>
      </c>
      <c r="G16" s="27">
        <f t="shared" si="2"/>
        <v>1.3279056191361394E-3</v>
      </c>
      <c r="H16" s="199">
        <f t="shared" si="10"/>
        <v>5.0000000000000001E-3</v>
      </c>
      <c r="I16" s="28">
        <f t="shared" si="3"/>
        <v>2.886751345948129E-3</v>
      </c>
      <c r="J16" s="199">
        <f>Data!U58</f>
        <v>0</v>
      </c>
      <c r="K16" s="27">
        <f t="shared" si="4"/>
        <v>0</v>
      </c>
      <c r="L16" s="27">
        <f t="shared" si="6"/>
        <v>3.1894030266911497E-3</v>
      </c>
      <c r="M16" s="29">
        <f t="shared" si="5"/>
        <v>0</v>
      </c>
      <c r="N16" s="30" t="str">
        <f>IF(K16=0,"∞",(L16^4/(K16^4/3)))</f>
        <v>∞</v>
      </c>
      <c r="O16" s="26">
        <f t="shared" si="8"/>
        <v>2</v>
      </c>
      <c r="P16" s="200">
        <f t="shared" si="9"/>
        <v>6.3788060533822993E-3</v>
      </c>
      <c r="Q16" s="31"/>
      <c r="R16" s="21"/>
      <c r="S16" s="21"/>
      <c r="T16" s="21"/>
      <c r="U16" s="21"/>
      <c r="V16" s="21"/>
      <c r="W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</row>
    <row r="17" spans="1:253" ht="18.75" x14ac:dyDescent="0.25">
      <c r="A17" s="21"/>
      <c r="B17" s="415">
        <f>Data!C59</f>
        <v>250</v>
      </c>
      <c r="C17" s="416"/>
      <c r="D17" s="51">
        <f>'Cert of STD'!W9</f>
        <v>6.3000000000000003E-4</v>
      </c>
      <c r="E17" s="27">
        <f t="shared" si="0"/>
        <v>3.1500000000000001E-4</v>
      </c>
      <c r="F17" s="27">
        <f t="shared" si="1"/>
        <v>2.875E-3</v>
      </c>
      <c r="G17" s="27">
        <f t="shared" si="2"/>
        <v>1.6598820239201741E-3</v>
      </c>
      <c r="H17" s="199">
        <f t="shared" si="10"/>
        <v>5.0000000000000001E-3</v>
      </c>
      <c r="I17" s="28">
        <f t="shared" si="3"/>
        <v>2.886751345948129E-3</v>
      </c>
      <c r="J17" s="199">
        <f>Data!U59</f>
        <v>0</v>
      </c>
      <c r="K17" s="27">
        <f t="shared" si="4"/>
        <v>0</v>
      </c>
      <c r="L17" s="27">
        <f>SQRT(E17^2+G17^2+I17^2+K17^2)</f>
        <v>3.3448119030323165E-3</v>
      </c>
      <c r="M17" s="29">
        <f t="shared" si="5"/>
        <v>0</v>
      </c>
      <c r="N17" s="30" t="str">
        <f t="shared" si="7"/>
        <v>∞</v>
      </c>
      <c r="O17" s="26">
        <f t="shared" si="8"/>
        <v>2</v>
      </c>
      <c r="P17" s="200">
        <f t="shared" si="9"/>
        <v>6.689623806064633E-3</v>
      </c>
      <c r="Q17" s="31"/>
      <c r="R17" s="21"/>
      <c r="S17" s="21"/>
      <c r="T17" s="21"/>
      <c r="U17" s="21"/>
      <c r="V17" s="21"/>
      <c r="W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</row>
    <row r="18" spans="1:253" ht="18.75" x14ac:dyDescent="0.25">
      <c r="A18" s="21"/>
      <c r="B18" s="415">
        <f>Data!C60</f>
        <v>300</v>
      </c>
      <c r="C18" s="416"/>
      <c r="D18" s="51">
        <f>'Cert of STD'!W10</f>
        <v>7.0999999999999991E-4</v>
      </c>
      <c r="E18" s="27">
        <f t="shared" si="0"/>
        <v>3.5499999999999996E-4</v>
      </c>
      <c r="F18" s="27">
        <f t="shared" si="1"/>
        <v>3.4499999999999999E-3</v>
      </c>
      <c r="G18" s="27">
        <f t="shared" si="2"/>
        <v>1.9918584287042088E-3</v>
      </c>
      <c r="H18" s="199">
        <f t="shared" si="10"/>
        <v>5.0000000000000001E-3</v>
      </c>
      <c r="I18" s="28">
        <f t="shared" si="3"/>
        <v>2.886751345948129E-3</v>
      </c>
      <c r="J18" s="199">
        <f>Data!U60</f>
        <v>0</v>
      </c>
      <c r="K18" s="27">
        <f t="shared" si="4"/>
        <v>0</v>
      </c>
      <c r="L18" s="27">
        <f t="shared" ref="L18:L26" si="11">SQRT(E18^2+G18^2+I18^2+K18^2)</f>
        <v>3.5251749365575223E-3</v>
      </c>
      <c r="M18" s="29">
        <f t="shared" si="5"/>
        <v>0</v>
      </c>
      <c r="N18" s="30" t="str">
        <f t="shared" si="7"/>
        <v>∞</v>
      </c>
      <c r="O18" s="26">
        <f t="shared" si="8"/>
        <v>2</v>
      </c>
      <c r="P18" s="200">
        <f t="shared" si="9"/>
        <v>7.0503498731150447E-3</v>
      </c>
      <c r="Q18" s="31"/>
      <c r="R18" s="21"/>
      <c r="S18" s="21"/>
      <c r="T18" s="21"/>
      <c r="U18" s="21"/>
      <c r="V18" s="21"/>
      <c r="W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</row>
    <row r="19" spans="1:253" ht="18.75" x14ac:dyDescent="0.25">
      <c r="A19" s="21"/>
      <c r="B19" s="415">
        <f>Data!C61</f>
        <v>400</v>
      </c>
      <c r="C19" s="416"/>
      <c r="D19" s="51">
        <f>'Cert of STD'!W11</f>
        <v>8.9000000000000006E-4</v>
      </c>
      <c r="E19" s="27">
        <f t="shared" si="0"/>
        <v>4.4500000000000003E-4</v>
      </c>
      <c r="F19" s="27">
        <f t="shared" si="1"/>
        <v>4.5999999999999999E-3</v>
      </c>
      <c r="G19" s="27">
        <f t="shared" si="2"/>
        <v>2.6558112382722788E-3</v>
      </c>
      <c r="H19" s="199">
        <f t="shared" si="10"/>
        <v>5.0000000000000001E-3</v>
      </c>
      <c r="I19" s="28">
        <f t="shared" si="3"/>
        <v>2.886751345948129E-3</v>
      </c>
      <c r="J19" s="199">
        <f>Data!U61</f>
        <v>0</v>
      </c>
      <c r="K19" s="27">
        <f t="shared" si="4"/>
        <v>0</v>
      </c>
      <c r="L19" s="27">
        <f t="shared" si="11"/>
        <v>3.9477451369948728E-3</v>
      </c>
      <c r="M19" s="29">
        <f t="shared" si="5"/>
        <v>0</v>
      </c>
      <c r="N19" s="30" t="str">
        <f t="shared" si="7"/>
        <v>∞</v>
      </c>
      <c r="O19" s="26">
        <f t="shared" si="8"/>
        <v>2</v>
      </c>
      <c r="P19" s="200">
        <f t="shared" si="9"/>
        <v>7.8954902739897456E-3</v>
      </c>
      <c r="Q19" s="21"/>
      <c r="R19" s="21"/>
      <c r="S19" s="21"/>
      <c r="T19" s="21"/>
      <c r="U19" s="21"/>
      <c r="V19" s="21"/>
      <c r="W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</row>
    <row r="20" spans="1:253" ht="18.75" x14ac:dyDescent="0.25">
      <c r="A20" s="21"/>
      <c r="B20" s="415">
        <f>Data!C62</f>
        <v>500</v>
      </c>
      <c r="C20" s="416"/>
      <c r="D20" s="51">
        <f>'Cert of STD'!W12</f>
        <v>1.1000000000000001E-3</v>
      </c>
      <c r="E20" s="27">
        <f t="shared" si="0"/>
        <v>5.5000000000000003E-4</v>
      </c>
      <c r="F20" s="27">
        <f t="shared" si="1"/>
        <v>5.7499999999999999E-3</v>
      </c>
      <c r="G20" s="27">
        <f t="shared" si="2"/>
        <v>3.3197640478403482E-3</v>
      </c>
      <c r="H20" s="199">
        <f t="shared" si="10"/>
        <v>5.0000000000000001E-3</v>
      </c>
      <c r="I20" s="28">
        <f t="shared" si="3"/>
        <v>2.886751345948129E-3</v>
      </c>
      <c r="J20" s="199">
        <f>Data!U62</f>
        <v>0</v>
      </c>
      <c r="K20" s="27">
        <f t="shared" si="4"/>
        <v>0</v>
      </c>
      <c r="L20" s="27">
        <f t="shared" si="11"/>
        <v>4.4335839528159005E-3</v>
      </c>
      <c r="M20" s="29">
        <f t="shared" si="5"/>
        <v>0</v>
      </c>
      <c r="N20" s="30" t="str">
        <f t="shared" si="7"/>
        <v>∞</v>
      </c>
      <c r="O20" s="26">
        <f t="shared" si="8"/>
        <v>2</v>
      </c>
      <c r="P20" s="200">
        <f t="shared" si="9"/>
        <v>8.8671679056318009E-3</v>
      </c>
      <c r="Q20" s="21"/>
      <c r="R20" s="21"/>
      <c r="S20" s="21"/>
      <c r="T20" s="21"/>
      <c r="U20" s="21"/>
      <c r="V20" s="21"/>
      <c r="W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</row>
    <row r="21" spans="1:253" ht="18.75" x14ac:dyDescent="0.25">
      <c r="B21" s="415">
        <f>Data!C63</f>
        <v>600</v>
      </c>
      <c r="C21" s="416"/>
      <c r="D21" s="51">
        <f>'Cert of STD'!W12+'Cert of STD'!K51</f>
        <v>1.2200000000000002E-3</v>
      </c>
      <c r="E21" s="27">
        <f t="shared" ref="E21:E26" si="12">D21/2</f>
        <v>6.1000000000000008E-4</v>
      </c>
      <c r="F21" s="27">
        <f t="shared" si="1"/>
        <v>6.8999999999999999E-3</v>
      </c>
      <c r="G21" s="27">
        <f t="shared" ref="G21:G26" si="13">F21/SQRT(3)</f>
        <v>3.9837168574084177E-3</v>
      </c>
      <c r="H21" s="199">
        <f t="shared" si="10"/>
        <v>5.0000000000000001E-3</v>
      </c>
      <c r="I21" s="28">
        <f t="shared" ref="I21:I26" si="14">(H21/SQRT(3))</f>
        <v>2.886751345948129E-3</v>
      </c>
      <c r="J21" s="199">
        <f>Data!U63</f>
        <v>0</v>
      </c>
      <c r="K21" s="27">
        <f t="shared" ref="K21:K26" si="15">J21/1</f>
        <v>0</v>
      </c>
      <c r="L21" s="27">
        <f t="shared" si="11"/>
        <v>4.9573615294159585E-3</v>
      </c>
      <c r="M21" s="29">
        <f t="shared" ref="M21:M26" si="16">K21/1</f>
        <v>0</v>
      </c>
      <c r="N21" s="30" t="str">
        <f t="shared" si="7"/>
        <v>∞</v>
      </c>
      <c r="O21" s="26">
        <f t="shared" si="8"/>
        <v>2</v>
      </c>
      <c r="P21" s="200">
        <f t="shared" si="9"/>
        <v>9.9147230588319171E-3</v>
      </c>
      <c r="Q21" s="21"/>
      <c r="R21" s="21"/>
      <c r="S21" s="21"/>
      <c r="T21" s="21"/>
      <c r="U21" s="21"/>
      <c r="V21" s="21"/>
      <c r="W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</row>
    <row r="22" spans="1:253" ht="18.75" x14ac:dyDescent="0.25">
      <c r="B22" s="415">
        <f>Data!C64</f>
        <v>700</v>
      </c>
      <c r="C22" s="416"/>
      <c r="D22" s="51">
        <f>'Cert of STD'!W12+'Cert of STD'!W8</f>
        <v>1.65E-3</v>
      </c>
      <c r="E22" s="27">
        <f t="shared" si="12"/>
        <v>8.25E-4</v>
      </c>
      <c r="F22" s="27">
        <f t="shared" si="1"/>
        <v>8.0499999999999999E-3</v>
      </c>
      <c r="G22" s="27">
        <f t="shared" si="13"/>
        <v>4.6476696669764872E-3</v>
      </c>
      <c r="H22" s="199">
        <f t="shared" si="10"/>
        <v>5.0000000000000001E-3</v>
      </c>
      <c r="I22" s="28">
        <f t="shared" si="14"/>
        <v>2.886751345948129E-3</v>
      </c>
      <c r="J22" s="199">
        <f>Data!U64</f>
        <v>0</v>
      </c>
      <c r="K22" s="27">
        <f t="shared" si="15"/>
        <v>0</v>
      </c>
      <c r="L22" s="27">
        <f t="shared" si="11"/>
        <v>5.5330634974367198E-3</v>
      </c>
      <c r="M22" s="29">
        <f t="shared" si="16"/>
        <v>0</v>
      </c>
      <c r="N22" s="30" t="str">
        <f t="shared" si="7"/>
        <v>∞</v>
      </c>
      <c r="O22" s="26">
        <f t="shared" si="8"/>
        <v>2</v>
      </c>
      <c r="P22" s="200">
        <f t="shared" si="9"/>
        <v>1.106612699487344E-2</v>
      </c>
      <c r="Q22" s="21"/>
      <c r="R22" s="21"/>
      <c r="S22" s="21"/>
      <c r="T22" s="21"/>
      <c r="U22" s="21"/>
      <c r="V22" s="21"/>
      <c r="W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</row>
    <row r="23" spans="1:253" ht="18.75" x14ac:dyDescent="0.25">
      <c r="B23" s="415">
        <f>Data!C65</f>
        <v>800</v>
      </c>
      <c r="C23" s="416"/>
      <c r="D23" s="51">
        <f>'Cert of STD'!W12+'Cert of STD'!W10</f>
        <v>1.81E-3</v>
      </c>
      <c r="E23" s="27">
        <f t="shared" si="12"/>
        <v>9.0499999999999999E-4</v>
      </c>
      <c r="F23" s="27">
        <f t="shared" si="1"/>
        <v>9.1999999999999998E-3</v>
      </c>
      <c r="G23" s="27">
        <f t="shared" si="13"/>
        <v>5.3116224765445575E-3</v>
      </c>
      <c r="H23" s="199">
        <f t="shared" si="10"/>
        <v>5.0000000000000001E-3</v>
      </c>
      <c r="I23" s="28">
        <f t="shared" si="14"/>
        <v>2.886751345948129E-3</v>
      </c>
      <c r="J23" s="199">
        <f>Data!U65</f>
        <v>0</v>
      </c>
      <c r="K23" s="27">
        <f t="shared" si="15"/>
        <v>0</v>
      </c>
      <c r="L23" s="27">
        <f t="shared" si="11"/>
        <v>6.1127482907990466E-3</v>
      </c>
      <c r="M23" s="29">
        <f t="shared" si="16"/>
        <v>0</v>
      </c>
      <c r="N23" s="30" t="str">
        <f t="shared" si="7"/>
        <v>∞</v>
      </c>
      <c r="O23" s="26">
        <f t="shared" si="8"/>
        <v>2</v>
      </c>
      <c r="P23" s="200">
        <f t="shared" si="9"/>
        <v>1.2225496581598093E-2</v>
      </c>
      <c r="Q23" s="21"/>
      <c r="R23" s="21"/>
      <c r="S23" s="21"/>
      <c r="T23" s="21"/>
      <c r="U23" s="21"/>
      <c r="V23" s="21"/>
      <c r="W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</row>
    <row r="24" spans="1:253" ht="18.75" x14ac:dyDescent="0.25">
      <c r="B24" s="415">
        <f>Data!C66</f>
        <v>900</v>
      </c>
      <c r="C24" s="416"/>
      <c r="D24" s="51">
        <f>'Cert of STD'!W12+'Cert of STD'!W11</f>
        <v>1.99E-3</v>
      </c>
      <c r="E24" s="27">
        <f t="shared" si="12"/>
        <v>9.9500000000000001E-4</v>
      </c>
      <c r="F24" s="27">
        <f t="shared" si="1"/>
        <v>1.035E-2</v>
      </c>
      <c r="G24" s="27">
        <f t="shared" si="13"/>
        <v>5.975575286112627E-3</v>
      </c>
      <c r="H24" s="199">
        <f t="shared" si="10"/>
        <v>5.0000000000000001E-3</v>
      </c>
      <c r="I24" s="28">
        <f t="shared" si="14"/>
        <v>2.886751345948129E-3</v>
      </c>
      <c r="J24" s="199">
        <f>Data!U66</f>
        <v>0</v>
      </c>
      <c r="K24" s="27">
        <f t="shared" si="15"/>
        <v>0</v>
      </c>
      <c r="L24" s="27">
        <f t="shared" si="11"/>
        <v>6.710503582692832E-3</v>
      </c>
      <c r="M24" s="29">
        <f t="shared" si="16"/>
        <v>0</v>
      </c>
      <c r="N24" s="30" t="str">
        <f t="shared" si="7"/>
        <v>∞</v>
      </c>
      <c r="O24" s="26">
        <f t="shared" si="8"/>
        <v>2</v>
      </c>
      <c r="P24" s="200">
        <f t="shared" si="9"/>
        <v>1.3421007165385664E-2</v>
      </c>
      <c r="Q24" s="21"/>
      <c r="R24" s="21"/>
      <c r="S24" s="21"/>
      <c r="T24" s="21"/>
      <c r="U24" s="21"/>
      <c r="V24" s="21"/>
      <c r="W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</row>
    <row r="25" spans="1:253" ht="18.75" x14ac:dyDescent="0.25">
      <c r="B25" s="415">
        <f>Data!C67</f>
        <v>1000</v>
      </c>
      <c r="C25" s="416"/>
      <c r="D25" s="51">
        <f>'Cert of STD'!W12+'Cert of STD'!W11+'Cert of STD'!K51</f>
        <v>2.1099999999999999E-3</v>
      </c>
      <c r="E25" s="27">
        <f t="shared" si="12"/>
        <v>1.0549999999999999E-3</v>
      </c>
      <c r="F25" s="27">
        <f t="shared" si="1"/>
        <v>1.15E-2</v>
      </c>
      <c r="G25" s="27">
        <f t="shared" si="13"/>
        <v>6.6395280956806964E-3</v>
      </c>
      <c r="H25" s="199">
        <f t="shared" si="10"/>
        <v>5.0000000000000001E-3</v>
      </c>
      <c r="I25" s="28">
        <f t="shared" si="14"/>
        <v>2.886751345948129E-3</v>
      </c>
      <c r="J25" s="199">
        <f>Data!U67</f>
        <v>0</v>
      </c>
      <c r="K25" s="27">
        <f t="shared" si="15"/>
        <v>0</v>
      </c>
      <c r="L25" s="27">
        <f t="shared" si="11"/>
        <v>7.3163988181800662E-3</v>
      </c>
      <c r="M25" s="29">
        <f t="shared" si="16"/>
        <v>0</v>
      </c>
      <c r="N25" s="30" t="str">
        <f t="shared" si="7"/>
        <v>∞</v>
      </c>
      <c r="O25" s="26">
        <f t="shared" si="8"/>
        <v>2</v>
      </c>
      <c r="P25" s="200">
        <f t="shared" si="9"/>
        <v>1.4632797636360132E-2</v>
      </c>
      <c r="Q25" s="21"/>
      <c r="R25" s="21"/>
      <c r="S25" s="21"/>
      <c r="T25" s="21"/>
      <c r="U25" s="21"/>
      <c r="V25" s="21"/>
      <c r="W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</row>
    <row r="26" spans="1:253" ht="18.75" x14ac:dyDescent="0.25">
      <c r="B26" s="415">
        <f>Data!C68</f>
        <v>1500</v>
      </c>
      <c r="C26" s="416"/>
      <c r="D26" s="51">
        <f>'Cert of STD'!W12+'Cert of STD'!W11+'Cert of STD'!W10+'Cert of STD'!W8+'Cert of STD'!K51</f>
        <v>3.3700000000000002E-3</v>
      </c>
      <c r="E26" s="27">
        <f t="shared" si="12"/>
        <v>1.6850000000000001E-3</v>
      </c>
      <c r="F26" s="27">
        <f t="shared" si="1"/>
        <v>1.7250000000000001E-2</v>
      </c>
      <c r="G26" s="27">
        <f t="shared" si="13"/>
        <v>9.9592921435210455E-3</v>
      </c>
      <c r="H26" s="199">
        <f t="shared" si="10"/>
        <v>5.0000000000000001E-3</v>
      </c>
      <c r="I26" s="28">
        <f t="shared" si="14"/>
        <v>2.886751345948129E-3</v>
      </c>
      <c r="J26" s="199">
        <f>Data!U68</f>
        <v>0</v>
      </c>
      <c r="K26" s="27">
        <f t="shared" si="15"/>
        <v>0</v>
      </c>
      <c r="L26" s="27">
        <f t="shared" si="11"/>
        <v>1.0505239565727825E-2</v>
      </c>
      <c r="M26" s="29">
        <f t="shared" si="16"/>
        <v>0</v>
      </c>
      <c r="N26" s="30" t="str">
        <f t="shared" si="7"/>
        <v>∞</v>
      </c>
      <c r="O26" s="26">
        <f t="shared" si="8"/>
        <v>2</v>
      </c>
      <c r="P26" s="200">
        <f t="shared" si="9"/>
        <v>2.101047913145565E-2</v>
      </c>
      <c r="Q26" s="21"/>
      <c r="R26" s="21"/>
      <c r="S26" s="21"/>
      <c r="T26" s="21"/>
      <c r="U26" s="21"/>
      <c r="V26" s="21"/>
      <c r="W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</row>
    <row r="27" spans="1:253" x14ac:dyDescent="0.25">
      <c r="A27" s="3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</row>
    <row r="28" spans="1:253" x14ac:dyDescent="0.25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</row>
    <row r="29" spans="1:253" x14ac:dyDescent="0.25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</row>
    <row r="30" spans="1:253" x14ac:dyDescent="0.25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</row>
    <row r="31" spans="1:253" x14ac:dyDescent="0.25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</row>
    <row r="32" spans="1:253" x14ac:dyDescent="0.25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</row>
    <row r="33" spans="1:253" x14ac:dyDescent="0.25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</row>
    <row r="34" spans="1:253" x14ac:dyDescent="0.25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</row>
    <row r="35" spans="1:253" x14ac:dyDescent="0.25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</row>
    <row r="36" spans="1:253" x14ac:dyDescent="0.25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</row>
    <row r="37" spans="1:253" x14ac:dyDescent="0.25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</row>
    <row r="38" spans="1:253" x14ac:dyDescent="0.25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</row>
    <row r="39" spans="1:253" x14ac:dyDescent="0.25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</row>
    <row r="40" spans="1:253" x14ac:dyDescent="0.25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</row>
    <row r="41" spans="1:253" x14ac:dyDescent="0.25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</row>
    <row r="42" spans="1:253" x14ac:dyDescent="0.25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</row>
    <row r="43" spans="1:253" x14ac:dyDescent="0.25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</row>
    <row r="44" spans="1:253" x14ac:dyDescent="0.25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</row>
    <row r="45" spans="1:253" x14ac:dyDescent="0.25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</row>
    <row r="46" spans="1:253" x14ac:dyDescent="0.25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</row>
    <row r="47" spans="1:253" x14ac:dyDescent="0.25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</row>
    <row r="48" spans="1:253" x14ac:dyDescent="0.25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</row>
    <row r="49" spans="1:253" x14ac:dyDescent="0.25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</row>
    <row r="50" spans="1:253" x14ac:dyDescent="0.25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</row>
    <row r="51" spans="1:253" x14ac:dyDescent="0.25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</row>
    <row r="52" spans="1:253" x14ac:dyDescent="0.25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</row>
    <row r="53" spans="1:253" x14ac:dyDescent="0.25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</row>
    <row r="54" spans="1:253" x14ac:dyDescent="0.25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</row>
    <row r="55" spans="1:253" x14ac:dyDescent="0.25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</row>
    <row r="56" spans="1:253" x14ac:dyDescent="0.25">
      <c r="A56" s="3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</row>
    <row r="57" spans="1:253" x14ac:dyDescent="0.25">
      <c r="A57" s="3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</row>
    <row r="58" spans="1:253" x14ac:dyDescent="0.25">
      <c r="A58" s="3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</row>
    <row r="59" spans="1:253" x14ac:dyDescent="0.25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</row>
    <row r="60" spans="1:253" x14ac:dyDescent="0.25">
      <c r="A60" s="3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</row>
    <row r="61" spans="1:253" x14ac:dyDescent="0.25">
      <c r="A61" s="33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</row>
    <row r="62" spans="1:253" x14ac:dyDescent="0.25">
      <c r="A62" s="3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</row>
    <row r="63" spans="1:253" x14ac:dyDescent="0.25">
      <c r="A63" s="3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</row>
    <row r="64" spans="1:253" x14ac:dyDescent="0.25">
      <c r="A64" s="3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</row>
    <row r="65" spans="1:253" x14ac:dyDescent="0.25">
      <c r="A65" s="3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</row>
    <row r="66" spans="1:253" x14ac:dyDescent="0.25">
      <c r="A66" s="3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</row>
    <row r="67" spans="1:253" x14ac:dyDescent="0.25">
      <c r="A67" s="3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</row>
    <row r="68" spans="1:253" x14ac:dyDescent="0.25">
      <c r="A68" s="3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</row>
    <row r="69" spans="1:253" x14ac:dyDescent="0.25">
      <c r="A69" s="3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</row>
    <row r="70" spans="1:253" x14ac:dyDescent="0.25">
      <c r="A70" s="3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</row>
    <row r="71" spans="1:253" x14ac:dyDescent="0.25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</row>
    <row r="72" spans="1:253" x14ac:dyDescent="0.25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</row>
    <row r="73" spans="1:253" x14ac:dyDescent="0.25">
      <c r="A73" s="33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</row>
    <row r="74" spans="1:253" x14ac:dyDescent="0.25">
      <c r="A74" s="3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</row>
    <row r="75" spans="1:253" x14ac:dyDescent="0.25">
      <c r="A75" s="33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</row>
    <row r="76" spans="1:253" x14ac:dyDescent="0.25">
      <c r="A76" s="33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</row>
    <row r="77" spans="1:253" x14ac:dyDescent="0.25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</row>
    <row r="78" spans="1:253" x14ac:dyDescent="0.25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</row>
    <row r="79" spans="1:253" x14ac:dyDescent="0.25">
      <c r="A79" s="33"/>
      <c r="B79" s="34"/>
      <c r="C79" s="34"/>
      <c r="D79" s="35"/>
      <c r="E79" s="36"/>
      <c r="F79" s="38"/>
      <c r="G79" s="38"/>
      <c r="H79" s="38"/>
      <c r="I79" s="39"/>
      <c r="J79" s="38"/>
      <c r="K79" s="34"/>
      <c r="L79" s="35"/>
      <c r="M79" s="36"/>
      <c r="N79" s="40"/>
      <c r="O79" s="41"/>
      <c r="P79" s="4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</row>
    <row r="80" spans="1:253" x14ac:dyDescent="0.25">
      <c r="A80" s="33"/>
      <c r="B80" s="34"/>
      <c r="C80" s="34"/>
      <c r="D80" s="35"/>
      <c r="E80" s="36"/>
      <c r="F80" s="38"/>
      <c r="G80" s="38"/>
      <c r="H80" s="38"/>
      <c r="I80" s="39"/>
      <c r="J80" s="38"/>
      <c r="K80" s="34"/>
      <c r="L80" s="35"/>
      <c r="M80" s="36"/>
      <c r="N80" s="40"/>
      <c r="O80" s="41"/>
      <c r="P80" s="4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</row>
    <row r="81" spans="1:253" x14ac:dyDescent="0.25">
      <c r="A81" s="33"/>
      <c r="B81" s="34"/>
      <c r="C81" s="34"/>
      <c r="D81" s="35"/>
      <c r="E81" s="36"/>
      <c r="F81" s="38"/>
      <c r="G81" s="38"/>
      <c r="H81" s="38"/>
      <c r="I81" s="39"/>
      <c r="J81" s="38"/>
      <c r="K81" s="34"/>
      <c r="L81" s="35"/>
      <c r="M81" s="36"/>
      <c r="N81" s="40"/>
      <c r="O81" s="41"/>
      <c r="P81" s="4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</row>
    <row r="82" spans="1:253" x14ac:dyDescent="0.25">
      <c r="A82" s="33"/>
      <c r="B82" s="34"/>
      <c r="C82" s="34"/>
      <c r="D82" s="35"/>
      <c r="E82" s="36"/>
      <c r="F82" s="38"/>
      <c r="G82" s="38"/>
      <c r="H82" s="38"/>
      <c r="I82" s="39"/>
      <c r="J82" s="38"/>
      <c r="K82" s="34"/>
      <c r="L82" s="35"/>
      <c r="M82" s="36"/>
      <c r="N82" s="40"/>
      <c r="O82" s="41"/>
      <c r="P82" s="4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</row>
    <row r="83" spans="1:253" x14ac:dyDescent="0.25">
      <c r="A83" s="33"/>
      <c r="B83" s="34"/>
      <c r="C83" s="34"/>
      <c r="D83" s="35"/>
      <c r="E83" s="36"/>
      <c r="F83" s="38"/>
      <c r="G83" s="38"/>
      <c r="H83" s="38"/>
      <c r="I83" s="39"/>
      <c r="J83" s="38"/>
      <c r="K83" s="34"/>
      <c r="L83" s="35"/>
      <c r="M83" s="36"/>
      <c r="N83" s="40"/>
      <c r="O83" s="41"/>
      <c r="P83" s="4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</row>
    <row r="84" spans="1:253" x14ac:dyDescent="0.25">
      <c r="A84" s="33"/>
      <c r="B84" s="34"/>
      <c r="C84" s="34"/>
      <c r="D84" s="35"/>
      <c r="E84" s="36"/>
      <c r="F84" s="38"/>
      <c r="G84" s="38"/>
      <c r="H84" s="38"/>
      <c r="I84" s="39"/>
      <c r="J84" s="38"/>
      <c r="K84" s="34"/>
      <c r="L84" s="35"/>
      <c r="M84" s="36"/>
      <c r="N84" s="40"/>
      <c r="O84" s="41"/>
      <c r="P84" s="4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</row>
    <row r="85" spans="1:253" x14ac:dyDescent="0.25">
      <c r="A85" s="33"/>
      <c r="B85" s="34"/>
      <c r="C85" s="34"/>
      <c r="D85" s="35"/>
      <c r="E85" s="36"/>
      <c r="F85" s="38"/>
      <c r="G85" s="38"/>
      <c r="H85" s="38"/>
      <c r="I85" s="39"/>
      <c r="J85" s="38"/>
      <c r="K85" s="34"/>
      <c r="L85" s="35"/>
      <c r="M85" s="36"/>
      <c r="N85" s="40"/>
      <c r="O85" s="41"/>
      <c r="P85" s="4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</row>
    <row r="86" spans="1:253" x14ac:dyDescent="0.25">
      <c r="A86" s="33"/>
      <c r="B86" s="34"/>
      <c r="C86" s="34"/>
      <c r="D86" s="35"/>
      <c r="E86" s="36"/>
      <c r="F86" s="38"/>
      <c r="G86" s="38"/>
      <c r="H86" s="38"/>
      <c r="I86" s="39"/>
      <c r="J86" s="38"/>
      <c r="K86" s="34"/>
      <c r="L86" s="35"/>
      <c r="M86" s="36"/>
      <c r="N86" s="40"/>
      <c r="O86" s="41"/>
      <c r="P86" s="4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</row>
    <row r="87" spans="1:253" x14ac:dyDescent="0.25">
      <c r="A87" s="33"/>
      <c r="B87" s="34"/>
      <c r="C87" s="34"/>
      <c r="D87" s="35"/>
      <c r="E87" s="36"/>
      <c r="F87" s="38"/>
      <c r="G87" s="38"/>
      <c r="H87" s="38"/>
      <c r="I87" s="39"/>
      <c r="J87" s="38"/>
      <c r="K87" s="34"/>
      <c r="L87" s="35"/>
      <c r="M87" s="36"/>
      <c r="N87" s="40"/>
      <c r="O87" s="41"/>
      <c r="P87" s="4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</row>
    <row r="88" spans="1:253" x14ac:dyDescent="0.25">
      <c r="A88" s="33"/>
      <c r="B88" s="34"/>
      <c r="C88" s="34"/>
      <c r="D88" s="35"/>
      <c r="E88" s="36"/>
      <c r="F88" s="38"/>
      <c r="G88" s="38"/>
      <c r="H88" s="38"/>
      <c r="I88" s="39"/>
      <c r="J88" s="38"/>
      <c r="K88" s="34"/>
      <c r="L88" s="35"/>
      <c r="M88" s="36"/>
      <c r="N88" s="40"/>
      <c r="O88" s="41"/>
      <c r="P88" s="4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</row>
    <row r="89" spans="1:253" x14ac:dyDescent="0.25">
      <c r="A89" s="33"/>
      <c r="B89" s="34"/>
      <c r="C89" s="34"/>
      <c r="D89" s="35"/>
      <c r="E89" s="36"/>
      <c r="F89" s="38"/>
      <c r="G89" s="38"/>
      <c r="H89" s="38"/>
      <c r="I89" s="39"/>
      <c r="J89" s="38"/>
      <c r="K89" s="34"/>
      <c r="L89" s="35"/>
      <c r="M89" s="36"/>
      <c r="N89" s="40"/>
      <c r="O89" s="41"/>
      <c r="P89" s="4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</row>
    <row r="90" spans="1:253" x14ac:dyDescent="0.25">
      <c r="A90" s="33"/>
      <c r="B90" s="34"/>
      <c r="C90" s="34"/>
      <c r="D90" s="35"/>
      <c r="E90" s="36"/>
      <c r="F90" s="38"/>
      <c r="G90" s="38"/>
      <c r="H90" s="38"/>
      <c r="I90" s="39"/>
      <c r="J90" s="38"/>
      <c r="K90" s="34"/>
      <c r="L90" s="35"/>
      <c r="M90" s="36"/>
      <c r="N90" s="40"/>
      <c r="O90" s="41"/>
      <c r="P90" s="4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</row>
    <row r="91" spans="1:253" x14ac:dyDescent="0.25">
      <c r="A91" s="33"/>
      <c r="B91" s="34"/>
      <c r="C91" s="34"/>
      <c r="D91" s="35"/>
      <c r="E91" s="36"/>
      <c r="F91" s="38"/>
      <c r="G91" s="38"/>
      <c r="H91" s="38"/>
      <c r="I91" s="39"/>
      <c r="J91" s="38"/>
      <c r="K91" s="34"/>
      <c r="L91" s="35"/>
      <c r="M91" s="36"/>
      <c r="N91" s="40"/>
      <c r="O91" s="41"/>
      <c r="P91" s="4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</row>
    <row r="92" spans="1:253" x14ac:dyDescent="0.25">
      <c r="A92" s="33"/>
      <c r="B92" s="34"/>
      <c r="C92" s="34"/>
      <c r="D92" s="35"/>
      <c r="E92" s="36"/>
      <c r="F92" s="38"/>
      <c r="G92" s="38"/>
      <c r="H92" s="38"/>
      <c r="I92" s="39"/>
      <c r="J92" s="38"/>
      <c r="K92" s="34"/>
      <c r="L92" s="35"/>
      <c r="M92" s="36"/>
      <c r="N92" s="40"/>
      <c r="O92" s="41"/>
      <c r="P92" s="4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</row>
    <row r="93" spans="1:253" x14ac:dyDescent="0.25">
      <c r="A93" s="33"/>
      <c r="B93" s="34"/>
      <c r="C93" s="34"/>
      <c r="D93" s="35"/>
      <c r="E93" s="36"/>
      <c r="F93" s="38"/>
      <c r="G93" s="38"/>
      <c r="H93" s="38"/>
      <c r="I93" s="39"/>
      <c r="J93" s="38"/>
      <c r="K93" s="34"/>
      <c r="L93" s="35"/>
      <c r="M93" s="36"/>
      <c r="N93" s="40"/>
      <c r="O93" s="41"/>
      <c r="P93" s="4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</row>
    <row r="94" spans="1:253" x14ac:dyDescent="0.25">
      <c r="A94" s="33"/>
      <c r="B94" s="34"/>
      <c r="C94" s="34"/>
      <c r="D94" s="35"/>
      <c r="E94" s="36"/>
      <c r="F94" s="38"/>
      <c r="G94" s="38"/>
      <c r="H94" s="38"/>
      <c r="I94" s="39"/>
      <c r="J94" s="38"/>
      <c r="K94" s="34"/>
      <c r="L94" s="35"/>
      <c r="M94" s="36"/>
      <c r="N94" s="40"/>
      <c r="O94" s="41"/>
      <c r="P94" s="4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</row>
    <row r="95" spans="1:253" x14ac:dyDescent="0.25">
      <c r="A95" s="33"/>
      <c r="B95" s="43"/>
      <c r="C95" s="43"/>
      <c r="D95" s="43"/>
      <c r="E95" s="44"/>
      <c r="F95" s="44"/>
      <c r="G95" s="44"/>
      <c r="H95" s="44"/>
      <c r="I95" s="44"/>
      <c r="J95" s="38"/>
      <c r="K95" s="43"/>
      <c r="L95" s="44"/>
      <c r="M95" s="44"/>
      <c r="N95" s="40"/>
      <c r="O95" s="41"/>
      <c r="P95" s="4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</row>
    <row r="96" spans="1:253" x14ac:dyDescent="0.25">
      <c r="A96" s="33"/>
      <c r="B96" s="34"/>
      <c r="C96" s="34"/>
      <c r="D96" s="35"/>
      <c r="E96" s="39"/>
      <c r="F96" s="37"/>
      <c r="G96" s="37"/>
      <c r="H96" s="37"/>
      <c r="I96" s="39"/>
      <c r="J96" s="38"/>
      <c r="K96" s="34"/>
      <c r="L96" s="37"/>
      <c r="M96" s="39"/>
      <c r="N96" s="40"/>
      <c r="O96" s="41"/>
      <c r="P96" s="4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</row>
    <row r="97" spans="1:253" x14ac:dyDescent="0.25">
      <c r="A97" s="33"/>
      <c r="B97" s="43"/>
      <c r="C97" s="43"/>
      <c r="D97" s="43"/>
      <c r="E97" s="44"/>
      <c r="F97" s="44"/>
      <c r="G97" s="44"/>
      <c r="H97" s="44"/>
      <c r="I97" s="44"/>
      <c r="J97" s="38"/>
      <c r="K97" s="43"/>
      <c r="L97" s="44"/>
      <c r="M97" s="44"/>
      <c r="N97" s="40"/>
      <c r="O97" s="41"/>
      <c r="P97" s="4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</row>
    <row r="98" spans="1:253" x14ac:dyDescent="0.25">
      <c r="A98" s="33"/>
      <c r="B98" s="34"/>
      <c r="C98" s="34"/>
      <c r="D98" s="35"/>
      <c r="E98" s="39"/>
      <c r="F98" s="38"/>
      <c r="G98" s="38"/>
      <c r="H98" s="38"/>
      <c r="I98" s="39"/>
      <c r="J98" s="38"/>
      <c r="K98" s="34"/>
      <c r="L98" s="35"/>
      <c r="M98" s="36"/>
      <c r="N98" s="40"/>
      <c r="O98" s="41"/>
      <c r="P98" s="4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</row>
    <row r="99" spans="1:253" x14ac:dyDescent="0.25">
      <c r="A99" s="33"/>
      <c r="B99" s="34"/>
      <c r="C99" s="34"/>
      <c r="D99" s="35"/>
      <c r="E99" s="36"/>
      <c r="F99" s="38"/>
      <c r="G99" s="38"/>
      <c r="H99" s="38"/>
      <c r="I99" s="39"/>
      <c r="J99" s="38"/>
      <c r="K99" s="34"/>
      <c r="L99" s="35"/>
      <c r="M99" s="36"/>
      <c r="N99" s="40"/>
      <c r="O99" s="41"/>
      <c r="P99" s="4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</row>
    <row r="100" spans="1:253" x14ac:dyDescent="0.25">
      <c r="A100" s="33"/>
      <c r="B100" s="34"/>
      <c r="C100" s="34"/>
      <c r="D100" s="35"/>
      <c r="E100" s="45"/>
      <c r="F100" s="35"/>
      <c r="G100" s="35"/>
      <c r="H100" s="38"/>
      <c r="I100" s="39"/>
      <c r="J100" s="38"/>
      <c r="K100" s="34"/>
      <c r="L100" s="35"/>
      <c r="M100" s="45"/>
      <c r="N100" s="40"/>
      <c r="O100" s="41"/>
      <c r="P100" s="4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</row>
    <row r="101" spans="1:253" x14ac:dyDescent="0.25">
      <c r="A101" s="33"/>
      <c r="B101" s="34"/>
      <c r="C101" s="34"/>
      <c r="D101" s="35"/>
      <c r="E101" s="45"/>
      <c r="F101" s="35"/>
      <c r="G101" s="35"/>
      <c r="H101" s="38"/>
      <c r="I101" s="39"/>
      <c r="J101" s="38"/>
      <c r="K101" s="34"/>
      <c r="L101" s="35"/>
      <c r="M101" s="45"/>
      <c r="N101" s="40"/>
      <c r="O101" s="41"/>
      <c r="P101" s="4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</row>
    <row r="102" spans="1:253" x14ac:dyDescent="0.25">
      <c r="A102" s="33"/>
      <c r="B102" s="34"/>
      <c r="C102" s="34"/>
      <c r="D102" s="35"/>
      <c r="E102" s="45"/>
      <c r="F102" s="35"/>
      <c r="G102" s="35"/>
      <c r="H102" s="38"/>
      <c r="I102" s="39"/>
      <c r="J102" s="38"/>
      <c r="K102" s="34"/>
      <c r="L102" s="35"/>
      <c r="M102" s="45"/>
      <c r="N102" s="40"/>
      <c r="O102" s="41"/>
      <c r="P102" s="4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</row>
    <row r="103" spans="1:253" x14ac:dyDescent="0.25">
      <c r="A103" s="33"/>
      <c r="B103" s="34"/>
      <c r="C103" s="34"/>
      <c r="D103" s="35"/>
      <c r="E103" s="45"/>
      <c r="F103" s="35"/>
      <c r="G103" s="35"/>
      <c r="H103" s="38"/>
      <c r="I103" s="39"/>
      <c r="J103" s="38"/>
      <c r="K103" s="34"/>
      <c r="L103" s="35"/>
      <c r="M103" s="45"/>
      <c r="N103" s="40"/>
      <c r="O103" s="41"/>
      <c r="P103" s="4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</row>
    <row r="104" spans="1:253" x14ac:dyDescent="0.25">
      <c r="A104" s="33"/>
      <c r="B104" s="34"/>
      <c r="C104" s="34"/>
      <c r="D104" s="35"/>
      <c r="E104" s="45"/>
      <c r="F104" s="35"/>
      <c r="G104" s="35"/>
      <c r="H104" s="38"/>
      <c r="I104" s="39"/>
      <c r="J104" s="38"/>
      <c r="K104" s="34"/>
      <c r="L104" s="35"/>
      <c r="M104" s="45"/>
      <c r="N104" s="40"/>
      <c r="O104" s="41"/>
      <c r="P104" s="4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</row>
    <row r="105" spans="1:253" x14ac:dyDescent="0.25">
      <c r="A105" s="33"/>
      <c r="B105" s="34"/>
      <c r="C105" s="34"/>
      <c r="D105" s="35"/>
      <c r="E105" s="45"/>
      <c r="F105" s="35"/>
      <c r="G105" s="35"/>
      <c r="H105" s="38"/>
      <c r="I105" s="39"/>
      <c r="J105" s="38"/>
      <c r="K105" s="34"/>
      <c r="L105" s="35"/>
      <c r="M105" s="45"/>
      <c r="N105" s="40"/>
      <c r="O105" s="41"/>
      <c r="P105" s="4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</row>
    <row r="106" spans="1:253" x14ac:dyDescent="0.25">
      <c r="A106" s="33"/>
      <c r="B106" s="34"/>
      <c r="C106" s="34"/>
      <c r="D106" s="35"/>
      <c r="E106" s="45"/>
      <c r="F106" s="35"/>
      <c r="G106" s="35"/>
      <c r="H106" s="38"/>
      <c r="I106" s="39"/>
      <c r="J106" s="38"/>
      <c r="K106" s="34"/>
      <c r="L106" s="35"/>
      <c r="M106" s="45"/>
      <c r="N106" s="40"/>
      <c r="O106" s="41"/>
      <c r="P106" s="4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</row>
    <row r="107" spans="1:253" x14ac:dyDescent="0.25">
      <c r="A107" s="33"/>
      <c r="B107" s="34"/>
      <c r="C107" s="34"/>
      <c r="D107" s="35"/>
      <c r="E107" s="45"/>
      <c r="F107" s="35"/>
      <c r="G107" s="35"/>
      <c r="H107" s="38"/>
      <c r="I107" s="39"/>
      <c r="J107" s="38"/>
      <c r="K107" s="34"/>
      <c r="L107" s="35"/>
      <c r="M107" s="45"/>
      <c r="N107" s="40"/>
      <c r="O107" s="41"/>
      <c r="P107" s="4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</row>
    <row r="108" spans="1:253" x14ac:dyDescent="0.25">
      <c r="A108" s="33"/>
      <c r="B108" s="34"/>
      <c r="C108" s="34"/>
      <c r="D108" s="35"/>
      <c r="E108" s="45"/>
      <c r="F108" s="35"/>
      <c r="G108" s="35"/>
      <c r="H108" s="38"/>
      <c r="I108" s="39"/>
      <c r="J108" s="38"/>
      <c r="K108" s="34"/>
      <c r="L108" s="35"/>
      <c r="M108" s="45"/>
      <c r="N108" s="40"/>
      <c r="O108" s="41"/>
      <c r="P108" s="4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</row>
    <row r="109" spans="1:253" x14ac:dyDescent="0.25">
      <c r="A109" s="33"/>
      <c r="B109" s="34"/>
      <c r="C109" s="34"/>
      <c r="D109" s="35"/>
      <c r="E109" s="45"/>
      <c r="F109" s="35"/>
      <c r="G109" s="35"/>
      <c r="H109" s="38"/>
      <c r="I109" s="39"/>
      <c r="J109" s="38"/>
      <c r="K109" s="34"/>
      <c r="L109" s="35"/>
      <c r="M109" s="45"/>
      <c r="N109" s="40"/>
      <c r="O109" s="41"/>
      <c r="P109" s="4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</row>
    <row r="110" spans="1:253" x14ac:dyDescent="0.25">
      <c r="A110" s="33"/>
      <c r="B110" s="34"/>
      <c r="C110" s="34"/>
      <c r="D110" s="35"/>
      <c r="E110" s="45"/>
      <c r="F110" s="35"/>
      <c r="G110" s="35"/>
      <c r="H110" s="38"/>
      <c r="I110" s="39"/>
      <c r="J110" s="38"/>
      <c r="K110" s="34"/>
      <c r="L110" s="35"/>
      <c r="M110" s="45"/>
      <c r="N110" s="40"/>
      <c r="O110" s="41"/>
      <c r="P110" s="4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</row>
    <row r="111" spans="1:253" x14ac:dyDescent="0.25">
      <c r="A111" s="33"/>
      <c r="B111" s="34"/>
      <c r="C111" s="34"/>
      <c r="D111" s="35"/>
      <c r="E111" s="45"/>
      <c r="F111" s="35"/>
      <c r="G111" s="35"/>
      <c r="H111" s="38"/>
      <c r="I111" s="39"/>
      <c r="J111" s="43"/>
      <c r="K111" s="34"/>
      <c r="L111" s="35"/>
      <c r="M111" s="45"/>
      <c r="N111" s="40"/>
      <c r="O111" s="41"/>
      <c r="P111" s="4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</row>
    <row r="112" spans="1:253" x14ac:dyDescent="0.25">
      <c r="A112" s="33"/>
      <c r="B112" s="34"/>
      <c r="C112" s="34"/>
      <c r="D112" s="35"/>
      <c r="E112" s="45"/>
      <c r="F112" s="35"/>
      <c r="G112" s="35"/>
      <c r="H112" s="38"/>
      <c r="I112" s="39"/>
      <c r="J112" s="43"/>
      <c r="K112" s="34"/>
      <c r="L112" s="35"/>
      <c r="M112" s="45"/>
      <c r="N112" s="40"/>
      <c r="O112" s="41"/>
      <c r="P112" s="4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</row>
    <row r="113" spans="1:253" x14ac:dyDescent="0.25">
      <c r="A113" s="33"/>
      <c r="B113" s="46"/>
      <c r="C113" s="46"/>
      <c r="D113" s="44"/>
      <c r="E113" s="42"/>
      <c r="F113" s="42"/>
      <c r="G113" s="42"/>
      <c r="H113" s="47"/>
      <c r="I113" s="42"/>
      <c r="J113" s="47"/>
      <c r="K113" s="42"/>
      <c r="L113" s="42"/>
      <c r="M113" s="42"/>
      <c r="N113" s="40"/>
      <c r="O113" s="41"/>
      <c r="P113" s="4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</row>
    <row r="114" spans="1:253" x14ac:dyDescent="0.25">
      <c r="A114" s="33"/>
      <c r="B114" s="46"/>
      <c r="C114" s="46"/>
      <c r="D114" s="44"/>
      <c r="E114" s="42"/>
      <c r="F114" s="42"/>
      <c r="G114" s="42"/>
      <c r="H114" s="47"/>
      <c r="I114" s="42"/>
      <c r="J114" s="47"/>
      <c r="K114" s="42"/>
      <c r="L114" s="42"/>
      <c r="M114" s="42"/>
      <c r="N114" s="40"/>
      <c r="O114" s="41"/>
      <c r="P114" s="4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</row>
    <row r="115" spans="1:253" x14ac:dyDescent="0.25">
      <c r="A115" s="33"/>
      <c r="B115" s="46"/>
      <c r="C115" s="46"/>
      <c r="D115" s="44"/>
      <c r="E115" s="42"/>
      <c r="F115" s="42"/>
      <c r="G115" s="42"/>
      <c r="H115" s="47"/>
      <c r="I115" s="42"/>
      <c r="J115" s="47"/>
      <c r="K115" s="42"/>
      <c r="L115" s="42"/>
      <c r="M115" s="42"/>
      <c r="N115" s="40"/>
      <c r="O115" s="41"/>
      <c r="P115" s="4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</row>
    <row r="116" spans="1:253" x14ac:dyDescent="0.25">
      <c r="A116" s="33"/>
      <c r="B116" s="46"/>
      <c r="C116" s="46"/>
      <c r="D116" s="44"/>
      <c r="E116" s="42"/>
      <c r="F116" s="42"/>
      <c r="G116" s="42"/>
      <c r="H116" s="47"/>
      <c r="I116" s="42"/>
      <c r="J116" s="47"/>
      <c r="K116" s="42"/>
      <c r="L116" s="42"/>
      <c r="M116" s="42"/>
      <c r="N116" s="40"/>
      <c r="O116" s="41"/>
      <c r="P116" s="4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</row>
    <row r="117" spans="1:253" x14ac:dyDescent="0.25">
      <c r="A117" s="33"/>
      <c r="B117" s="46"/>
      <c r="C117" s="46"/>
      <c r="D117" s="44"/>
      <c r="E117" s="42"/>
      <c r="F117" s="42"/>
      <c r="G117" s="42"/>
      <c r="H117" s="47"/>
      <c r="I117" s="42"/>
      <c r="J117" s="47"/>
      <c r="K117" s="42"/>
      <c r="L117" s="42"/>
      <c r="M117" s="42"/>
      <c r="N117" s="40"/>
      <c r="O117" s="41"/>
      <c r="P117" s="4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</row>
    <row r="118" spans="1:253" x14ac:dyDescent="0.25">
      <c r="A118" s="33"/>
      <c r="B118" s="46"/>
      <c r="C118" s="46"/>
      <c r="D118" s="44"/>
      <c r="E118" s="42"/>
      <c r="F118" s="42"/>
      <c r="G118" s="42"/>
      <c r="H118" s="47"/>
      <c r="I118" s="42"/>
      <c r="J118" s="47"/>
      <c r="K118" s="42"/>
      <c r="L118" s="42"/>
      <c r="M118" s="42"/>
      <c r="N118" s="40"/>
      <c r="O118" s="41"/>
      <c r="P118" s="4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</row>
    <row r="119" spans="1:253" x14ac:dyDescent="0.25">
      <c r="A119" s="33"/>
      <c r="B119" s="46"/>
      <c r="C119" s="46"/>
      <c r="D119" s="44"/>
      <c r="E119" s="42"/>
      <c r="F119" s="42"/>
      <c r="G119" s="42"/>
      <c r="H119" s="47"/>
      <c r="I119" s="42"/>
      <c r="J119" s="47"/>
      <c r="K119" s="42"/>
      <c r="L119" s="42"/>
      <c r="M119" s="42"/>
      <c r="N119" s="40"/>
      <c r="O119" s="41"/>
      <c r="P119" s="4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</row>
    <row r="120" spans="1:253" x14ac:dyDescent="0.25">
      <c r="A120" s="33"/>
      <c r="B120" s="46"/>
      <c r="C120" s="46"/>
      <c r="D120" s="44"/>
      <c r="E120" s="42"/>
      <c r="F120" s="42"/>
      <c r="G120" s="42"/>
      <c r="H120" s="47"/>
      <c r="I120" s="42"/>
      <c r="J120" s="47"/>
      <c r="K120" s="42"/>
      <c r="L120" s="42"/>
      <c r="M120" s="42"/>
      <c r="N120" s="40"/>
      <c r="O120" s="41"/>
      <c r="P120" s="4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</row>
    <row r="121" spans="1:253" x14ac:dyDescent="0.25">
      <c r="A121" s="33"/>
      <c r="B121" s="46"/>
      <c r="C121" s="46"/>
      <c r="D121" s="44"/>
      <c r="E121" s="42"/>
      <c r="F121" s="42"/>
      <c r="G121" s="42"/>
      <c r="H121" s="47"/>
      <c r="I121" s="42"/>
      <c r="J121" s="47"/>
      <c r="K121" s="42"/>
      <c r="L121" s="42"/>
      <c r="M121" s="42"/>
      <c r="N121" s="40"/>
      <c r="O121" s="41"/>
      <c r="P121" s="4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</row>
  </sheetData>
  <mergeCells count="37">
    <mergeCell ref="B16:C16"/>
    <mergeCell ref="B17:C17"/>
    <mergeCell ref="B24:C24"/>
    <mergeCell ref="B25:C25"/>
    <mergeCell ref="B26:C26"/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IS121"/>
  <sheetViews>
    <sheetView workbookViewId="0">
      <selection activeCell="O7" sqref="O7:O26"/>
    </sheetView>
  </sheetViews>
  <sheetFormatPr defaultColWidth="1.140625" defaultRowHeight="15" x14ac:dyDescent="0.25"/>
  <cols>
    <col min="1" max="1" width="1.140625" style="18" customWidth="1"/>
    <col min="2" max="16" width="8.7109375" style="18" customWidth="1"/>
    <col min="17" max="17" width="1.42578125" style="18" customWidth="1"/>
    <col min="18" max="23" width="9" customWidth="1"/>
    <col min="24" max="252" width="9" style="18" customWidth="1"/>
    <col min="253" max="253" width="1.140625" style="18" customWidth="1"/>
  </cols>
  <sheetData>
    <row r="1" spans="1:253" x14ac:dyDescent="0.25">
      <c r="B1" s="19"/>
      <c r="C1" s="19"/>
      <c r="D1" s="19"/>
      <c r="E1" s="19"/>
    </row>
    <row r="2" spans="1:253" ht="23.25" x14ac:dyDescent="0.25">
      <c r="B2" s="421" t="s">
        <v>79</v>
      </c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</row>
    <row r="3" spans="1:253" x14ac:dyDescent="0.25">
      <c r="B3" s="422"/>
      <c r="C3" s="422"/>
      <c r="D3" s="422"/>
      <c r="E3" s="422"/>
      <c r="F3" s="20"/>
      <c r="G3" s="20"/>
      <c r="P3" s="20"/>
    </row>
    <row r="4" spans="1:253" x14ac:dyDescent="0.25">
      <c r="B4" s="423" t="s">
        <v>7</v>
      </c>
      <c r="C4" s="424"/>
      <c r="D4" s="423" t="s">
        <v>95</v>
      </c>
      <c r="E4" s="424"/>
      <c r="F4" s="425" t="s">
        <v>22</v>
      </c>
      <c r="G4" s="426"/>
      <c r="H4" s="423" t="s">
        <v>23</v>
      </c>
      <c r="I4" s="424"/>
      <c r="J4" s="423" t="s">
        <v>8</v>
      </c>
      <c r="K4" s="424"/>
      <c r="L4" s="427" t="s">
        <v>9</v>
      </c>
      <c r="M4" s="427" t="s">
        <v>10</v>
      </c>
      <c r="N4" s="427" t="s">
        <v>96</v>
      </c>
      <c r="O4" s="427" t="s">
        <v>97</v>
      </c>
      <c r="P4" s="196" t="s">
        <v>98</v>
      </c>
      <c r="X4" s="21"/>
      <c r="Y4" s="21"/>
      <c r="Z4" s="21"/>
    </row>
    <row r="5" spans="1:253" x14ac:dyDescent="0.25">
      <c r="B5" s="417" t="s">
        <v>99</v>
      </c>
      <c r="C5" s="418"/>
      <c r="D5" s="417" t="s">
        <v>99</v>
      </c>
      <c r="E5" s="418"/>
      <c r="F5" s="429" t="s">
        <v>99</v>
      </c>
      <c r="G5" s="430"/>
      <c r="H5" s="417" t="s">
        <v>99</v>
      </c>
      <c r="I5" s="418"/>
      <c r="J5" s="417" t="s">
        <v>99</v>
      </c>
      <c r="K5" s="418"/>
      <c r="L5" s="428"/>
      <c r="M5" s="428"/>
      <c r="N5" s="428"/>
      <c r="O5" s="428"/>
      <c r="P5" s="197" t="s">
        <v>99</v>
      </c>
      <c r="X5" s="21"/>
      <c r="Y5" s="21"/>
      <c r="Z5" s="21"/>
    </row>
    <row r="6" spans="1:253" ht="18.75" x14ac:dyDescent="0.25">
      <c r="B6" s="419" t="s">
        <v>4</v>
      </c>
      <c r="C6" s="420"/>
      <c r="D6" s="22" t="s">
        <v>4</v>
      </c>
      <c r="E6" s="23" t="s">
        <v>10</v>
      </c>
      <c r="F6" s="22" t="s">
        <v>4</v>
      </c>
      <c r="G6" s="23" t="s">
        <v>10</v>
      </c>
      <c r="H6" s="22" t="s">
        <v>4</v>
      </c>
      <c r="I6" s="23" t="s">
        <v>10</v>
      </c>
      <c r="J6" s="22" t="s">
        <v>4</v>
      </c>
      <c r="K6" s="23" t="s">
        <v>10</v>
      </c>
      <c r="L6" s="22" t="s">
        <v>4</v>
      </c>
      <c r="M6" s="22" t="s">
        <v>4</v>
      </c>
      <c r="N6" s="22" t="s">
        <v>4</v>
      </c>
      <c r="O6" s="24" t="s">
        <v>4</v>
      </c>
      <c r="P6" s="198" t="s">
        <v>4</v>
      </c>
      <c r="Q6" s="25"/>
      <c r="X6" s="21"/>
      <c r="Y6" s="21"/>
      <c r="Z6" s="21"/>
    </row>
    <row r="7" spans="1:253" ht="18.75" x14ac:dyDescent="0.25">
      <c r="A7" s="21"/>
      <c r="B7" s="415">
        <f>Data!C73</f>
        <v>0</v>
      </c>
      <c r="C7" s="416"/>
      <c r="D7" s="51">
        <f>'Cert of STD'!K24</f>
        <v>5.9999999999999995E-5</v>
      </c>
      <c r="E7" s="27">
        <f t="shared" ref="E7:E20" si="0">D7/2</f>
        <v>2.9999999999999997E-5</v>
      </c>
      <c r="F7" s="27">
        <f t="shared" ref="F7:F26" si="1">((B7)*(11.5*10^-6)*1)</f>
        <v>0</v>
      </c>
      <c r="G7" s="27">
        <f t="shared" ref="G7:G20" si="2">F7/SQRT(3)</f>
        <v>0</v>
      </c>
      <c r="H7" s="199">
        <f>Data!N8/2</f>
        <v>5.0000000000000001E-3</v>
      </c>
      <c r="I7" s="28">
        <f t="shared" ref="I7:I20" si="3">(H7/SQRT(3))</f>
        <v>2.886751345948129E-3</v>
      </c>
      <c r="J7" s="199">
        <f>Data!U73</f>
        <v>0</v>
      </c>
      <c r="K7" s="27">
        <f t="shared" ref="K7:K20" si="4">J7/1</f>
        <v>0</v>
      </c>
      <c r="L7" s="27">
        <f>SQRT(E7^2+G7^2+I7^2+K7^2)</f>
        <v>2.8869072263121541E-3</v>
      </c>
      <c r="M7" s="29">
        <f t="shared" ref="M7:M20" si="5">K7/1</f>
        <v>0</v>
      </c>
      <c r="N7" s="30" t="str">
        <f>IF(K7=0,"∞",(L7^4/(K7^4/3)))</f>
        <v>∞</v>
      </c>
      <c r="O7" s="26">
        <f>IF(N7="∞",2,_xlfn.T.INV.2T(0.0455,N7))</f>
        <v>2</v>
      </c>
      <c r="P7" s="200">
        <f>L7*O7</f>
        <v>5.7738144526243082E-3</v>
      </c>
      <c r="Q7" s="25"/>
      <c r="X7" s="21"/>
      <c r="Y7" s="21"/>
      <c r="Z7" s="21"/>
    </row>
    <row r="8" spans="1:253" ht="18.75" x14ac:dyDescent="0.25">
      <c r="A8" s="21"/>
      <c r="B8" s="415">
        <f>Data!C74</f>
        <v>1</v>
      </c>
      <c r="C8" s="416"/>
      <c r="D8" s="51">
        <f>'Cert of STD'!K24</f>
        <v>5.9999999999999995E-5</v>
      </c>
      <c r="E8" s="27">
        <f t="shared" si="0"/>
        <v>2.9999999999999997E-5</v>
      </c>
      <c r="F8" s="27">
        <f t="shared" si="1"/>
        <v>1.15E-5</v>
      </c>
      <c r="G8" s="27">
        <f t="shared" si="2"/>
        <v>6.6395280956806965E-6</v>
      </c>
      <c r="H8" s="199">
        <f>H7</f>
        <v>5.0000000000000001E-3</v>
      </c>
      <c r="I8" s="28">
        <f t="shared" si="3"/>
        <v>2.886751345948129E-3</v>
      </c>
      <c r="J8" s="199">
        <f>Data!U74</f>
        <v>0</v>
      </c>
      <c r="K8" s="27">
        <f t="shared" si="4"/>
        <v>0</v>
      </c>
      <c r="L8" s="27">
        <f t="shared" ref="L8:L16" si="6">SQRT(E8^2+G8^2+I8^2+K8^2)</f>
        <v>2.8869148613470865E-3</v>
      </c>
      <c r="M8" s="29">
        <f t="shared" si="5"/>
        <v>0</v>
      </c>
      <c r="N8" s="30" t="str">
        <f t="shared" ref="N8:N26" si="7">IF(K8=0,"∞",(L8^4/(K8^4/3)))</f>
        <v>∞</v>
      </c>
      <c r="O8" s="26">
        <f t="shared" ref="O8:O26" si="8">IF(N8="∞",2,_xlfn.T.INV.2T(0.0455,N8))</f>
        <v>2</v>
      </c>
      <c r="P8" s="200">
        <f t="shared" ref="P8:P26" si="9">L8*O8</f>
        <v>5.773829722694173E-3</v>
      </c>
      <c r="Q8" s="25"/>
      <c r="X8" s="21"/>
      <c r="Y8" s="21"/>
      <c r="Z8" s="21"/>
    </row>
    <row r="9" spans="1:253" ht="18.75" x14ac:dyDescent="0.25">
      <c r="A9" s="21"/>
      <c r="B9" s="415">
        <f>Data!C75</f>
        <v>1.5</v>
      </c>
      <c r="C9" s="416"/>
      <c r="D9" s="51">
        <f>'Cert of STD'!K19</f>
        <v>5.9999999999999995E-5</v>
      </c>
      <c r="E9" s="27">
        <f t="shared" si="0"/>
        <v>2.9999999999999997E-5</v>
      </c>
      <c r="F9" s="27">
        <f t="shared" si="1"/>
        <v>1.7249999999999999E-5</v>
      </c>
      <c r="G9" s="27">
        <f t="shared" si="2"/>
        <v>9.9592921435210452E-6</v>
      </c>
      <c r="H9" s="199">
        <f t="shared" ref="H9:H26" si="10">H8</f>
        <v>5.0000000000000001E-3</v>
      </c>
      <c r="I9" s="28">
        <f t="shared" si="3"/>
        <v>2.886751345948129E-3</v>
      </c>
      <c r="J9" s="199">
        <f>Data!U75</f>
        <v>0</v>
      </c>
      <c r="K9" s="27">
        <f t="shared" si="4"/>
        <v>0</v>
      </c>
      <c r="L9" s="27">
        <f t="shared" si="6"/>
        <v>2.8869244051123568E-3</v>
      </c>
      <c r="M9" s="29">
        <f t="shared" si="5"/>
        <v>0</v>
      </c>
      <c r="N9" s="30" t="str">
        <f t="shared" si="7"/>
        <v>∞</v>
      </c>
      <c r="O9" s="26">
        <f t="shared" si="8"/>
        <v>2</v>
      </c>
      <c r="P9" s="200">
        <f t="shared" si="9"/>
        <v>5.7738488102247135E-3</v>
      </c>
      <c r="Q9" s="25"/>
      <c r="X9" s="21"/>
      <c r="Y9" s="21"/>
      <c r="Z9" s="21"/>
    </row>
    <row r="10" spans="1:253" ht="18.75" x14ac:dyDescent="0.25">
      <c r="A10" s="21"/>
      <c r="B10" s="415">
        <f>Data!C76</f>
        <v>5</v>
      </c>
      <c r="C10" s="416"/>
      <c r="D10" s="51">
        <f>'Cert of STD'!K28</f>
        <v>5.9999999999999995E-5</v>
      </c>
      <c r="E10" s="27">
        <f t="shared" si="0"/>
        <v>2.9999999999999997E-5</v>
      </c>
      <c r="F10" s="27">
        <f t="shared" si="1"/>
        <v>5.7500000000000002E-5</v>
      </c>
      <c r="G10" s="27">
        <f t="shared" si="2"/>
        <v>3.3197640478403482E-5</v>
      </c>
      <c r="H10" s="199">
        <f t="shared" si="10"/>
        <v>5.0000000000000001E-3</v>
      </c>
      <c r="I10" s="28">
        <f t="shared" si="3"/>
        <v>2.886751345948129E-3</v>
      </c>
      <c r="J10" s="199">
        <f>Data!U76</f>
        <v>0</v>
      </c>
      <c r="K10" s="27">
        <f t="shared" si="4"/>
        <v>0</v>
      </c>
      <c r="L10" s="27">
        <f t="shared" si="6"/>
        <v>2.8870980961281292E-3</v>
      </c>
      <c r="M10" s="29">
        <f t="shared" si="5"/>
        <v>0</v>
      </c>
      <c r="N10" s="30" t="str">
        <f t="shared" si="7"/>
        <v>∞</v>
      </c>
      <c r="O10" s="26">
        <f t="shared" si="8"/>
        <v>2</v>
      </c>
      <c r="P10" s="200">
        <f t="shared" si="9"/>
        <v>5.7741961922562583E-3</v>
      </c>
      <c r="Q10" s="25"/>
      <c r="X10" s="21"/>
      <c r="Y10" s="21"/>
      <c r="Z10" s="21"/>
    </row>
    <row r="11" spans="1:253" ht="18.75" x14ac:dyDescent="0.25">
      <c r="A11" s="21"/>
      <c r="B11" s="415">
        <f>Data!C77</f>
        <v>10</v>
      </c>
      <c r="C11" s="416"/>
      <c r="D11" s="51">
        <f>'Cert of STD'!K33</f>
        <v>5.9999999999999995E-5</v>
      </c>
      <c r="E11" s="27">
        <f t="shared" si="0"/>
        <v>2.9999999999999997E-5</v>
      </c>
      <c r="F11" s="27">
        <f t="shared" si="1"/>
        <v>1.15E-4</v>
      </c>
      <c r="G11" s="27">
        <f t="shared" si="2"/>
        <v>6.6395280956806963E-5</v>
      </c>
      <c r="H11" s="199">
        <f t="shared" si="10"/>
        <v>5.0000000000000001E-3</v>
      </c>
      <c r="I11" s="28">
        <f t="shared" si="3"/>
        <v>2.886751345948129E-3</v>
      </c>
      <c r="J11" s="199">
        <f>Data!U77</f>
        <v>0</v>
      </c>
      <c r="K11" s="27">
        <f t="shared" si="4"/>
        <v>0</v>
      </c>
      <c r="L11" s="27">
        <f t="shared" si="6"/>
        <v>2.8876706298791533E-3</v>
      </c>
      <c r="M11" s="29">
        <f t="shared" si="5"/>
        <v>0</v>
      </c>
      <c r="N11" s="30" t="str">
        <f t="shared" si="7"/>
        <v>∞</v>
      </c>
      <c r="O11" s="26">
        <f t="shared" si="8"/>
        <v>2</v>
      </c>
      <c r="P11" s="200">
        <f t="shared" si="9"/>
        <v>5.7753412597583067E-3</v>
      </c>
      <c r="Q11" s="3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</row>
    <row r="12" spans="1:253" ht="18.75" x14ac:dyDescent="0.25">
      <c r="A12" s="21"/>
      <c r="B12" s="415">
        <f>Data!C78</f>
        <v>20</v>
      </c>
      <c r="C12" s="416"/>
      <c r="D12" s="51">
        <f>'Cert of STD'!K43</f>
        <v>7.0000000000000007E-5</v>
      </c>
      <c r="E12" s="27">
        <f t="shared" si="0"/>
        <v>3.5000000000000004E-5</v>
      </c>
      <c r="F12" s="27">
        <f t="shared" si="1"/>
        <v>2.3000000000000001E-4</v>
      </c>
      <c r="G12" s="27">
        <f t="shared" si="2"/>
        <v>1.3279056191361393E-4</v>
      </c>
      <c r="H12" s="199">
        <f t="shared" si="10"/>
        <v>5.0000000000000001E-3</v>
      </c>
      <c r="I12" s="28">
        <f t="shared" si="3"/>
        <v>2.886751345948129E-3</v>
      </c>
      <c r="J12" s="199">
        <f>Data!U78</f>
        <v>0</v>
      </c>
      <c r="K12" s="27">
        <f t="shared" si="4"/>
        <v>0</v>
      </c>
      <c r="L12" s="27">
        <f t="shared" si="6"/>
        <v>2.8900158592413757E-3</v>
      </c>
      <c r="M12" s="29">
        <f t="shared" si="5"/>
        <v>0</v>
      </c>
      <c r="N12" s="30" t="str">
        <f t="shared" si="7"/>
        <v>∞</v>
      </c>
      <c r="O12" s="26">
        <f t="shared" si="8"/>
        <v>2</v>
      </c>
      <c r="P12" s="200">
        <f t="shared" si="9"/>
        <v>5.7800317184827513E-3</v>
      </c>
      <c r="Q12" s="3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</row>
    <row r="13" spans="1:253" ht="18.75" x14ac:dyDescent="0.25">
      <c r="A13" s="21"/>
      <c r="B13" s="415">
        <f>Data!C79</f>
        <v>50</v>
      </c>
      <c r="C13" s="416"/>
      <c r="D13" s="51">
        <f>'Cert of STD'!K49</f>
        <v>8.9999999999999992E-5</v>
      </c>
      <c r="E13" s="27">
        <f t="shared" si="0"/>
        <v>4.4999999999999996E-5</v>
      </c>
      <c r="F13" s="27">
        <f t="shared" si="1"/>
        <v>5.7499999999999999E-4</v>
      </c>
      <c r="G13" s="27">
        <f t="shared" si="2"/>
        <v>3.3197640478403484E-4</v>
      </c>
      <c r="H13" s="199">
        <f t="shared" si="10"/>
        <v>5.0000000000000001E-3</v>
      </c>
      <c r="I13" s="28">
        <f t="shared" si="3"/>
        <v>2.886751345948129E-3</v>
      </c>
      <c r="J13" s="199">
        <f>Data!U79</f>
        <v>0</v>
      </c>
      <c r="K13" s="27">
        <f t="shared" si="4"/>
        <v>0</v>
      </c>
      <c r="L13" s="27">
        <f t="shared" si="6"/>
        <v>2.9061257141883364E-3</v>
      </c>
      <c r="M13" s="29">
        <f t="shared" si="5"/>
        <v>0</v>
      </c>
      <c r="N13" s="30" t="str">
        <f t="shared" si="7"/>
        <v>∞</v>
      </c>
      <c r="O13" s="26">
        <f t="shared" si="8"/>
        <v>2</v>
      </c>
      <c r="P13" s="200">
        <f t="shared" si="9"/>
        <v>5.8122514283766727E-3</v>
      </c>
      <c r="Q13" s="3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</row>
    <row r="14" spans="1:253" ht="18.75" x14ac:dyDescent="0.25">
      <c r="A14" s="21"/>
      <c r="B14" s="415">
        <f>Data!C80</f>
        <v>100</v>
      </c>
      <c r="C14" s="416"/>
      <c r="D14" s="51">
        <f>'Cert of STD'!K51</f>
        <v>1.1999999999999999E-4</v>
      </c>
      <c r="E14" s="27">
        <f t="shared" si="0"/>
        <v>5.9999999999999995E-5</v>
      </c>
      <c r="F14" s="27">
        <f t="shared" si="1"/>
        <v>1.15E-3</v>
      </c>
      <c r="G14" s="27">
        <f t="shared" si="2"/>
        <v>6.6395280956806969E-4</v>
      </c>
      <c r="H14" s="199">
        <f t="shared" si="10"/>
        <v>5.0000000000000001E-3</v>
      </c>
      <c r="I14" s="28">
        <f t="shared" si="3"/>
        <v>2.886751345948129E-3</v>
      </c>
      <c r="J14" s="199">
        <f>Data!U80</f>
        <v>0</v>
      </c>
      <c r="K14" s="27">
        <f t="shared" si="4"/>
        <v>0</v>
      </c>
      <c r="L14" s="27">
        <f t="shared" si="6"/>
        <v>2.9627295972914349E-3</v>
      </c>
      <c r="M14" s="29">
        <f t="shared" si="5"/>
        <v>0</v>
      </c>
      <c r="N14" s="30" t="str">
        <f>IF(K14=0,"∞",(L14^4/(K14^4/3)))</f>
        <v>∞</v>
      </c>
      <c r="O14" s="26">
        <f t="shared" si="8"/>
        <v>2</v>
      </c>
      <c r="P14" s="200">
        <f t="shared" si="9"/>
        <v>5.9254591945828699E-3</v>
      </c>
      <c r="Q14" s="31"/>
      <c r="R14" s="21"/>
      <c r="S14" s="21"/>
      <c r="T14" s="21"/>
      <c r="U14" s="21"/>
      <c r="V14" s="21"/>
      <c r="W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</row>
    <row r="15" spans="1:253" ht="18.75" x14ac:dyDescent="0.25">
      <c r="A15" s="21"/>
      <c r="B15" s="415">
        <f>Data!C81</f>
        <v>150</v>
      </c>
      <c r="C15" s="416"/>
      <c r="D15" s="51">
        <f>'Cert of STD'!W6</f>
        <v>4.6999999999999999E-4</v>
      </c>
      <c r="E15" s="27">
        <f t="shared" si="0"/>
        <v>2.3499999999999999E-4</v>
      </c>
      <c r="F15" s="27">
        <f t="shared" si="1"/>
        <v>1.725E-3</v>
      </c>
      <c r="G15" s="27">
        <f t="shared" si="2"/>
        <v>9.9592921435210442E-4</v>
      </c>
      <c r="H15" s="199">
        <f t="shared" si="10"/>
        <v>5.0000000000000001E-3</v>
      </c>
      <c r="I15" s="28">
        <f t="shared" si="3"/>
        <v>2.886751345948129E-3</v>
      </c>
      <c r="J15" s="199">
        <f>Data!U81</f>
        <v>0</v>
      </c>
      <c r="K15" s="27">
        <f t="shared" si="4"/>
        <v>0</v>
      </c>
      <c r="L15" s="27">
        <f t="shared" si="6"/>
        <v>3.0627493095800925E-3</v>
      </c>
      <c r="M15" s="29">
        <f t="shared" si="5"/>
        <v>0</v>
      </c>
      <c r="N15" s="30" t="str">
        <f t="shared" si="7"/>
        <v>∞</v>
      </c>
      <c r="O15" s="26">
        <f t="shared" si="8"/>
        <v>2</v>
      </c>
      <c r="P15" s="200">
        <f t="shared" si="9"/>
        <v>6.125498619160185E-3</v>
      </c>
      <c r="Q15" s="31"/>
      <c r="R15" s="21"/>
      <c r="S15" s="21"/>
      <c r="T15" s="21"/>
      <c r="U15" s="21"/>
      <c r="V15" s="21"/>
      <c r="W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</row>
    <row r="16" spans="1:253" ht="18.75" x14ac:dyDescent="0.25">
      <c r="A16" s="21"/>
      <c r="B16" s="415">
        <f>Data!C82</f>
        <v>200</v>
      </c>
      <c r="C16" s="416"/>
      <c r="D16" s="51">
        <f>'Cert of STD'!W8</f>
        <v>5.5000000000000003E-4</v>
      </c>
      <c r="E16" s="27">
        <f t="shared" si="0"/>
        <v>2.7500000000000002E-4</v>
      </c>
      <c r="F16" s="27">
        <f t="shared" si="1"/>
        <v>2.3E-3</v>
      </c>
      <c r="G16" s="27">
        <f t="shared" si="2"/>
        <v>1.3279056191361394E-3</v>
      </c>
      <c r="H16" s="199">
        <f t="shared" si="10"/>
        <v>5.0000000000000001E-3</v>
      </c>
      <c r="I16" s="28">
        <f t="shared" si="3"/>
        <v>2.886751345948129E-3</v>
      </c>
      <c r="J16" s="199">
        <f>Data!U82</f>
        <v>0</v>
      </c>
      <c r="K16" s="27">
        <f t="shared" si="4"/>
        <v>0</v>
      </c>
      <c r="L16" s="27">
        <f t="shared" si="6"/>
        <v>3.1894030266911497E-3</v>
      </c>
      <c r="M16" s="29">
        <f t="shared" si="5"/>
        <v>0</v>
      </c>
      <c r="N16" s="30" t="str">
        <f t="shared" si="7"/>
        <v>∞</v>
      </c>
      <c r="O16" s="26">
        <f t="shared" si="8"/>
        <v>2</v>
      </c>
      <c r="P16" s="200">
        <f t="shared" si="9"/>
        <v>6.3788060533822993E-3</v>
      </c>
      <c r="Q16" s="31"/>
      <c r="R16" s="21"/>
      <c r="S16" s="21"/>
      <c r="T16" s="21"/>
      <c r="U16" s="21"/>
      <c r="V16" s="21"/>
      <c r="W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  <c r="IR16" s="21"/>
      <c r="IS16" s="21"/>
    </row>
    <row r="17" spans="1:253" ht="18.75" x14ac:dyDescent="0.25">
      <c r="A17" s="21"/>
      <c r="B17" s="415">
        <f>Data!C83</f>
        <v>250</v>
      </c>
      <c r="C17" s="416"/>
      <c r="D17" s="51">
        <f>'Cert of STD'!W9</f>
        <v>6.3000000000000003E-4</v>
      </c>
      <c r="E17" s="27">
        <f t="shared" si="0"/>
        <v>3.1500000000000001E-4</v>
      </c>
      <c r="F17" s="27">
        <f t="shared" si="1"/>
        <v>2.875E-3</v>
      </c>
      <c r="G17" s="27">
        <f t="shared" si="2"/>
        <v>1.6598820239201741E-3</v>
      </c>
      <c r="H17" s="199">
        <f t="shared" si="10"/>
        <v>5.0000000000000001E-3</v>
      </c>
      <c r="I17" s="28">
        <f t="shared" si="3"/>
        <v>2.886751345948129E-3</v>
      </c>
      <c r="J17" s="199">
        <f>Data!U83</f>
        <v>0</v>
      </c>
      <c r="K17" s="27">
        <f t="shared" si="4"/>
        <v>0</v>
      </c>
      <c r="L17" s="27">
        <f>SQRT(E17^2+G17^2+I17^2+K17^2)</f>
        <v>3.3448119030323165E-3</v>
      </c>
      <c r="M17" s="29">
        <f t="shared" si="5"/>
        <v>0</v>
      </c>
      <c r="N17" s="30" t="str">
        <f t="shared" si="7"/>
        <v>∞</v>
      </c>
      <c r="O17" s="26">
        <f t="shared" si="8"/>
        <v>2</v>
      </c>
      <c r="P17" s="200">
        <f t="shared" si="9"/>
        <v>6.689623806064633E-3</v>
      </c>
      <c r="Q17" s="31"/>
      <c r="R17" s="21"/>
      <c r="S17" s="21"/>
      <c r="T17" s="21"/>
      <c r="U17" s="21"/>
      <c r="V17" s="21"/>
      <c r="W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</row>
    <row r="18" spans="1:253" ht="18.75" x14ac:dyDescent="0.25">
      <c r="A18" s="21"/>
      <c r="B18" s="415">
        <f>Data!C84</f>
        <v>300</v>
      </c>
      <c r="C18" s="416"/>
      <c r="D18" s="51">
        <f>'Cert of STD'!W10</f>
        <v>7.0999999999999991E-4</v>
      </c>
      <c r="E18" s="27">
        <f t="shared" si="0"/>
        <v>3.5499999999999996E-4</v>
      </c>
      <c r="F18" s="27">
        <f t="shared" si="1"/>
        <v>3.4499999999999999E-3</v>
      </c>
      <c r="G18" s="27">
        <f t="shared" si="2"/>
        <v>1.9918584287042088E-3</v>
      </c>
      <c r="H18" s="199">
        <f t="shared" si="10"/>
        <v>5.0000000000000001E-3</v>
      </c>
      <c r="I18" s="28">
        <f t="shared" si="3"/>
        <v>2.886751345948129E-3</v>
      </c>
      <c r="J18" s="199">
        <f>Data!U84</f>
        <v>0</v>
      </c>
      <c r="K18" s="27">
        <f t="shared" si="4"/>
        <v>0</v>
      </c>
      <c r="L18" s="27">
        <f t="shared" ref="L18:L26" si="11">SQRT(E18^2+G18^2+I18^2+K18^2)</f>
        <v>3.5251749365575223E-3</v>
      </c>
      <c r="M18" s="29">
        <f t="shared" si="5"/>
        <v>0</v>
      </c>
      <c r="N18" s="30" t="str">
        <f t="shared" si="7"/>
        <v>∞</v>
      </c>
      <c r="O18" s="26">
        <f t="shared" si="8"/>
        <v>2</v>
      </c>
      <c r="P18" s="200">
        <f t="shared" si="9"/>
        <v>7.0503498731150447E-3</v>
      </c>
      <c r="Q18" s="31"/>
      <c r="R18" s="21"/>
      <c r="S18" s="21"/>
      <c r="T18" s="21"/>
      <c r="U18" s="21"/>
      <c r="V18" s="21"/>
      <c r="W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  <c r="GI18" s="21"/>
      <c r="GJ18" s="21"/>
      <c r="GK18" s="21"/>
      <c r="GL18" s="21"/>
      <c r="GM18" s="21"/>
      <c r="GN18" s="21"/>
      <c r="GO18" s="21"/>
      <c r="GP18" s="21"/>
      <c r="GQ18" s="21"/>
      <c r="GR18" s="21"/>
      <c r="GS18" s="21"/>
      <c r="GT18" s="21"/>
      <c r="GU18" s="21"/>
      <c r="GV18" s="21"/>
      <c r="GW18" s="21"/>
      <c r="GX18" s="21"/>
      <c r="GY18" s="21"/>
      <c r="GZ18" s="21"/>
      <c r="HA18" s="21"/>
      <c r="HB18" s="21"/>
      <c r="HC18" s="21"/>
      <c r="HD18" s="21"/>
      <c r="HE18" s="21"/>
      <c r="HF18" s="21"/>
      <c r="HG18" s="21"/>
      <c r="HH18" s="21"/>
      <c r="HI18" s="21"/>
      <c r="HJ18" s="21"/>
      <c r="HK18" s="21"/>
      <c r="HL18" s="21"/>
      <c r="HM18" s="21"/>
      <c r="HN18" s="21"/>
      <c r="HO18" s="21"/>
      <c r="HP18" s="21"/>
      <c r="HQ18" s="21"/>
      <c r="HR18" s="21"/>
      <c r="HS18" s="21"/>
      <c r="HT18" s="21"/>
      <c r="HU18" s="21"/>
      <c r="HV18" s="21"/>
      <c r="HW18" s="21"/>
      <c r="HX18" s="21"/>
      <c r="HY18" s="21"/>
      <c r="HZ18" s="21"/>
      <c r="IA18" s="21"/>
      <c r="IB18" s="21"/>
      <c r="IC18" s="21"/>
      <c r="ID18" s="21"/>
      <c r="IE18" s="21"/>
      <c r="IF18" s="21"/>
      <c r="IG18" s="21"/>
      <c r="IH18" s="21"/>
      <c r="II18" s="21"/>
      <c r="IJ18" s="21"/>
      <c r="IK18" s="21"/>
      <c r="IL18" s="21"/>
      <c r="IM18" s="21"/>
      <c r="IN18" s="21"/>
      <c r="IO18" s="21"/>
      <c r="IP18" s="21"/>
      <c r="IQ18" s="21"/>
      <c r="IR18" s="21"/>
      <c r="IS18" s="21"/>
    </row>
    <row r="19" spans="1:253" ht="18.75" x14ac:dyDescent="0.25">
      <c r="A19" s="21"/>
      <c r="B19" s="415">
        <f>Data!C85</f>
        <v>400</v>
      </c>
      <c r="C19" s="416"/>
      <c r="D19" s="51">
        <f>'Cert of STD'!W11</f>
        <v>8.9000000000000006E-4</v>
      </c>
      <c r="E19" s="27">
        <f t="shared" si="0"/>
        <v>4.4500000000000003E-4</v>
      </c>
      <c r="F19" s="27">
        <f t="shared" si="1"/>
        <v>4.5999999999999999E-3</v>
      </c>
      <c r="G19" s="27">
        <f t="shared" si="2"/>
        <v>2.6558112382722788E-3</v>
      </c>
      <c r="H19" s="199">
        <f t="shared" si="10"/>
        <v>5.0000000000000001E-3</v>
      </c>
      <c r="I19" s="28">
        <f t="shared" si="3"/>
        <v>2.886751345948129E-3</v>
      </c>
      <c r="J19" s="199">
        <f>Data!U85</f>
        <v>0</v>
      </c>
      <c r="K19" s="27">
        <f t="shared" si="4"/>
        <v>0</v>
      </c>
      <c r="L19" s="27">
        <f t="shared" si="11"/>
        <v>3.9477451369948728E-3</v>
      </c>
      <c r="M19" s="29">
        <f t="shared" si="5"/>
        <v>0</v>
      </c>
      <c r="N19" s="30" t="str">
        <f t="shared" si="7"/>
        <v>∞</v>
      </c>
      <c r="O19" s="26">
        <f t="shared" si="8"/>
        <v>2</v>
      </c>
      <c r="P19" s="200">
        <f t="shared" si="9"/>
        <v>7.8954902739897456E-3</v>
      </c>
      <c r="Q19" s="21"/>
      <c r="R19" s="21"/>
      <c r="S19" s="21"/>
      <c r="T19" s="21"/>
      <c r="U19" s="21"/>
      <c r="V19" s="21"/>
      <c r="W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</row>
    <row r="20" spans="1:253" ht="18.75" x14ac:dyDescent="0.25">
      <c r="A20" s="21"/>
      <c r="B20" s="415">
        <f>Data!C86</f>
        <v>500</v>
      </c>
      <c r="C20" s="416"/>
      <c r="D20" s="51">
        <f>'Cert of STD'!W12</f>
        <v>1.1000000000000001E-3</v>
      </c>
      <c r="E20" s="27">
        <f t="shared" si="0"/>
        <v>5.5000000000000003E-4</v>
      </c>
      <c r="F20" s="27">
        <f t="shared" si="1"/>
        <v>5.7499999999999999E-3</v>
      </c>
      <c r="G20" s="27">
        <f t="shared" si="2"/>
        <v>3.3197640478403482E-3</v>
      </c>
      <c r="H20" s="199">
        <f t="shared" si="10"/>
        <v>5.0000000000000001E-3</v>
      </c>
      <c r="I20" s="28">
        <f t="shared" si="3"/>
        <v>2.886751345948129E-3</v>
      </c>
      <c r="J20" s="199">
        <f>Data!U86</f>
        <v>0</v>
      </c>
      <c r="K20" s="27">
        <f t="shared" si="4"/>
        <v>0</v>
      </c>
      <c r="L20" s="27">
        <f t="shared" si="11"/>
        <v>4.4335839528159005E-3</v>
      </c>
      <c r="M20" s="29">
        <f t="shared" si="5"/>
        <v>0</v>
      </c>
      <c r="N20" s="30" t="str">
        <f t="shared" si="7"/>
        <v>∞</v>
      </c>
      <c r="O20" s="26">
        <f t="shared" si="8"/>
        <v>2</v>
      </c>
      <c r="P20" s="200">
        <f t="shared" si="9"/>
        <v>8.8671679056318009E-3</v>
      </c>
      <c r="Q20" s="21"/>
      <c r="R20" s="21"/>
      <c r="S20" s="21"/>
      <c r="T20" s="21"/>
      <c r="U20" s="21"/>
      <c r="V20" s="21"/>
      <c r="W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  <c r="GI20" s="21"/>
      <c r="GJ20" s="21"/>
      <c r="GK20" s="21"/>
      <c r="GL20" s="21"/>
      <c r="GM20" s="21"/>
      <c r="GN20" s="21"/>
      <c r="GO20" s="21"/>
      <c r="GP20" s="21"/>
      <c r="GQ20" s="21"/>
      <c r="GR20" s="21"/>
      <c r="GS20" s="21"/>
      <c r="GT20" s="21"/>
      <c r="GU20" s="21"/>
      <c r="GV20" s="21"/>
      <c r="GW20" s="21"/>
      <c r="GX20" s="21"/>
      <c r="GY20" s="21"/>
      <c r="GZ20" s="21"/>
      <c r="HA20" s="21"/>
      <c r="HB20" s="21"/>
      <c r="HC20" s="21"/>
      <c r="HD20" s="21"/>
      <c r="HE20" s="21"/>
      <c r="HF20" s="21"/>
      <c r="HG20" s="21"/>
      <c r="HH20" s="21"/>
      <c r="HI20" s="21"/>
      <c r="HJ20" s="21"/>
      <c r="HK20" s="21"/>
      <c r="HL20" s="21"/>
      <c r="HM20" s="21"/>
      <c r="HN20" s="21"/>
      <c r="HO20" s="21"/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</row>
    <row r="21" spans="1:253" ht="18.75" x14ac:dyDescent="0.25">
      <c r="B21" s="415">
        <f>Data!C87</f>
        <v>600</v>
      </c>
      <c r="C21" s="416"/>
      <c r="D21" s="51">
        <f>'Cert of STD'!W12+'Cert of STD'!K51</f>
        <v>1.2200000000000002E-3</v>
      </c>
      <c r="E21" s="27">
        <f t="shared" ref="E21:E26" si="12">D21/2</f>
        <v>6.1000000000000008E-4</v>
      </c>
      <c r="F21" s="27">
        <f t="shared" si="1"/>
        <v>6.8999999999999999E-3</v>
      </c>
      <c r="G21" s="27">
        <f t="shared" ref="G21:G26" si="13">F21/SQRT(3)</f>
        <v>3.9837168574084177E-3</v>
      </c>
      <c r="H21" s="199">
        <f t="shared" si="10"/>
        <v>5.0000000000000001E-3</v>
      </c>
      <c r="I21" s="28">
        <f t="shared" ref="I21:I26" si="14">(H21/SQRT(3))</f>
        <v>2.886751345948129E-3</v>
      </c>
      <c r="J21" s="199">
        <f>Data!U87</f>
        <v>0</v>
      </c>
      <c r="K21" s="27">
        <f t="shared" ref="K21:K26" si="15">J21/1</f>
        <v>0</v>
      </c>
      <c r="L21" s="27">
        <f t="shared" si="11"/>
        <v>4.9573615294159585E-3</v>
      </c>
      <c r="M21" s="29">
        <f t="shared" ref="M21:M26" si="16">K21/1</f>
        <v>0</v>
      </c>
      <c r="N21" s="30" t="str">
        <f t="shared" si="7"/>
        <v>∞</v>
      </c>
      <c r="O21" s="26">
        <f t="shared" si="8"/>
        <v>2</v>
      </c>
      <c r="P21" s="200">
        <f t="shared" si="9"/>
        <v>9.9147230588319171E-3</v>
      </c>
      <c r="Q21" s="21"/>
      <c r="R21" s="21"/>
      <c r="S21" s="21"/>
      <c r="T21" s="21"/>
      <c r="U21" s="21"/>
      <c r="V21" s="21"/>
      <c r="W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  <c r="GI21" s="21"/>
      <c r="GJ21" s="21"/>
      <c r="GK21" s="21"/>
      <c r="GL21" s="21"/>
      <c r="GM21" s="21"/>
      <c r="GN21" s="21"/>
      <c r="GO21" s="21"/>
      <c r="GP21" s="21"/>
      <c r="GQ21" s="21"/>
      <c r="GR21" s="21"/>
      <c r="GS21" s="21"/>
      <c r="GT21" s="21"/>
      <c r="GU21" s="21"/>
      <c r="GV21" s="21"/>
      <c r="GW21" s="21"/>
      <c r="GX21" s="21"/>
      <c r="GY21" s="21"/>
      <c r="GZ21" s="21"/>
      <c r="HA21" s="21"/>
      <c r="HB21" s="21"/>
      <c r="HC21" s="21"/>
      <c r="HD21" s="21"/>
      <c r="HE21" s="21"/>
      <c r="HF21" s="21"/>
      <c r="HG21" s="21"/>
      <c r="HH21" s="21"/>
      <c r="HI21" s="21"/>
      <c r="HJ21" s="21"/>
      <c r="HK21" s="21"/>
      <c r="HL21" s="21"/>
      <c r="HM21" s="21"/>
      <c r="HN21" s="21"/>
      <c r="HO21" s="21"/>
      <c r="HP21" s="21"/>
      <c r="HQ21" s="21"/>
      <c r="HR21" s="21"/>
      <c r="HS21" s="21"/>
      <c r="HT21" s="21"/>
      <c r="HU21" s="21"/>
      <c r="HV21" s="21"/>
      <c r="HW21" s="21"/>
      <c r="HX21" s="21"/>
      <c r="HY21" s="21"/>
      <c r="HZ21" s="21"/>
      <c r="IA21" s="21"/>
      <c r="IB21" s="21"/>
      <c r="IC21" s="21"/>
      <c r="ID21" s="21"/>
      <c r="IE21" s="21"/>
      <c r="IF21" s="21"/>
      <c r="IG21" s="21"/>
      <c r="IH21" s="21"/>
      <c r="II21" s="21"/>
      <c r="IJ21" s="21"/>
      <c r="IK21" s="21"/>
      <c r="IL21" s="21"/>
      <c r="IM21" s="21"/>
      <c r="IN21" s="21"/>
      <c r="IO21" s="21"/>
      <c r="IP21" s="21"/>
      <c r="IQ21" s="21"/>
      <c r="IR21" s="21"/>
      <c r="IS21" s="21"/>
    </row>
    <row r="22" spans="1:253" ht="18.75" x14ac:dyDescent="0.25">
      <c r="B22" s="415">
        <f>Data!C88</f>
        <v>700</v>
      </c>
      <c r="C22" s="416"/>
      <c r="D22" s="51">
        <f>'Cert of STD'!W12+'Cert of STD'!W8</f>
        <v>1.65E-3</v>
      </c>
      <c r="E22" s="27">
        <f t="shared" si="12"/>
        <v>8.25E-4</v>
      </c>
      <c r="F22" s="27">
        <f t="shared" si="1"/>
        <v>8.0499999999999999E-3</v>
      </c>
      <c r="G22" s="27">
        <f t="shared" si="13"/>
        <v>4.6476696669764872E-3</v>
      </c>
      <c r="H22" s="199">
        <f t="shared" si="10"/>
        <v>5.0000000000000001E-3</v>
      </c>
      <c r="I22" s="28">
        <f t="shared" si="14"/>
        <v>2.886751345948129E-3</v>
      </c>
      <c r="J22" s="199">
        <f>Data!U88</f>
        <v>0</v>
      </c>
      <c r="K22" s="27">
        <f t="shared" si="15"/>
        <v>0</v>
      </c>
      <c r="L22" s="27">
        <f t="shared" si="11"/>
        <v>5.5330634974367198E-3</v>
      </c>
      <c r="M22" s="29">
        <f t="shared" si="16"/>
        <v>0</v>
      </c>
      <c r="N22" s="30" t="str">
        <f t="shared" si="7"/>
        <v>∞</v>
      </c>
      <c r="O22" s="26">
        <f t="shared" si="8"/>
        <v>2</v>
      </c>
      <c r="P22" s="200">
        <f t="shared" si="9"/>
        <v>1.106612699487344E-2</v>
      </c>
      <c r="Q22" s="21"/>
      <c r="R22" s="21"/>
      <c r="S22" s="21"/>
      <c r="T22" s="21"/>
      <c r="U22" s="21"/>
      <c r="V22" s="21"/>
      <c r="W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</row>
    <row r="23" spans="1:253" ht="18.75" x14ac:dyDescent="0.25">
      <c r="B23" s="415">
        <f>Data!C89</f>
        <v>800</v>
      </c>
      <c r="C23" s="416"/>
      <c r="D23" s="51">
        <f>'Cert of STD'!W12+'Cert of STD'!W10</f>
        <v>1.81E-3</v>
      </c>
      <c r="E23" s="27">
        <f t="shared" si="12"/>
        <v>9.0499999999999999E-4</v>
      </c>
      <c r="F23" s="27">
        <f t="shared" si="1"/>
        <v>9.1999999999999998E-3</v>
      </c>
      <c r="G23" s="27">
        <f t="shared" si="13"/>
        <v>5.3116224765445575E-3</v>
      </c>
      <c r="H23" s="199">
        <f t="shared" si="10"/>
        <v>5.0000000000000001E-3</v>
      </c>
      <c r="I23" s="28">
        <f t="shared" si="14"/>
        <v>2.886751345948129E-3</v>
      </c>
      <c r="J23" s="199">
        <f>Data!U89</f>
        <v>0</v>
      </c>
      <c r="K23" s="27">
        <f t="shared" si="15"/>
        <v>0</v>
      </c>
      <c r="L23" s="27">
        <f t="shared" si="11"/>
        <v>6.1127482907990466E-3</v>
      </c>
      <c r="M23" s="29">
        <f t="shared" si="16"/>
        <v>0</v>
      </c>
      <c r="N23" s="30" t="str">
        <f t="shared" si="7"/>
        <v>∞</v>
      </c>
      <c r="O23" s="26">
        <f t="shared" si="8"/>
        <v>2</v>
      </c>
      <c r="P23" s="200">
        <f t="shared" si="9"/>
        <v>1.2225496581598093E-2</v>
      </c>
      <c r="Q23" s="21"/>
      <c r="R23" s="21"/>
      <c r="S23" s="21"/>
      <c r="T23" s="21"/>
      <c r="U23" s="21"/>
      <c r="V23" s="21"/>
      <c r="W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  <c r="GI23" s="21"/>
      <c r="GJ23" s="21"/>
      <c r="GK23" s="21"/>
      <c r="GL23" s="21"/>
      <c r="GM23" s="21"/>
      <c r="GN23" s="21"/>
      <c r="GO23" s="21"/>
      <c r="GP23" s="21"/>
      <c r="GQ23" s="21"/>
      <c r="GR23" s="21"/>
      <c r="GS23" s="21"/>
      <c r="GT23" s="21"/>
      <c r="GU23" s="21"/>
      <c r="GV23" s="21"/>
      <c r="GW23" s="21"/>
      <c r="GX23" s="21"/>
      <c r="GY23" s="21"/>
      <c r="GZ23" s="21"/>
      <c r="HA23" s="21"/>
      <c r="HB23" s="21"/>
      <c r="HC23" s="21"/>
      <c r="HD23" s="21"/>
      <c r="HE23" s="21"/>
      <c r="HF23" s="21"/>
      <c r="HG23" s="21"/>
      <c r="HH23" s="21"/>
      <c r="HI23" s="21"/>
      <c r="HJ23" s="21"/>
      <c r="HK23" s="21"/>
      <c r="HL23" s="21"/>
      <c r="HM23" s="21"/>
      <c r="HN23" s="21"/>
      <c r="HO23" s="21"/>
      <c r="HP23" s="21"/>
      <c r="HQ23" s="21"/>
      <c r="HR23" s="21"/>
      <c r="HS23" s="21"/>
      <c r="HT23" s="21"/>
      <c r="HU23" s="21"/>
      <c r="HV23" s="21"/>
      <c r="HW23" s="21"/>
      <c r="HX23" s="21"/>
      <c r="HY23" s="21"/>
      <c r="HZ23" s="21"/>
      <c r="IA23" s="21"/>
      <c r="IB23" s="21"/>
      <c r="IC23" s="21"/>
      <c r="ID23" s="21"/>
      <c r="IE23" s="21"/>
      <c r="IF23" s="21"/>
      <c r="IG23" s="21"/>
      <c r="IH23" s="21"/>
      <c r="II23" s="21"/>
      <c r="IJ23" s="21"/>
      <c r="IK23" s="21"/>
      <c r="IL23" s="21"/>
      <c r="IM23" s="21"/>
      <c r="IN23" s="21"/>
      <c r="IO23" s="21"/>
      <c r="IP23" s="21"/>
      <c r="IQ23" s="21"/>
      <c r="IR23" s="21"/>
      <c r="IS23" s="21"/>
    </row>
    <row r="24" spans="1:253" ht="18.75" x14ac:dyDescent="0.25">
      <c r="B24" s="415">
        <f>Data!C90</f>
        <v>900</v>
      </c>
      <c r="C24" s="416"/>
      <c r="D24" s="51">
        <f>'Cert of STD'!W12+'Cert of STD'!W11</f>
        <v>1.99E-3</v>
      </c>
      <c r="E24" s="27">
        <f t="shared" si="12"/>
        <v>9.9500000000000001E-4</v>
      </c>
      <c r="F24" s="27">
        <f t="shared" si="1"/>
        <v>1.035E-2</v>
      </c>
      <c r="G24" s="27">
        <f t="shared" si="13"/>
        <v>5.975575286112627E-3</v>
      </c>
      <c r="H24" s="199">
        <f t="shared" si="10"/>
        <v>5.0000000000000001E-3</v>
      </c>
      <c r="I24" s="28">
        <f t="shared" si="14"/>
        <v>2.886751345948129E-3</v>
      </c>
      <c r="J24" s="199">
        <f>Data!U90</f>
        <v>0</v>
      </c>
      <c r="K24" s="27">
        <f t="shared" si="15"/>
        <v>0</v>
      </c>
      <c r="L24" s="27">
        <f t="shared" si="11"/>
        <v>6.710503582692832E-3</v>
      </c>
      <c r="M24" s="29">
        <f t="shared" si="16"/>
        <v>0</v>
      </c>
      <c r="N24" s="30" t="str">
        <f t="shared" si="7"/>
        <v>∞</v>
      </c>
      <c r="O24" s="26">
        <f t="shared" si="8"/>
        <v>2</v>
      </c>
      <c r="P24" s="200">
        <f t="shared" si="9"/>
        <v>1.3421007165385664E-2</v>
      </c>
      <c r="Q24" s="21"/>
      <c r="R24" s="21"/>
      <c r="S24" s="21"/>
      <c r="T24" s="21"/>
      <c r="U24" s="21"/>
      <c r="V24" s="21"/>
      <c r="W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</row>
    <row r="25" spans="1:253" ht="18.75" x14ac:dyDescent="0.25">
      <c r="B25" s="415">
        <f>Data!C91</f>
        <v>1000</v>
      </c>
      <c r="C25" s="416"/>
      <c r="D25" s="51">
        <f>'Cert of STD'!W12+'Cert of STD'!W11+'Cert of STD'!K51</f>
        <v>2.1099999999999999E-3</v>
      </c>
      <c r="E25" s="27">
        <f t="shared" si="12"/>
        <v>1.0549999999999999E-3</v>
      </c>
      <c r="F25" s="27">
        <f t="shared" si="1"/>
        <v>1.15E-2</v>
      </c>
      <c r="G25" s="27">
        <f t="shared" si="13"/>
        <v>6.6395280956806964E-3</v>
      </c>
      <c r="H25" s="199">
        <f t="shared" si="10"/>
        <v>5.0000000000000001E-3</v>
      </c>
      <c r="I25" s="28">
        <f t="shared" si="14"/>
        <v>2.886751345948129E-3</v>
      </c>
      <c r="J25" s="199">
        <f>Data!U91</f>
        <v>0</v>
      </c>
      <c r="K25" s="27">
        <f t="shared" si="15"/>
        <v>0</v>
      </c>
      <c r="L25" s="27">
        <f t="shared" si="11"/>
        <v>7.3163988181800662E-3</v>
      </c>
      <c r="M25" s="29">
        <f t="shared" si="16"/>
        <v>0</v>
      </c>
      <c r="N25" s="30" t="str">
        <f t="shared" si="7"/>
        <v>∞</v>
      </c>
      <c r="O25" s="26">
        <f t="shared" si="8"/>
        <v>2</v>
      </c>
      <c r="P25" s="200">
        <f t="shared" si="9"/>
        <v>1.4632797636360132E-2</v>
      </c>
      <c r="Q25" s="21"/>
      <c r="R25" s="21"/>
      <c r="S25" s="21"/>
      <c r="T25" s="21"/>
      <c r="U25" s="21"/>
      <c r="V25" s="21"/>
      <c r="W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  <c r="GI25" s="21"/>
      <c r="GJ25" s="21"/>
      <c r="GK25" s="21"/>
      <c r="GL25" s="21"/>
      <c r="GM25" s="21"/>
      <c r="GN25" s="21"/>
      <c r="GO25" s="21"/>
      <c r="GP25" s="21"/>
      <c r="GQ25" s="21"/>
      <c r="GR25" s="21"/>
      <c r="GS25" s="21"/>
      <c r="GT25" s="21"/>
      <c r="GU25" s="21"/>
      <c r="GV25" s="21"/>
      <c r="GW25" s="21"/>
      <c r="GX25" s="21"/>
      <c r="GY25" s="21"/>
      <c r="GZ25" s="21"/>
      <c r="HA25" s="21"/>
      <c r="HB25" s="21"/>
      <c r="HC25" s="21"/>
      <c r="HD25" s="21"/>
      <c r="HE25" s="21"/>
      <c r="HF25" s="21"/>
      <c r="HG25" s="21"/>
      <c r="HH25" s="21"/>
      <c r="HI25" s="21"/>
      <c r="HJ25" s="21"/>
      <c r="HK25" s="21"/>
      <c r="HL25" s="21"/>
      <c r="HM25" s="21"/>
      <c r="HN25" s="21"/>
      <c r="HO25" s="21"/>
      <c r="HP25" s="21"/>
      <c r="HQ25" s="21"/>
      <c r="HR25" s="21"/>
      <c r="HS25" s="21"/>
      <c r="HT25" s="21"/>
      <c r="HU25" s="21"/>
      <c r="HV25" s="21"/>
      <c r="HW25" s="21"/>
      <c r="HX25" s="21"/>
      <c r="HY25" s="21"/>
      <c r="HZ25" s="21"/>
      <c r="IA25" s="21"/>
      <c r="IB25" s="21"/>
      <c r="IC25" s="21"/>
      <c r="ID25" s="21"/>
      <c r="IE25" s="21"/>
      <c r="IF25" s="21"/>
      <c r="IG25" s="21"/>
      <c r="IH25" s="21"/>
      <c r="II25" s="21"/>
      <c r="IJ25" s="21"/>
      <c r="IK25" s="21"/>
      <c r="IL25" s="21"/>
      <c r="IM25" s="21"/>
      <c r="IN25" s="21"/>
      <c r="IO25" s="21"/>
      <c r="IP25" s="21"/>
      <c r="IQ25" s="21"/>
      <c r="IR25" s="21"/>
      <c r="IS25" s="21"/>
    </row>
    <row r="26" spans="1:253" ht="18.75" x14ac:dyDescent="0.25">
      <c r="B26" s="415">
        <f>Data!C92</f>
        <v>1500</v>
      </c>
      <c r="C26" s="416"/>
      <c r="D26" s="51">
        <f>'Cert of STD'!W12+'Cert of STD'!W11+'Cert of STD'!W10+'Cert of STD'!W8+'Cert of STD'!K51</f>
        <v>3.3700000000000002E-3</v>
      </c>
      <c r="E26" s="27">
        <f t="shared" si="12"/>
        <v>1.6850000000000001E-3</v>
      </c>
      <c r="F26" s="27">
        <f t="shared" si="1"/>
        <v>1.7250000000000001E-2</v>
      </c>
      <c r="G26" s="27">
        <f t="shared" si="13"/>
        <v>9.9592921435210455E-3</v>
      </c>
      <c r="H26" s="199">
        <f t="shared" si="10"/>
        <v>5.0000000000000001E-3</v>
      </c>
      <c r="I26" s="28">
        <f t="shared" si="14"/>
        <v>2.886751345948129E-3</v>
      </c>
      <c r="J26" s="199">
        <f>Data!U92</f>
        <v>0</v>
      </c>
      <c r="K26" s="27">
        <f t="shared" si="15"/>
        <v>0</v>
      </c>
      <c r="L26" s="27">
        <f t="shared" si="11"/>
        <v>1.0505239565727825E-2</v>
      </c>
      <c r="M26" s="29">
        <f t="shared" si="16"/>
        <v>0</v>
      </c>
      <c r="N26" s="30" t="str">
        <f t="shared" si="7"/>
        <v>∞</v>
      </c>
      <c r="O26" s="26">
        <f t="shared" si="8"/>
        <v>2</v>
      </c>
      <c r="P26" s="200">
        <f t="shared" si="9"/>
        <v>2.101047913145565E-2</v>
      </c>
      <c r="Q26" s="21"/>
      <c r="R26" s="21"/>
      <c r="S26" s="21"/>
      <c r="T26" s="21"/>
      <c r="U26" s="21"/>
      <c r="V26" s="21"/>
      <c r="W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</row>
    <row r="27" spans="1:253" x14ac:dyDescent="0.25">
      <c r="A27" s="33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33"/>
      <c r="GJ27" s="33"/>
      <c r="GK27" s="33"/>
      <c r="GL27" s="33"/>
      <c r="GM27" s="33"/>
      <c r="GN27" s="33"/>
      <c r="GO27" s="33"/>
      <c r="GP27" s="33"/>
      <c r="GQ27" s="33"/>
      <c r="GR27" s="33"/>
      <c r="GS27" s="33"/>
      <c r="GT27" s="33"/>
      <c r="GU27" s="33"/>
      <c r="GV27" s="33"/>
      <c r="GW27" s="33"/>
      <c r="GX27" s="33"/>
      <c r="GY27" s="33"/>
      <c r="GZ27" s="33"/>
      <c r="HA27" s="33"/>
      <c r="HB27" s="33"/>
      <c r="HC27" s="33"/>
      <c r="HD27" s="33"/>
      <c r="HE27" s="33"/>
      <c r="HF27" s="33"/>
      <c r="HG27" s="33"/>
      <c r="HH27" s="33"/>
      <c r="HI27" s="33"/>
      <c r="HJ27" s="33"/>
      <c r="HK27" s="33"/>
      <c r="HL27" s="33"/>
      <c r="HM27" s="33"/>
      <c r="HN27" s="33"/>
      <c r="HO27" s="33"/>
      <c r="HP27" s="33"/>
      <c r="HQ27" s="33"/>
      <c r="HR27" s="33"/>
      <c r="HS27" s="33"/>
      <c r="HT27" s="33"/>
      <c r="HU27" s="33"/>
      <c r="HV27" s="33"/>
      <c r="HW27" s="33"/>
      <c r="HX27" s="33"/>
      <c r="HY27" s="33"/>
      <c r="HZ27" s="33"/>
      <c r="IA27" s="33"/>
      <c r="IB27" s="33"/>
      <c r="IC27" s="33"/>
      <c r="ID27" s="33"/>
      <c r="IE27" s="33"/>
      <c r="IF27" s="33"/>
      <c r="IG27" s="33"/>
      <c r="IH27" s="33"/>
      <c r="II27" s="33"/>
      <c r="IJ27" s="33"/>
      <c r="IK27" s="33"/>
      <c r="IL27" s="33"/>
      <c r="IM27" s="33"/>
      <c r="IN27" s="33"/>
      <c r="IO27" s="33"/>
      <c r="IP27" s="33"/>
      <c r="IQ27" s="33"/>
      <c r="IR27" s="33"/>
      <c r="IS27" s="33"/>
    </row>
    <row r="28" spans="1:253" x14ac:dyDescent="0.25">
      <c r="A28" s="33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3"/>
      <c r="GJ28" s="33"/>
      <c r="GK28" s="33"/>
      <c r="GL28" s="33"/>
      <c r="GM28" s="33"/>
      <c r="GN28" s="33"/>
      <c r="GO28" s="33"/>
      <c r="GP28" s="33"/>
      <c r="GQ28" s="33"/>
      <c r="GR28" s="33"/>
      <c r="GS28" s="33"/>
      <c r="GT28" s="33"/>
      <c r="GU28" s="33"/>
      <c r="GV28" s="33"/>
      <c r="GW28" s="33"/>
      <c r="GX28" s="33"/>
      <c r="GY28" s="33"/>
      <c r="GZ28" s="33"/>
      <c r="HA28" s="33"/>
      <c r="HB28" s="33"/>
      <c r="HC28" s="33"/>
      <c r="HD28" s="33"/>
      <c r="HE28" s="33"/>
      <c r="HF28" s="33"/>
      <c r="HG28" s="33"/>
      <c r="HH28" s="33"/>
      <c r="HI28" s="33"/>
      <c r="HJ28" s="33"/>
      <c r="HK28" s="33"/>
      <c r="HL28" s="33"/>
      <c r="HM28" s="33"/>
      <c r="HN28" s="33"/>
      <c r="HO28" s="33"/>
      <c r="HP28" s="33"/>
      <c r="HQ28" s="33"/>
      <c r="HR28" s="33"/>
      <c r="HS28" s="33"/>
      <c r="HT28" s="33"/>
      <c r="HU28" s="33"/>
      <c r="HV28" s="33"/>
      <c r="HW28" s="33"/>
      <c r="HX28" s="33"/>
      <c r="HY28" s="33"/>
      <c r="HZ28" s="33"/>
      <c r="IA28" s="33"/>
      <c r="IB28" s="33"/>
      <c r="IC28" s="33"/>
      <c r="ID28" s="33"/>
      <c r="IE28" s="33"/>
      <c r="IF28" s="33"/>
      <c r="IG28" s="33"/>
      <c r="IH28" s="33"/>
      <c r="II28" s="33"/>
      <c r="IJ28" s="33"/>
      <c r="IK28" s="33"/>
      <c r="IL28" s="33"/>
      <c r="IM28" s="33"/>
      <c r="IN28" s="33"/>
      <c r="IO28" s="33"/>
      <c r="IP28" s="33"/>
      <c r="IQ28" s="33"/>
      <c r="IR28" s="33"/>
      <c r="IS28" s="33"/>
    </row>
    <row r="29" spans="1:253" x14ac:dyDescent="0.25">
      <c r="A29" s="33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  <c r="HH29" s="33"/>
      <c r="HI29" s="33"/>
      <c r="HJ29" s="33"/>
      <c r="HK29" s="33"/>
      <c r="HL29" s="33"/>
      <c r="HM29" s="33"/>
      <c r="HN29" s="33"/>
      <c r="HO29" s="33"/>
      <c r="HP29" s="33"/>
      <c r="HQ29" s="33"/>
      <c r="HR29" s="33"/>
      <c r="HS29" s="33"/>
      <c r="HT29" s="33"/>
      <c r="HU29" s="33"/>
      <c r="HV29" s="33"/>
      <c r="HW29" s="33"/>
      <c r="HX29" s="33"/>
      <c r="HY29" s="33"/>
      <c r="HZ29" s="33"/>
      <c r="IA29" s="33"/>
      <c r="IB29" s="33"/>
      <c r="IC29" s="33"/>
      <c r="ID29" s="33"/>
      <c r="IE29" s="33"/>
      <c r="IF29" s="33"/>
      <c r="IG29" s="33"/>
      <c r="IH29" s="33"/>
      <c r="II29" s="33"/>
      <c r="IJ29" s="33"/>
      <c r="IK29" s="33"/>
      <c r="IL29" s="33"/>
      <c r="IM29" s="33"/>
      <c r="IN29" s="33"/>
      <c r="IO29" s="33"/>
      <c r="IP29" s="33"/>
      <c r="IQ29" s="33"/>
      <c r="IR29" s="33"/>
      <c r="IS29" s="33"/>
    </row>
    <row r="30" spans="1:253" x14ac:dyDescent="0.25">
      <c r="A30" s="33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  <c r="HH30" s="33"/>
      <c r="HI30" s="33"/>
      <c r="HJ30" s="33"/>
      <c r="HK30" s="33"/>
      <c r="HL30" s="33"/>
      <c r="HM30" s="33"/>
      <c r="HN30" s="33"/>
      <c r="HO30" s="33"/>
      <c r="HP30" s="33"/>
      <c r="HQ30" s="33"/>
      <c r="HR30" s="33"/>
      <c r="HS30" s="33"/>
      <c r="HT30" s="33"/>
      <c r="HU30" s="33"/>
      <c r="HV30" s="33"/>
      <c r="HW30" s="33"/>
      <c r="HX30" s="33"/>
      <c r="HY30" s="33"/>
      <c r="HZ30" s="33"/>
      <c r="IA30" s="33"/>
      <c r="IB30" s="33"/>
      <c r="IC30" s="33"/>
      <c r="ID30" s="33"/>
      <c r="IE30" s="33"/>
      <c r="IF30" s="33"/>
      <c r="IG30" s="33"/>
      <c r="IH30" s="33"/>
      <c r="II30" s="33"/>
      <c r="IJ30" s="33"/>
      <c r="IK30" s="33"/>
      <c r="IL30" s="33"/>
      <c r="IM30" s="33"/>
      <c r="IN30" s="33"/>
      <c r="IO30" s="33"/>
      <c r="IP30" s="33"/>
      <c r="IQ30" s="33"/>
      <c r="IR30" s="33"/>
      <c r="IS30" s="33"/>
    </row>
    <row r="31" spans="1:253" x14ac:dyDescent="0.25">
      <c r="A31" s="33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  <c r="HB31" s="33"/>
      <c r="HC31" s="33"/>
      <c r="HD31" s="33"/>
      <c r="HE31" s="33"/>
      <c r="HF31" s="33"/>
      <c r="HG31" s="33"/>
      <c r="HH31" s="33"/>
      <c r="HI31" s="33"/>
      <c r="HJ31" s="33"/>
      <c r="HK31" s="33"/>
      <c r="HL31" s="33"/>
      <c r="HM31" s="33"/>
      <c r="HN31" s="33"/>
      <c r="HO31" s="33"/>
      <c r="HP31" s="33"/>
      <c r="HQ31" s="33"/>
      <c r="HR31" s="33"/>
      <c r="HS31" s="33"/>
      <c r="HT31" s="33"/>
      <c r="HU31" s="33"/>
      <c r="HV31" s="33"/>
      <c r="HW31" s="33"/>
      <c r="HX31" s="33"/>
      <c r="HY31" s="33"/>
      <c r="HZ31" s="33"/>
      <c r="IA31" s="33"/>
      <c r="IB31" s="33"/>
      <c r="IC31" s="33"/>
      <c r="ID31" s="33"/>
      <c r="IE31" s="33"/>
      <c r="IF31" s="33"/>
      <c r="IG31" s="33"/>
      <c r="IH31" s="33"/>
      <c r="II31" s="33"/>
      <c r="IJ31" s="33"/>
      <c r="IK31" s="33"/>
      <c r="IL31" s="33"/>
      <c r="IM31" s="33"/>
      <c r="IN31" s="33"/>
      <c r="IO31" s="33"/>
      <c r="IP31" s="33"/>
      <c r="IQ31" s="33"/>
      <c r="IR31" s="33"/>
      <c r="IS31" s="33"/>
    </row>
    <row r="32" spans="1:253" x14ac:dyDescent="0.25">
      <c r="A32" s="33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  <c r="HB32" s="33"/>
      <c r="HC32" s="33"/>
      <c r="HD32" s="33"/>
      <c r="HE32" s="33"/>
      <c r="HF32" s="33"/>
      <c r="HG32" s="33"/>
      <c r="HH32" s="33"/>
      <c r="HI32" s="33"/>
      <c r="HJ32" s="33"/>
      <c r="HK32" s="33"/>
      <c r="HL32" s="33"/>
      <c r="HM32" s="33"/>
      <c r="HN32" s="33"/>
      <c r="HO32" s="33"/>
      <c r="HP32" s="33"/>
      <c r="HQ32" s="33"/>
      <c r="HR32" s="33"/>
      <c r="HS32" s="33"/>
      <c r="HT32" s="33"/>
      <c r="HU32" s="33"/>
      <c r="HV32" s="33"/>
      <c r="HW32" s="33"/>
      <c r="HX32" s="33"/>
      <c r="HY32" s="33"/>
      <c r="HZ32" s="33"/>
      <c r="IA32" s="33"/>
      <c r="IB32" s="33"/>
      <c r="IC32" s="33"/>
      <c r="ID32" s="33"/>
      <c r="IE32" s="33"/>
      <c r="IF32" s="33"/>
      <c r="IG32" s="33"/>
      <c r="IH32" s="33"/>
      <c r="II32" s="33"/>
      <c r="IJ32" s="33"/>
      <c r="IK32" s="33"/>
      <c r="IL32" s="33"/>
      <c r="IM32" s="33"/>
      <c r="IN32" s="33"/>
      <c r="IO32" s="33"/>
      <c r="IP32" s="33"/>
      <c r="IQ32" s="33"/>
      <c r="IR32" s="33"/>
      <c r="IS32" s="33"/>
    </row>
    <row r="33" spans="1:253" x14ac:dyDescent="0.25">
      <c r="A33" s="33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  <c r="HB33" s="33"/>
      <c r="HC33" s="33"/>
      <c r="HD33" s="33"/>
      <c r="HE33" s="33"/>
      <c r="HF33" s="33"/>
      <c r="HG33" s="33"/>
      <c r="HH33" s="33"/>
      <c r="HI33" s="33"/>
      <c r="HJ33" s="33"/>
      <c r="HK33" s="33"/>
      <c r="HL33" s="33"/>
      <c r="HM33" s="33"/>
      <c r="HN33" s="33"/>
      <c r="HO33" s="33"/>
      <c r="HP33" s="33"/>
      <c r="HQ33" s="33"/>
      <c r="HR33" s="33"/>
      <c r="HS33" s="33"/>
      <c r="HT33" s="33"/>
      <c r="HU33" s="33"/>
      <c r="HV33" s="33"/>
      <c r="HW33" s="33"/>
      <c r="HX33" s="33"/>
      <c r="HY33" s="33"/>
      <c r="HZ33" s="33"/>
      <c r="IA33" s="33"/>
      <c r="IB33" s="33"/>
      <c r="IC33" s="33"/>
      <c r="ID33" s="33"/>
      <c r="IE33" s="33"/>
      <c r="IF33" s="33"/>
      <c r="IG33" s="33"/>
      <c r="IH33" s="33"/>
      <c r="II33" s="33"/>
      <c r="IJ33" s="33"/>
      <c r="IK33" s="33"/>
      <c r="IL33" s="33"/>
      <c r="IM33" s="33"/>
      <c r="IN33" s="33"/>
      <c r="IO33" s="33"/>
      <c r="IP33" s="33"/>
      <c r="IQ33" s="33"/>
      <c r="IR33" s="33"/>
      <c r="IS33" s="33"/>
    </row>
    <row r="34" spans="1:253" x14ac:dyDescent="0.25">
      <c r="A34" s="33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</row>
    <row r="35" spans="1:253" x14ac:dyDescent="0.25">
      <c r="A35" s="33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</row>
    <row r="36" spans="1:253" x14ac:dyDescent="0.25">
      <c r="A36" s="33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</row>
    <row r="37" spans="1:253" x14ac:dyDescent="0.25">
      <c r="A37" s="33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</row>
    <row r="38" spans="1:253" x14ac:dyDescent="0.25">
      <c r="A38" s="33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</row>
    <row r="39" spans="1:253" x14ac:dyDescent="0.25">
      <c r="A39" s="33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</row>
    <row r="40" spans="1:253" x14ac:dyDescent="0.25">
      <c r="A40" s="33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</row>
    <row r="41" spans="1:253" x14ac:dyDescent="0.25">
      <c r="A41" s="3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</row>
    <row r="42" spans="1:253" x14ac:dyDescent="0.25">
      <c r="A42" s="3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</row>
    <row r="43" spans="1:253" x14ac:dyDescent="0.25">
      <c r="A43" s="33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</row>
    <row r="44" spans="1:253" x14ac:dyDescent="0.25">
      <c r="A44" s="33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</row>
    <row r="45" spans="1:253" x14ac:dyDescent="0.25">
      <c r="A45" s="33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</row>
    <row r="46" spans="1:253" x14ac:dyDescent="0.25">
      <c r="A46" s="33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</row>
    <row r="47" spans="1:253" x14ac:dyDescent="0.25">
      <c r="A47" s="33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</row>
    <row r="48" spans="1:253" x14ac:dyDescent="0.25">
      <c r="A48" s="33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</row>
    <row r="49" spans="1:253" x14ac:dyDescent="0.25">
      <c r="A49" s="33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</row>
    <row r="50" spans="1:253" x14ac:dyDescent="0.25">
      <c r="A50" s="33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</row>
    <row r="51" spans="1:253" x14ac:dyDescent="0.25">
      <c r="A51" s="33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</row>
    <row r="52" spans="1:253" x14ac:dyDescent="0.25">
      <c r="A52" s="33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</row>
    <row r="53" spans="1:253" x14ac:dyDescent="0.25">
      <c r="A53" s="33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</row>
    <row r="54" spans="1:253" x14ac:dyDescent="0.25">
      <c r="A54" s="33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</row>
    <row r="55" spans="1:253" x14ac:dyDescent="0.25">
      <c r="A55" s="33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</row>
    <row r="56" spans="1:253" x14ac:dyDescent="0.25">
      <c r="A56" s="33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</row>
    <row r="57" spans="1:253" x14ac:dyDescent="0.25">
      <c r="A57" s="33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</row>
    <row r="58" spans="1:253" x14ac:dyDescent="0.25">
      <c r="A58" s="33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</row>
    <row r="59" spans="1:253" x14ac:dyDescent="0.25">
      <c r="A59" s="33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</row>
    <row r="60" spans="1:253" x14ac:dyDescent="0.25">
      <c r="A60" s="33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</row>
    <row r="61" spans="1:253" x14ac:dyDescent="0.25">
      <c r="A61" s="33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</row>
    <row r="62" spans="1:253" x14ac:dyDescent="0.25">
      <c r="A62" s="33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</row>
    <row r="63" spans="1:253" x14ac:dyDescent="0.25">
      <c r="A63" s="33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</row>
    <row r="64" spans="1:253" x14ac:dyDescent="0.25">
      <c r="A64" s="33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33"/>
      <c r="GJ64" s="33"/>
      <c r="GK64" s="33"/>
      <c r="GL64" s="33"/>
      <c r="GM64" s="33"/>
      <c r="GN64" s="33"/>
      <c r="GO64" s="33"/>
      <c r="GP64" s="33"/>
      <c r="GQ64" s="33"/>
      <c r="GR64" s="33"/>
      <c r="GS64" s="33"/>
      <c r="GT64" s="33"/>
      <c r="GU64" s="33"/>
      <c r="GV64" s="33"/>
      <c r="GW64" s="33"/>
      <c r="GX64" s="33"/>
      <c r="GY64" s="33"/>
      <c r="GZ64" s="33"/>
      <c r="HA64" s="33"/>
      <c r="HB64" s="33"/>
      <c r="HC64" s="33"/>
      <c r="HD64" s="33"/>
      <c r="HE64" s="33"/>
      <c r="HF64" s="33"/>
      <c r="HG64" s="33"/>
      <c r="HH64" s="33"/>
      <c r="HI64" s="33"/>
      <c r="HJ64" s="33"/>
      <c r="HK64" s="33"/>
      <c r="HL64" s="33"/>
      <c r="HM64" s="33"/>
      <c r="HN64" s="33"/>
      <c r="HO64" s="33"/>
      <c r="HP64" s="33"/>
      <c r="HQ64" s="33"/>
      <c r="HR64" s="33"/>
      <c r="HS64" s="33"/>
      <c r="HT64" s="33"/>
      <c r="HU64" s="33"/>
      <c r="HV64" s="33"/>
      <c r="HW64" s="33"/>
      <c r="HX64" s="33"/>
      <c r="HY64" s="33"/>
      <c r="HZ64" s="33"/>
      <c r="IA64" s="33"/>
      <c r="IB64" s="33"/>
      <c r="IC64" s="33"/>
      <c r="ID64" s="33"/>
      <c r="IE64" s="33"/>
      <c r="IF64" s="33"/>
      <c r="IG64" s="33"/>
      <c r="IH64" s="33"/>
      <c r="II64" s="33"/>
      <c r="IJ64" s="33"/>
      <c r="IK64" s="33"/>
      <c r="IL64" s="33"/>
      <c r="IM64" s="33"/>
      <c r="IN64" s="33"/>
      <c r="IO64" s="33"/>
      <c r="IP64" s="33"/>
      <c r="IQ64" s="33"/>
      <c r="IR64" s="33"/>
      <c r="IS64" s="33"/>
    </row>
    <row r="65" spans="1:253" x14ac:dyDescent="0.25">
      <c r="A65" s="33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33"/>
      <c r="GJ65" s="33"/>
      <c r="GK65" s="33"/>
      <c r="GL65" s="33"/>
      <c r="GM65" s="33"/>
      <c r="GN65" s="33"/>
      <c r="GO65" s="33"/>
      <c r="GP65" s="33"/>
      <c r="GQ65" s="33"/>
      <c r="GR65" s="33"/>
      <c r="GS65" s="33"/>
      <c r="GT65" s="33"/>
      <c r="GU65" s="33"/>
      <c r="GV65" s="33"/>
      <c r="GW65" s="33"/>
      <c r="GX65" s="33"/>
      <c r="GY65" s="33"/>
      <c r="GZ65" s="33"/>
      <c r="HA65" s="33"/>
      <c r="HB65" s="33"/>
      <c r="HC65" s="33"/>
      <c r="HD65" s="33"/>
      <c r="HE65" s="33"/>
      <c r="HF65" s="33"/>
      <c r="HG65" s="33"/>
      <c r="HH65" s="33"/>
      <c r="HI65" s="33"/>
      <c r="HJ65" s="33"/>
      <c r="HK65" s="33"/>
      <c r="HL65" s="33"/>
      <c r="HM65" s="33"/>
      <c r="HN65" s="33"/>
      <c r="HO65" s="33"/>
      <c r="HP65" s="33"/>
      <c r="HQ65" s="33"/>
      <c r="HR65" s="33"/>
      <c r="HS65" s="33"/>
      <c r="HT65" s="33"/>
      <c r="HU65" s="33"/>
      <c r="HV65" s="33"/>
      <c r="HW65" s="33"/>
      <c r="HX65" s="33"/>
      <c r="HY65" s="33"/>
      <c r="HZ65" s="33"/>
      <c r="IA65" s="33"/>
      <c r="IB65" s="33"/>
      <c r="IC65" s="33"/>
      <c r="ID65" s="33"/>
      <c r="IE65" s="33"/>
      <c r="IF65" s="33"/>
      <c r="IG65" s="33"/>
      <c r="IH65" s="33"/>
      <c r="II65" s="33"/>
      <c r="IJ65" s="33"/>
      <c r="IK65" s="33"/>
      <c r="IL65" s="33"/>
      <c r="IM65" s="33"/>
      <c r="IN65" s="33"/>
      <c r="IO65" s="33"/>
      <c r="IP65" s="33"/>
      <c r="IQ65" s="33"/>
      <c r="IR65" s="33"/>
      <c r="IS65" s="33"/>
    </row>
    <row r="66" spans="1:253" x14ac:dyDescent="0.25">
      <c r="A66" s="33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EW66" s="33"/>
      <c r="EX66" s="33"/>
      <c r="EY66" s="33"/>
      <c r="EZ66" s="33"/>
      <c r="FA66" s="33"/>
      <c r="FB66" s="33"/>
      <c r="FC66" s="33"/>
      <c r="FD66" s="33"/>
      <c r="FE66" s="33"/>
      <c r="FF66" s="33"/>
      <c r="FG66" s="33"/>
      <c r="FH66" s="33"/>
      <c r="FI66" s="33"/>
      <c r="FJ66" s="33"/>
      <c r="FK66" s="33"/>
      <c r="FL66" s="33"/>
      <c r="FM66" s="33"/>
      <c r="FN66" s="33"/>
      <c r="FO66" s="33"/>
      <c r="FP66" s="33"/>
      <c r="FQ66" s="33"/>
      <c r="FR66" s="33"/>
      <c r="FS66" s="33"/>
      <c r="FT66" s="33"/>
      <c r="FU66" s="33"/>
      <c r="FV66" s="33"/>
      <c r="FW66" s="33"/>
      <c r="FX66" s="33"/>
      <c r="FY66" s="33"/>
      <c r="FZ66" s="33"/>
      <c r="GA66" s="33"/>
      <c r="GB66" s="33"/>
      <c r="GC66" s="33"/>
      <c r="GD66" s="33"/>
      <c r="GE66" s="33"/>
      <c r="GF66" s="33"/>
      <c r="GG66" s="33"/>
      <c r="GH66" s="33"/>
      <c r="GI66" s="33"/>
      <c r="GJ66" s="33"/>
      <c r="GK66" s="33"/>
      <c r="GL66" s="33"/>
      <c r="GM66" s="33"/>
      <c r="GN66" s="33"/>
      <c r="GO66" s="33"/>
      <c r="GP66" s="33"/>
      <c r="GQ66" s="33"/>
      <c r="GR66" s="33"/>
      <c r="GS66" s="33"/>
      <c r="GT66" s="33"/>
      <c r="GU66" s="33"/>
      <c r="GV66" s="33"/>
      <c r="GW66" s="33"/>
      <c r="GX66" s="33"/>
      <c r="GY66" s="33"/>
      <c r="GZ66" s="33"/>
      <c r="HA66" s="33"/>
      <c r="HB66" s="33"/>
      <c r="HC66" s="33"/>
      <c r="HD66" s="33"/>
      <c r="HE66" s="33"/>
      <c r="HF66" s="33"/>
      <c r="HG66" s="33"/>
      <c r="HH66" s="33"/>
      <c r="HI66" s="33"/>
      <c r="HJ66" s="33"/>
      <c r="HK66" s="33"/>
      <c r="HL66" s="33"/>
      <c r="HM66" s="33"/>
      <c r="HN66" s="33"/>
      <c r="HO66" s="33"/>
      <c r="HP66" s="33"/>
      <c r="HQ66" s="33"/>
      <c r="HR66" s="33"/>
      <c r="HS66" s="33"/>
      <c r="HT66" s="33"/>
      <c r="HU66" s="33"/>
      <c r="HV66" s="33"/>
      <c r="HW66" s="33"/>
      <c r="HX66" s="33"/>
      <c r="HY66" s="33"/>
      <c r="HZ66" s="33"/>
      <c r="IA66" s="33"/>
      <c r="IB66" s="33"/>
      <c r="IC66" s="33"/>
      <c r="ID66" s="33"/>
      <c r="IE66" s="33"/>
      <c r="IF66" s="33"/>
      <c r="IG66" s="33"/>
      <c r="IH66" s="33"/>
      <c r="II66" s="33"/>
      <c r="IJ66" s="33"/>
      <c r="IK66" s="33"/>
      <c r="IL66" s="33"/>
      <c r="IM66" s="33"/>
      <c r="IN66" s="33"/>
      <c r="IO66" s="33"/>
      <c r="IP66" s="33"/>
      <c r="IQ66" s="33"/>
      <c r="IR66" s="33"/>
      <c r="IS66" s="33"/>
    </row>
    <row r="67" spans="1:253" x14ac:dyDescent="0.25">
      <c r="A67" s="33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EW67" s="33"/>
      <c r="EX67" s="33"/>
      <c r="EY67" s="33"/>
      <c r="EZ67" s="33"/>
      <c r="FA67" s="33"/>
      <c r="FB67" s="33"/>
      <c r="FC67" s="33"/>
      <c r="FD67" s="33"/>
      <c r="FE67" s="33"/>
      <c r="FF67" s="33"/>
      <c r="FG67" s="33"/>
      <c r="FH67" s="33"/>
      <c r="FI67" s="33"/>
      <c r="FJ67" s="33"/>
      <c r="FK67" s="33"/>
      <c r="FL67" s="33"/>
      <c r="FM67" s="33"/>
      <c r="FN67" s="33"/>
      <c r="FO67" s="33"/>
      <c r="FP67" s="33"/>
      <c r="FQ67" s="33"/>
      <c r="FR67" s="33"/>
      <c r="FS67" s="33"/>
      <c r="FT67" s="33"/>
      <c r="FU67" s="33"/>
      <c r="FV67" s="33"/>
      <c r="FW67" s="33"/>
      <c r="FX67" s="33"/>
      <c r="FY67" s="33"/>
      <c r="FZ67" s="33"/>
      <c r="GA67" s="33"/>
      <c r="GB67" s="33"/>
      <c r="GC67" s="33"/>
      <c r="GD67" s="33"/>
      <c r="GE67" s="33"/>
      <c r="GF67" s="33"/>
      <c r="GG67" s="33"/>
      <c r="GH67" s="33"/>
      <c r="GI67" s="33"/>
      <c r="GJ67" s="33"/>
      <c r="GK67" s="33"/>
      <c r="GL67" s="33"/>
      <c r="GM67" s="33"/>
      <c r="GN67" s="33"/>
      <c r="GO67" s="33"/>
      <c r="GP67" s="33"/>
      <c r="GQ67" s="33"/>
      <c r="GR67" s="33"/>
      <c r="GS67" s="33"/>
      <c r="GT67" s="33"/>
      <c r="GU67" s="33"/>
      <c r="GV67" s="33"/>
      <c r="GW67" s="33"/>
      <c r="GX67" s="33"/>
      <c r="GY67" s="33"/>
      <c r="GZ67" s="33"/>
      <c r="HA67" s="33"/>
      <c r="HB67" s="33"/>
      <c r="HC67" s="33"/>
      <c r="HD67" s="33"/>
      <c r="HE67" s="33"/>
      <c r="HF67" s="33"/>
      <c r="HG67" s="33"/>
      <c r="HH67" s="33"/>
      <c r="HI67" s="33"/>
      <c r="HJ67" s="33"/>
      <c r="HK67" s="33"/>
      <c r="HL67" s="33"/>
      <c r="HM67" s="33"/>
      <c r="HN67" s="33"/>
      <c r="HO67" s="33"/>
      <c r="HP67" s="33"/>
      <c r="HQ67" s="33"/>
      <c r="HR67" s="33"/>
      <c r="HS67" s="33"/>
      <c r="HT67" s="33"/>
      <c r="HU67" s="33"/>
      <c r="HV67" s="33"/>
      <c r="HW67" s="33"/>
      <c r="HX67" s="33"/>
      <c r="HY67" s="33"/>
      <c r="HZ67" s="33"/>
      <c r="IA67" s="33"/>
      <c r="IB67" s="33"/>
      <c r="IC67" s="33"/>
      <c r="ID67" s="33"/>
      <c r="IE67" s="33"/>
      <c r="IF67" s="33"/>
      <c r="IG67" s="33"/>
      <c r="IH67" s="33"/>
      <c r="II67" s="33"/>
      <c r="IJ67" s="33"/>
      <c r="IK67" s="33"/>
      <c r="IL67" s="33"/>
      <c r="IM67" s="33"/>
      <c r="IN67" s="33"/>
      <c r="IO67" s="33"/>
      <c r="IP67" s="33"/>
      <c r="IQ67" s="33"/>
      <c r="IR67" s="33"/>
      <c r="IS67" s="33"/>
    </row>
    <row r="68" spans="1:253" x14ac:dyDescent="0.25">
      <c r="A68" s="33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3"/>
      <c r="GJ68" s="33"/>
      <c r="GK68" s="33"/>
      <c r="GL68" s="33"/>
      <c r="GM68" s="33"/>
      <c r="GN68" s="33"/>
      <c r="GO68" s="33"/>
      <c r="GP68" s="33"/>
      <c r="GQ68" s="33"/>
      <c r="GR68" s="33"/>
      <c r="GS68" s="33"/>
      <c r="GT68" s="33"/>
      <c r="GU68" s="33"/>
      <c r="GV68" s="33"/>
      <c r="GW68" s="33"/>
      <c r="GX68" s="33"/>
      <c r="GY68" s="33"/>
      <c r="GZ68" s="33"/>
      <c r="HA68" s="33"/>
      <c r="HB68" s="33"/>
      <c r="HC68" s="33"/>
      <c r="HD68" s="33"/>
      <c r="HE68" s="33"/>
      <c r="HF68" s="33"/>
      <c r="HG68" s="33"/>
      <c r="HH68" s="33"/>
      <c r="HI68" s="33"/>
      <c r="HJ68" s="33"/>
      <c r="HK68" s="33"/>
      <c r="HL68" s="33"/>
      <c r="HM68" s="33"/>
      <c r="HN68" s="33"/>
      <c r="HO68" s="33"/>
      <c r="HP68" s="33"/>
      <c r="HQ68" s="33"/>
      <c r="HR68" s="33"/>
      <c r="HS68" s="33"/>
      <c r="HT68" s="33"/>
      <c r="HU68" s="33"/>
      <c r="HV68" s="33"/>
      <c r="HW68" s="33"/>
      <c r="HX68" s="33"/>
      <c r="HY68" s="33"/>
      <c r="HZ68" s="33"/>
      <c r="IA68" s="33"/>
      <c r="IB68" s="33"/>
      <c r="IC68" s="33"/>
      <c r="ID68" s="33"/>
      <c r="IE68" s="33"/>
      <c r="IF68" s="33"/>
      <c r="IG68" s="33"/>
      <c r="IH68" s="33"/>
      <c r="II68" s="33"/>
      <c r="IJ68" s="33"/>
      <c r="IK68" s="33"/>
      <c r="IL68" s="33"/>
      <c r="IM68" s="33"/>
      <c r="IN68" s="33"/>
      <c r="IO68" s="33"/>
      <c r="IP68" s="33"/>
      <c r="IQ68" s="33"/>
      <c r="IR68" s="33"/>
      <c r="IS68" s="33"/>
    </row>
    <row r="69" spans="1:253" x14ac:dyDescent="0.25">
      <c r="A69" s="33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3"/>
      <c r="GR69" s="33"/>
      <c r="GS69" s="33"/>
      <c r="GT69" s="33"/>
      <c r="GU69" s="33"/>
      <c r="GV69" s="33"/>
      <c r="GW69" s="33"/>
      <c r="GX69" s="33"/>
      <c r="GY69" s="33"/>
      <c r="GZ69" s="33"/>
      <c r="HA69" s="33"/>
      <c r="HB69" s="33"/>
      <c r="HC69" s="33"/>
      <c r="HD69" s="33"/>
      <c r="HE69" s="33"/>
      <c r="HF69" s="33"/>
      <c r="HG69" s="33"/>
      <c r="HH69" s="33"/>
      <c r="HI69" s="33"/>
      <c r="HJ69" s="33"/>
      <c r="HK69" s="33"/>
      <c r="HL69" s="33"/>
      <c r="HM69" s="33"/>
      <c r="HN69" s="33"/>
      <c r="HO69" s="33"/>
      <c r="HP69" s="33"/>
      <c r="HQ69" s="33"/>
      <c r="HR69" s="33"/>
      <c r="HS69" s="33"/>
      <c r="HT69" s="33"/>
      <c r="HU69" s="33"/>
      <c r="HV69" s="33"/>
      <c r="HW69" s="33"/>
      <c r="HX69" s="33"/>
      <c r="HY69" s="33"/>
      <c r="HZ69" s="33"/>
      <c r="IA69" s="33"/>
      <c r="IB69" s="33"/>
      <c r="IC69" s="33"/>
      <c r="ID69" s="33"/>
      <c r="IE69" s="33"/>
      <c r="IF69" s="33"/>
      <c r="IG69" s="33"/>
      <c r="IH69" s="33"/>
      <c r="II69" s="33"/>
      <c r="IJ69" s="33"/>
      <c r="IK69" s="33"/>
      <c r="IL69" s="33"/>
      <c r="IM69" s="33"/>
      <c r="IN69" s="33"/>
      <c r="IO69" s="33"/>
      <c r="IP69" s="33"/>
      <c r="IQ69" s="33"/>
      <c r="IR69" s="33"/>
      <c r="IS69" s="33"/>
    </row>
    <row r="70" spans="1:253" x14ac:dyDescent="0.25">
      <c r="A70" s="33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33"/>
      <c r="GJ70" s="33"/>
      <c r="GK70" s="33"/>
      <c r="GL70" s="33"/>
      <c r="GM70" s="33"/>
      <c r="GN70" s="33"/>
      <c r="GO70" s="33"/>
      <c r="GP70" s="33"/>
      <c r="GQ70" s="33"/>
      <c r="GR70" s="33"/>
      <c r="GS70" s="33"/>
      <c r="GT70" s="33"/>
      <c r="GU70" s="33"/>
      <c r="GV70" s="33"/>
      <c r="GW70" s="33"/>
      <c r="GX70" s="33"/>
      <c r="GY70" s="33"/>
      <c r="GZ70" s="33"/>
      <c r="HA70" s="33"/>
      <c r="HB70" s="33"/>
      <c r="HC70" s="33"/>
      <c r="HD70" s="33"/>
      <c r="HE70" s="33"/>
      <c r="HF70" s="33"/>
      <c r="HG70" s="33"/>
      <c r="HH70" s="33"/>
      <c r="HI70" s="33"/>
      <c r="HJ70" s="33"/>
      <c r="HK70" s="33"/>
      <c r="HL70" s="33"/>
      <c r="HM70" s="33"/>
      <c r="HN70" s="33"/>
      <c r="HO70" s="33"/>
      <c r="HP70" s="33"/>
      <c r="HQ70" s="33"/>
      <c r="HR70" s="33"/>
      <c r="HS70" s="33"/>
      <c r="HT70" s="33"/>
      <c r="HU70" s="33"/>
      <c r="HV70" s="33"/>
      <c r="HW70" s="33"/>
      <c r="HX70" s="33"/>
      <c r="HY70" s="33"/>
      <c r="HZ70" s="33"/>
      <c r="IA70" s="33"/>
      <c r="IB70" s="33"/>
      <c r="IC70" s="33"/>
      <c r="ID70" s="33"/>
      <c r="IE70" s="33"/>
      <c r="IF70" s="33"/>
      <c r="IG70" s="33"/>
      <c r="IH70" s="33"/>
      <c r="II70" s="33"/>
      <c r="IJ70" s="33"/>
      <c r="IK70" s="33"/>
      <c r="IL70" s="33"/>
      <c r="IM70" s="33"/>
      <c r="IN70" s="33"/>
      <c r="IO70" s="33"/>
      <c r="IP70" s="33"/>
      <c r="IQ70" s="33"/>
      <c r="IR70" s="33"/>
      <c r="IS70" s="33"/>
    </row>
    <row r="71" spans="1:253" x14ac:dyDescent="0.25">
      <c r="A71" s="33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33"/>
      <c r="GJ71" s="33"/>
      <c r="GK71" s="33"/>
      <c r="GL71" s="33"/>
      <c r="GM71" s="33"/>
      <c r="GN71" s="33"/>
      <c r="GO71" s="33"/>
      <c r="GP71" s="33"/>
      <c r="GQ71" s="33"/>
      <c r="GR71" s="33"/>
      <c r="GS71" s="33"/>
      <c r="GT71" s="33"/>
      <c r="GU71" s="33"/>
      <c r="GV71" s="33"/>
      <c r="GW71" s="33"/>
      <c r="GX71" s="33"/>
      <c r="GY71" s="33"/>
      <c r="GZ71" s="33"/>
      <c r="HA71" s="33"/>
      <c r="HB71" s="33"/>
      <c r="HC71" s="33"/>
      <c r="HD71" s="33"/>
      <c r="HE71" s="33"/>
      <c r="HF71" s="33"/>
      <c r="HG71" s="33"/>
      <c r="HH71" s="33"/>
      <c r="HI71" s="33"/>
      <c r="HJ71" s="33"/>
      <c r="HK71" s="33"/>
      <c r="HL71" s="33"/>
      <c r="HM71" s="33"/>
      <c r="HN71" s="33"/>
      <c r="HO71" s="33"/>
      <c r="HP71" s="33"/>
      <c r="HQ71" s="33"/>
      <c r="HR71" s="33"/>
      <c r="HS71" s="33"/>
      <c r="HT71" s="33"/>
      <c r="HU71" s="33"/>
      <c r="HV71" s="33"/>
      <c r="HW71" s="33"/>
      <c r="HX71" s="33"/>
      <c r="HY71" s="33"/>
      <c r="HZ71" s="33"/>
      <c r="IA71" s="33"/>
      <c r="IB71" s="33"/>
      <c r="IC71" s="33"/>
      <c r="ID71" s="33"/>
      <c r="IE71" s="33"/>
      <c r="IF71" s="33"/>
      <c r="IG71" s="33"/>
      <c r="IH71" s="33"/>
      <c r="II71" s="33"/>
      <c r="IJ71" s="33"/>
      <c r="IK71" s="33"/>
      <c r="IL71" s="33"/>
      <c r="IM71" s="33"/>
      <c r="IN71" s="33"/>
      <c r="IO71" s="33"/>
      <c r="IP71" s="33"/>
      <c r="IQ71" s="33"/>
      <c r="IR71" s="33"/>
      <c r="IS71" s="33"/>
    </row>
    <row r="72" spans="1:253" x14ac:dyDescent="0.25">
      <c r="A72" s="33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33"/>
      <c r="GJ72" s="33"/>
      <c r="GK72" s="33"/>
      <c r="GL72" s="33"/>
      <c r="GM72" s="33"/>
      <c r="GN72" s="33"/>
      <c r="GO72" s="33"/>
      <c r="GP72" s="33"/>
      <c r="GQ72" s="33"/>
      <c r="GR72" s="33"/>
      <c r="GS72" s="33"/>
      <c r="GT72" s="33"/>
      <c r="GU72" s="33"/>
      <c r="GV72" s="33"/>
      <c r="GW72" s="33"/>
      <c r="GX72" s="33"/>
      <c r="GY72" s="33"/>
      <c r="GZ72" s="33"/>
      <c r="HA72" s="33"/>
      <c r="HB72" s="33"/>
      <c r="HC72" s="33"/>
      <c r="HD72" s="33"/>
      <c r="HE72" s="33"/>
      <c r="HF72" s="33"/>
      <c r="HG72" s="33"/>
      <c r="HH72" s="33"/>
      <c r="HI72" s="33"/>
      <c r="HJ72" s="33"/>
      <c r="HK72" s="33"/>
      <c r="HL72" s="33"/>
      <c r="HM72" s="33"/>
      <c r="HN72" s="33"/>
      <c r="HO72" s="33"/>
      <c r="HP72" s="33"/>
      <c r="HQ72" s="33"/>
      <c r="HR72" s="33"/>
      <c r="HS72" s="33"/>
      <c r="HT72" s="33"/>
      <c r="HU72" s="33"/>
      <c r="HV72" s="33"/>
      <c r="HW72" s="33"/>
      <c r="HX72" s="33"/>
      <c r="HY72" s="33"/>
      <c r="HZ72" s="33"/>
      <c r="IA72" s="33"/>
      <c r="IB72" s="33"/>
      <c r="IC72" s="33"/>
      <c r="ID72" s="33"/>
      <c r="IE72" s="33"/>
      <c r="IF72" s="33"/>
      <c r="IG72" s="33"/>
      <c r="IH72" s="33"/>
      <c r="II72" s="33"/>
      <c r="IJ72" s="33"/>
      <c r="IK72" s="33"/>
      <c r="IL72" s="33"/>
      <c r="IM72" s="33"/>
      <c r="IN72" s="33"/>
      <c r="IO72" s="33"/>
      <c r="IP72" s="33"/>
      <c r="IQ72" s="33"/>
      <c r="IR72" s="33"/>
      <c r="IS72" s="33"/>
    </row>
    <row r="73" spans="1:253" x14ac:dyDescent="0.25">
      <c r="A73" s="33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  <c r="IF73" s="33"/>
      <c r="IG73" s="33"/>
      <c r="IH73" s="33"/>
      <c r="II73" s="33"/>
      <c r="IJ73" s="33"/>
      <c r="IK73" s="33"/>
      <c r="IL73" s="33"/>
      <c r="IM73" s="33"/>
      <c r="IN73" s="33"/>
      <c r="IO73" s="33"/>
      <c r="IP73" s="33"/>
      <c r="IQ73" s="33"/>
      <c r="IR73" s="33"/>
      <c r="IS73" s="33"/>
    </row>
    <row r="74" spans="1:253" x14ac:dyDescent="0.25">
      <c r="A74" s="33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  <c r="IF74" s="33"/>
      <c r="IG74" s="33"/>
      <c r="IH74" s="33"/>
      <c r="II74" s="33"/>
      <c r="IJ74" s="33"/>
      <c r="IK74" s="33"/>
      <c r="IL74" s="33"/>
      <c r="IM74" s="33"/>
      <c r="IN74" s="33"/>
      <c r="IO74" s="33"/>
      <c r="IP74" s="33"/>
      <c r="IQ74" s="33"/>
      <c r="IR74" s="33"/>
      <c r="IS74" s="33"/>
    </row>
    <row r="75" spans="1:253" x14ac:dyDescent="0.25">
      <c r="A75" s="33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3"/>
      <c r="GJ75" s="33"/>
      <c r="GK75" s="33"/>
      <c r="GL75" s="33"/>
      <c r="GM75" s="33"/>
      <c r="GN75" s="33"/>
      <c r="GO75" s="33"/>
      <c r="GP75" s="33"/>
      <c r="GQ75" s="33"/>
      <c r="GR75" s="33"/>
      <c r="GS75" s="33"/>
      <c r="GT75" s="33"/>
      <c r="GU75" s="33"/>
      <c r="GV75" s="33"/>
      <c r="GW75" s="33"/>
      <c r="GX75" s="33"/>
      <c r="GY75" s="33"/>
      <c r="GZ75" s="33"/>
      <c r="HA75" s="33"/>
      <c r="HB75" s="33"/>
      <c r="HC75" s="33"/>
      <c r="HD75" s="33"/>
      <c r="HE75" s="33"/>
      <c r="HF75" s="33"/>
      <c r="HG75" s="33"/>
      <c r="HH75" s="33"/>
      <c r="HI75" s="33"/>
      <c r="HJ75" s="33"/>
      <c r="HK75" s="33"/>
      <c r="HL75" s="33"/>
      <c r="HM75" s="33"/>
      <c r="HN75" s="33"/>
      <c r="HO75" s="33"/>
      <c r="HP75" s="33"/>
      <c r="HQ75" s="33"/>
      <c r="HR75" s="33"/>
      <c r="HS75" s="33"/>
      <c r="HT75" s="33"/>
      <c r="HU75" s="33"/>
      <c r="HV75" s="33"/>
      <c r="HW75" s="33"/>
      <c r="HX75" s="33"/>
      <c r="HY75" s="33"/>
      <c r="HZ75" s="33"/>
      <c r="IA75" s="33"/>
      <c r="IB75" s="33"/>
      <c r="IC75" s="33"/>
      <c r="ID75" s="33"/>
      <c r="IE75" s="33"/>
      <c r="IF75" s="33"/>
      <c r="IG75" s="33"/>
      <c r="IH75" s="33"/>
      <c r="II75" s="33"/>
      <c r="IJ75" s="33"/>
      <c r="IK75" s="33"/>
      <c r="IL75" s="33"/>
      <c r="IM75" s="33"/>
      <c r="IN75" s="33"/>
      <c r="IO75" s="33"/>
      <c r="IP75" s="33"/>
      <c r="IQ75" s="33"/>
      <c r="IR75" s="33"/>
      <c r="IS75" s="33"/>
    </row>
    <row r="76" spans="1:253" x14ac:dyDescent="0.25">
      <c r="A76" s="33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33"/>
      <c r="GJ76" s="33"/>
      <c r="GK76" s="33"/>
      <c r="GL76" s="33"/>
      <c r="GM76" s="33"/>
      <c r="GN76" s="33"/>
      <c r="GO76" s="33"/>
      <c r="GP76" s="33"/>
      <c r="GQ76" s="33"/>
      <c r="GR76" s="33"/>
      <c r="GS76" s="33"/>
      <c r="GT76" s="33"/>
      <c r="GU76" s="33"/>
      <c r="GV76" s="33"/>
      <c r="GW76" s="33"/>
      <c r="GX76" s="33"/>
      <c r="GY76" s="33"/>
      <c r="GZ76" s="33"/>
      <c r="HA76" s="33"/>
      <c r="HB76" s="33"/>
      <c r="HC76" s="33"/>
      <c r="HD76" s="33"/>
      <c r="HE76" s="33"/>
      <c r="HF76" s="33"/>
      <c r="HG76" s="33"/>
      <c r="HH76" s="33"/>
      <c r="HI76" s="33"/>
      <c r="HJ76" s="33"/>
      <c r="HK76" s="33"/>
      <c r="HL76" s="33"/>
      <c r="HM76" s="33"/>
      <c r="HN76" s="33"/>
      <c r="HO76" s="33"/>
      <c r="HP76" s="33"/>
      <c r="HQ76" s="33"/>
      <c r="HR76" s="33"/>
      <c r="HS76" s="33"/>
      <c r="HT76" s="33"/>
      <c r="HU76" s="33"/>
      <c r="HV76" s="33"/>
      <c r="HW76" s="33"/>
      <c r="HX76" s="33"/>
      <c r="HY76" s="33"/>
      <c r="HZ76" s="33"/>
      <c r="IA76" s="33"/>
      <c r="IB76" s="33"/>
      <c r="IC76" s="33"/>
      <c r="ID76" s="33"/>
      <c r="IE76" s="33"/>
      <c r="IF76" s="33"/>
      <c r="IG76" s="33"/>
      <c r="IH76" s="33"/>
      <c r="II76" s="33"/>
      <c r="IJ76" s="33"/>
      <c r="IK76" s="33"/>
      <c r="IL76" s="33"/>
      <c r="IM76" s="33"/>
      <c r="IN76" s="33"/>
      <c r="IO76" s="33"/>
      <c r="IP76" s="33"/>
      <c r="IQ76" s="33"/>
      <c r="IR76" s="33"/>
      <c r="IS76" s="33"/>
    </row>
    <row r="77" spans="1:253" x14ac:dyDescent="0.25">
      <c r="A77" s="33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3"/>
      <c r="GR77" s="33"/>
      <c r="GS77" s="33"/>
      <c r="GT77" s="33"/>
      <c r="GU77" s="33"/>
      <c r="GV77" s="33"/>
      <c r="GW77" s="33"/>
      <c r="GX77" s="33"/>
      <c r="GY77" s="33"/>
      <c r="GZ77" s="33"/>
      <c r="HA77" s="33"/>
      <c r="HB77" s="33"/>
      <c r="HC77" s="33"/>
      <c r="HD77" s="33"/>
      <c r="HE77" s="33"/>
      <c r="HF77" s="33"/>
      <c r="HG77" s="33"/>
      <c r="HH77" s="33"/>
      <c r="HI77" s="33"/>
      <c r="HJ77" s="33"/>
      <c r="HK77" s="33"/>
      <c r="HL77" s="33"/>
      <c r="HM77" s="33"/>
      <c r="HN77" s="33"/>
      <c r="HO77" s="33"/>
      <c r="HP77" s="33"/>
      <c r="HQ77" s="33"/>
      <c r="HR77" s="33"/>
      <c r="HS77" s="33"/>
      <c r="HT77" s="33"/>
      <c r="HU77" s="33"/>
      <c r="HV77" s="33"/>
      <c r="HW77" s="33"/>
      <c r="HX77" s="33"/>
      <c r="HY77" s="33"/>
      <c r="HZ77" s="33"/>
      <c r="IA77" s="33"/>
      <c r="IB77" s="33"/>
      <c r="IC77" s="33"/>
      <c r="ID77" s="33"/>
      <c r="IE77" s="33"/>
      <c r="IF77" s="33"/>
      <c r="IG77" s="33"/>
      <c r="IH77" s="33"/>
      <c r="II77" s="33"/>
      <c r="IJ77" s="33"/>
      <c r="IK77" s="33"/>
      <c r="IL77" s="33"/>
      <c r="IM77" s="33"/>
      <c r="IN77" s="33"/>
      <c r="IO77" s="33"/>
      <c r="IP77" s="33"/>
      <c r="IQ77" s="33"/>
      <c r="IR77" s="33"/>
      <c r="IS77" s="33"/>
    </row>
    <row r="78" spans="1:253" x14ac:dyDescent="0.25">
      <c r="A78" s="33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33"/>
      <c r="GJ78" s="33"/>
      <c r="GK78" s="33"/>
      <c r="GL78" s="33"/>
      <c r="GM78" s="33"/>
      <c r="GN78" s="33"/>
      <c r="GO78" s="33"/>
      <c r="GP78" s="33"/>
      <c r="GQ78" s="33"/>
      <c r="GR78" s="33"/>
      <c r="GS78" s="33"/>
      <c r="GT78" s="33"/>
      <c r="GU78" s="33"/>
      <c r="GV78" s="33"/>
      <c r="GW78" s="33"/>
      <c r="GX78" s="33"/>
      <c r="GY78" s="33"/>
      <c r="GZ78" s="33"/>
      <c r="HA78" s="33"/>
      <c r="HB78" s="33"/>
      <c r="HC78" s="33"/>
      <c r="HD78" s="33"/>
      <c r="HE78" s="33"/>
      <c r="HF78" s="33"/>
      <c r="HG78" s="33"/>
      <c r="HH78" s="33"/>
      <c r="HI78" s="33"/>
      <c r="HJ78" s="33"/>
      <c r="HK78" s="33"/>
      <c r="HL78" s="33"/>
      <c r="HM78" s="33"/>
      <c r="HN78" s="33"/>
      <c r="HO78" s="33"/>
      <c r="HP78" s="33"/>
      <c r="HQ78" s="33"/>
      <c r="HR78" s="33"/>
      <c r="HS78" s="33"/>
      <c r="HT78" s="33"/>
      <c r="HU78" s="33"/>
      <c r="HV78" s="33"/>
      <c r="HW78" s="33"/>
      <c r="HX78" s="33"/>
      <c r="HY78" s="33"/>
      <c r="HZ78" s="33"/>
      <c r="IA78" s="33"/>
      <c r="IB78" s="33"/>
      <c r="IC78" s="33"/>
      <c r="ID78" s="33"/>
      <c r="IE78" s="33"/>
      <c r="IF78" s="33"/>
      <c r="IG78" s="33"/>
      <c r="IH78" s="33"/>
      <c r="II78" s="33"/>
      <c r="IJ78" s="33"/>
      <c r="IK78" s="33"/>
      <c r="IL78" s="33"/>
      <c r="IM78" s="33"/>
      <c r="IN78" s="33"/>
      <c r="IO78" s="33"/>
      <c r="IP78" s="33"/>
      <c r="IQ78" s="33"/>
      <c r="IR78" s="33"/>
      <c r="IS78" s="33"/>
    </row>
    <row r="79" spans="1:253" x14ac:dyDescent="0.25">
      <c r="A79" s="33"/>
      <c r="B79" s="34"/>
      <c r="C79" s="34"/>
      <c r="D79" s="35"/>
      <c r="E79" s="36"/>
      <c r="F79" s="38"/>
      <c r="G79" s="38"/>
      <c r="H79" s="38"/>
      <c r="I79" s="39"/>
      <c r="J79" s="38"/>
      <c r="K79" s="34"/>
      <c r="L79" s="35"/>
      <c r="M79" s="36"/>
      <c r="N79" s="40"/>
      <c r="O79" s="41"/>
      <c r="P79" s="42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33"/>
      <c r="GJ79" s="33"/>
      <c r="GK79" s="33"/>
      <c r="GL79" s="33"/>
      <c r="GM79" s="33"/>
      <c r="GN79" s="33"/>
      <c r="GO79" s="33"/>
      <c r="GP79" s="33"/>
      <c r="GQ79" s="33"/>
      <c r="GR79" s="33"/>
      <c r="GS79" s="33"/>
      <c r="GT79" s="33"/>
      <c r="GU79" s="33"/>
      <c r="GV79" s="33"/>
      <c r="GW79" s="33"/>
      <c r="GX79" s="33"/>
      <c r="GY79" s="33"/>
      <c r="GZ79" s="33"/>
      <c r="HA79" s="33"/>
      <c r="HB79" s="33"/>
      <c r="HC79" s="33"/>
      <c r="HD79" s="33"/>
      <c r="HE79" s="33"/>
      <c r="HF79" s="33"/>
      <c r="HG79" s="33"/>
      <c r="HH79" s="33"/>
      <c r="HI79" s="33"/>
      <c r="HJ79" s="33"/>
      <c r="HK79" s="33"/>
      <c r="HL79" s="33"/>
      <c r="HM79" s="33"/>
      <c r="HN79" s="33"/>
      <c r="HO79" s="33"/>
      <c r="HP79" s="33"/>
      <c r="HQ79" s="33"/>
      <c r="HR79" s="33"/>
      <c r="HS79" s="33"/>
      <c r="HT79" s="33"/>
      <c r="HU79" s="33"/>
      <c r="HV79" s="33"/>
      <c r="HW79" s="33"/>
      <c r="HX79" s="33"/>
      <c r="HY79" s="33"/>
      <c r="HZ79" s="33"/>
      <c r="IA79" s="33"/>
      <c r="IB79" s="33"/>
      <c r="IC79" s="33"/>
      <c r="ID79" s="33"/>
      <c r="IE79" s="33"/>
      <c r="IF79" s="33"/>
      <c r="IG79" s="33"/>
      <c r="IH79" s="33"/>
      <c r="II79" s="33"/>
      <c r="IJ79" s="33"/>
      <c r="IK79" s="33"/>
      <c r="IL79" s="33"/>
      <c r="IM79" s="33"/>
      <c r="IN79" s="33"/>
      <c r="IO79" s="33"/>
      <c r="IP79" s="33"/>
      <c r="IQ79" s="33"/>
      <c r="IR79" s="33"/>
      <c r="IS79" s="33"/>
    </row>
    <row r="80" spans="1:253" x14ac:dyDescent="0.25">
      <c r="A80" s="33"/>
      <c r="B80" s="34"/>
      <c r="C80" s="34"/>
      <c r="D80" s="35"/>
      <c r="E80" s="36"/>
      <c r="F80" s="38"/>
      <c r="G80" s="38"/>
      <c r="H80" s="38"/>
      <c r="I80" s="39"/>
      <c r="J80" s="38"/>
      <c r="K80" s="34"/>
      <c r="L80" s="35"/>
      <c r="M80" s="36"/>
      <c r="N80" s="40"/>
      <c r="O80" s="41"/>
      <c r="P80" s="42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33"/>
      <c r="GJ80" s="33"/>
      <c r="GK80" s="33"/>
      <c r="GL80" s="33"/>
      <c r="GM80" s="33"/>
      <c r="GN80" s="33"/>
      <c r="GO80" s="33"/>
      <c r="GP80" s="33"/>
      <c r="GQ80" s="33"/>
      <c r="GR80" s="33"/>
      <c r="GS80" s="33"/>
      <c r="GT80" s="33"/>
      <c r="GU80" s="33"/>
      <c r="GV80" s="33"/>
      <c r="GW80" s="33"/>
      <c r="GX80" s="33"/>
      <c r="GY80" s="33"/>
      <c r="GZ80" s="33"/>
      <c r="HA80" s="33"/>
      <c r="HB80" s="33"/>
      <c r="HC80" s="33"/>
      <c r="HD80" s="33"/>
      <c r="HE80" s="33"/>
      <c r="HF80" s="33"/>
      <c r="HG80" s="33"/>
      <c r="HH80" s="33"/>
      <c r="HI80" s="33"/>
      <c r="HJ80" s="33"/>
      <c r="HK80" s="33"/>
      <c r="HL80" s="33"/>
      <c r="HM80" s="33"/>
      <c r="HN80" s="33"/>
      <c r="HO80" s="33"/>
      <c r="HP80" s="33"/>
      <c r="HQ80" s="33"/>
      <c r="HR80" s="33"/>
      <c r="HS80" s="33"/>
      <c r="HT80" s="33"/>
      <c r="HU80" s="33"/>
      <c r="HV80" s="33"/>
      <c r="HW80" s="33"/>
      <c r="HX80" s="33"/>
      <c r="HY80" s="33"/>
      <c r="HZ80" s="33"/>
      <c r="IA80" s="33"/>
      <c r="IB80" s="33"/>
      <c r="IC80" s="33"/>
      <c r="ID80" s="33"/>
      <c r="IE80" s="33"/>
      <c r="IF80" s="33"/>
      <c r="IG80" s="33"/>
      <c r="IH80" s="33"/>
      <c r="II80" s="33"/>
      <c r="IJ80" s="33"/>
      <c r="IK80" s="33"/>
      <c r="IL80" s="33"/>
      <c r="IM80" s="33"/>
      <c r="IN80" s="33"/>
      <c r="IO80" s="33"/>
      <c r="IP80" s="33"/>
      <c r="IQ80" s="33"/>
      <c r="IR80" s="33"/>
      <c r="IS80" s="33"/>
    </row>
    <row r="81" spans="1:253" x14ac:dyDescent="0.25">
      <c r="A81" s="33"/>
      <c r="B81" s="34"/>
      <c r="C81" s="34"/>
      <c r="D81" s="35"/>
      <c r="E81" s="36"/>
      <c r="F81" s="38"/>
      <c r="G81" s="38"/>
      <c r="H81" s="38"/>
      <c r="I81" s="39"/>
      <c r="J81" s="38"/>
      <c r="K81" s="34"/>
      <c r="L81" s="35"/>
      <c r="M81" s="36"/>
      <c r="N81" s="40"/>
      <c r="O81" s="41"/>
      <c r="P81" s="42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33"/>
      <c r="GJ81" s="33"/>
      <c r="GK81" s="33"/>
      <c r="GL81" s="33"/>
      <c r="GM81" s="33"/>
      <c r="GN81" s="33"/>
      <c r="GO81" s="33"/>
      <c r="GP81" s="33"/>
      <c r="GQ81" s="33"/>
      <c r="GR81" s="33"/>
      <c r="GS81" s="33"/>
      <c r="GT81" s="33"/>
      <c r="GU81" s="33"/>
      <c r="GV81" s="33"/>
      <c r="GW81" s="33"/>
      <c r="GX81" s="33"/>
      <c r="GY81" s="33"/>
      <c r="GZ81" s="33"/>
      <c r="HA81" s="33"/>
      <c r="HB81" s="33"/>
      <c r="HC81" s="33"/>
      <c r="HD81" s="33"/>
      <c r="HE81" s="33"/>
      <c r="HF81" s="33"/>
      <c r="HG81" s="33"/>
      <c r="HH81" s="33"/>
      <c r="HI81" s="33"/>
      <c r="HJ81" s="33"/>
      <c r="HK81" s="33"/>
      <c r="HL81" s="33"/>
      <c r="HM81" s="33"/>
      <c r="HN81" s="33"/>
      <c r="HO81" s="33"/>
      <c r="HP81" s="33"/>
      <c r="HQ81" s="33"/>
      <c r="HR81" s="33"/>
      <c r="HS81" s="33"/>
      <c r="HT81" s="33"/>
      <c r="HU81" s="33"/>
      <c r="HV81" s="33"/>
      <c r="HW81" s="33"/>
      <c r="HX81" s="33"/>
      <c r="HY81" s="33"/>
      <c r="HZ81" s="33"/>
      <c r="IA81" s="33"/>
      <c r="IB81" s="33"/>
      <c r="IC81" s="33"/>
      <c r="ID81" s="33"/>
      <c r="IE81" s="33"/>
      <c r="IF81" s="33"/>
      <c r="IG81" s="33"/>
      <c r="IH81" s="33"/>
      <c r="II81" s="33"/>
      <c r="IJ81" s="33"/>
      <c r="IK81" s="33"/>
      <c r="IL81" s="33"/>
      <c r="IM81" s="33"/>
      <c r="IN81" s="33"/>
      <c r="IO81" s="33"/>
      <c r="IP81" s="33"/>
      <c r="IQ81" s="33"/>
      <c r="IR81" s="33"/>
      <c r="IS81" s="33"/>
    </row>
    <row r="82" spans="1:253" x14ac:dyDescent="0.25">
      <c r="A82" s="33"/>
      <c r="B82" s="34"/>
      <c r="C82" s="34"/>
      <c r="D82" s="35"/>
      <c r="E82" s="36"/>
      <c r="F82" s="38"/>
      <c r="G82" s="38"/>
      <c r="H82" s="38"/>
      <c r="I82" s="39"/>
      <c r="J82" s="38"/>
      <c r="K82" s="34"/>
      <c r="L82" s="35"/>
      <c r="M82" s="36"/>
      <c r="N82" s="40"/>
      <c r="O82" s="41"/>
      <c r="P82" s="42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33"/>
      <c r="GJ82" s="33"/>
      <c r="GK82" s="33"/>
      <c r="GL82" s="33"/>
      <c r="GM82" s="33"/>
      <c r="GN82" s="33"/>
      <c r="GO82" s="33"/>
      <c r="GP82" s="33"/>
      <c r="GQ82" s="33"/>
      <c r="GR82" s="33"/>
      <c r="GS82" s="33"/>
      <c r="GT82" s="33"/>
      <c r="GU82" s="33"/>
      <c r="GV82" s="33"/>
      <c r="GW82" s="33"/>
      <c r="GX82" s="33"/>
      <c r="GY82" s="33"/>
      <c r="GZ82" s="33"/>
      <c r="HA82" s="33"/>
      <c r="HB82" s="33"/>
      <c r="HC82" s="33"/>
      <c r="HD82" s="33"/>
      <c r="HE82" s="33"/>
      <c r="HF82" s="33"/>
      <c r="HG82" s="33"/>
      <c r="HH82" s="33"/>
      <c r="HI82" s="33"/>
      <c r="HJ82" s="33"/>
      <c r="HK82" s="33"/>
      <c r="HL82" s="33"/>
      <c r="HM82" s="33"/>
      <c r="HN82" s="33"/>
      <c r="HO82" s="33"/>
      <c r="HP82" s="33"/>
      <c r="HQ82" s="33"/>
      <c r="HR82" s="33"/>
      <c r="HS82" s="33"/>
      <c r="HT82" s="33"/>
      <c r="HU82" s="33"/>
      <c r="HV82" s="33"/>
      <c r="HW82" s="33"/>
      <c r="HX82" s="33"/>
      <c r="HY82" s="33"/>
      <c r="HZ82" s="33"/>
      <c r="IA82" s="33"/>
      <c r="IB82" s="33"/>
      <c r="IC82" s="33"/>
      <c r="ID82" s="33"/>
      <c r="IE82" s="33"/>
      <c r="IF82" s="33"/>
      <c r="IG82" s="33"/>
      <c r="IH82" s="33"/>
      <c r="II82" s="33"/>
      <c r="IJ82" s="33"/>
      <c r="IK82" s="33"/>
      <c r="IL82" s="33"/>
      <c r="IM82" s="33"/>
      <c r="IN82" s="33"/>
      <c r="IO82" s="33"/>
      <c r="IP82" s="33"/>
      <c r="IQ82" s="33"/>
      <c r="IR82" s="33"/>
      <c r="IS82" s="33"/>
    </row>
    <row r="83" spans="1:253" x14ac:dyDescent="0.25">
      <c r="A83" s="33"/>
      <c r="B83" s="34"/>
      <c r="C83" s="34"/>
      <c r="D83" s="35"/>
      <c r="E83" s="36"/>
      <c r="F83" s="38"/>
      <c r="G83" s="38"/>
      <c r="H83" s="38"/>
      <c r="I83" s="39"/>
      <c r="J83" s="38"/>
      <c r="K83" s="34"/>
      <c r="L83" s="35"/>
      <c r="M83" s="36"/>
      <c r="N83" s="40"/>
      <c r="O83" s="41"/>
      <c r="P83" s="42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33"/>
      <c r="GJ83" s="33"/>
      <c r="GK83" s="33"/>
      <c r="GL83" s="33"/>
      <c r="GM83" s="33"/>
      <c r="GN83" s="33"/>
      <c r="GO83" s="33"/>
      <c r="GP83" s="33"/>
      <c r="GQ83" s="33"/>
      <c r="GR83" s="33"/>
      <c r="GS83" s="33"/>
      <c r="GT83" s="33"/>
      <c r="GU83" s="33"/>
      <c r="GV83" s="33"/>
      <c r="GW83" s="33"/>
      <c r="GX83" s="33"/>
      <c r="GY83" s="33"/>
      <c r="GZ83" s="33"/>
      <c r="HA83" s="33"/>
      <c r="HB83" s="33"/>
      <c r="HC83" s="33"/>
      <c r="HD83" s="33"/>
      <c r="HE83" s="33"/>
      <c r="HF83" s="33"/>
      <c r="HG83" s="33"/>
      <c r="HH83" s="33"/>
      <c r="HI83" s="33"/>
      <c r="HJ83" s="33"/>
      <c r="HK83" s="33"/>
      <c r="HL83" s="33"/>
      <c r="HM83" s="33"/>
      <c r="HN83" s="33"/>
      <c r="HO83" s="33"/>
      <c r="HP83" s="33"/>
      <c r="HQ83" s="33"/>
      <c r="HR83" s="33"/>
      <c r="HS83" s="33"/>
      <c r="HT83" s="33"/>
      <c r="HU83" s="33"/>
      <c r="HV83" s="33"/>
      <c r="HW83" s="33"/>
      <c r="HX83" s="33"/>
      <c r="HY83" s="33"/>
      <c r="HZ83" s="33"/>
      <c r="IA83" s="33"/>
      <c r="IB83" s="33"/>
      <c r="IC83" s="33"/>
      <c r="ID83" s="33"/>
      <c r="IE83" s="33"/>
      <c r="IF83" s="33"/>
      <c r="IG83" s="33"/>
      <c r="IH83" s="33"/>
      <c r="II83" s="33"/>
      <c r="IJ83" s="33"/>
      <c r="IK83" s="33"/>
      <c r="IL83" s="33"/>
      <c r="IM83" s="33"/>
      <c r="IN83" s="33"/>
      <c r="IO83" s="33"/>
      <c r="IP83" s="33"/>
      <c r="IQ83" s="33"/>
      <c r="IR83" s="33"/>
      <c r="IS83" s="33"/>
    </row>
    <row r="84" spans="1:253" x14ac:dyDescent="0.25">
      <c r="A84" s="33"/>
      <c r="B84" s="34"/>
      <c r="C84" s="34"/>
      <c r="D84" s="35"/>
      <c r="E84" s="36"/>
      <c r="F84" s="38"/>
      <c r="G84" s="38"/>
      <c r="H84" s="38"/>
      <c r="I84" s="39"/>
      <c r="J84" s="38"/>
      <c r="K84" s="34"/>
      <c r="L84" s="35"/>
      <c r="M84" s="36"/>
      <c r="N84" s="40"/>
      <c r="O84" s="41"/>
      <c r="P84" s="42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33"/>
      <c r="GJ84" s="33"/>
      <c r="GK84" s="33"/>
      <c r="GL84" s="33"/>
      <c r="GM84" s="33"/>
      <c r="GN84" s="33"/>
      <c r="GO84" s="33"/>
      <c r="GP84" s="33"/>
      <c r="GQ84" s="33"/>
      <c r="GR84" s="33"/>
      <c r="GS84" s="33"/>
      <c r="GT84" s="33"/>
      <c r="GU84" s="33"/>
      <c r="GV84" s="33"/>
      <c r="GW84" s="33"/>
      <c r="GX84" s="33"/>
      <c r="GY84" s="33"/>
      <c r="GZ84" s="33"/>
      <c r="HA84" s="33"/>
      <c r="HB84" s="33"/>
      <c r="HC84" s="33"/>
      <c r="HD84" s="33"/>
      <c r="HE84" s="33"/>
      <c r="HF84" s="33"/>
      <c r="HG84" s="33"/>
      <c r="HH84" s="33"/>
      <c r="HI84" s="33"/>
      <c r="HJ84" s="33"/>
      <c r="HK84" s="33"/>
      <c r="HL84" s="33"/>
      <c r="HM84" s="33"/>
      <c r="HN84" s="33"/>
      <c r="HO84" s="33"/>
      <c r="HP84" s="33"/>
      <c r="HQ84" s="33"/>
      <c r="HR84" s="33"/>
      <c r="HS84" s="33"/>
      <c r="HT84" s="33"/>
      <c r="HU84" s="33"/>
      <c r="HV84" s="33"/>
      <c r="HW84" s="33"/>
      <c r="HX84" s="33"/>
      <c r="HY84" s="33"/>
      <c r="HZ84" s="33"/>
      <c r="IA84" s="33"/>
      <c r="IB84" s="33"/>
      <c r="IC84" s="33"/>
      <c r="ID84" s="33"/>
      <c r="IE84" s="33"/>
      <c r="IF84" s="33"/>
      <c r="IG84" s="33"/>
      <c r="IH84" s="33"/>
      <c r="II84" s="33"/>
      <c r="IJ84" s="33"/>
      <c r="IK84" s="33"/>
      <c r="IL84" s="33"/>
      <c r="IM84" s="33"/>
      <c r="IN84" s="33"/>
      <c r="IO84" s="33"/>
      <c r="IP84" s="33"/>
      <c r="IQ84" s="33"/>
      <c r="IR84" s="33"/>
      <c r="IS84" s="33"/>
    </row>
    <row r="85" spans="1:253" x14ac:dyDescent="0.25">
      <c r="A85" s="33"/>
      <c r="B85" s="34"/>
      <c r="C85" s="34"/>
      <c r="D85" s="35"/>
      <c r="E85" s="36"/>
      <c r="F85" s="38"/>
      <c r="G85" s="38"/>
      <c r="H85" s="38"/>
      <c r="I85" s="39"/>
      <c r="J85" s="38"/>
      <c r="K85" s="34"/>
      <c r="L85" s="35"/>
      <c r="M85" s="36"/>
      <c r="N85" s="40"/>
      <c r="O85" s="41"/>
      <c r="P85" s="42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33"/>
      <c r="GJ85" s="33"/>
      <c r="GK85" s="33"/>
      <c r="GL85" s="33"/>
      <c r="GM85" s="33"/>
      <c r="GN85" s="33"/>
      <c r="GO85" s="33"/>
      <c r="GP85" s="33"/>
      <c r="GQ85" s="33"/>
      <c r="GR85" s="33"/>
      <c r="GS85" s="33"/>
      <c r="GT85" s="33"/>
      <c r="GU85" s="33"/>
      <c r="GV85" s="33"/>
      <c r="GW85" s="33"/>
      <c r="GX85" s="33"/>
      <c r="GY85" s="33"/>
      <c r="GZ85" s="33"/>
      <c r="HA85" s="33"/>
      <c r="HB85" s="33"/>
      <c r="HC85" s="33"/>
      <c r="HD85" s="33"/>
      <c r="HE85" s="33"/>
      <c r="HF85" s="33"/>
      <c r="HG85" s="33"/>
      <c r="HH85" s="33"/>
      <c r="HI85" s="33"/>
      <c r="HJ85" s="33"/>
      <c r="HK85" s="33"/>
      <c r="HL85" s="33"/>
      <c r="HM85" s="33"/>
      <c r="HN85" s="33"/>
      <c r="HO85" s="33"/>
      <c r="HP85" s="33"/>
      <c r="HQ85" s="33"/>
      <c r="HR85" s="33"/>
      <c r="HS85" s="33"/>
      <c r="HT85" s="33"/>
      <c r="HU85" s="33"/>
      <c r="HV85" s="33"/>
      <c r="HW85" s="33"/>
      <c r="HX85" s="33"/>
      <c r="HY85" s="33"/>
      <c r="HZ85" s="33"/>
      <c r="IA85" s="33"/>
      <c r="IB85" s="33"/>
      <c r="IC85" s="33"/>
      <c r="ID85" s="33"/>
      <c r="IE85" s="33"/>
      <c r="IF85" s="33"/>
      <c r="IG85" s="33"/>
      <c r="IH85" s="33"/>
      <c r="II85" s="33"/>
      <c r="IJ85" s="33"/>
      <c r="IK85" s="33"/>
      <c r="IL85" s="33"/>
      <c r="IM85" s="33"/>
      <c r="IN85" s="33"/>
      <c r="IO85" s="33"/>
      <c r="IP85" s="33"/>
      <c r="IQ85" s="33"/>
      <c r="IR85" s="33"/>
      <c r="IS85" s="33"/>
    </row>
    <row r="86" spans="1:253" x14ac:dyDescent="0.25">
      <c r="A86" s="33"/>
      <c r="B86" s="34"/>
      <c r="C86" s="34"/>
      <c r="D86" s="35"/>
      <c r="E86" s="36"/>
      <c r="F86" s="38"/>
      <c r="G86" s="38"/>
      <c r="H86" s="38"/>
      <c r="I86" s="39"/>
      <c r="J86" s="38"/>
      <c r="K86" s="34"/>
      <c r="L86" s="35"/>
      <c r="M86" s="36"/>
      <c r="N86" s="40"/>
      <c r="O86" s="41"/>
      <c r="P86" s="42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33"/>
      <c r="GJ86" s="33"/>
      <c r="GK86" s="33"/>
      <c r="GL86" s="33"/>
      <c r="GM86" s="33"/>
      <c r="GN86" s="33"/>
      <c r="GO86" s="33"/>
      <c r="GP86" s="33"/>
      <c r="GQ86" s="33"/>
      <c r="GR86" s="33"/>
      <c r="GS86" s="33"/>
      <c r="GT86" s="33"/>
      <c r="GU86" s="33"/>
      <c r="GV86" s="33"/>
      <c r="GW86" s="33"/>
      <c r="GX86" s="33"/>
      <c r="GY86" s="33"/>
      <c r="GZ86" s="33"/>
      <c r="HA86" s="33"/>
      <c r="HB86" s="33"/>
      <c r="HC86" s="33"/>
      <c r="HD86" s="33"/>
      <c r="HE86" s="33"/>
      <c r="HF86" s="33"/>
      <c r="HG86" s="33"/>
      <c r="HH86" s="33"/>
      <c r="HI86" s="33"/>
      <c r="HJ86" s="33"/>
      <c r="HK86" s="33"/>
      <c r="HL86" s="33"/>
      <c r="HM86" s="33"/>
      <c r="HN86" s="33"/>
      <c r="HO86" s="33"/>
      <c r="HP86" s="33"/>
      <c r="HQ86" s="33"/>
      <c r="HR86" s="33"/>
      <c r="HS86" s="33"/>
      <c r="HT86" s="33"/>
      <c r="HU86" s="33"/>
      <c r="HV86" s="33"/>
      <c r="HW86" s="33"/>
      <c r="HX86" s="33"/>
      <c r="HY86" s="33"/>
      <c r="HZ86" s="33"/>
      <c r="IA86" s="33"/>
      <c r="IB86" s="33"/>
      <c r="IC86" s="33"/>
      <c r="ID86" s="33"/>
      <c r="IE86" s="33"/>
      <c r="IF86" s="33"/>
      <c r="IG86" s="33"/>
      <c r="IH86" s="33"/>
      <c r="II86" s="33"/>
      <c r="IJ86" s="33"/>
      <c r="IK86" s="33"/>
      <c r="IL86" s="33"/>
      <c r="IM86" s="33"/>
      <c r="IN86" s="33"/>
      <c r="IO86" s="33"/>
      <c r="IP86" s="33"/>
      <c r="IQ86" s="33"/>
      <c r="IR86" s="33"/>
      <c r="IS86" s="33"/>
    </row>
    <row r="87" spans="1:253" x14ac:dyDescent="0.25">
      <c r="A87" s="33"/>
      <c r="B87" s="34"/>
      <c r="C87" s="34"/>
      <c r="D87" s="35"/>
      <c r="E87" s="36"/>
      <c r="F87" s="38"/>
      <c r="G87" s="38"/>
      <c r="H87" s="38"/>
      <c r="I87" s="39"/>
      <c r="J87" s="38"/>
      <c r="K87" s="34"/>
      <c r="L87" s="35"/>
      <c r="M87" s="36"/>
      <c r="N87" s="40"/>
      <c r="O87" s="41"/>
      <c r="P87" s="42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33"/>
      <c r="GJ87" s="33"/>
      <c r="GK87" s="33"/>
      <c r="GL87" s="33"/>
      <c r="GM87" s="33"/>
      <c r="GN87" s="33"/>
      <c r="GO87" s="33"/>
      <c r="GP87" s="33"/>
      <c r="GQ87" s="33"/>
      <c r="GR87" s="33"/>
      <c r="GS87" s="33"/>
      <c r="GT87" s="33"/>
      <c r="GU87" s="33"/>
      <c r="GV87" s="33"/>
      <c r="GW87" s="33"/>
      <c r="GX87" s="33"/>
      <c r="GY87" s="33"/>
      <c r="GZ87" s="33"/>
      <c r="HA87" s="33"/>
      <c r="HB87" s="33"/>
      <c r="HC87" s="33"/>
      <c r="HD87" s="33"/>
      <c r="HE87" s="33"/>
      <c r="HF87" s="33"/>
      <c r="HG87" s="33"/>
      <c r="HH87" s="33"/>
      <c r="HI87" s="33"/>
      <c r="HJ87" s="33"/>
      <c r="HK87" s="33"/>
      <c r="HL87" s="33"/>
      <c r="HM87" s="33"/>
      <c r="HN87" s="33"/>
      <c r="HO87" s="33"/>
      <c r="HP87" s="33"/>
      <c r="HQ87" s="33"/>
      <c r="HR87" s="33"/>
      <c r="HS87" s="33"/>
      <c r="HT87" s="33"/>
      <c r="HU87" s="33"/>
      <c r="HV87" s="33"/>
      <c r="HW87" s="33"/>
      <c r="HX87" s="33"/>
      <c r="HY87" s="33"/>
      <c r="HZ87" s="33"/>
      <c r="IA87" s="33"/>
      <c r="IB87" s="33"/>
      <c r="IC87" s="33"/>
      <c r="ID87" s="33"/>
      <c r="IE87" s="33"/>
      <c r="IF87" s="33"/>
      <c r="IG87" s="33"/>
      <c r="IH87" s="33"/>
      <c r="II87" s="33"/>
      <c r="IJ87" s="33"/>
      <c r="IK87" s="33"/>
      <c r="IL87" s="33"/>
      <c r="IM87" s="33"/>
      <c r="IN87" s="33"/>
      <c r="IO87" s="33"/>
      <c r="IP87" s="33"/>
      <c r="IQ87" s="33"/>
      <c r="IR87" s="33"/>
      <c r="IS87" s="33"/>
    </row>
    <row r="88" spans="1:253" x14ac:dyDescent="0.25">
      <c r="A88" s="33"/>
      <c r="B88" s="34"/>
      <c r="C88" s="34"/>
      <c r="D88" s="35"/>
      <c r="E88" s="36"/>
      <c r="F88" s="38"/>
      <c r="G88" s="38"/>
      <c r="H88" s="38"/>
      <c r="I88" s="39"/>
      <c r="J88" s="38"/>
      <c r="K88" s="34"/>
      <c r="L88" s="35"/>
      <c r="M88" s="36"/>
      <c r="N88" s="40"/>
      <c r="O88" s="41"/>
      <c r="P88" s="42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33"/>
      <c r="GJ88" s="33"/>
      <c r="GK88" s="33"/>
      <c r="GL88" s="33"/>
      <c r="GM88" s="33"/>
      <c r="GN88" s="33"/>
      <c r="GO88" s="33"/>
      <c r="GP88" s="33"/>
      <c r="GQ88" s="33"/>
      <c r="GR88" s="33"/>
      <c r="GS88" s="33"/>
      <c r="GT88" s="33"/>
      <c r="GU88" s="33"/>
      <c r="GV88" s="33"/>
      <c r="GW88" s="33"/>
      <c r="GX88" s="33"/>
      <c r="GY88" s="33"/>
      <c r="GZ88" s="33"/>
      <c r="HA88" s="33"/>
      <c r="HB88" s="33"/>
      <c r="HC88" s="33"/>
      <c r="HD88" s="33"/>
      <c r="HE88" s="33"/>
      <c r="HF88" s="33"/>
      <c r="HG88" s="33"/>
      <c r="HH88" s="33"/>
      <c r="HI88" s="33"/>
      <c r="HJ88" s="33"/>
      <c r="HK88" s="33"/>
      <c r="HL88" s="33"/>
      <c r="HM88" s="33"/>
      <c r="HN88" s="33"/>
      <c r="HO88" s="33"/>
      <c r="HP88" s="33"/>
      <c r="HQ88" s="33"/>
      <c r="HR88" s="33"/>
      <c r="HS88" s="33"/>
      <c r="HT88" s="33"/>
      <c r="HU88" s="33"/>
      <c r="HV88" s="33"/>
      <c r="HW88" s="33"/>
      <c r="HX88" s="33"/>
      <c r="HY88" s="33"/>
      <c r="HZ88" s="33"/>
      <c r="IA88" s="33"/>
      <c r="IB88" s="33"/>
      <c r="IC88" s="33"/>
      <c r="ID88" s="33"/>
      <c r="IE88" s="33"/>
      <c r="IF88" s="33"/>
      <c r="IG88" s="33"/>
      <c r="IH88" s="33"/>
      <c r="II88" s="33"/>
      <c r="IJ88" s="33"/>
      <c r="IK88" s="33"/>
      <c r="IL88" s="33"/>
      <c r="IM88" s="33"/>
      <c r="IN88" s="33"/>
      <c r="IO88" s="33"/>
      <c r="IP88" s="33"/>
      <c r="IQ88" s="33"/>
      <c r="IR88" s="33"/>
      <c r="IS88" s="33"/>
    </row>
    <row r="89" spans="1:253" x14ac:dyDescent="0.25">
      <c r="A89" s="33"/>
      <c r="B89" s="34"/>
      <c r="C89" s="34"/>
      <c r="D89" s="35"/>
      <c r="E89" s="36"/>
      <c r="F89" s="38"/>
      <c r="G89" s="38"/>
      <c r="H89" s="38"/>
      <c r="I89" s="39"/>
      <c r="J89" s="38"/>
      <c r="K89" s="34"/>
      <c r="L89" s="35"/>
      <c r="M89" s="36"/>
      <c r="N89" s="40"/>
      <c r="O89" s="41"/>
      <c r="P89" s="42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33"/>
      <c r="GJ89" s="33"/>
      <c r="GK89" s="33"/>
      <c r="GL89" s="33"/>
      <c r="GM89" s="33"/>
      <c r="GN89" s="33"/>
      <c r="GO89" s="33"/>
      <c r="GP89" s="33"/>
      <c r="GQ89" s="33"/>
      <c r="GR89" s="33"/>
      <c r="GS89" s="33"/>
      <c r="GT89" s="33"/>
      <c r="GU89" s="33"/>
      <c r="GV89" s="33"/>
      <c r="GW89" s="33"/>
      <c r="GX89" s="33"/>
      <c r="GY89" s="33"/>
      <c r="GZ89" s="33"/>
      <c r="HA89" s="33"/>
      <c r="HB89" s="33"/>
      <c r="HC89" s="33"/>
      <c r="HD89" s="33"/>
      <c r="HE89" s="33"/>
      <c r="HF89" s="33"/>
      <c r="HG89" s="33"/>
      <c r="HH89" s="33"/>
      <c r="HI89" s="33"/>
      <c r="HJ89" s="33"/>
      <c r="HK89" s="33"/>
      <c r="HL89" s="33"/>
      <c r="HM89" s="33"/>
      <c r="HN89" s="33"/>
      <c r="HO89" s="33"/>
      <c r="HP89" s="33"/>
      <c r="HQ89" s="33"/>
      <c r="HR89" s="33"/>
      <c r="HS89" s="33"/>
      <c r="HT89" s="33"/>
      <c r="HU89" s="33"/>
      <c r="HV89" s="33"/>
      <c r="HW89" s="33"/>
      <c r="HX89" s="33"/>
      <c r="HY89" s="33"/>
      <c r="HZ89" s="33"/>
      <c r="IA89" s="33"/>
      <c r="IB89" s="33"/>
      <c r="IC89" s="33"/>
      <c r="ID89" s="33"/>
      <c r="IE89" s="33"/>
      <c r="IF89" s="33"/>
      <c r="IG89" s="33"/>
      <c r="IH89" s="33"/>
      <c r="II89" s="33"/>
      <c r="IJ89" s="33"/>
      <c r="IK89" s="33"/>
      <c r="IL89" s="33"/>
      <c r="IM89" s="33"/>
      <c r="IN89" s="33"/>
      <c r="IO89" s="33"/>
      <c r="IP89" s="33"/>
      <c r="IQ89" s="33"/>
      <c r="IR89" s="33"/>
      <c r="IS89" s="33"/>
    </row>
    <row r="90" spans="1:253" x14ac:dyDescent="0.25">
      <c r="A90" s="33"/>
      <c r="B90" s="34"/>
      <c r="C90" s="34"/>
      <c r="D90" s="35"/>
      <c r="E90" s="36"/>
      <c r="F90" s="38"/>
      <c r="G90" s="38"/>
      <c r="H90" s="38"/>
      <c r="I90" s="39"/>
      <c r="J90" s="38"/>
      <c r="K90" s="34"/>
      <c r="L90" s="35"/>
      <c r="M90" s="36"/>
      <c r="N90" s="40"/>
      <c r="O90" s="41"/>
      <c r="P90" s="42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33"/>
      <c r="GJ90" s="33"/>
      <c r="GK90" s="33"/>
      <c r="GL90" s="33"/>
      <c r="GM90" s="33"/>
      <c r="GN90" s="33"/>
      <c r="GO90" s="33"/>
      <c r="GP90" s="33"/>
      <c r="GQ90" s="33"/>
      <c r="GR90" s="33"/>
      <c r="GS90" s="33"/>
      <c r="GT90" s="33"/>
      <c r="GU90" s="33"/>
      <c r="GV90" s="33"/>
      <c r="GW90" s="33"/>
      <c r="GX90" s="33"/>
      <c r="GY90" s="33"/>
      <c r="GZ90" s="33"/>
      <c r="HA90" s="33"/>
      <c r="HB90" s="33"/>
      <c r="HC90" s="33"/>
      <c r="HD90" s="33"/>
      <c r="HE90" s="33"/>
      <c r="HF90" s="33"/>
      <c r="HG90" s="33"/>
      <c r="HH90" s="33"/>
      <c r="HI90" s="33"/>
      <c r="HJ90" s="33"/>
      <c r="HK90" s="33"/>
      <c r="HL90" s="33"/>
      <c r="HM90" s="33"/>
      <c r="HN90" s="33"/>
      <c r="HO90" s="33"/>
      <c r="HP90" s="33"/>
      <c r="HQ90" s="33"/>
      <c r="HR90" s="33"/>
      <c r="HS90" s="33"/>
      <c r="HT90" s="33"/>
      <c r="HU90" s="33"/>
      <c r="HV90" s="33"/>
      <c r="HW90" s="33"/>
      <c r="HX90" s="33"/>
      <c r="HY90" s="33"/>
      <c r="HZ90" s="33"/>
      <c r="IA90" s="33"/>
      <c r="IB90" s="33"/>
      <c r="IC90" s="33"/>
      <c r="ID90" s="33"/>
      <c r="IE90" s="33"/>
      <c r="IF90" s="33"/>
      <c r="IG90" s="33"/>
      <c r="IH90" s="33"/>
      <c r="II90" s="33"/>
      <c r="IJ90" s="33"/>
      <c r="IK90" s="33"/>
      <c r="IL90" s="33"/>
      <c r="IM90" s="33"/>
      <c r="IN90" s="33"/>
      <c r="IO90" s="33"/>
      <c r="IP90" s="33"/>
      <c r="IQ90" s="33"/>
      <c r="IR90" s="33"/>
      <c r="IS90" s="33"/>
    </row>
    <row r="91" spans="1:253" x14ac:dyDescent="0.25">
      <c r="A91" s="33"/>
      <c r="B91" s="34"/>
      <c r="C91" s="34"/>
      <c r="D91" s="35"/>
      <c r="E91" s="36"/>
      <c r="F91" s="38"/>
      <c r="G91" s="38"/>
      <c r="H91" s="38"/>
      <c r="I91" s="39"/>
      <c r="J91" s="38"/>
      <c r="K91" s="34"/>
      <c r="L91" s="35"/>
      <c r="M91" s="36"/>
      <c r="N91" s="40"/>
      <c r="O91" s="41"/>
      <c r="P91" s="42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33"/>
      <c r="GJ91" s="33"/>
      <c r="GK91" s="33"/>
      <c r="GL91" s="33"/>
      <c r="GM91" s="33"/>
      <c r="GN91" s="33"/>
      <c r="GO91" s="33"/>
      <c r="GP91" s="33"/>
      <c r="GQ91" s="33"/>
      <c r="GR91" s="33"/>
      <c r="GS91" s="33"/>
      <c r="GT91" s="33"/>
      <c r="GU91" s="33"/>
      <c r="GV91" s="33"/>
      <c r="GW91" s="33"/>
      <c r="GX91" s="33"/>
      <c r="GY91" s="33"/>
      <c r="GZ91" s="33"/>
      <c r="HA91" s="33"/>
      <c r="HB91" s="33"/>
      <c r="HC91" s="33"/>
      <c r="HD91" s="33"/>
      <c r="HE91" s="33"/>
      <c r="HF91" s="33"/>
      <c r="HG91" s="33"/>
      <c r="HH91" s="33"/>
      <c r="HI91" s="33"/>
      <c r="HJ91" s="33"/>
      <c r="HK91" s="33"/>
      <c r="HL91" s="33"/>
      <c r="HM91" s="33"/>
      <c r="HN91" s="33"/>
      <c r="HO91" s="33"/>
      <c r="HP91" s="33"/>
      <c r="HQ91" s="33"/>
      <c r="HR91" s="33"/>
      <c r="HS91" s="33"/>
      <c r="HT91" s="33"/>
      <c r="HU91" s="33"/>
      <c r="HV91" s="33"/>
      <c r="HW91" s="33"/>
      <c r="HX91" s="33"/>
      <c r="HY91" s="33"/>
      <c r="HZ91" s="33"/>
      <c r="IA91" s="33"/>
      <c r="IB91" s="33"/>
      <c r="IC91" s="33"/>
      <c r="ID91" s="33"/>
      <c r="IE91" s="33"/>
      <c r="IF91" s="33"/>
      <c r="IG91" s="33"/>
      <c r="IH91" s="33"/>
      <c r="II91" s="33"/>
      <c r="IJ91" s="33"/>
      <c r="IK91" s="33"/>
      <c r="IL91" s="33"/>
      <c r="IM91" s="33"/>
      <c r="IN91" s="33"/>
      <c r="IO91" s="33"/>
      <c r="IP91" s="33"/>
      <c r="IQ91" s="33"/>
      <c r="IR91" s="33"/>
      <c r="IS91" s="33"/>
    </row>
    <row r="92" spans="1:253" x14ac:dyDescent="0.25">
      <c r="A92" s="33"/>
      <c r="B92" s="34"/>
      <c r="C92" s="34"/>
      <c r="D92" s="35"/>
      <c r="E92" s="36"/>
      <c r="F92" s="38"/>
      <c r="G92" s="38"/>
      <c r="H92" s="38"/>
      <c r="I92" s="39"/>
      <c r="J92" s="38"/>
      <c r="K92" s="34"/>
      <c r="L92" s="35"/>
      <c r="M92" s="36"/>
      <c r="N92" s="40"/>
      <c r="O92" s="41"/>
      <c r="P92" s="42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33"/>
      <c r="GJ92" s="33"/>
      <c r="GK92" s="33"/>
      <c r="GL92" s="33"/>
      <c r="GM92" s="33"/>
      <c r="GN92" s="33"/>
      <c r="GO92" s="33"/>
      <c r="GP92" s="33"/>
      <c r="GQ92" s="33"/>
      <c r="GR92" s="33"/>
      <c r="GS92" s="33"/>
      <c r="GT92" s="33"/>
      <c r="GU92" s="33"/>
      <c r="GV92" s="33"/>
      <c r="GW92" s="33"/>
      <c r="GX92" s="33"/>
      <c r="GY92" s="33"/>
      <c r="GZ92" s="33"/>
      <c r="HA92" s="33"/>
      <c r="HB92" s="33"/>
      <c r="HC92" s="33"/>
      <c r="HD92" s="33"/>
      <c r="HE92" s="33"/>
      <c r="HF92" s="33"/>
      <c r="HG92" s="33"/>
      <c r="HH92" s="33"/>
      <c r="HI92" s="33"/>
      <c r="HJ92" s="33"/>
      <c r="HK92" s="33"/>
      <c r="HL92" s="33"/>
      <c r="HM92" s="33"/>
      <c r="HN92" s="33"/>
      <c r="HO92" s="33"/>
      <c r="HP92" s="33"/>
      <c r="HQ92" s="33"/>
      <c r="HR92" s="33"/>
      <c r="HS92" s="33"/>
      <c r="HT92" s="33"/>
      <c r="HU92" s="33"/>
      <c r="HV92" s="33"/>
      <c r="HW92" s="33"/>
      <c r="HX92" s="33"/>
      <c r="HY92" s="33"/>
      <c r="HZ92" s="33"/>
      <c r="IA92" s="33"/>
      <c r="IB92" s="33"/>
      <c r="IC92" s="33"/>
      <c r="ID92" s="33"/>
      <c r="IE92" s="33"/>
      <c r="IF92" s="33"/>
      <c r="IG92" s="33"/>
      <c r="IH92" s="33"/>
      <c r="II92" s="33"/>
      <c r="IJ92" s="33"/>
      <c r="IK92" s="33"/>
      <c r="IL92" s="33"/>
      <c r="IM92" s="33"/>
      <c r="IN92" s="33"/>
      <c r="IO92" s="33"/>
      <c r="IP92" s="33"/>
      <c r="IQ92" s="33"/>
      <c r="IR92" s="33"/>
      <c r="IS92" s="33"/>
    </row>
    <row r="93" spans="1:253" x14ac:dyDescent="0.25">
      <c r="A93" s="33"/>
      <c r="B93" s="34"/>
      <c r="C93" s="34"/>
      <c r="D93" s="35"/>
      <c r="E93" s="36"/>
      <c r="F93" s="38"/>
      <c r="G93" s="38"/>
      <c r="H93" s="38"/>
      <c r="I93" s="39"/>
      <c r="J93" s="38"/>
      <c r="K93" s="34"/>
      <c r="L93" s="35"/>
      <c r="M93" s="36"/>
      <c r="N93" s="40"/>
      <c r="O93" s="41"/>
      <c r="P93" s="42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33"/>
      <c r="GJ93" s="33"/>
      <c r="GK93" s="33"/>
      <c r="GL93" s="33"/>
      <c r="GM93" s="33"/>
      <c r="GN93" s="33"/>
      <c r="GO93" s="33"/>
      <c r="GP93" s="33"/>
      <c r="GQ93" s="33"/>
      <c r="GR93" s="33"/>
      <c r="GS93" s="33"/>
      <c r="GT93" s="33"/>
      <c r="GU93" s="33"/>
      <c r="GV93" s="33"/>
      <c r="GW93" s="33"/>
      <c r="GX93" s="33"/>
      <c r="GY93" s="33"/>
      <c r="GZ93" s="33"/>
      <c r="HA93" s="33"/>
      <c r="HB93" s="33"/>
      <c r="HC93" s="33"/>
      <c r="HD93" s="33"/>
      <c r="HE93" s="33"/>
      <c r="HF93" s="33"/>
      <c r="HG93" s="33"/>
      <c r="HH93" s="33"/>
      <c r="HI93" s="33"/>
      <c r="HJ93" s="33"/>
      <c r="HK93" s="33"/>
      <c r="HL93" s="33"/>
      <c r="HM93" s="33"/>
      <c r="HN93" s="33"/>
      <c r="HO93" s="33"/>
      <c r="HP93" s="33"/>
      <c r="HQ93" s="33"/>
      <c r="HR93" s="33"/>
      <c r="HS93" s="33"/>
      <c r="HT93" s="33"/>
      <c r="HU93" s="33"/>
      <c r="HV93" s="33"/>
      <c r="HW93" s="33"/>
      <c r="HX93" s="33"/>
      <c r="HY93" s="33"/>
      <c r="HZ93" s="33"/>
      <c r="IA93" s="33"/>
      <c r="IB93" s="33"/>
      <c r="IC93" s="33"/>
      <c r="ID93" s="33"/>
      <c r="IE93" s="33"/>
      <c r="IF93" s="33"/>
      <c r="IG93" s="33"/>
      <c r="IH93" s="33"/>
      <c r="II93" s="33"/>
      <c r="IJ93" s="33"/>
      <c r="IK93" s="33"/>
      <c r="IL93" s="33"/>
      <c r="IM93" s="33"/>
      <c r="IN93" s="33"/>
      <c r="IO93" s="33"/>
      <c r="IP93" s="33"/>
      <c r="IQ93" s="33"/>
      <c r="IR93" s="33"/>
      <c r="IS93" s="33"/>
    </row>
    <row r="94" spans="1:253" x14ac:dyDescent="0.25">
      <c r="A94" s="33"/>
      <c r="B94" s="34"/>
      <c r="C94" s="34"/>
      <c r="D94" s="35"/>
      <c r="E94" s="36"/>
      <c r="F94" s="38"/>
      <c r="G94" s="38"/>
      <c r="H94" s="38"/>
      <c r="I94" s="39"/>
      <c r="J94" s="38"/>
      <c r="K94" s="34"/>
      <c r="L94" s="35"/>
      <c r="M94" s="36"/>
      <c r="N94" s="40"/>
      <c r="O94" s="41"/>
      <c r="P94" s="42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33"/>
      <c r="GJ94" s="33"/>
      <c r="GK94" s="33"/>
      <c r="GL94" s="33"/>
      <c r="GM94" s="33"/>
      <c r="GN94" s="33"/>
      <c r="GO94" s="33"/>
      <c r="GP94" s="33"/>
      <c r="GQ94" s="33"/>
      <c r="GR94" s="33"/>
      <c r="GS94" s="33"/>
      <c r="GT94" s="33"/>
      <c r="GU94" s="33"/>
      <c r="GV94" s="33"/>
      <c r="GW94" s="33"/>
      <c r="GX94" s="33"/>
      <c r="GY94" s="33"/>
      <c r="GZ94" s="33"/>
      <c r="HA94" s="33"/>
      <c r="HB94" s="33"/>
      <c r="HC94" s="33"/>
      <c r="HD94" s="33"/>
      <c r="HE94" s="33"/>
      <c r="HF94" s="33"/>
      <c r="HG94" s="33"/>
      <c r="HH94" s="33"/>
      <c r="HI94" s="33"/>
      <c r="HJ94" s="33"/>
      <c r="HK94" s="33"/>
      <c r="HL94" s="33"/>
      <c r="HM94" s="33"/>
      <c r="HN94" s="33"/>
      <c r="HO94" s="33"/>
      <c r="HP94" s="33"/>
      <c r="HQ94" s="33"/>
      <c r="HR94" s="33"/>
      <c r="HS94" s="33"/>
      <c r="HT94" s="33"/>
      <c r="HU94" s="33"/>
      <c r="HV94" s="33"/>
      <c r="HW94" s="33"/>
      <c r="HX94" s="33"/>
      <c r="HY94" s="33"/>
      <c r="HZ94" s="33"/>
      <c r="IA94" s="33"/>
      <c r="IB94" s="33"/>
      <c r="IC94" s="33"/>
      <c r="ID94" s="33"/>
      <c r="IE94" s="33"/>
      <c r="IF94" s="33"/>
      <c r="IG94" s="33"/>
      <c r="IH94" s="33"/>
      <c r="II94" s="33"/>
      <c r="IJ94" s="33"/>
      <c r="IK94" s="33"/>
      <c r="IL94" s="33"/>
      <c r="IM94" s="33"/>
      <c r="IN94" s="33"/>
      <c r="IO94" s="33"/>
      <c r="IP94" s="33"/>
      <c r="IQ94" s="33"/>
      <c r="IR94" s="33"/>
      <c r="IS94" s="33"/>
    </row>
    <row r="95" spans="1:253" x14ac:dyDescent="0.25">
      <c r="A95" s="33"/>
      <c r="B95" s="43"/>
      <c r="C95" s="43"/>
      <c r="D95" s="43"/>
      <c r="E95" s="44"/>
      <c r="F95" s="44"/>
      <c r="G95" s="44"/>
      <c r="H95" s="44"/>
      <c r="I95" s="44"/>
      <c r="J95" s="38"/>
      <c r="K95" s="43"/>
      <c r="L95" s="44"/>
      <c r="M95" s="44"/>
      <c r="N95" s="40"/>
      <c r="O95" s="41"/>
      <c r="P95" s="42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33"/>
      <c r="GJ95" s="33"/>
      <c r="GK95" s="33"/>
      <c r="GL95" s="33"/>
      <c r="GM95" s="33"/>
      <c r="GN95" s="33"/>
      <c r="GO95" s="33"/>
      <c r="GP95" s="33"/>
      <c r="GQ95" s="33"/>
      <c r="GR95" s="33"/>
      <c r="GS95" s="33"/>
      <c r="GT95" s="33"/>
      <c r="GU95" s="33"/>
      <c r="GV95" s="33"/>
      <c r="GW95" s="33"/>
      <c r="GX95" s="33"/>
      <c r="GY95" s="33"/>
      <c r="GZ95" s="33"/>
      <c r="HA95" s="33"/>
      <c r="HB95" s="33"/>
      <c r="HC95" s="33"/>
      <c r="HD95" s="33"/>
      <c r="HE95" s="33"/>
      <c r="HF95" s="33"/>
      <c r="HG95" s="33"/>
      <c r="HH95" s="33"/>
      <c r="HI95" s="33"/>
      <c r="HJ95" s="33"/>
      <c r="HK95" s="33"/>
      <c r="HL95" s="33"/>
      <c r="HM95" s="33"/>
      <c r="HN95" s="33"/>
      <c r="HO95" s="33"/>
      <c r="HP95" s="33"/>
      <c r="HQ95" s="33"/>
      <c r="HR95" s="33"/>
      <c r="HS95" s="33"/>
      <c r="HT95" s="33"/>
      <c r="HU95" s="33"/>
      <c r="HV95" s="33"/>
      <c r="HW95" s="33"/>
      <c r="HX95" s="33"/>
      <c r="HY95" s="33"/>
      <c r="HZ95" s="33"/>
      <c r="IA95" s="33"/>
      <c r="IB95" s="33"/>
      <c r="IC95" s="33"/>
      <c r="ID95" s="33"/>
      <c r="IE95" s="33"/>
      <c r="IF95" s="33"/>
      <c r="IG95" s="33"/>
      <c r="IH95" s="33"/>
      <c r="II95" s="33"/>
      <c r="IJ95" s="33"/>
      <c r="IK95" s="33"/>
      <c r="IL95" s="33"/>
      <c r="IM95" s="33"/>
      <c r="IN95" s="33"/>
      <c r="IO95" s="33"/>
      <c r="IP95" s="33"/>
      <c r="IQ95" s="33"/>
      <c r="IR95" s="33"/>
      <c r="IS95" s="33"/>
    </row>
    <row r="96" spans="1:253" x14ac:dyDescent="0.25">
      <c r="A96" s="33"/>
      <c r="B96" s="34"/>
      <c r="C96" s="34"/>
      <c r="D96" s="35"/>
      <c r="E96" s="39"/>
      <c r="F96" s="37"/>
      <c r="G96" s="37"/>
      <c r="H96" s="37"/>
      <c r="I96" s="39"/>
      <c r="J96" s="38"/>
      <c r="K96" s="34"/>
      <c r="L96" s="37"/>
      <c r="M96" s="39"/>
      <c r="N96" s="40"/>
      <c r="O96" s="41"/>
      <c r="P96" s="42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EW96" s="33"/>
      <c r="EX96" s="33"/>
      <c r="EY96" s="33"/>
      <c r="EZ96" s="33"/>
      <c r="FA96" s="33"/>
      <c r="FB96" s="33"/>
      <c r="FC96" s="33"/>
      <c r="FD96" s="33"/>
      <c r="FE96" s="33"/>
      <c r="FF96" s="33"/>
      <c r="FG96" s="33"/>
      <c r="FH96" s="33"/>
      <c r="FI96" s="33"/>
      <c r="FJ96" s="33"/>
      <c r="FK96" s="33"/>
      <c r="FL96" s="33"/>
      <c r="FM96" s="33"/>
      <c r="FN96" s="33"/>
      <c r="FO96" s="33"/>
      <c r="FP96" s="33"/>
      <c r="FQ96" s="33"/>
      <c r="FR96" s="33"/>
      <c r="FS96" s="33"/>
      <c r="FT96" s="33"/>
      <c r="FU96" s="33"/>
      <c r="FV96" s="33"/>
      <c r="FW96" s="33"/>
      <c r="FX96" s="33"/>
      <c r="FY96" s="33"/>
      <c r="FZ96" s="33"/>
      <c r="GA96" s="33"/>
      <c r="GB96" s="33"/>
      <c r="GC96" s="33"/>
      <c r="GD96" s="33"/>
      <c r="GE96" s="33"/>
      <c r="GF96" s="33"/>
      <c r="GG96" s="33"/>
      <c r="GH96" s="33"/>
      <c r="GI96" s="33"/>
      <c r="GJ96" s="33"/>
      <c r="GK96" s="33"/>
      <c r="GL96" s="33"/>
      <c r="GM96" s="33"/>
      <c r="GN96" s="33"/>
      <c r="GO96" s="33"/>
      <c r="GP96" s="33"/>
      <c r="GQ96" s="33"/>
      <c r="GR96" s="33"/>
      <c r="GS96" s="33"/>
      <c r="GT96" s="33"/>
      <c r="GU96" s="33"/>
      <c r="GV96" s="33"/>
      <c r="GW96" s="33"/>
      <c r="GX96" s="33"/>
      <c r="GY96" s="33"/>
      <c r="GZ96" s="33"/>
      <c r="HA96" s="33"/>
      <c r="HB96" s="33"/>
      <c r="HC96" s="33"/>
      <c r="HD96" s="33"/>
      <c r="HE96" s="33"/>
      <c r="HF96" s="33"/>
      <c r="HG96" s="33"/>
      <c r="HH96" s="33"/>
      <c r="HI96" s="33"/>
      <c r="HJ96" s="33"/>
      <c r="HK96" s="33"/>
      <c r="HL96" s="33"/>
      <c r="HM96" s="33"/>
      <c r="HN96" s="33"/>
      <c r="HO96" s="33"/>
      <c r="HP96" s="33"/>
      <c r="HQ96" s="33"/>
      <c r="HR96" s="33"/>
      <c r="HS96" s="33"/>
      <c r="HT96" s="33"/>
      <c r="HU96" s="33"/>
      <c r="HV96" s="33"/>
      <c r="HW96" s="33"/>
      <c r="HX96" s="33"/>
      <c r="HY96" s="33"/>
      <c r="HZ96" s="33"/>
      <c r="IA96" s="33"/>
      <c r="IB96" s="33"/>
      <c r="IC96" s="33"/>
      <c r="ID96" s="33"/>
      <c r="IE96" s="33"/>
      <c r="IF96" s="33"/>
      <c r="IG96" s="33"/>
      <c r="IH96" s="33"/>
      <c r="II96" s="33"/>
      <c r="IJ96" s="33"/>
      <c r="IK96" s="33"/>
      <c r="IL96" s="33"/>
      <c r="IM96" s="33"/>
      <c r="IN96" s="33"/>
      <c r="IO96" s="33"/>
      <c r="IP96" s="33"/>
      <c r="IQ96" s="33"/>
      <c r="IR96" s="33"/>
      <c r="IS96" s="33"/>
    </row>
    <row r="97" spans="1:253" x14ac:dyDescent="0.25">
      <c r="A97" s="33"/>
      <c r="B97" s="43"/>
      <c r="C97" s="43"/>
      <c r="D97" s="43"/>
      <c r="E97" s="44"/>
      <c r="F97" s="44"/>
      <c r="G97" s="44"/>
      <c r="H97" s="44"/>
      <c r="I97" s="44"/>
      <c r="J97" s="38"/>
      <c r="K97" s="43"/>
      <c r="L97" s="44"/>
      <c r="M97" s="44"/>
      <c r="N97" s="40"/>
      <c r="O97" s="41"/>
      <c r="P97" s="42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EW97" s="33"/>
      <c r="EX97" s="33"/>
      <c r="EY97" s="33"/>
      <c r="EZ97" s="33"/>
      <c r="FA97" s="33"/>
      <c r="FB97" s="33"/>
      <c r="FC97" s="33"/>
      <c r="FD97" s="33"/>
      <c r="FE97" s="33"/>
      <c r="FF97" s="33"/>
      <c r="FG97" s="33"/>
      <c r="FH97" s="33"/>
      <c r="FI97" s="33"/>
      <c r="FJ97" s="33"/>
      <c r="FK97" s="33"/>
      <c r="FL97" s="33"/>
      <c r="FM97" s="33"/>
      <c r="FN97" s="33"/>
      <c r="FO97" s="33"/>
      <c r="FP97" s="33"/>
      <c r="FQ97" s="33"/>
      <c r="FR97" s="33"/>
      <c r="FS97" s="33"/>
      <c r="FT97" s="33"/>
      <c r="FU97" s="33"/>
      <c r="FV97" s="33"/>
      <c r="FW97" s="33"/>
      <c r="FX97" s="33"/>
      <c r="FY97" s="33"/>
      <c r="FZ97" s="33"/>
      <c r="GA97" s="33"/>
      <c r="GB97" s="33"/>
      <c r="GC97" s="33"/>
      <c r="GD97" s="33"/>
      <c r="GE97" s="33"/>
      <c r="GF97" s="33"/>
      <c r="GG97" s="33"/>
      <c r="GH97" s="33"/>
      <c r="GI97" s="33"/>
      <c r="GJ97" s="33"/>
      <c r="GK97" s="33"/>
      <c r="GL97" s="33"/>
      <c r="GM97" s="33"/>
      <c r="GN97" s="33"/>
      <c r="GO97" s="33"/>
      <c r="GP97" s="33"/>
      <c r="GQ97" s="33"/>
      <c r="GR97" s="33"/>
      <c r="GS97" s="33"/>
      <c r="GT97" s="33"/>
      <c r="GU97" s="33"/>
      <c r="GV97" s="33"/>
      <c r="GW97" s="33"/>
      <c r="GX97" s="33"/>
      <c r="GY97" s="33"/>
      <c r="GZ97" s="33"/>
      <c r="HA97" s="33"/>
      <c r="HB97" s="33"/>
      <c r="HC97" s="33"/>
      <c r="HD97" s="33"/>
      <c r="HE97" s="33"/>
      <c r="HF97" s="33"/>
      <c r="HG97" s="33"/>
      <c r="HH97" s="33"/>
      <c r="HI97" s="33"/>
      <c r="HJ97" s="33"/>
      <c r="HK97" s="33"/>
      <c r="HL97" s="33"/>
      <c r="HM97" s="33"/>
      <c r="HN97" s="33"/>
      <c r="HO97" s="33"/>
      <c r="HP97" s="33"/>
      <c r="HQ97" s="33"/>
      <c r="HR97" s="33"/>
      <c r="HS97" s="33"/>
      <c r="HT97" s="33"/>
      <c r="HU97" s="33"/>
      <c r="HV97" s="33"/>
      <c r="HW97" s="33"/>
      <c r="HX97" s="33"/>
      <c r="HY97" s="33"/>
      <c r="HZ97" s="33"/>
      <c r="IA97" s="33"/>
      <c r="IB97" s="33"/>
      <c r="IC97" s="33"/>
      <c r="ID97" s="33"/>
      <c r="IE97" s="33"/>
      <c r="IF97" s="33"/>
      <c r="IG97" s="33"/>
      <c r="IH97" s="33"/>
      <c r="II97" s="33"/>
      <c r="IJ97" s="33"/>
      <c r="IK97" s="33"/>
      <c r="IL97" s="33"/>
      <c r="IM97" s="33"/>
      <c r="IN97" s="33"/>
      <c r="IO97" s="33"/>
      <c r="IP97" s="33"/>
      <c r="IQ97" s="33"/>
      <c r="IR97" s="33"/>
      <c r="IS97" s="33"/>
    </row>
    <row r="98" spans="1:253" x14ac:dyDescent="0.25">
      <c r="A98" s="33"/>
      <c r="B98" s="34"/>
      <c r="C98" s="34"/>
      <c r="D98" s="35"/>
      <c r="E98" s="39"/>
      <c r="F98" s="38"/>
      <c r="G98" s="38"/>
      <c r="H98" s="38"/>
      <c r="I98" s="39"/>
      <c r="J98" s="38"/>
      <c r="K98" s="34"/>
      <c r="L98" s="35"/>
      <c r="M98" s="36"/>
      <c r="N98" s="40"/>
      <c r="O98" s="41"/>
      <c r="P98" s="42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EW98" s="33"/>
      <c r="EX98" s="33"/>
      <c r="EY98" s="33"/>
      <c r="EZ98" s="33"/>
      <c r="FA98" s="33"/>
      <c r="FB98" s="33"/>
      <c r="FC98" s="33"/>
      <c r="FD98" s="33"/>
      <c r="FE98" s="33"/>
      <c r="FF98" s="33"/>
      <c r="FG98" s="33"/>
      <c r="FH98" s="33"/>
      <c r="FI98" s="33"/>
      <c r="FJ98" s="33"/>
      <c r="FK98" s="33"/>
      <c r="FL98" s="33"/>
      <c r="FM98" s="33"/>
      <c r="FN98" s="33"/>
      <c r="FO98" s="33"/>
      <c r="FP98" s="33"/>
      <c r="FQ98" s="33"/>
      <c r="FR98" s="33"/>
      <c r="FS98" s="33"/>
      <c r="FT98" s="33"/>
      <c r="FU98" s="33"/>
      <c r="FV98" s="33"/>
      <c r="FW98" s="33"/>
      <c r="FX98" s="33"/>
      <c r="FY98" s="33"/>
      <c r="FZ98" s="33"/>
      <c r="GA98" s="33"/>
      <c r="GB98" s="33"/>
      <c r="GC98" s="33"/>
      <c r="GD98" s="33"/>
      <c r="GE98" s="33"/>
      <c r="GF98" s="33"/>
      <c r="GG98" s="33"/>
      <c r="GH98" s="33"/>
      <c r="GI98" s="33"/>
      <c r="GJ98" s="33"/>
      <c r="GK98" s="33"/>
      <c r="GL98" s="33"/>
      <c r="GM98" s="33"/>
      <c r="GN98" s="33"/>
      <c r="GO98" s="33"/>
      <c r="GP98" s="33"/>
      <c r="GQ98" s="33"/>
      <c r="GR98" s="33"/>
      <c r="GS98" s="33"/>
      <c r="GT98" s="33"/>
      <c r="GU98" s="33"/>
      <c r="GV98" s="33"/>
      <c r="GW98" s="33"/>
      <c r="GX98" s="33"/>
      <c r="GY98" s="33"/>
      <c r="GZ98" s="33"/>
      <c r="HA98" s="33"/>
      <c r="HB98" s="33"/>
      <c r="HC98" s="33"/>
      <c r="HD98" s="33"/>
      <c r="HE98" s="33"/>
      <c r="HF98" s="33"/>
      <c r="HG98" s="33"/>
      <c r="HH98" s="33"/>
      <c r="HI98" s="33"/>
      <c r="HJ98" s="33"/>
      <c r="HK98" s="33"/>
      <c r="HL98" s="33"/>
      <c r="HM98" s="33"/>
      <c r="HN98" s="33"/>
      <c r="HO98" s="33"/>
      <c r="HP98" s="33"/>
      <c r="HQ98" s="33"/>
      <c r="HR98" s="33"/>
      <c r="HS98" s="33"/>
      <c r="HT98" s="33"/>
      <c r="HU98" s="33"/>
      <c r="HV98" s="33"/>
      <c r="HW98" s="33"/>
      <c r="HX98" s="33"/>
      <c r="HY98" s="33"/>
      <c r="HZ98" s="33"/>
      <c r="IA98" s="33"/>
      <c r="IB98" s="33"/>
      <c r="IC98" s="33"/>
      <c r="ID98" s="33"/>
      <c r="IE98" s="33"/>
      <c r="IF98" s="33"/>
      <c r="IG98" s="33"/>
      <c r="IH98" s="33"/>
      <c r="II98" s="33"/>
      <c r="IJ98" s="33"/>
      <c r="IK98" s="33"/>
      <c r="IL98" s="33"/>
      <c r="IM98" s="33"/>
      <c r="IN98" s="33"/>
      <c r="IO98" s="33"/>
      <c r="IP98" s="33"/>
      <c r="IQ98" s="33"/>
      <c r="IR98" s="33"/>
      <c r="IS98" s="33"/>
    </row>
    <row r="99" spans="1:253" x14ac:dyDescent="0.25">
      <c r="A99" s="33"/>
      <c r="B99" s="34"/>
      <c r="C99" s="34"/>
      <c r="D99" s="35"/>
      <c r="E99" s="36"/>
      <c r="F99" s="38"/>
      <c r="G99" s="38"/>
      <c r="H99" s="38"/>
      <c r="I99" s="39"/>
      <c r="J99" s="38"/>
      <c r="K99" s="34"/>
      <c r="L99" s="35"/>
      <c r="M99" s="36"/>
      <c r="N99" s="40"/>
      <c r="O99" s="41"/>
      <c r="P99" s="42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EW99" s="33"/>
      <c r="EX99" s="33"/>
      <c r="EY99" s="33"/>
      <c r="EZ99" s="33"/>
      <c r="FA99" s="33"/>
      <c r="FB99" s="33"/>
      <c r="FC99" s="33"/>
      <c r="FD99" s="33"/>
      <c r="FE99" s="33"/>
      <c r="FF99" s="33"/>
      <c r="FG99" s="33"/>
      <c r="FH99" s="33"/>
      <c r="FI99" s="33"/>
      <c r="FJ99" s="33"/>
      <c r="FK99" s="33"/>
      <c r="FL99" s="33"/>
      <c r="FM99" s="33"/>
      <c r="FN99" s="33"/>
      <c r="FO99" s="33"/>
      <c r="FP99" s="33"/>
      <c r="FQ99" s="33"/>
      <c r="FR99" s="33"/>
      <c r="FS99" s="33"/>
      <c r="FT99" s="33"/>
      <c r="FU99" s="33"/>
      <c r="FV99" s="33"/>
      <c r="FW99" s="33"/>
      <c r="FX99" s="33"/>
      <c r="FY99" s="33"/>
      <c r="FZ99" s="33"/>
      <c r="GA99" s="33"/>
      <c r="GB99" s="33"/>
      <c r="GC99" s="33"/>
      <c r="GD99" s="33"/>
      <c r="GE99" s="33"/>
      <c r="GF99" s="33"/>
      <c r="GG99" s="33"/>
      <c r="GH99" s="33"/>
      <c r="GI99" s="33"/>
      <c r="GJ99" s="33"/>
      <c r="GK99" s="33"/>
      <c r="GL99" s="33"/>
      <c r="GM99" s="33"/>
      <c r="GN99" s="33"/>
      <c r="GO99" s="33"/>
      <c r="GP99" s="33"/>
      <c r="GQ99" s="33"/>
      <c r="GR99" s="33"/>
      <c r="GS99" s="33"/>
      <c r="GT99" s="33"/>
      <c r="GU99" s="33"/>
      <c r="GV99" s="33"/>
      <c r="GW99" s="33"/>
      <c r="GX99" s="33"/>
      <c r="GY99" s="33"/>
      <c r="GZ99" s="33"/>
      <c r="HA99" s="33"/>
      <c r="HB99" s="33"/>
      <c r="HC99" s="33"/>
      <c r="HD99" s="33"/>
      <c r="HE99" s="33"/>
      <c r="HF99" s="33"/>
      <c r="HG99" s="33"/>
      <c r="HH99" s="33"/>
      <c r="HI99" s="33"/>
      <c r="HJ99" s="33"/>
      <c r="HK99" s="33"/>
      <c r="HL99" s="33"/>
      <c r="HM99" s="33"/>
      <c r="HN99" s="33"/>
      <c r="HO99" s="33"/>
      <c r="HP99" s="33"/>
      <c r="HQ99" s="33"/>
      <c r="HR99" s="33"/>
      <c r="HS99" s="33"/>
      <c r="HT99" s="33"/>
      <c r="HU99" s="33"/>
      <c r="HV99" s="33"/>
      <c r="HW99" s="33"/>
      <c r="HX99" s="33"/>
      <c r="HY99" s="33"/>
      <c r="HZ99" s="33"/>
      <c r="IA99" s="33"/>
      <c r="IB99" s="33"/>
      <c r="IC99" s="33"/>
      <c r="ID99" s="33"/>
      <c r="IE99" s="33"/>
      <c r="IF99" s="33"/>
      <c r="IG99" s="33"/>
      <c r="IH99" s="33"/>
      <c r="II99" s="33"/>
      <c r="IJ99" s="33"/>
      <c r="IK99" s="33"/>
      <c r="IL99" s="33"/>
      <c r="IM99" s="33"/>
      <c r="IN99" s="33"/>
      <c r="IO99" s="33"/>
      <c r="IP99" s="33"/>
      <c r="IQ99" s="33"/>
      <c r="IR99" s="33"/>
      <c r="IS99" s="33"/>
    </row>
    <row r="100" spans="1:253" x14ac:dyDescent="0.25">
      <c r="A100" s="33"/>
      <c r="B100" s="34"/>
      <c r="C100" s="34"/>
      <c r="D100" s="35"/>
      <c r="E100" s="45"/>
      <c r="F100" s="35"/>
      <c r="G100" s="35"/>
      <c r="H100" s="38"/>
      <c r="I100" s="39"/>
      <c r="J100" s="38"/>
      <c r="K100" s="34"/>
      <c r="L100" s="35"/>
      <c r="M100" s="45"/>
      <c r="N100" s="40"/>
      <c r="O100" s="41"/>
      <c r="P100" s="42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EW100" s="33"/>
      <c r="EX100" s="33"/>
      <c r="EY100" s="33"/>
      <c r="EZ100" s="33"/>
      <c r="FA100" s="33"/>
      <c r="FB100" s="33"/>
      <c r="FC100" s="33"/>
      <c r="FD100" s="33"/>
      <c r="FE100" s="33"/>
      <c r="FF100" s="33"/>
      <c r="FG100" s="33"/>
      <c r="FH100" s="33"/>
      <c r="FI100" s="33"/>
      <c r="FJ100" s="33"/>
      <c r="FK100" s="33"/>
      <c r="FL100" s="33"/>
      <c r="FM100" s="33"/>
      <c r="FN100" s="33"/>
      <c r="FO100" s="33"/>
      <c r="FP100" s="33"/>
      <c r="FQ100" s="33"/>
      <c r="FR100" s="33"/>
      <c r="FS100" s="33"/>
      <c r="FT100" s="33"/>
      <c r="FU100" s="33"/>
      <c r="FV100" s="33"/>
      <c r="FW100" s="33"/>
      <c r="FX100" s="33"/>
      <c r="FY100" s="33"/>
      <c r="FZ100" s="33"/>
      <c r="GA100" s="33"/>
      <c r="GB100" s="33"/>
      <c r="GC100" s="33"/>
      <c r="GD100" s="33"/>
      <c r="GE100" s="33"/>
      <c r="GF100" s="33"/>
      <c r="GG100" s="33"/>
      <c r="GH100" s="33"/>
      <c r="GI100" s="33"/>
      <c r="GJ100" s="33"/>
      <c r="GK100" s="33"/>
      <c r="GL100" s="33"/>
      <c r="GM100" s="33"/>
      <c r="GN100" s="33"/>
      <c r="GO100" s="33"/>
      <c r="GP100" s="33"/>
      <c r="GQ100" s="33"/>
      <c r="GR100" s="33"/>
      <c r="GS100" s="33"/>
      <c r="GT100" s="33"/>
      <c r="GU100" s="33"/>
      <c r="GV100" s="33"/>
      <c r="GW100" s="33"/>
      <c r="GX100" s="33"/>
      <c r="GY100" s="33"/>
      <c r="GZ100" s="33"/>
      <c r="HA100" s="33"/>
      <c r="HB100" s="33"/>
      <c r="HC100" s="33"/>
      <c r="HD100" s="33"/>
      <c r="HE100" s="33"/>
      <c r="HF100" s="33"/>
      <c r="HG100" s="33"/>
      <c r="HH100" s="33"/>
      <c r="HI100" s="33"/>
      <c r="HJ100" s="33"/>
      <c r="HK100" s="33"/>
      <c r="HL100" s="33"/>
      <c r="HM100" s="33"/>
      <c r="HN100" s="33"/>
      <c r="HO100" s="33"/>
      <c r="HP100" s="33"/>
      <c r="HQ100" s="33"/>
      <c r="HR100" s="33"/>
      <c r="HS100" s="33"/>
      <c r="HT100" s="33"/>
      <c r="HU100" s="33"/>
      <c r="HV100" s="33"/>
      <c r="HW100" s="33"/>
      <c r="HX100" s="33"/>
      <c r="HY100" s="33"/>
      <c r="HZ100" s="33"/>
      <c r="IA100" s="33"/>
      <c r="IB100" s="33"/>
      <c r="IC100" s="33"/>
      <c r="ID100" s="33"/>
      <c r="IE100" s="33"/>
      <c r="IF100" s="33"/>
      <c r="IG100" s="33"/>
      <c r="IH100" s="33"/>
      <c r="II100" s="33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</row>
    <row r="101" spans="1:253" x14ac:dyDescent="0.25">
      <c r="A101" s="33"/>
      <c r="B101" s="34"/>
      <c r="C101" s="34"/>
      <c r="D101" s="35"/>
      <c r="E101" s="45"/>
      <c r="F101" s="35"/>
      <c r="G101" s="35"/>
      <c r="H101" s="38"/>
      <c r="I101" s="39"/>
      <c r="J101" s="38"/>
      <c r="K101" s="34"/>
      <c r="L101" s="35"/>
      <c r="M101" s="45"/>
      <c r="N101" s="40"/>
      <c r="O101" s="41"/>
      <c r="P101" s="42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EW101" s="33"/>
      <c r="EX101" s="33"/>
      <c r="EY101" s="33"/>
      <c r="EZ101" s="33"/>
      <c r="FA101" s="33"/>
      <c r="FB101" s="33"/>
      <c r="FC101" s="33"/>
      <c r="FD101" s="33"/>
      <c r="FE101" s="33"/>
      <c r="FF101" s="33"/>
      <c r="FG101" s="33"/>
      <c r="FH101" s="33"/>
      <c r="FI101" s="33"/>
      <c r="FJ101" s="33"/>
      <c r="FK101" s="33"/>
      <c r="FL101" s="33"/>
      <c r="FM101" s="33"/>
      <c r="FN101" s="33"/>
      <c r="FO101" s="33"/>
      <c r="FP101" s="33"/>
      <c r="FQ101" s="33"/>
      <c r="FR101" s="33"/>
      <c r="FS101" s="33"/>
      <c r="FT101" s="33"/>
      <c r="FU101" s="33"/>
      <c r="FV101" s="33"/>
      <c r="FW101" s="33"/>
      <c r="FX101" s="33"/>
      <c r="FY101" s="33"/>
      <c r="FZ101" s="33"/>
      <c r="GA101" s="33"/>
      <c r="GB101" s="33"/>
      <c r="GC101" s="33"/>
      <c r="GD101" s="33"/>
      <c r="GE101" s="33"/>
      <c r="GF101" s="33"/>
      <c r="GG101" s="33"/>
      <c r="GH101" s="33"/>
      <c r="GI101" s="33"/>
      <c r="GJ101" s="33"/>
      <c r="GK101" s="33"/>
      <c r="GL101" s="33"/>
      <c r="GM101" s="33"/>
      <c r="GN101" s="33"/>
      <c r="GO101" s="33"/>
      <c r="GP101" s="33"/>
      <c r="GQ101" s="33"/>
      <c r="GR101" s="33"/>
      <c r="GS101" s="33"/>
      <c r="GT101" s="33"/>
      <c r="GU101" s="33"/>
      <c r="GV101" s="33"/>
      <c r="GW101" s="33"/>
      <c r="GX101" s="33"/>
      <c r="GY101" s="33"/>
      <c r="GZ101" s="33"/>
      <c r="HA101" s="33"/>
      <c r="HB101" s="33"/>
      <c r="HC101" s="33"/>
      <c r="HD101" s="33"/>
      <c r="HE101" s="33"/>
      <c r="HF101" s="33"/>
      <c r="HG101" s="33"/>
      <c r="HH101" s="33"/>
      <c r="HI101" s="33"/>
      <c r="HJ101" s="33"/>
      <c r="HK101" s="33"/>
      <c r="HL101" s="33"/>
      <c r="HM101" s="33"/>
      <c r="HN101" s="33"/>
      <c r="HO101" s="33"/>
      <c r="HP101" s="33"/>
      <c r="HQ101" s="33"/>
      <c r="HR101" s="33"/>
      <c r="HS101" s="33"/>
      <c r="HT101" s="33"/>
      <c r="HU101" s="33"/>
      <c r="HV101" s="33"/>
      <c r="HW101" s="33"/>
      <c r="HX101" s="33"/>
      <c r="HY101" s="33"/>
      <c r="HZ101" s="33"/>
      <c r="IA101" s="33"/>
      <c r="IB101" s="33"/>
      <c r="IC101" s="33"/>
      <c r="ID101" s="33"/>
      <c r="IE101" s="33"/>
      <c r="IF101" s="33"/>
      <c r="IG101" s="33"/>
      <c r="IH101" s="33"/>
      <c r="II101" s="33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</row>
    <row r="102" spans="1:253" x14ac:dyDescent="0.25">
      <c r="A102" s="33"/>
      <c r="B102" s="34"/>
      <c r="C102" s="34"/>
      <c r="D102" s="35"/>
      <c r="E102" s="45"/>
      <c r="F102" s="35"/>
      <c r="G102" s="35"/>
      <c r="H102" s="38"/>
      <c r="I102" s="39"/>
      <c r="J102" s="38"/>
      <c r="K102" s="34"/>
      <c r="L102" s="35"/>
      <c r="M102" s="45"/>
      <c r="N102" s="40"/>
      <c r="O102" s="41"/>
      <c r="P102" s="42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EW102" s="33"/>
      <c r="EX102" s="33"/>
      <c r="EY102" s="33"/>
      <c r="EZ102" s="33"/>
      <c r="FA102" s="33"/>
      <c r="FB102" s="33"/>
      <c r="FC102" s="33"/>
      <c r="FD102" s="33"/>
      <c r="FE102" s="33"/>
      <c r="FF102" s="33"/>
      <c r="FG102" s="33"/>
      <c r="FH102" s="33"/>
      <c r="FI102" s="33"/>
      <c r="FJ102" s="33"/>
      <c r="FK102" s="33"/>
      <c r="FL102" s="33"/>
      <c r="FM102" s="33"/>
      <c r="FN102" s="33"/>
      <c r="FO102" s="33"/>
      <c r="FP102" s="33"/>
      <c r="FQ102" s="33"/>
      <c r="FR102" s="33"/>
      <c r="FS102" s="33"/>
      <c r="FT102" s="33"/>
      <c r="FU102" s="33"/>
      <c r="FV102" s="33"/>
      <c r="FW102" s="33"/>
      <c r="FX102" s="33"/>
      <c r="FY102" s="33"/>
      <c r="FZ102" s="33"/>
      <c r="GA102" s="33"/>
      <c r="GB102" s="33"/>
      <c r="GC102" s="33"/>
      <c r="GD102" s="33"/>
      <c r="GE102" s="33"/>
      <c r="GF102" s="33"/>
      <c r="GG102" s="33"/>
      <c r="GH102" s="33"/>
      <c r="GI102" s="33"/>
      <c r="GJ102" s="33"/>
      <c r="GK102" s="33"/>
      <c r="GL102" s="33"/>
      <c r="GM102" s="33"/>
      <c r="GN102" s="33"/>
      <c r="GO102" s="33"/>
      <c r="GP102" s="33"/>
      <c r="GQ102" s="33"/>
      <c r="GR102" s="33"/>
      <c r="GS102" s="33"/>
      <c r="GT102" s="33"/>
      <c r="GU102" s="33"/>
      <c r="GV102" s="33"/>
      <c r="GW102" s="33"/>
      <c r="GX102" s="33"/>
      <c r="GY102" s="33"/>
      <c r="GZ102" s="33"/>
      <c r="HA102" s="33"/>
      <c r="HB102" s="33"/>
      <c r="HC102" s="33"/>
      <c r="HD102" s="33"/>
      <c r="HE102" s="33"/>
      <c r="HF102" s="33"/>
      <c r="HG102" s="33"/>
      <c r="HH102" s="33"/>
      <c r="HI102" s="33"/>
      <c r="HJ102" s="33"/>
      <c r="HK102" s="33"/>
      <c r="HL102" s="33"/>
      <c r="HM102" s="33"/>
      <c r="HN102" s="33"/>
      <c r="HO102" s="33"/>
      <c r="HP102" s="33"/>
      <c r="HQ102" s="33"/>
      <c r="HR102" s="33"/>
      <c r="HS102" s="33"/>
      <c r="HT102" s="33"/>
      <c r="HU102" s="33"/>
      <c r="HV102" s="33"/>
      <c r="HW102" s="33"/>
      <c r="HX102" s="33"/>
      <c r="HY102" s="33"/>
      <c r="HZ102" s="33"/>
      <c r="IA102" s="33"/>
      <c r="IB102" s="33"/>
      <c r="IC102" s="33"/>
      <c r="ID102" s="33"/>
      <c r="IE102" s="33"/>
      <c r="IF102" s="33"/>
      <c r="IG102" s="33"/>
      <c r="IH102" s="33"/>
      <c r="II102" s="33"/>
      <c r="IJ102" s="33"/>
      <c r="IK102" s="33"/>
      <c r="IL102" s="33"/>
      <c r="IM102" s="33"/>
      <c r="IN102" s="33"/>
      <c r="IO102" s="33"/>
      <c r="IP102" s="33"/>
      <c r="IQ102" s="33"/>
      <c r="IR102" s="33"/>
      <c r="IS102" s="33"/>
    </row>
    <row r="103" spans="1:253" x14ac:dyDescent="0.25">
      <c r="A103" s="33"/>
      <c r="B103" s="34"/>
      <c r="C103" s="34"/>
      <c r="D103" s="35"/>
      <c r="E103" s="45"/>
      <c r="F103" s="35"/>
      <c r="G103" s="35"/>
      <c r="H103" s="38"/>
      <c r="I103" s="39"/>
      <c r="J103" s="38"/>
      <c r="K103" s="34"/>
      <c r="L103" s="35"/>
      <c r="M103" s="45"/>
      <c r="N103" s="40"/>
      <c r="O103" s="41"/>
      <c r="P103" s="42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EW103" s="33"/>
      <c r="EX103" s="33"/>
      <c r="EY103" s="33"/>
      <c r="EZ103" s="33"/>
      <c r="FA103" s="33"/>
      <c r="FB103" s="33"/>
      <c r="FC103" s="33"/>
      <c r="FD103" s="33"/>
      <c r="FE103" s="33"/>
      <c r="FF103" s="33"/>
      <c r="FG103" s="33"/>
      <c r="FH103" s="33"/>
      <c r="FI103" s="33"/>
      <c r="FJ103" s="33"/>
      <c r="FK103" s="33"/>
      <c r="FL103" s="33"/>
      <c r="FM103" s="33"/>
      <c r="FN103" s="33"/>
      <c r="FO103" s="33"/>
      <c r="FP103" s="33"/>
      <c r="FQ103" s="33"/>
      <c r="FR103" s="33"/>
      <c r="FS103" s="33"/>
      <c r="FT103" s="33"/>
      <c r="FU103" s="33"/>
      <c r="FV103" s="33"/>
      <c r="FW103" s="33"/>
      <c r="FX103" s="33"/>
      <c r="FY103" s="33"/>
      <c r="FZ103" s="33"/>
      <c r="GA103" s="33"/>
      <c r="GB103" s="33"/>
      <c r="GC103" s="33"/>
      <c r="GD103" s="33"/>
      <c r="GE103" s="33"/>
      <c r="GF103" s="33"/>
      <c r="GG103" s="33"/>
      <c r="GH103" s="33"/>
      <c r="GI103" s="33"/>
      <c r="GJ103" s="33"/>
      <c r="GK103" s="33"/>
      <c r="GL103" s="33"/>
      <c r="GM103" s="33"/>
      <c r="GN103" s="33"/>
      <c r="GO103" s="33"/>
      <c r="GP103" s="33"/>
      <c r="GQ103" s="33"/>
      <c r="GR103" s="33"/>
      <c r="GS103" s="33"/>
      <c r="GT103" s="33"/>
      <c r="GU103" s="33"/>
      <c r="GV103" s="33"/>
      <c r="GW103" s="33"/>
      <c r="GX103" s="33"/>
      <c r="GY103" s="33"/>
      <c r="GZ103" s="33"/>
      <c r="HA103" s="33"/>
      <c r="HB103" s="33"/>
      <c r="HC103" s="33"/>
      <c r="HD103" s="33"/>
      <c r="HE103" s="33"/>
      <c r="HF103" s="33"/>
      <c r="HG103" s="33"/>
      <c r="HH103" s="33"/>
      <c r="HI103" s="33"/>
      <c r="HJ103" s="33"/>
      <c r="HK103" s="33"/>
      <c r="HL103" s="33"/>
      <c r="HM103" s="33"/>
      <c r="HN103" s="33"/>
      <c r="HO103" s="33"/>
      <c r="HP103" s="33"/>
      <c r="HQ103" s="33"/>
      <c r="HR103" s="33"/>
      <c r="HS103" s="33"/>
      <c r="HT103" s="33"/>
      <c r="HU103" s="33"/>
      <c r="HV103" s="33"/>
      <c r="HW103" s="33"/>
      <c r="HX103" s="33"/>
      <c r="HY103" s="33"/>
      <c r="HZ103" s="33"/>
      <c r="IA103" s="33"/>
      <c r="IB103" s="33"/>
      <c r="IC103" s="33"/>
      <c r="ID103" s="33"/>
      <c r="IE103" s="33"/>
      <c r="IF103" s="33"/>
      <c r="IG103" s="33"/>
      <c r="IH103" s="33"/>
      <c r="II103" s="33"/>
      <c r="IJ103" s="33"/>
      <c r="IK103" s="33"/>
      <c r="IL103" s="33"/>
      <c r="IM103" s="33"/>
      <c r="IN103" s="33"/>
      <c r="IO103" s="33"/>
      <c r="IP103" s="33"/>
      <c r="IQ103" s="33"/>
      <c r="IR103" s="33"/>
      <c r="IS103" s="33"/>
    </row>
    <row r="104" spans="1:253" x14ac:dyDescent="0.25">
      <c r="A104" s="33"/>
      <c r="B104" s="34"/>
      <c r="C104" s="34"/>
      <c r="D104" s="35"/>
      <c r="E104" s="45"/>
      <c r="F104" s="35"/>
      <c r="G104" s="35"/>
      <c r="H104" s="38"/>
      <c r="I104" s="39"/>
      <c r="J104" s="38"/>
      <c r="K104" s="34"/>
      <c r="L104" s="35"/>
      <c r="M104" s="45"/>
      <c r="N104" s="40"/>
      <c r="O104" s="41"/>
      <c r="P104" s="42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EW104" s="33"/>
      <c r="EX104" s="33"/>
      <c r="EY104" s="33"/>
      <c r="EZ104" s="33"/>
      <c r="FA104" s="33"/>
      <c r="FB104" s="33"/>
      <c r="FC104" s="33"/>
      <c r="FD104" s="33"/>
      <c r="FE104" s="33"/>
      <c r="FF104" s="33"/>
      <c r="FG104" s="33"/>
      <c r="FH104" s="33"/>
      <c r="FI104" s="33"/>
      <c r="FJ104" s="33"/>
      <c r="FK104" s="33"/>
      <c r="FL104" s="33"/>
      <c r="FM104" s="33"/>
      <c r="FN104" s="33"/>
      <c r="FO104" s="33"/>
      <c r="FP104" s="33"/>
      <c r="FQ104" s="33"/>
      <c r="FR104" s="33"/>
      <c r="FS104" s="33"/>
      <c r="FT104" s="33"/>
      <c r="FU104" s="33"/>
      <c r="FV104" s="33"/>
      <c r="FW104" s="33"/>
      <c r="FX104" s="33"/>
      <c r="FY104" s="33"/>
      <c r="FZ104" s="33"/>
      <c r="GA104" s="33"/>
      <c r="GB104" s="33"/>
      <c r="GC104" s="33"/>
      <c r="GD104" s="33"/>
      <c r="GE104" s="33"/>
      <c r="GF104" s="33"/>
      <c r="GG104" s="33"/>
      <c r="GH104" s="33"/>
      <c r="GI104" s="33"/>
      <c r="GJ104" s="33"/>
      <c r="GK104" s="33"/>
      <c r="GL104" s="33"/>
      <c r="GM104" s="33"/>
      <c r="GN104" s="33"/>
      <c r="GO104" s="33"/>
      <c r="GP104" s="33"/>
      <c r="GQ104" s="33"/>
      <c r="GR104" s="33"/>
      <c r="GS104" s="33"/>
      <c r="GT104" s="33"/>
      <c r="GU104" s="33"/>
      <c r="GV104" s="33"/>
      <c r="GW104" s="33"/>
      <c r="GX104" s="33"/>
      <c r="GY104" s="33"/>
      <c r="GZ104" s="33"/>
      <c r="HA104" s="33"/>
      <c r="HB104" s="33"/>
      <c r="HC104" s="33"/>
      <c r="HD104" s="33"/>
      <c r="HE104" s="33"/>
      <c r="HF104" s="33"/>
      <c r="HG104" s="33"/>
      <c r="HH104" s="33"/>
      <c r="HI104" s="33"/>
      <c r="HJ104" s="33"/>
      <c r="HK104" s="33"/>
      <c r="HL104" s="33"/>
      <c r="HM104" s="33"/>
      <c r="HN104" s="33"/>
      <c r="HO104" s="33"/>
      <c r="HP104" s="33"/>
      <c r="HQ104" s="33"/>
      <c r="HR104" s="33"/>
      <c r="HS104" s="33"/>
      <c r="HT104" s="33"/>
      <c r="HU104" s="33"/>
      <c r="HV104" s="33"/>
      <c r="HW104" s="33"/>
      <c r="HX104" s="33"/>
      <c r="HY104" s="33"/>
      <c r="HZ104" s="33"/>
      <c r="IA104" s="33"/>
      <c r="IB104" s="33"/>
      <c r="IC104" s="33"/>
      <c r="ID104" s="33"/>
      <c r="IE104" s="33"/>
      <c r="IF104" s="33"/>
      <c r="IG104" s="33"/>
      <c r="IH104" s="33"/>
      <c r="II104" s="33"/>
      <c r="IJ104" s="33"/>
      <c r="IK104" s="33"/>
      <c r="IL104" s="33"/>
      <c r="IM104" s="33"/>
      <c r="IN104" s="33"/>
      <c r="IO104" s="33"/>
      <c r="IP104" s="33"/>
      <c r="IQ104" s="33"/>
      <c r="IR104" s="33"/>
      <c r="IS104" s="33"/>
    </row>
    <row r="105" spans="1:253" x14ac:dyDescent="0.25">
      <c r="A105" s="33"/>
      <c r="B105" s="34"/>
      <c r="C105" s="34"/>
      <c r="D105" s="35"/>
      <c r="E105" s="45"/>
      <c r="F105" s="35"/>
      <c r="G105" s="35"/>
      <c r="H105" s="38"/>
      <c r="I105" s="39"/>
      <c r="J105" s="38"/>
      <c r="K105" s="34"/>
      <c r="L105" s="35"/>
      <c r="M105" s="45"/>
      <c r="N105" s="40"/>
      <c r="O105" s="41"/>
      <c r="P105" s="42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EW105" s="33"/>
      <c r="EX105" s="33"/>
      <c r="EY105" s="33"/>
      <c r="EZ105" s="33"/>
      <c r="FA105" s="33"/>
      <c r="FB105" s="33"/>
      <c r="FC105" s="33"/>
      <c r="FD105" s="33"/>
      <c r="FE105" s="33"/>
      <c r="FF105" s="33"/>
      <c r="FG105" s="33"/>
      <c r="FH105" s="33"/>
      <c r="FI105" s="33"/>
      <c r="FJ105" s="33"/>
      <c r="FK105" s="33"/>
      <c r="FL105" s="33"/>
      <c r="FM105" s="33"/>
      <c r="FN105" s="33"/>
      <c r="FO105" s="33"/>
      <c r="FP105" s="33"/>
      <c r="FQ105" s="33"/>
      <c r="FR105" s="33"/>
      <c r="FS105" s="33"/>
      <c r="FT105" s="33"/>
      <c r="FU105" s="33"/>
      <c r="FV105" s="33"/>
      <c r="FW105" s="33"/>
      <c r="FX105" s="33"/>
      <c r="FY105" s="33"/>
      <c r="FZ105" s="33"/>
      <c r="GA105" s="33"/>
      <c r="GB105" s="33"/>
      <c r="GC105" s="33"/>
      <c r="GD105" s="33"/>
      <c r="GE105" s="33"/>
      <c r="GF105" s="33"/>
      <c r="GG105" s="33"/>
      <c r="GH105" s="33"/>
      <c r="GI105" s="33"/>
      <c r="GJ105" s="33"/>
      <c r="GK105" s="33"/>
      <c r="GL105" s="33"/>
      <c r="GM105" s="33"/>
      <c r="GN105" s="33"/>
      <c r="GO105" s="33"/>
      <c r="GP105" s="33"/>
      <c r="GQ105" s="33"/>
      <c r="GR105" s="33"/>
      <c r="GS105" s="33"/>
      <c r="GT105" s="33"/>
      <c r="GU105" s="33"/>
      <c r="GV105" s="33"/>
      <c r="GW105" s="33"/>
      <c r="GX105" s="33"/>
      <c r="GY105" s="33"/>
      <c r="GZ105" s="33"/>
      <c r="HA105" s="33"/>
      <c r="HB105" s="33"/>
      <c r="HC105" s="33"/>
      <c r="HD105" s="33"/>
      <c r="HE105" s="33"/>
      <c r="HF105" s="33"/>
      <c r="HG105" s="33"/>
      <c r="HH105" s="33"/>
      <c r="HI105" s="33"/>
      <c r="HJ105" s="33"/>
      <c r="HK105" s="33"/>
      <c r="HL105" s="33"/>
      <c r="HM105" s="33"/>
      <c r="HN105" s="33"/>
      <c r="HO105" s="33"/>
      <c r="HP105" s="33"/>
      <c r="HQ105" s="33"/>
      <c r="HR105" s="33"/>
      <c r="HS105" s="33"/>
      <c r="HT105" s="33"/>
      <c r="HU105" s="33"/>
      <c r="HV105" s="33"/>
      <c r="HW105" s="33"/>
      <c r="HX105" s="33"/>
      <c r="HY105" s="33"/>
      <c r="HZ105" s="33"/>
      <c r="IA105" s="33"/>
      <c r="IB105" s="33"/>
      <c r="IC105" s="33"/>
      <c r="ID105" s="33"/>
      <c r="IE105" s="33"/>
      <c r="IF105" s="33"/>
      <c r="IG105" s="33"/>
      <c r="IH105" s="33"/>
      <c r="II105" s="33"/>
      <c r="IJ105" s="33"/>
      <c r="IK105" s="33"/>
      <c r="IL105" s="33"/>
      <c r="IM105" s="33"/>
      <c r="IN105" s="33"/>
      <c r="IO105" s="33"/>
      <c r="IP105" s="33"/>
      <c r="IQ105" s="33"/>
      <c r="IR105" s="33"/>
      <c r="IS105" s="33"/>
    </row>
    <row r="106" spans="1:253" x14ac:dyDescent="0.25">
      <c r="A106" s="33"/>
      <c r="B106" s="34"/>
      <c r="C106" s="34"/>
      <c r="D106" s="35"/>
      <c r="E106" s="45"/>
      <c r="F106" s="35"/>
      <c r="G106" s="35"/>
      <c r="H106" s="38"/>
      <c r="I106" s="39"/>
      <c r="J106" s="38"/>
      <c r="K106" s="34"/>
      <c r="L106" s="35"/>
      <c r="M106" s="45"/>
      <c r="N106" s="40"/>
      <c r="O106" s="41"/>
      <c r="P106" s="42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</row>
    <row r="107" spans="1:253" x14ac:dyDescent="0.25">
      <c r="A107" s="33"/>
      <c r="B107" s="34"/>
      <c r="C107" s="34"/>
      <c r="D107" s="35"/>
      <c r="E107" s="45"/>
      <c r="F107" s="35"/>
      <c r="G107" s="35"/>
      <c r="H107" s="38"/>
      <c r="I107" s="39"/>
      <c r="J107" s="38"/>
      <c r="K107" s="34"/>
      <c r="L107" s="35"/>
      <c r="M107" s="45"/>
      <c r="N107" s="40"/>
      <c r="O107" s="41"/>
      <c r="P107" s="42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EW107" s="33"/>
      <c r="EX107" s="33"/>
      <c r="EY107" s="33"/>
      <c r="EZ107" s="33"/>
      <c r="FA107" s="33"/>
      <c r="FB107" s="33"/>
      <c r="FC107" s="33"/>
      <c r="FD107" s="33"/>
      <c r="FE107" s="33"/>
      <c r="FF107" s="33"/>
      <c r="FG107" s="33"/>
      <c r="FH107" s="33"/>
      <c r="FI107" s="33"/>
      <c r="FJ107" s="33"/>
      <c r="FK107" s="33"/>
      <c r="FL107" s="33"/>
      <c r="FM107" s="33"/>
      <c r="FN107" s="33"/>
      <c r="FO107" s="33"/>
      <c r="FP107" s="33"/>
      <c r="FQ107" s="33"/>
      <c r="FR107" s="33"/>
      <c r="FS107" s="33"/>
      <c r="FT107" s="33"/>
      <c r="FU107" s="33"/>
      <c r="FV107" s="33"/>
      <c r="FW107" s="33"/>
      <c r="FX107" s="33"/>
      <c r="FY107" s="33"/>
      <c r="FZ107" s="33"/>
      <c r="GA107" s="33"/>
      <c r="GB107" s="33"/>
      <c r="GC107" s="33"/>
      <c r="GD107" s="33"/>
      <c r="GE107" s="33"/>
      <c r="GF107" s="33"/>
      <c r="GG107" s="33"/>
      <c r="GH107" s="33"/>
      <c r="GI107" s="33"/>
      <c r="GJ107" s="33"/>
      <c r="GK107" s="33"/>
      <c r="GL107" s="33"/>
      <c r="GM107" s="33"/>
      <c r="GN107" s="33"/>
      <c r="GO107" s="33"/>
      <c r="GP107" s="33"/>
      <c r="GQ107" s="33"/>
      <c r="GR107" s="33"/>
      <c r="GS107" s="33"/>
      <c r="GT107" s="33"/>
      <c r="GU107" s="33"/>
      <c r="GV107" s="33"/>
      <c r="GW107" s="33"/>
      <c r="GX107" s="33"/>
      <c r="GY107" s="33"/>
      <c r="GZ107" s="33"/>
      <c r="HA107" s="33"/>
      <c r="HB107" s="33"/>
      <c r="HC107" s="33"/>
      <c r="HD107" s="33"/>
      <c r="HE107" s="33"/>
      <c r="HF107" s="33"/>
      <c r="HG107" s="33"/>
      <c r="HH107" s="33"/>
      <c r="HI107" s="33"/>
      <c r="HJ107" s="33"/>
      <c r="HK107" s="33"/>
      <c r="HL107" s="33"/>
      <c r="HM107" s="33"/>
      <c r="HN107" s="33"/>
      <c r="HO107" s="33"/>
      <c r="HP107" s="33"/>
      <c r="HQ107" s="33"/>
      <c r="HR107" s="33"/>
      <c r="HS107" s="33"/>
      <c r="HT107" s="33"/>
      <c r="HU107" s="33"/>
      <c r="HV107" s="33"/>
      <c r="HW107" s="33"/>
      <c r="HX107" s="33"/>
      <c r="HY107" s="33"/>
      <c r="HZ107" s="33"/>
      <c r="IA107" s="33"/>
      <c r="IB107" s="33"/>
      <c r="IC107" s="33"/>
      <c r="ID107" s="33"/>
      <c r="IE107" s="33"/>
      <c r="IF107" s="33"/>
      <c r="IG107" s="33"/>
      <c r="IH107" s="33"/>
      <c r="II107" s="33"/>
      <c r="IJ107" s="33"/>
      <c r="IK107" s="33"/>
      <c r="IL107" s="33"/>
      <c r="IM107" s="33"/>
      <c r="IN107" s="33"/>
      <c r="IO107" s="33"/>
      <c r="IP107" s="33"/>
      <c r="IQ107" s="33"/>
      <c r="IR107" s="33"/>
      <c r="IS107" s="33"/>
    </row>
    <row r="108" spans="1:253" x14ac:dyDescent="0.25">
      <c r="A108" s="33"/>
      <c r="B108" s="34"/>
      <c r="C108" s="34"/>
      <c r="D108" s="35"/>
      <c r="E108" s="45"/>
      <c r="F108" s="35"/>
      <c r="G108" s="35"/>
      <c r="H108" s="38"/>
      <c r="I108" s="39"/>
      <c r="J108" s="38"/>
      <c r="K108" s="34"/>
      <c r="L108" s="35"/>
      <c r="M108" s="45"/>
      <c r="N108" s="40"/>
      <c r="O108" s="41"/>
      <c r="P108" s="42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EW108" s="33"/>
      <c r="EX108" s="33"/>
      <c r="EY108" s="33"/>
      <c r="EZ108" s="33"/>
      <c r="FA108" s="33"/>
      <c r="FB108" s="33"/>
      <c r="FC108" s="33"/>
      <c r="FD108" s="33"/>
      <c r="FE108" s="33"/>
      <c r="FF108" s="33"/>
      <c r="FG108" s="33"/>
      <c r="FH108" s="33"/>
      <c r="FI108" s="33"/>
      <c r="FJ108" s="33"/>
      <c r="FK108" s="33"/>
      <c r="FL108" s="33"/>
      <c r="FM108" s="33"/>
      <c r="FN108" s="33"/>
      <c r="FO108" s="33"/>
      <c r="FP108" s="33"/>
      <c r="FQ108" s="33"/>
      <c r="FR108" s="33"/>
      <c r="FS108" s="33"/>
      <c r="FT108" s="33"/>
      <c r="FU108" s="33"/>
      <c r="FV108" s="33"/>
      <c r="FW108" s="33"/>
      <c r="FX108" s="33"/>
      <c r="FY108" s="33"/>
      <c r="FZ108" s="33"/>
      <c r="GA108" s="33"/>
      <c r="GB108" s="33"/>
      <c r="GC108" s="33"/>
      <c r="GD108" s="33"/>
      <c r="GE108" s="33"/>
      <c r="GF108" s="33"/>
      <c r="GG108" s="33"/>
      <c r="GH108" s="33"/>
      <c r="GI108" s="33"/>
      <c r="GJ108" s="33"/>
      <c r="GK108" s="33"/>
      <c r="GL108" s="33"/>
      <c r="GM108" s="33"/>
      <c r="GN108" s="33"/>
      <c r="GO108" s="33"/>
      <c r="GP108" s="33"/>
      <c r="GQ108" s="33"/>
      <c r="GR108" s="33"/>
      <c r="GS108" s="33"/>
      <c r="GT108" s="33"/>
      <c r="GU108" s="33"/>
      <c r="GV108" s="33"/>
      <c r="GW108" s="33"/>
      <c r="GX108" s="33"/>
      <c r="GY108" s="33"/>
      <c r="GZ108" s="33"/>
      <c r="HA108" s="33"/>
      <c r="HB108" s="33"/>
      <c r="HC108" s="33"/>
      <c r="HD108" s="33"/>
      <c r="HE108" s="33"/>
      <c r="HF108" s="33"/>
      <c r="HG108" s="33"/>
      <c r="HH108" s="33"/>
      <c r="HI108" s="33"/>
      <c r="HJ108" s="33"/>
      <c r="HK108" s="33"/>
      <c r="HL108" s="33"/>
      <c r="HM108" s="33"/>
      <c r="HN108" s="33"/>
      <c r="HO108" s="33"/>
      <c r="HP108" s="33"/>
      <c r="HQ108" s="33"/>
      <c r="HR108" s="33"/>
      <c r="HS108" s="33"/>
      <c r="HT108" s="33"/>
      <c r="HU108" s="33"/>
      <c r="HV108" s="33"/>
      <c r="HW108" s="33"/>
      <c r="HX108" s="33"/>
      <c r="HY108" s="33"/>
      <c r="HZ108" s="33"/>
      <c r="IA108" s="33"/>
      <c r="IB108" s="33"/>
      <c r="IC108" s="33"/>
      <c r="ID108" s="33"/>
      <c r="IE108" s="33"/>
      <c r="IF108" s="33"/>
      <c r="IG108" s="33"/>
      <c r="IH108" s="33"/>
      <c r="II108" s="33"/>
      <c r="IJ108" s="33"/>
      <c r="IK108" s="33"/>
      <c r="IL108" s="33"/>
      <c r="IM108" s="33"/>
      <c r="IN108" s="33"/>
      <c r="IO108" s="33"/>
      <c r="IP108" s="33"/>
      <c r="IQ108" s="33"/>
      <c r="IR108" s="33"/>
      <c r="IS108" s="33"/>
    </row>
    <row r="109" spans="1:253" x14ac:dyDescent="0.25">
      <c r="A109" s="33"/>
      <c r="B109" s="34"/>
      <c r="C109" s="34"/>
      <c r="D109" s="35"/>
      <c r="E109" s="45"/>
      <c r="F109" s="35"/>
      <c r="G109" s="35"/>
      <c r="H109" s="38"/>
      <c r="I109" s="39"/>
      <c r="J109" s="38"/>
      <c r="K109" s="34"/>
      <c r="L109" s="35"/>
      <c r="M109" s="45"/>
      <c r="N109" s="40"/>
      <c r="O109" s="41"/>
      <c r="P109" s="42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EW109" s="33"/>
      <c r="EX109" s="33"/>
      <c r="EY109" s="33"/>
      <c r="EZ109" s="33"/>
      <c r="FA109" s="33"/>
      <c r="FB109" s="33"/>
      <c r="FC109" s="33"/>
      <c r="FD109" s="33"/>
      <c r="FE109" s="33"/>
      <c r="FF109" s="33"/>
      <c r="FG109" s="33"/>
      <c r="FH109" s="33"/>
      <c r="FI109" s="33"/>
      <c r="FJ109" s="33"/>
      <c r="FK109" s="33"/>
      <c r="FL109" s="33"/>
      <c r="FM109" s="33"/>
      <c r="FN109" s="33"/>
      <c r="FO109" s="33"/>
      <c r="FP109" s="33"/>
      <c r="FQ109" s="33"/>
      <c r="FR109" s="33"/>
      <c r="FS109" s="33"/>
      <c r="FT109" s="33"/>
      <c r="FU109" s="33"/>
      <c r="FV109" s="33"/>
      <c r="FW109" s="33"/>
      <c r="FX109" s="33"/>
      <c r="FY109" s="33"/>
      <c r="FZ109" s="33"/>
      <c r="GA109" s="33"/>
      <c r="GB109" s="33"/>
      <c r="GC109" s="33"/>
      <c r="GD109" s="33"/>
      <c r="GE109" s="33"/>
      <c r="GF109" s="33"/>
      <c r="GG109" s="33"/>
      <c r="GH109" s="33"/>
      <c r="GI109" s="33"/>
      <c r="GJ109" s="33"/>
      <c r="GK109" s="33"/>
      <c r="GL109" s="33"/>
      <c r="GM109" s="33"/>
      <c r="GN109" s="33"/>
      <c r="GO109" s="33"/>
      <c r="GP109" s="33"/>
      <c r="GQ109" s="33"/>
      <c r="GR109" s="33"/>
      <c r="GS109" s="33"/>
      <c r="GT109" s="33"/>
      <c r="GU109" s="33"/>
      <c r="GV109" s="33"/>
      <c r="GW109" s="33"/>
      <c r="GX109" s="33"/>
      <c r="GY109" s="33"/>
      <c r="GZ109" s="33"/>
      <c r="HA109" s="33"/>
      <c r="HB109" s="33"/>
      <c r="HC109" s="33"/>
      <c r="HD109" s="33"/>
      <c r="HE109" s="33"/>
      <c r="HF109" s="33"/>
      <c r="HG109" s="33"/>
      <c r="HH109" s="33"/>
      <c r="HI109" s="33"/>
      <c r="HJ109" s="33"/>
      <c r="HK109" s="33"/>
      <c r="HL109" s="33"/>
      <c r="HM109" s="33"/>
      <c r="HN109" s="33"/>
      <c r="HO109" s="33"/>
      <c r="HP109" s="33"/>
      <c r="HQ109" s="33"/>
      <c r="HR109" s="33"/>
      <c r="HS109" s="33"/>
      <c r="HT109" s="33"/>
      <c r="HU109" s="33"/>
      <c r="HV109" s="33"/>
      <c r="HW109" s="33"/>
      <c r="HX109" s="33"/>
      <c r="HY109" s="33"/>
      <c r="HZ109" s="33"/>
      <c r="IA109" s="33"/>
      <c r="IB109" s="33"/>
      <c r="IC109" s="33"/>
      <c r="ID109" s="33"/>
      <c r="IE109" s="33"/>
      <c r="IF109" s="33"/>
      <c r="IG109" s="33"/>
      <c r="IH109" s="33"/>
      <c r="II109" s="33"/>
      <c r="IJ109" s="33"/>
      <c r="IK109" s="33"/>
      <c r="IL109" s="33"/>
      <c r="IM109" s="33"/>
      <c r="IN109" s="33"/>
      <c r="IO109" s="33"/>
      <c r="IP109" s="33"/>
      <c r="IQ109" s="33"/>
      <c r="IR109" s="33"/>
      <c r="IS109" s="33"/>
    </row>
    <row r="110" spans="1:253" x14ac:dyDescent="0.25">
      <c r="A110" s="33"/>
      <c r="B110" s="34"/>
      <c r="C110" s="34"/>
      <c r="D110" s="35"/>
      <c r="E110" s="45"/>
      <c r="F110" s="35"/>
      <c r="G110" s="35"/>
      <c r="H110" s="38"/>
      <c r="I110" s="39"/>
      <c r="J110" s="38"/>
      <c r="K110" s="34"/>
      <c r="L110" s="35"/>
      <c r="M110" s="45"/>
      <c r="N110" s="40"/>
      <c r="O110" s="41"/>
      <c r="P110" s="42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EW110" s="33"/>
      <c r="EX110" s="33"/>
      <c r="EY110" s="33"/>
      <c r="EZ110" s="33"/>
      <c r="FA110" s="33"/>
      <c r="FB110" s="33"/>
      <c r="FC110" s="33"/>
      <c r="FD110" s="33"/>
      <c r="FE110" s="33"/>
      <c r="FF110" s="33"/>
      <c r="FG110" s="33"/>
      <c r="FH110" s="33"/>
      <c r="FI110" s="33"/>
      <c r="FJ110" s="33"/>
      <c r="FK110" s="33"/>
      <c r="FL110" s="33"/>
      <c r="FM110" s="33"/>
      <c r="FN110" s="33"/>
      <c r="FO110" s="33"/>
      <c r="FP110" s="33"/>
      <c r="FQ110" s="33"/>
      <c r="FR110" s="33"/>
      <c r="FS110" s="33"/>
      <c r="FT110" s="33"/>
      <c r="FU110" s="33"/>
      <c r="FV110" s="33"/>
      <c r="FW110" s="33"/>
      <c r="FX110" s="33"/>
      <c r="FY110" s="33"/>
      <c r="FZ110" s="33"/>
      <c r="GA110" s="33"/>
      <c r="GB110" s="33"/>
      <c r="GC110" s="33"/>
      <c r="GD110" s="33"/>
      <c r="GE110" s="33"/>
      <c r="GF110" s="33"/>
      <c r="GG110" s="33"/>
      <c r="GH110" s="33"/>
      <c r="GI110" s="33"/>
      <c r="GJ110" s="33"/>
      <c r="GK110" s="33"/>
      <c r="GL110" s="33"/>
      <c r="GM110" s="33"/>
      <c r="GN110" s="33"/>
      <c r="GO110" s="33"/>
      <c r="GP110" s="33"/>
      <c r="GQ110" s="33"/>
      <c r="GR110" s="33"/>
      <c r="GS110" s="33"/>
      <c r="GT110" s="33"/>
      <c r="GU110" s="33"/>
      <c r="GV110" s="33"/>
      <c r="GW110" s="33"/>
      <c r="GX110" s="33"/>
      <c r="GY110" s="33"/>
      <c r="GZ110" s="33"/>
      <c r="HA110" s="33"/>
      <c r="HB110" s="33"/>
      <c r="HC110" s="33"/>
      <c r="HD110" s="33"/>
      <c r="HE110" s="33"/>
      <c r="HF110" s="33"/>
      <c r="HG110" s="33"/>
      <c r="HH110" s="33"/>
      <c r="HI110" s="33"/>
      <c r="HJ110" s="33"/>
      <c r="HK110" s="33"/>
      <c r="HL110" s="33"/>
      <c r="HM110" s="33"/>
      <c r="HN110" s="33"/>
      <c r="HO110" s="33"/>
      <c r="HP110" s="33"/>
      <c r="HQ110" s="33"/>
      <c r="HR110" s="33"/>
      <c r="HS110" s="33"/>
      <c r="HT110" s="33"/>
      <c r="HU110" s="33"/>
      <c r="HV110" s="33"/>
      <c r="HW110" s="33"/>
      <c r="HX110" s="33"/>
      <c r="HY110" s="33"/>
      <c r="HZ110" s="33"/>
      <c r="IA110" s="33"/>
      <c r="IB110" s="33"/>
      <c r="IC110" s="33"/>
      <c r="ID110" s="33"/>
      <c r="IE110" s="33"/>
      <c r="IF110" s="33"/>
      <c r="IG110" s="33"/>
      <c r="IH110" s="33"/>
      <c r="II110" s="33"/>
      <c r="IJ110" s="33"/>
      <c r="IK110" s="33"/>
      <c r="IL110" s="33"/>
      <c r="IM110" s="33"/>
      <c r="IN110" s="33"/>
      <c r="IO110" s="33"/>
      <c r="IP110" s="33"/>
      <c r="IQ110" s="33"/>
      <c r="IR110" s="33"/>
      <c r="IS110" s="33"/>
    </row>
    <row r="111" spans="1:253" x14ac:dyDescent="0.25">
      <c r="A111" s="33"/>
      <c r="B111" s="34"/>
      <c r="C111" s="34"/>
      <c r="D111" s="35"/>
      <c r="E111" s="45"/>
      <c r="F111" s="35"/>
      <c r="G111" s="35"/>
      <c r="H111" s="38"/>
      <c r="I111" s="39"/>
      <c r="J111" s="43"/>
      <c r="K111" s="34"/>
      <c r="L111" s="35"/>
      <c r="M111" s="45"/>
      <c r="N111" s="40"/>
      <c r="O111" s="41"/>
      <c r="P111" s="42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EW111" s="33"/>
      <c r="EX111" s="33"/>
      <c r="EY111" s="33"/>
      <c r="EZ111" s="33"/>
      <c r="FA111" s="33"/>
      <c r="FB111" s="33"/>
      <c r="FC111" s="33"/>
      <c r="FD111" s="33"/>
      <c r="FE111" s="33"/>
      <c r="FF111" s="33"/>
      <c r="FG111" s="33"/>
      <c r="FH111" s="33"/>
      <c r="FI111" s="33"/>
      <c r="FJ111" s="33"/>
      <c r="FK111" s="33"/>
      <c r="FL111" s="33"/>
      <c r="FM111" s="33"/>
      <c r="FN111" s="33"/>
      <c r="FO111" s="33"/>
      <c r="FP111" s="33"/>
      <c r="FQ111" s="33"/>
      <c r="FR111" s="33"/>
      <c r="FS111" s="33"/>
      <c r="FT111" s="33"/>
      <c r="FU111" s="33"/>
      <c r="FV111" s="33"/>
      <c r="FW111" s="33"/>
      <c r="FX111" s="33"/>
      <c r="FY111" s="33"/>
      <c r="FZ111" s="33"/>
      <c r="GA111" s="33"/>
      <c r="GB111" s="33"/>
      <c r="GC111" s="33"/>
      <c r="GD111" s="33"/>
      <c r="GE111" s="33"/>
      <c r="GF111" s="33"/>
      <c r="GG111" s="33"/>
      <c r="GH111" s="33"/>
      <c r="GI111" s="33"/>
      <c r="GJ111" s="33"/>
      <c r="GK111" s="33"/>
      <c r="GL111" s="33"/>
      <c r="GM111" s="33"/>
      <c r="GN111" s="33"/>
      <c r="GO111" s="33"/>
      <c r="GP111" s="33"/>
      <c r="GQ111" s="33"/>
      <c r="GR111" s="33"/>
      <c r="GS111" s="33"/>
      <c r="GT111" s="33"/>
      <c r="GU111" s="33"/>
      <c r="GV111" s="33"/>
      <c r="GW111" s="33"/>
      <c r="GX111" s="33"/>
      <c r="GY111" s="33"/>
      <c r="GZ111" s="33"/>
      <c r="HA111" s="33"/>
      <c r="HB111" s="33"/>
      <c r="HC111" s="33"/>
      <c r="HD111" s="33"/>
      <c r="HE111" s="33"/>
      <c r="HF111" s="33"/>
      <c r="HG111" s="33"/>
      <c r="HH111" s="33"/>
      <c r="HI111" s="33"/>
      <c r="HJ111" s="33"/>
      <c r="HK111" s="33"/>
      <c r="HL111" s="33"/>
      <c r="HM111" s="33"/>
      <c r="HN111" s="33"/>
      <c r="HO111" s="33"/>
      <c r="HP111" s="33"/>
      <c r="HQ111" s="33"/>
      <c r="HR111" s="33"/>
      <c r="HS111" s="33"/>
      <c r="HT111" s="33"/>
      <c r="HU111" s="33"/>
      <c r="HV111" s="33"/>
      <c r="HW111" s="33"/>
      <c r="HX111" s="33"/>
      <c r="HY111" s="33"/>
      <c r="HZ111" s="33"/>
      <c r="IA111" s="33"/>
      <c r="IB111" s="33"/>
      <c r="IC111" s="33"/>
      <c r="ID111" s="33"/>
      <c r="IE111" s="33"/>
      <c r="IF111" s="33"/>
      <c r="IG111" s="33"/>
      <c r="IH111" s="33"/>
      <c r="II111" s="33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</row>
    <row r="112" spans="1:253" x14ac:dyDescent="0.25">
      <c r="A112" s="33"/>
      <c r="B112" s="34"/>
      <c r="C112" s="34"/>
      <c r="D112" s="35"/>
      <c r="E112" s="45"/>
      <c r="F112" s="35"/>
      <c r="G112" s="35"/>
      <c r="H112" s="38"/>
      <c r="I112" s="39"/>
      <c r="J112" s="43"/>
      <c r="K112" s="34"/>
      <c r="L112" s="35"/>
      <c r="M112" s="45"/>
      <c r="N112" s="40"/>
      <c r="O112" s="41"/>
      <c r="P112" s="42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EW112" s="33"/>
      <c r="EX112" s="33"/>
      <c r="EY112" s="33"/>
      <c r="EZ112" s="33"/>
      <c r="FA112" s="33"/>
      <c r="FB112" s="33"/>
      <c r="FC112" s="33"/>
      <c r="FD112" s="33"/>
      <c r="FE112" s="33"/>
      <c r="FF112" s="33"/>
      <c r="FG112" s="33"/>
      <c r="FH112" s="33"/>
      <c r="FI112" s="33"/>
      <c r="FJ112" s="33"/>
      <c r="FK112" s="33"/>
      <c r="FL112" s="33"/>
      <c r="FM112" s="33"/>
      <c r="FN112" s="33"/>
      <c r="FO112" s="33"/>
      <c r="FP112" s="33"/>
      <c r="FQ112" s="33"/>
      <c r="FR112" s="33"/>
      <c r="FS112" s="33"/>
      <c r="FT112" s="33"/>
      <c r="FU112" s="33"/>
      <c r="FV112" s="33"/>
      <c r="FW112" s="33"/>
      <c r="FX112" s="33"/>
      <c r="FY112" s="33"/>
      <c r="FZ112" s="33"/>
      <c r="GA112" s="33"/>
      <c r="GB112" s="33"/>
      <c r="GC112" s="33"/>
      <c r="GD112" s="33"/>
      <c r="GE112" s="33"/>
      <c r="GF112" s="33"/>
      <c r="GG112" s="33"/>
      <c r="GH112" s="33"/>
      <c r="GI112" s="33"/>
      <c r="GJ112" s="33"/>
      <c r="GK112" s="33"/>
      <c r="GL112" s="33"/>
      <c r="GM112" s="33"/>
      <c r="GN112" s="33"/>
      <c r="GO112" s="33"/>
      <c r="GP112" s="33"/>
      <c r="GQ112" s="33"/>
      <c r="GR112" s="33"/>
      <c r="GS112" s="33"/>
      <c r="GT112" s="33"/>
      <c r="GU112" s="33"/>
      <c r="GV112" s="33"/>
      <c r="GW112" s="33"/>
      <c r="GX112" s="33"/>
      <c r="GY112" s="33"/>
      <c r="GZ112" s="33"/>
      <c r="HA112" s="33"/>
      <c r="HB112" s="33"/>
      <c r="HC112" s="33"/>
      <c r="HD112" s="33"/>
      <c r="HE112" s="33"/>
      <c r="HF112" s="33"/>
      <c r="HG112" s="33"/>
      <c r="HH112" s="33"/>
      <c r="HI112" s="33"/>
      <c r="HJ112" s="33"/>
      <c r="HK112" s="33"/>
      <c r="HL112" s="33"/>
      <c r="HM112" s="33"/>
      <c r="HN112" s="33"/>
      <c r="HO112" s="33"/>
      <c r="HP112" s="33"/>
      <c r="HQ112" s="33"/>
      <c r="HR112" s="33"/>
      <c r="HS112" s="33"/>
      <c r="HT112" s="33"/>
      <c r="HU112" s="33"/>
      <c r="HV112" s="33"/>
      <c r="HW112" s="33"/>
      <c r="HX112" s="33"/>
      <c r="HY112" s="33"/>
      <c r="HZ112" s="33"/>
      <c r="IA112" s="33"/>
      <c r="IB112" s="33"/>
      <c r="IC112" s="33"/>
      <c r="ID112" s="33"/>
      <c r="IE112" s="33"/>
      <c r="IF112" s="33"/>
      <c r="IG112" s="33"/>
      <c r="IH112" s="33"/>
      <c r="II112" s="33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</row>
    <row r="113" spans="1:253" x14ac:dyDescent="0.25">
      <c r="A113" s="33"/>
      <c r="B113" s="46"/>
      <c r="C113" s="46"/>
      <c r="D113" s="44"/>
      <c r="E113" s="42"/>
      <c r="F113" s="42"/>
      <c r="G113" s="42"/>
      <c r="H113" s="47"/>
      <c r="I113" s="42"/>
      <c r="J113" s="47"/>
      <c r="K113" s="42"/>
      <c r="L113" s="42"/>
      <c r="M113" s="42"/>
      <c r="N113" s="40"/>
      <c r="O113" s="41"/>
      <c r="P113" s="42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EW113" s="33"/>
      <c r="EX113" s="33"/>
      <c r="EY113" s="33"/>
      <c r="EZ113" s="33"/>
      <c r="FA113" s="33"/>
      <c r="FB113" s="33"/>
      <c r="FC113" s="33"/>
      <c r="FD113" s="33"/>
      <c r="FE113" s="33"/>
      <c r="FF113" s="33"/>
      <c r="FG113" s="33"/>
      <c r="FH113" s="33"/>
      <c r="FI113" s="33"/>
      <c r="FJ113" s="33"/>
      <c r="FK113" s="33"/>
      <c r="FL113" s="33"/>
      <c r="FM113" s="33"/>
      <c r="FN113" s="33"/>
      <c r="FO113" s="33"/>
      <c r="FP113" s="33"/>
      <c r="FQ113" s="33"/>
      <c r="FR113" s="33"/>
      <c r="FS113" s="33"/>
      <c r="FT113" s="33"/>
      <c r="FU113" s="33"/>
      <c r="FV113" s="33"/>
      <c r="FW113" s="33"/>
      <c r="FX113" s="33"/>
      <c r="FY113" s="33"/>
      <c r="FZ113" s="33"/>
      <c r="GA113" s="33"/>
      <c r="GB113" s="33"/>
      <c r="GC113" s="33"/>
      <c r="GD113" s="33"/>
      <c r="GE113" s="33"/>
      <c r="GF113" s="33"/>
      <c r="GG113" s="33"/>
      <c r="GH113" s="33"/>
      <c r="GI113" s="33"/>
      <c r="GJ113" s="33"/>
      <c r="GK113" s="33"/>
      <c r="GL113" s="33"/>
      <c r="GM113" s="33"/>
      <c r="GN113" s="33"/>
      <c r="GO113" s="33"/>
      <c r="GP113" s="33"/>
      <c r="GQ113" s="33"/>
      <c r="GR113" s="33"/>
      <c r="GS113" s="33"/>
      <c r="GT113" s="33"/>
      <c r="GU113" s="33"/>
      <c r="GV113" s="33"/>
      <c r="GW113" s="33"/>
      <c r="GX113" s="33"/>
      <c r="GY113" s="33"/>
      <c r="GZ113" s="33"/>
      <c r="HA113" s="33"/>
      <c r="HB113" s="33"/>
      <c r="HC113" s="33"/>
      <c r="HD113" s="33"/>
      <c r="HE113" s="33"/>
      <c r="HF113" s="33"/>
      <c r="HG113" s="33"/>
      <c r="HH113" s="33"/>
      <c r="HI113" s="33"/>
      <c r="HJ113" s="33"/>
      <c r="HK113" s="33"/>
      <c r="HL113" s="33"/>
      <c r="HM113" s="33"/>
      <c r="HN113" s="33"/>
      <c r="HO113" s="33"/>
      <c r="HP113" s="33"/>
      <c r="HQ113" s="33"/>
      <c r="HR113" s="33"/>
      <c r="HS113" s="33"/>
      <c r="HT113" s="33"/>
      <c r="HU113" s="33"/>
      <c r="HV113" s="33"/>
      <c r="HW113" s="33"/>
      <c r="HX113" s="33"/>
      <c r="HY113" s="33"/>
      <c r="HZ113" s="33"/>
      <c r="IA113" s="33"/>
      <c r="IB113" s="33"/>
      <c r="IC113" s="33"/>
      <c r="ID113" s="33"/>
      <c r="IE113" s="33"/>
      <c r="IF113" s="33"/>
      <c r="IG113" s="33"/>
      <c r="IH113" s="33"/>
      <c r="II113" s="33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</row>
    <row r="114" spans="1:253" x14ac:dyDescent="0.25">
      <c r="A114" s="33"/>
      <c r="B114" s="46"/>
      <c r="C114" s="46"/>
      <c r="D114" s="44"/>
      <c r="E114" s="42"/>
      <c r="F114" s="42"/>
      <c r="G114" s="42"/>
      <c r="H114" s="47"/>
      <c r="I114" s="42"/>
      <c r="J114" s="47"/>
      <c r="K114" s="42"/>
      <c r="L114" s="42"/>
      <c r="M114" s="42"/>
      <c r="N114" s="40"/>
      <c r="O114" s="41"/>
      <c r="P114" s="42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EW114" s="33"/>
      <c r="EX114" s="33"/>
      <c r="EY114" s="33"/>
      <c r="EZ114" s="33"/>
      <c r="FA114" s="33"/>
      <c r="FB114" s="33"/>
      <c r="FC114" s="33"/>
      <c r="FD114" s="33"/>
      <c r="FE114" s="33"/>
      <c r="FF114" s="33"/>
      <c r="FG114" s="33"/>
      <c r="FH114" s="33"/>
      <c r="FI114" s="33"/>
      <c r="FJ114" s="33"/>
      <c r="FK114" s="33"/>
      <c r="FL114" s="33"/>
      <c r="FM114" s="33"/>
      <c r="FN114" s="33"/>
      <c r="FO114" s="33"/>
      <c r="FP114" s="33"/>
      <c r="FQ114" s="33"/>
      <c r="FR114" s="33"/>
      <c r="FS114" s="33"/>
      <c r="FT114" s="33"/>
      <c r="FU114" s="33"/>
      <c r="FV114" s="33"/>
      <c r="FW114" s="33"/>
      <c r="FX114" s="33"/>
      <c r="FY114" s="33"/>
      <c r="FZ114" s="33"/>
      <c r="GA114" s="33"/>
      <c r="GB114" s="33"/>
      <c r="GC114" s="33"/>
      <c r="GD114" s="33"/>
      <c r="GE114" s="33"/>
      <c r="GF114" s="33"/>
      <c r="GG114" s="33"/>
      <c r="GH114" s="33"/>
      <c r="GI114" s="33"/>
      <c r="GJ114" s="33"/>
      <c r="GK114" s="33"/>
      <c r="GL114" s="33"/>
      <c r="GM114" s="33"/>
      <c r="GN114" s="33"/>
      <c r="GO114" s="33"/>
      <c r="GP114" s="33"/>
      <c r="GQ114" s="33"/>
      <c r="GR114" s="33"/>
      <c r="GS114" s="33"/>
      <c r="GT114" s="33"/>
      <c r="GU114" s="33"/>
      <c r="GV114" s="33"/>
      <c r="GW114" s="33"/>
      <c r="GX114" s="33"/>
      <c r="GY114" s="33"/>
      <c r="GZ114" s="33"/>
      <c r="HA114" s="33"/>
      <c r="HB114" s="33"/>
      <c r="HC114" s="33"/>
      <c r="HD114" s="33"/>
      <c r="HE114" s="33"/>
      <c r="HF114" s="33"/>
      <c r="HG114" s="33"/>
      <c r="HH114" s="33"/>
      <c r="HI114" s="33"/>
      <c r="HJ114" s="33"/>
      <c r="HK114" s="33"/>
      <c r="HL114" s="33"/>
      <c r="HM114" s="33"/>
      <c r="HN114" s="33"/>
      <c r="HO114" s="33"/>
      <c r="HP114" s="33"/>
      <c r="HQ114" s="33"/>
      <c r="HR114" s="33"/>
      <c r="HS114" s="33"/>
      <c r="HT114" s="33"/>
      <c r="HU114" s="33"/>
      <c r="HV114" s="33"/>
      <c r="HW114" s="33"/>
      <c r="HX114" s="33"/>
      <c r="HY114" s="33"/>
      <c r="HZ114" s="33"/>
      <c r="IA114" s="33"/>
      <c r="IB114" s="33"/>
      <c r="IC114" s="33"/>
      <c r="ID114" s="33"/>
      <c r="IE114" s="33"/>
      <c r="IF114" s="33"/>
      <c r="IG114" s="33"/>
      <c r="IH114" s="33"/>
      <c r="II114" s="33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</row>
    <row r="115" spans="1:253" x14ac:dyDescent="0.25">
      <c r="A115" s="33"/>
      <c r="B115" s="46"/>
      <c r="C115" s="46"/>
      <c r="D115" s="44"/>
      <c r="E115" s="42"/>
      <c r="F115" s="42"/>
      <c r="G115" s="42"/>
      <c r="H115" s="47"/>
      <c r="I115" s="42"/>
      <c r="J115" s="47"/>
      <c r="K115" s="42"/>
      <c r="L115" s="42"/>
      <c r="M115" s="42"/>
      <c r="N115" s="40"/>
      <c r="O115" s="41"/>
      <c r="P115" s="42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EW115" s="33"/>
      <c r="EX115" s="33"/>
      <c r="EY115" s="33"/>
      <c r="EZ115" s="33"/>
      <c r="FA115" s="33"/>
      <c r="FB115" s="33"/>
      <c r="FC115" s="33"/>
      <c r="FD115" s="33"/>
      <c r="FE115" s="33"/>
      <c r="FF115" s="33"/>
      <c r="FG115" s="33"/>
      <c r="FH115" s="33"/>
      <c r="FI115" s="33"/>
      <c r="FJ115" s="33"/>
      <c r="FK115" s="33"/>
      <c r="FL115" s="33"/>
      <c r="FM115" s="33"/>
      <c r="FN115" s="33"/>
      <c r="FO115" s="33"/>
      <c r="FP115" s="33"/>
      <c r="FQ115" s="33"/>
      <c r="FR115" s="33"/>
      <c r="FS115" s="33"/>
      <c r="FT115" s="33"/>
      <c r="FU115" s="33"/>
      <c r="FV115" s="33"/>
      <c r="FW115" s="33"/>
      <c r="FX115" s="33"/>
      <c r="FY115" s="33"/>
      <c r="FZ115" s="33"/>
      <c r="GA115" s="33"/>
      <c r="GB115" s="33"/>
      <c r="GC115" s="33"/>
      <c r="GD115" s="33"/>
      <c r="GE115" s="33"/>
      <c r="GF115" s="33"/>
      <c r="GG115" s="33"/>
      <c r="GH115" s="33"/>
      <c r="GI115" s="33"/>
      <c r="GJ115" s="33"/>
      <c r="GK115" s="33"/>
      <c r="GL115" s="33"/>
      <c r="GM115" s="33"/>
      <c r="GN115" s="33"/>
      <c r="GO115" s="33"/>
      <c r="GP115" s="33"/>
      <c r="GQ115" s="33"/>
      <c r="GR115" s="33"/>
      <c r="GS115" s="33"/>
      <c r="GT115" s="33"/>
      <c r="GU115" s="33"/>
      <c r="GV115" s="33"/>
      <c r="GW115" s="33"/>
      <c r="GX115" s="33"/>
      <c r="GY115" s="33"/>
      <c r="GZ115" s="33"/>
      <c r="HA115" s="33"/>
      <c r="HB115" s="33"/>
      <c r="HC115" s="33"/>
      <c r="HD115" s="33"/>
      <c r="HE115" s="33"/>
      <c r="HF115" s="33"/>
      <c r="HG115" s="33"/>
      <c r="HH115" s="33"/>
      <c r="HI115" s="33"/>
      <c r="HJ115" s="33"/>
      <c r="HK115" s="33"/>
      <c r="HL115" s="33"/>
      <c r="HM115" s="33"/>
      <c r="HN115" s="33"/>
      <c r="HO115" s="33"/>
      <c r="HP115" s="33"/>
      <c r="HQ115" s="33"/>
      <c r="HR115" s="33"/>
      <c r="HS115" s="33"/>
      <c r="HT115" s="33"/>
      <c r="HU115" s="33"/>
      <c r="HV115" s="33"/>
      <c r="HW115" s="33"/>
      <c r="HX115" s="33"/>
      <c r="HY115" s="33"/>
      <c r="HZ115" s="33"/>
      <c r="IA115" s="33"/>
      <c r="IB115" s="33"/>
      <c r="IC115" s="33"/>
      <c r="ID115" s="33"/>
      <c r="IE115" s="33"/>
      <c r="IF115" s="33"/>
      <c r="IG115" s="33"/>
      <c r="IH115" s="33"/>
      <c r="II115" s="33"/>
      <c r="IJ115" s="33"/>
      <c r="IK115" s="33"/>
      <c r="IL115" s="33"/>
      <c r="IM115" s="33"/>
      <c r="IN115" s="33"/>
      <c r="IO115" s="33"/>
      <c r="IP115" s="33"/>
      <c r="IQ115" s="33"/>
      <c r="IR115" s="33"/>
      <c r="IS115" s="33"/>
    </row>
    <row r="116" spans="1:253" x14ac:dyDescent="0.25">
      <c r="A116" s="33"/>
      <c r="B116" s="46"/>
      <c r="C116" s="46"/>
      <c r="D116" s="44"/>
      <c r="E116" s="42"/>
      <c r="F116" s="42"/>
      <c r="G116" s="42"/>
      <c r="H116" s="47"/>
      <c r="I116" s="42"/>
      <c r="J116" s="47"/>
      <c r="K116" s="42"/>
      <c r="L116" s="42"/>
      <c r="M116" s="42"/>
      <c r="N116" s="40"/>
      <c r="O116" s="41"/>
      <c r="P116" s="42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EW116" s="33"/>
      <c r="EX116" s="33"/>
      <c r="EY116" s="33"/>
      <c r="EZ116" s="33"/>
      <c r="FA116" s="33"/>
      <c r="FB116" s="33"/>
      <c r="FC116" s="33"/>
      <c r="FD116" s="33"/>
      <c r="FE116" s="33"/>
      <c r="FF116" s="33"/>
      <c r="FG116" s="33"/>
      <c r="FH116" s="33"/>
      <c r="FI116" s="33"/>
      <c r="FJ116" s="33"/>
      <c r="FK116" s="33"/>
      <c r="FL116" s="33"/>
      <c r="FM116" s="33"/>
      <c r="FN116" s="33"/>
      <c r="FO116" s="33"/>
      <c r="FP116" s="33"/>
      <c r="FQ116" s="33"/>
      <c r="FR116" s="33"/>
      <c r="FS116" s="33"/>
      <c r="FT116" s="33"/>
      <c r="FU116" s="33"/>
      <c r="FV116" s="33"/>
      <c r="FW116" s="33"/>
      <c r="FX116" s="33"/>
      <c r="FY116" s="33"/>
      <c r="FZ116" s="33"/>
      <c r="GA116" s="33"/>
      <c r="GB116" s="33"/>
      <c r="GC116" s="33"/>
      <c r="GD116" s="33"/>
      <c r="GE116" s="33"/>
      <c r="GF116" s="33"/>
      <c r="GG116" s="33"/>
      <c r="GH116" s="33"/>
      <c r="GI116" s="33"/>
      <c r="GJ116" s="33"/>
      <c r="GK116" s="33"/>
      <c r="GL116" s="33"/>
      <c r="GM116" s="33"/>
      <c r="GN116" s="33"/>
      <c r="GO116" s="33"/>
      <c r="GP116" s="33"/>
      <c r="GQ116" s="33"/>
      <c r="GR116" s="33"/>
      <c r="GS116" s="33"/>
      <c r="GT116" s="33"/>
      <c r="GU116" s="33"/>
      <c r="GV116" s="33"/>
      <c r="GW116" s="33"/>
      <c r="GX116" s="33"/>
      <c r="GY116" s="33"/>
      <c r="GZ116" s="33"/>
      <c r="HA116" s="33"/>
      <c r="HB116" s="33"/>
      <c r="HC116" s="33"/>
      <c r="HD116" s="33"/>
      <c r="HE116" s="33"/>
      <c r="HF116" s="33"/>
      <c r="HG116" s="33"/>
      <c r="HH116" s="33"/>
      <c r="HI116" s="33"/>
      <c r="HJ116" s="33"/>
      <c r="HK116" s="33"/>
      <c r="HL116" s="33"/>
      <c r="HM116" s="33"/>
      <c r="HN116" s="33"/>
      <c r="HO116" s="33"/>
      <c r="HP116" s="33"/>
      <c r="HQ116" s="33"/>
      <c r="HR116" s="33"/>
      <c r="HS116" s="33"/>
      <c r="HT116" s="33"/>
      <c r="HU116" s="33"/>
      <c r="HV116" s="33"/>
      <c r="HW116" s="33"/>
      <c r="HX116" s="33"/>
      <c r="HY116" s="33"/>
      <c r="HZ116" s="33"/>
      <c r="IA116" s="33"/>
      <c r="IB116" s="33"/>
      <c r="IC116" s="33"/>
      <c r="ID116" s="33"/>
      <c r="IE116" s="33"/>
      <c r="IF116" s="33"/>
      <c r="IG116" s="33"/>
      <c r="IH116" s="33"/>
      <c r="II116" s="33"/>
      <c r="IJ116" s="33"/>
      <c r="IK116" s="33"/>
      <c r="IL116" s="33"/>
      <c r="IM116" s="33"/>
      <c r="IN116" s="33"/>
      <c r="IO116" s="33"/>
      <c r="IP116" s="33"/>
      <c r="IQ116" s="33"/>
      <c r="IR116" s="33"/>
      <c r="IS116" s="33"/>
    </row>
    <row r="117" spans="1:253" x14ac:dyDescent="0.25">
      <c r="A117" s="33"/>
      <c r="B117" s="46"/>
      <c r="C117" s="46"/>
      <c r="D117" s="44"/>
      <c r="E117" s="42"/>
      <c r="F117" s="42"/>
      <c r="G117" s="42"/>
      <c r="H117" s="47"/>
      <c r="I117" s="42"/>
      <c r="J117" s="47"/>
      <c r="K117" s="42"/>
      <c r="L117" s="42"/>
      <c r="M117" s="42"/>
      <c r="N117" s="40"/>
      <c r="O117" s="41"/>
      <c r="P117" s="42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EW117" s="33"/>
      <c r="EX117" s="33"/>
      <c r="EY117" s="33"/>
      <c r="EZ117" s="33"/>
      <c r="FA117" s="33"/>
      <c r="FB117" s="33"/>
      <c r="FC117" s="33"/>
      <c r="FD117" s="33"/>
      <c r="FE117" s="33"/>
      <c r="FF117" s="33"/>
      <c r="FG117" s="33"/>
      <c r="FH117" s="33"/>
      <c r="FI117" s="33"/>
      <c r="FJ117" s="33"/>
      <c r="FK117" s="33"/>
      <c r="FL117" s="33"/>
      <c r="FM117" s="33"/>
      <c r="FN117" s="33"/>
      <c r="FO117" s="33"/>
      <c r="FP117" s="33"/>
      <c r="FQ117" s="33"/>
      <c r="FR117" s="33"/>
      <c r="FS117" s="33"/>
      <c r="FT117" s="33"/>
      <c r="FU117" s="33"/>
      <c r="FV117" s="33"/>
      <c r="FW117" s="33"/>
      <c r="FX117" s="33"/>
      <c r="FY117" s="33"/>
      <c r="FZ117" s="33"/>
      <c r="GA117" s="33"/>
      <c r="GB117" s="33"/>
      <c r="GC117" s="33"/>
      <c r="GD117" s="33"/>
      <c r="GE117" s="33"/>
      <c r="GF117" s="33"/>
      <c r="GG117" s="33"/>
      <c r="GH117" s="33"/>
      <c r="GI117" s="33"/>
      <c r="GJ117" s="33"/>
      <c r="GK117" s="33"/>
      <c r="GL117" s="33"/>
      <c r="GM117" s="33"/>
      <c r="GN117" s="33"/>
      <c r="GO117" s="33"/>
      <c r="GP117" s="33"/>
      <c r="GQ117" s="33"/>
      <c r="GR117" s="33"/>
      <c r="GS117" s="33"/>
      <c r="GT117" s="33"/>
      <c r="GU117" s="33"/>
      <c r="GV117" s="33"/>
      <c r="GW117" s="33"/>
      <c r="GX117" s="33"/>
      <c r="GY117" s="33"/>
      <c r="GZ117" s="33"/>
      <c r="HA117" s="33"/>
      <c r="HB117" s="33"/>
      <c r="HC117" s="33"/>
      <c r="HD117" s="33"/>
      <c r="HE117" s="33"/>
      <c r="HF117" s="33"/>
      <c r="HG117" s="33"/>
      <c r="HH117" s="33"/>
      <c r="HI117" s="33"/>
      <c r="HJ117" s="33"/>
      <c r="HK117" s="33"/>
      <c r="HL117" s="33"/>
      <c r="HM117" s="33"/>
      <c r="HN117" s="33"/>
      <c r="HO117" s="33"/>
      <c r="HP117" s="33"/>
      <c r="HQ117" s="33"/>
      <c r="HR117" s="33"/>
      <c r="HS117" s="33"/>
      <c r="HT117" s="33"/>
      <c r="HU117" s="33"/>
      <c r="HV117" s="33"/>
      <c r="HW117" s="33"/>
      <c r="HX117" s="33"/>
      <c r="HY117" s="33"/>
      <c r="HZ117" s="33"/>
      <c r="IA117" s="33"/>
      <c r="IB117" s="33"/>
      <c r="IC117" s="33"/>
      <c r="ID117" s="33"/>
      <c r="IE117" s="33"/>
      <c r="IF117" s="33"/>
      <c r="IG117" s="33"/>
      <c r="IH117" s="33"/>
      <c r="II117" s="33"/>
      <c r="IJ117" s="33"/>
      <c r="IK117" s="33"/>
      <c r="IL117" s="33"/>
      <c r="IM117" s="33"/>
      <c r="IN117" s="33"/>
      <c r="IO117" s="33"/>
      <c r="IP117" s="33"/>
      <c r="IQ117" s="33"/>
      <c r="IR117" s="33"/>
      <c r="IS117" s="33"/>
    </row>
    <row r="118" spans="1:253" x14ac:dyDescent="0.25">
      <c r="A118" s="33"/>
      <c r="B118" s="46"/>
      <c r="C118" s="46"/>
      <c r="D118" s="44"/>
      <c r="E118" s="42"/>
      <c r="F118" s="42"/>
      <c r="G118" s="42"/>
      <c r="H118" s="47"/>
      <c r="I118" s="42"/>
      <c r="J118" s="47"/>
      <c r="K118" s="42"/>
      <c r="L118" s="42"/>
      <c r="M118" s="42"/>
      <c r="N118" s="40"/>
      <c r="O118" s="41"/>
      <c r="P118" s="42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EW118" s="33"/>
      <c r="EX118" s="33"/>
      <c r="EY118" s="33"/>
      <c r="EZ118" s="33"/>
      <c r="FA118" s="33"/>
      <c r="FB118" s="33"/>
      <c r="FC118" s="33"/>
      <c r="FD118" s="33"/>
      <c r="FE118" s="33"/>
      <c r="FF118" s="33"/>
      <c r="FG118" s="33"/>
      <c r="FH118" s="33"/>
      <c r="FI118" s="33"/>
      <c r="FJ118" s="33"/>
      <c r="FK118" s="33"/>
      <c r="FL118" s="33"/>
      <c r="FM118" s="33"/>
      <c r="FN118" s="33"/>
      <c r="FO118" s="33"/>
      <c r="FP118" s="33"/>
      <c r="FQ118" s="33"/>
      <c r="FR118" s="33"/>
      <c r="FS118" s="33"/>
      <c r="FT118" s="33"/>
      <c r="FU118" s="33"/>
      <c r="FV118" s="33"/>
      <c r="FW118" s="33"/>
      <c r="FX118" s="33"/>
      <c r="FY118" s="33"/>
      <c r="FZ118" s="33"/>
      <c r="GA118" s="33"/>
      <c r="GB118" s="33"/>
      <c r="GC118" s="33"/>
      <c r="GD118" s="33"/>
      <c r="GE118" s="33"/>
      <c r="GF118" s="33"/>
      <c r="GG118" s="33"/>
      <c r="GH118" s="33"/>
      <c r="GI118" s="33"/>
      <c r="GJ118" s="33"/>
      <c r="GK118" s="33"/>
      <c r="GL118" s="33"/>
      <c r="GM118" s="33"/>
      <c r="GN118" s="33"/>
      <c r="GO118" s="33"/>
      <c r="GP118" s="33"/>
      <c r="GQ118" s="33"/>
      <c r="GR118" s="33"/>
      <c r="GS118" s="33"/>
      <c r="GT118" s="33"/>
      <c r="GU118" s="33"/>
      <c r="GV118" s="33"/>
      <c r="GW118" s="33"/>
      <c r="GX118" s="33"/>
      <c r="GY118" s="33"/>
      <c r="GZ118" s="33"/>
      <c r="HA118" s="33"/>
      <c r="HB118" s="33"/>
      <c r="HC118" s="33"/>
      <c r="HD118" s="33"/>
      <c r="HE118" s="33"/>
      <c r="HF118" s="33"/>
      <c r="HG118" s="33"/>
      <c r="HH118" s="33"/>
      <c r="HI118" s="33"/>
      <c r="HJ118" s="33"/>
      <c r="HK118" s="33"/>
      <c r="HL118" s="33"/>
      <c r="HM118" s="33"/>
      <c r="HN118" s="33"/>
      <c r="HO118" s="33"/>
      <c r="HP118" s="33"/>
      <c r="HQ118" s="33"/>
      <c r="HR118" s="33"/>
      <c r="HS118" s="33"/>
      <c r="HT118" s="33"/>
      <c r="HU118" s="33"/>
      <c r="HV118" s="33"/>
      <c r="HW118" s="33"/>
      <c r="HX118" s="33"/>
      <c r="HY118" s="33"/>
      <c r="HZ118" s="33"/>
      <c r="IA118" s="33"/>
      <c r="IB118" s="33"/>
      <c r="IC118" s="33"/>
      <c r="ID118" s="33"/>
      <c r="IE118" s="33"/>
      <c r="IF118" s="33"/>
      <c r="IG118" s="33"/>
      <c r="IH118" s="33"/>
      <c r="II118" s="33"/>
      <c r="IJ118" s="33"/>
      <c r="IK118" s="33"/>
      <c r="IL118" s="33"/>
      <c r="IM118" s="33"/>
      <c r="IN118" s="33"/>
      <c r="IO118" s="33"/>
      <c r="IP118" s="33"/>
      <c r="IQ118" s="33"/>
      <c r="IR118" s="33"/>
      <c r="IS118" s="33"/>
    </row>
    <row r="119" spans="1:253" x14ac:dyDescent="0.25">
      <c r="A119" s="33"/>
      <c r="B119" s="46"/>
      <c r="C119" s="46"/>
      <c r="D119" s="44"/>
      <c r="E119" s="42"/>
      <c r="F119" s="42"/>
      <c r="G119" s="42"/>
      <c r="H119" s="47"/>
      <c r="I119" s="42"/>
      <c r="J119" s="47"/>
      <c r="K119" s="42"/>
      <c r="L119" s="42"/>
      <c r="M119" s="42"/>
      <c r="N119" s="40"/>
      <c r="O119" s="41"/>
      <c r="P119" s="42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EW119" s="33"/>
      <c r="EX119" s="33"/>
      <c r="EY119" s="33"/>
      <c r="EZ119" s="33"/>
      <c r="FA119" s="33"/>
      <c r="FB119" s="33"/>
      <c r="FC119" s="33"/>
      <c r="FD119" s="33"/>
      <c r="FE119" s="33"/>
      <c r="FF119" s="33"/>
      <c r="FG119" s="33"/>
      <c r="FH119" s="33"/>
      <c r="FI119" s="33"/>
      <c r="FJ119" s="33"/>
      <c r="FK119" s="33"/>
      <c r="FL119" s="33"/>
      <c r="FM119" s="33"/>
      <c r="FN119" s="33"/>
      <c r="FO119" s="33"/>
      <c r="FP119" s="33"/>
      <c r="FQ119" s="33"/>
      <c r="FR119" s="33"/>
      <c r="FS119" s="33"/>
      <c r="FT119" s="33"/>
      <c r="FU119" s="33"/>
      <c r="FV119" s="33"/>
      <c r="FW119" s="33"/>
      <c r="FX119" s="33"/>
      <c r="FY119" s="33"/>
      <c r="FZ119" s="33"/>
      <c r="GA119" s="33"/>
      <c r="GB119" s="33"/>
      <c r="GC119" s="33"/>
      <c r="GD119" s="33"/>
      <c r="GE119" s="33"/>
      <c r="GF119" s="33"/>
      <c r="GG119" s="33"/>
      <c r="GH119" s="33"/>
      <c r="GI119" s="33"/>
      <c r="GJ119" s="33"/>
      <c r="GK119" s="33"/>
      <c r="GL119" s="33"/>
      <c r="GM119" s="33"/>
      <c r="GN119" s="33"/>
      <c r="GO119" s="33"/>
      <c r="GP119" s="33"/>
      <c r="GQ119" s="33"/>
      <c r="GR119" s="33"/>
      <c r="GS119" s="33"/>
      <c r="GT119" s="33"/>
      <c r="GU119" s="33"/>
      <c r="GV119" s="33"/>
      <c r="GW119" s="33"/>
      <c r="GX119" s="33"/>
      <c r="GY119" s="33"/>
      <c r="GZ119" s="33"/>
      <c r="HA119" s="33"/>
      <c r="HB119" s="33"/>
      <c r="HC119" s="33"/>
      <c r="HD119" s="33"/>
      <c r="HE119" s="33"/>
      <c r="HF119" s="33"/>
      <c r="HG119" s="33"/>
      <c r="HH119" s="33"/>
      <c r="HI119" s="33"/>
      <c r="HJ119" s="33"/>
      <c r="HK119" s="33"/>
      <c r="HL119" s="33"/>
      <c r="HM119" s="33"/>
      <c r="HN119" s="33"/>
      <c r="HO119" s="33"/>
      <c r="HP119" s="33"/>
      <c r="HQ119" s="33"/>
      <c r="HR119" s="33"/>
      <c r="HS119" s="33"/>
      <c r="HT119" s="33"/>
      <c r="HU119" s="33"/>
      <c r="HV119" s="33"/>
      <c r="HW119" s="33"/>
      <c r="HX119" s="33"/>
      <c r="HY119" s="33"/>
      <c r="HZ119" s="33"/>
      <c r="IA119" s="33"/>
      <c r="IB119" s="33"/>
      <c r="IC119" s="33"/>
      <c r="ID119" s="33"/>
      <c r="IE119" s="33"/>
      <c r="IF119" s="33"/>
      <c r="IG119" s="33"/>
      <c r="IH119" s="33"/>
      <c r="II119" s="33"/>
      <c r="IJ119" s="33"/>
      <c r="IK119" s="33"/>
      <c r="IL119" s="33"/>
      <c r="IM119" s="33"/>
      <c r="IN119" s="33"/>
      <c r="IO119" s="33"/>
      <c r="IP119" s="33"/>
      <c r="IQ119" s="33"/>
      <c r="IR119" s="33"/>
      <c r="IS119" s="33"/>
    </row>
    <row r="120" spans="1:253" x14ac:dyDescent="0.25">
      <c r="A120" s="33"/>
      <c r="B120" s="46"/>
      <c r="C120" s="46"/>
      <c r="D120" s="44"/>
      <c r="E120" s="42"/>
      <c r="F120" s="42"/>
      <c r="G120" s="42"/>
      <c r="H120" s="47"/>
      <c r="I120" s="42"/>
      <c r="J120" s="47"/>
      <c r="K120" s="42"/>
      <c r="L120" s="42"/>
      <c r="M120" s="42"/>
      <c r="N120" s="40"/>
      <c r="O120" s="41"/>
      <c r="P120" s="42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EW120" s="33"/>
      <c r="EX120" s="33"/>
      <c r="EY120" s="33"/>
      <c r="EZ120" s="33"/>
      <c r="FA120" s="33"/>
      <c r="FB120" s="33"/>
      <c r="FC120" s="33"/>
      <c r="FD120" s="33"/>
      <c r="FE120" s="33"/>
      <c r="FF120" s="33"/>
      <c r="FG120" s="33"/>
      <c r="FH120" s="33"/>
      <c r="FI120" s="33"/>
      <c r="FJ120" s="33"/>
      <c r="FK120" s="33"/>
      <c r="FL120" s="33"/>
      <c r="FM120" s="33"/>
      <c r="FN120" s="33"/>
      <c r="FO120" s="33"/>
      <c r="FP120" s="33"/>
      <c r="FQ120" s="33"/>
      <c r="FR120" s="33"/>
      <c r="FS120" s="33"/>
      <c r="FT120" s="33"/>
      <c r="FU120" s="33"/>
      <c r="FV120" s="33"/>
      <c r="FW120" s="33"/>
      <c r="FX120" s="33"/>
      <c r="FY120" s="33"/>
      <c r="FZ120" s="33"/>
      <c r="GA120" s="33"/>
      <c r="GB120" s="33"/>
      <c r="GC120" s="33"/>
      <c r="GD120" s="33"/>
      <c r="GE120" s="33"/>
      <c r="GF120" s="33"/>
      <c r="GG120" s="33"/>
      <c r="GH120" s="33"/>
      <c r="GI120" s="33"/>
      <c r="GJ120" s="33"/>
      <c r="GK120" s="33"/>
      <c r="GL120" s="33"/>
      <c r="GM120" s="33"/>
      <c r="GN120" s="33"/>
      <c r="GO120" s="33"/>
      <c r="GP120" s="33"/>
      <c r="GQ120" s="33"/>
      <c r="GR120" s="33"/>
      <c r="GS120" s="33"/>
      <c r="GT120" s="33"/>
      <c r="GU120" s="33"/>
      <c r="GV120" s="33"/>
      <c r="GW120" s="33"/>
      <c r="GX120" s="33"/>
      <c r="GY120" s="33"/>
      <c r="GZ120" s="33"/>
      <c r="HA120" s="33"/>
      <c r="HB120" s="33"/>
      <c r="HC120" s="33"/>
      <c r="HD120" s="33"/>
      <c r="HE120" s="33"/>
      <c r="HF120" s="33"/>
      <c r="HG120" s="33"/>
      <c r="HH120" s="33"/>
      <c r="HI120" s="33"/>
      <c r="HJ120" s="33"/>
      <c r="HK120" s="33"/>
      <c r="HL120" s="33"/>
      <c r="HM120" s="33"/>
      <c r="HN120" s="33"/>
      <c r="HO120" s="33"/>
      <c r="HP120" s="33"/>
      <c r="HQ120" s="33"/>
      <c r="HR120" s="33"/>
      <c r="HS120" s="33"/>
      <c r="HT120" s="33"/>
      <c r="HU120" s="33"/>
      <c r="HV120" s="33"/>
      <c r="HW120" s="33"/>
      <c r="HX120" s="33"/>
      <c r="HY120" s="33"/>
      <c r="HZ120" s="33"/>
      <c r="IA120" s="33"/>
      <c r="IB120" s="33"/>
      <c r="IC120" s="33"/>
      <c r="ID120" s="33"/>
      <c r="IE120" s="33"/>
      <c r="IF120" s="33"/>
      <c r="IG120" s="33"/>
      <c r="IH120" s="33"/>
      <c r="II120" s="33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</row>
    <row r="121" spans="1:253" x14ac:dyDescent="0.25">
      <c r="A121" s="33"/>
      <c r="B121" s="46"/>
      <c r="C121" s="46"/>
      <c r="D121" s="44"/>
      <c r="E121" s="42"/>
      <c r="F121" s="42"/>
      <c r="G121" s="42"/>
      <c r="H121" s="47"/>
      <c r="I121" s="42"/>
      <c r="J121" s="47"/>
      <c r="K121" s="42"/>
      <c r="L121" s="42"/>
      <c r="M121" s="42"/>
      <c r="N121" s="40"/>
      <c r="O121" s="41"/>
      <c r="P121" s="42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EW121" s="33"/>
      <c r="EX121" s="33"/>
      <c r="EY121" s="33"/>
      <c r="EZ121" s="33"/>
      <c r="FA121" s="33"/>
      <c r="FB121" s="33"/>
      <c r="FC121" s="33"/>
      <c r="FD121" s="33"/>
      <c r="FE121" s="33"/>
      <c r="FF121" s="33"/>
      <c r="FG121" s="33"/>
      <c r="FH121" s="33"/>
      <c r="FI121" s="33"/>
      <c r="FJ121" s="33"/>
      <c r="FK121" s="33"/>
      <c r="FL121" s="33"/>
      <c r="FM121" s="33"/>
      <c r="FN121" s="33"/>
      <c r="FO121" s="33"/>
      <c r="FP121" s="33"/>
      <c r="FQ121" s="33"/>
      <c r="FR121" s="33"/>
      <c r="FS121" s="33"/>
      <c r="FT121" s="33"/>
      <c r="FU121" s="33"/>
      <c r="FV121" s="33"/>
      <c r="FW121" s="33"/>
      <c r="FX121" s="33"/>
      <c r="FY121" s="33"/>
      <c r="FZ121" s="33"/>
      <c r="GA121" s="33"/>
      <c r="GB121" s="33"/>
      <c r="GC121" s="33"/>
      <c r="GD121" s="33"/>
      <c r="GE121" s="33"/>
      <c r="GF121" s="33"/>
      <c r="GG121" s="33"/>
      <c r="GH121" s="33"/>
      <c r="GI121" s="33"/>
      <c r="GJ121" s="33"/>
      <c r="GK121" s="33"/>
      <c r="GL121" s="33"/>
      <c r="GM121" s="33"/>
      <c r="GN121" s="33"/>
      <c r="GO121" s="33"/>
      <c r="GP121" s="33"/>
      <c r="GQ121" s="33"/>
      <c r="GR121" s="33"/>
      <c r="GS121" s="33"/>
      <c r="GT121" s="33"/>
      <c r="GU121" s="33"/>
      <c r="GV121" s="33"/>
      <c r="GW121" s="33"/>
      <c r="GX121" s="33"/>
      <c r="GY121" s="33"/>
      <c r="GZ121" s="33"/>
      <c r="HA121" s="33"/>
      <c r="HB121" s="33"/>
      <c r="HC121" s="33"/>
      <c r="HD121" s="33"/>
      <c r="HE121" s="33"/>
      <c r="HF121" s="33"/>
      <c r="HG121" s="33"/>
      <c r="HH121" s="33"/>
      <c r="HI121" s="33"/>
      <c r="HJ121" s="33"/>
      <c r="HK121" s="33"/>
      <c r="HL121" s="33"/>
      <c r="HM121" s="33"/>
      <c r="HN121" s="33"/>
      <c r="HO121" s="33"/>
      <c r="HP121" s="33"/>
      <c r="HQ121" s="33"/>
      <c r="HR121" s="33"/>
      <c r="HS121" s="33"/>
      <c r="HT121" s="33"/>
      <c r="HU121" s="33"/>
      <c r="HV121" s="33"/>
      <c r="HW121" s="33"/>
      <c r="HX121" s="33"/>
      <c r="HY121" s="33"/>
      <c r="HZ121" s="33"/>
      <c r="IA121" s="33"/>
      <c r="IB121" s="33"/>
      <c r="IC121" s="33"/>
      <c r="ID121" s="33"/>
      <c r="IE121" s="33"/>
      <c r="IF121" s="33"/>
      <c r="IG121" s="33"/>
      <c r="IH121" s="33"/>
      <c r="II121" s="33"/>
      <c r="IJ121" s="33"/>
      <c r="IK121" s="33"/>
      <c r="IL121" s="33"/>
      <c r="IM121" s="33"/>
      <c r="IN121" s="33"/>
      <c r="IO121" s="33"/>
      <c r="IP121" s="33"/>
      <c r="IQ121" s="33"/>
      <c r="IR121" s="33"/>
      <c r="IS121" s="33"/>
    </row>
  </sheetData>
  <mergeCells count="37">
    <mergeCell ref="B16:C16"/>
    <mergeCell ref="B17:C17"/>
    <mergeCell ref="B24:C24"/>
    <mergeCell ref="B25:C25"/>
    <mergeCell ref="B26:C26"/>
    <mergeCell ref="B18:C18"/>
    <mergeCell ref="B19:C19"/>
    <mergeCell ref="B20:C20"/>
    <mergeCell ref="B21:C21"/>
    <mergeCell ref="B22:C22"/>
    <mergeCell ref="B23:C23"/>
    <mergeCell ref="B11:C11"/>
    <mergeCell ref="B12:C12"/>
    <mergeCell ref="B13:C13"/>
    <mergeCell ref="B14:C14"/>
    <mergeCell ref="B15:C15"/>
    <mergeCell ref="B6:C6"/>
    <mergeCell ref="B7:C7"/>
    <mergeCell ref="B8:C8"/>
    <mergeCell ref="B9:C9"/>
    <mergeCell ref="B10:C10"/>
    <mergeCell ref="B2:P2"/>
    <mergeCell ref="B3:E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Data</vt:lpstr>
      <vt:lpstr>Certificate</vt:lpstr>
      <vt:lpstr>Report</vt:lpstr>
      <vt:lpstr>Result External</vt:lpstr>
      <vt:lpstr>Result  Internal</vt:lpstr>
      <vt:lpstr>Result Depth</vt:lpstr>
      <vt:lpstr>Uncertainty Budget (Ext)</vt:lpstr>
      <vt:lpstr>Uncertainty Budget (In)</vt:lpstr>
      <vt:lpstr>Uncertainty Budget (Depth)</vt:lpstr>
      <vt:lpstr>Cert of STD</vt:lpstr>
      <vt:lpstr>Certificate!Print_Area</vt:lpstr>
      <vt:lpstr>Data!Print_Area</vt:lpstr>
      <vt:lpstr>Report!Print_Area</vt:lpstr>
      <vt:lpstr>'Result  Internal'!Print_Area</vt:lpstr>
      <vt:lpstr>'Result Depth'!Print_Area</vt:lpstr>
      <vt:lpstr>'Result External'!Print_Area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</dc:creator>
  <cp:lastModifiedBy>ภควดี ลักษมีวงศ์</cp:lastModifiedBy>
  <cp:lastPrinted>2016-08-14T09:07:19Z</cp:lastPrinted>
  <dcterms:created xsi:type="dcterms:W3CDTF">2013-11-02T07:33:54Z</dcterms:created>
  <dcterms:modified xsi:type="dcterms:W3CDTF">2017-06-06T08:49:33Z</dcterms:modified>
</cp:coreProperties>
</file>